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18D0D69-0171-46DB-B19F-CD22A8D0B9E4}" xr6:coauthVersionLast="47" xr6:coauthVersionMax="47" xr10:uidLastSave="{00000000-0000-0000-0000-000000000000}"/>
  <bookViews>
    <workbookView xWindow="-108" yWindow="-108" windowWidth="23256" windowHeight="12456" tabRatio="851" firstSheet="6" activeTab="11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Closed_CDX IG vs SPX Puts" sheetId="19" r:id="rId11"/>
    <sheet name="ETF PL" sheetId="18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8" l="1"/>
  <c r="D21" i="18"/>
  <c r="M20" i="18"/>
  <c r="J20" i="18"/>
  <c r="G19" i="18"/>
  <c r="D19" i="18"/>
  <c r="J18" i="18"/>
  <c r="G18" i="18"/>
  <c r="D18" i="18"/>
  <c r="G16" i="18"/>
  <c r="D16" i="18"/>
  <c r="M15" i="18"/>
  <c r="J15" i="18"/>
  <c r="E5" i="18"/>
  <c r="M22" i="18" s="1"/>
  <c r="D5" i="18"/>
  <c r="J22" i="18" s="1"/>
  <c r="C5" i="18"/>
  <c r="G20" i="18" s="1"/>
  <c r="B5" i="18"/>
  <c r="D20" i="18" s="1"/>
  <c r="D18" i="19"/>
  <c r="D17" i="19"/>
  <c r="D16" i="19"/>
  <c r="D15" i="19"/>
  <c r="B5" i="19"/>
  <c r="D19" i="19" s="1"/>
  <c r="I1" i="19"/>
  <c r="E10" i="18" a="1"/>
  <c r="D10" i="18" a="1"/>
  <c r="C10" i="18" a="1"/>
  <c r="B10" i="18" a="1"/>
  <c r="T3" i="18" a="1"/>
  <c r="R3" i="18" a="1"/>
  <c r="P3" i="18" a="1"/>
  <c r="V3" i="18" a="1"/>
  <c r="B10" i="19" a="1"/>
  <c r="K3" i="19" a="1"/>
  <c r="I3" i="19" a="1"/>
  <c r="C10" i="19" a="1"/>
  <c r="K17" i="18" l="1"/>
  <c r="L17" i="18" s="1"/>
  <c r="K19" i="18"/>
  <c r="L19" i="18" s="1"/>
  <c r="K21" i="18"/>
  <c r="L21" i="18" s="1"/>
  <c r="K16" i="18"/>
  <c r="L16" i="18" s="1"/>
  <c r="K20" i="18"/>
  <c r="L20" i="18" s="1"/>
  <c r="K15" i="18"/>
  <c r="L15" i="18" s="1"/>
  <c r="V3" i="18"/>
  <c r="K18" i="18"/>
  <c r="L18" i="18" s="1"/>
  <c r="B18" i="18"/>
  <c r="C18" i="18" s="1"/>
  <c r="B20" i="18"/>
  <c r="C20" i="18" s="1"/>
  <c r="B15" i="18"/>
  <c r="C15" i="18" s="1"/>
  <c r="P3" i="18"/>
  <c r="B17" i="18"/>
  <c r="C17" i="18" s="1"/>
  <c r="B16" i="18"/>
  <c r="C16" i="18" s="1"/>
  <c r="B19" i="18"/>
  <c r="C19" i="18" s="1"/>
  <c r="B21" i="18"/>
  <c r="C21" i="18" s="1"/>
  <c r="E20" i="18"/>
  <c r="F20" i="18" s="1"/>
  <c r="E15" i="18"/>
  <c r="F15" i="18" s="1"/>
  <c r="E17" i="18"/>
  <c r="F17" i="18" s="1"/>
  <c r="E19" i="18"/>
  <c r="F19" i="18" s="1"/>
  <c r="E21" i="18"/>
  <c r="F21" i="18" s="1"/>
  <c r="E16" i="18"/>
  <c r="F16" i="18" s="1"/>
  <c r="R3" i="18"/>
  <c r="E18" i="18"/>
  <c r="F18" i="18" s="1"/>
  <c r="H20" i="18"/>
  <c r="I20" i="18" s="1"/>
  <c r="H15" i="18"/>
  <c r="I15" i="18" s="1"/>
  <c r="H17" i="18"/>
  <c r="I17" i="18" s="1"/>
  <c r="H19" i="18"/>
  <c r="I19" i="18" s="1"/>
  <c r="T3" i="18"/>
  <c r="H21" i="18"/>
  <c r="I21" i="18" s="1"/>
  <c r="H16" i="18"/>
  <c r="I16" i="18" s="1"/>
  <c r="H18" i="18"/>
  <c r="I18" i="18" s="1"/>
  <c r="B10" i="18"/>
  <c r="B22" i="18" s="1"/>
  <c r="C22" i="18" s="1"/>
  <c r="C10" i="18"/>
  <c r="E22" i="18" s="1"/>
  <c r="F22" i="18" s="1"/>
  <c r="D10" i="18"/>
  <c r="H22" i="18" s="1"/>
  <c r="I22" i="18" s="1"/>
  <c r="E10" i="18"/>
  <c r="K22" i="18" s="1"/>
  <c r="L22" i="18" s="1"/>
  <c r="M18" i="18"/>
  <c r="J16" i="18"/>
  <c r="J21" i="18"/>
  <c r="M16" i="18"/>
  <c r="M21" i="18"/>
  <c r="D17" i="18"/>
  <c r="J19" i="18"/>
  <c r="D22" i="18"/>
  <c r="G17" i="18"/>
  <c r="M19" i="18"/>
  <c r="G22" i="18"/>
  <c r="D15" i="18"/>
  <c r="J17" i="18"/>
  <c r="G15" i="18"/>
  <c r="M17" i="18"/>
  <c r="C10" i="19"/>
  <c r="B19" i="19"/>
  <c r="C19" i="19" s="1"/>
  <c r="B16" i="19"/>
  <c r="C16" i="19" s="1"/>
  <c r="I3" i="19"/>
  <c r="B18" i="19"/>
  <c r="C18" i="19" s="1"/>
  <c r="B17" i="19"/>
  <c r="C17" i="19" s="1"/>
  <c r="B15" i="19"/>
  <c r="C15" i="19" s="1"/>
  <c r="E15" i="19"/>
  <c r="F15" i="19" s="1"/>
  <c r="E19" i="19"/>
  <c r="F19" i="19" s="1"/>
  <c r="K3" i="19"/>
  <c r="E18" i="19"/>
  <c r="F18" i="19" s="1"/>
  <c r="E17" i="19"/>
  <c r="F17" i="19" s="1"/>
  <c r="E16" i="19"/>
  <c r="F16" i="19" s="1"/>
  <c r="B10" i="19"/>
  <c r="N18" i="18" l="1"/>
  <c r="N16" i="18"/>
  <c r="N15" i="18"/>
  <c r="N21" i="18"/>
  <c r="N19" i="18"/>
  <c r="N17" i="18"/>
  <c r="N20" i="18"/>
  <c r="N22" i="18"/>
  <c r="G15" i="19"/>
  <c r="G16" i="19"/>
  <c r="G18" i="19"/>
  <c r="G17" i="19"/>
  <c r="G19" i="19"/>
  <c r="V3" i="8" a="1"/>
  <c r="R3" i="8" a="1"/>
  <c r="R3" i="10" a="1"/>
  <c r="V3" i="14" a="1"/>
  <c r="Z3" i="12" a="1"/>
  <c r="Z3" i="14" a="1"/>
  <c r="AD3" i="12" a="1"/>
  <c r="V3" i="10" a="1"/>
  <c r="M3" i="1" a="1"/>
  <c r="T3" i="8" a="1"/>
  <c r="J3" i="9" a="1"/>
  <c r="J3" i="3" a="1"/>
  <c r="AB3" i="14" a="1"/>
  <c r="AF3" i="12" a="1"/>
  <c r="O3" i="2" a="1"/>
  <c r="T3" i="10" a="1"/>
  <c r="L3" i="3" a="1"/>
  <c r="J3" i="5" a="1"/>
  <c r="X3" i="12" a="1"/>
  <c r="AB3" i="12" a="1"/>
  <c r="V3" i="12" a="1"/>
  <c r="P3" i="10" a="1"/>
  <c r="L3" i="5" a="1"/>
  <c r="AD3" i="14" a="1"/>
  <c r="AF3" i="14" a="1"/>
  <c r="X3" i="14" a="1"/>
  <c r="P3" i="8" a="1"/>
  <c r="Q3" i="2" a="1"/>
  <c r="M3" i="2" a="1"/>
  <c r="L3" i="9" a="1"/>
  <c r="K3" i="1" a="1"/>
  <c r="B10" i="14" a="1"/>
  <c r="V3" i="8" l="1"/>
  <c r="R3" i="8"/>
  <c r="R3" i="10"/>
  <c r="Z3" i="12"/>
  <c r="V3" i="14"/>
  <c r="AD3" i="12"/>
  <c r="Z3" i="14"/>
  <c r="M3" i="1"/>
  <c r="V3" i="10"/>
  <c r="T3" i="8"/>
  <c r="J3" i="9"/>
  <c r="T3" i="10"/>
  <c r="O3" i="2"/>
  <c r="AF3" i="12"/>
  <c r="AB3" i="14"/>
  <c r="J3" i="3"/>
  <c r="L3" i="3"/>
  <c r="AB3" i="12"/>
  <c r="X3" i="12"/>
  <c r="J3" i="5"/>
  <c r="P3" i="10"/>
  <c r="V3" i="12"/>
  <c r="AF3" i="14"/>
  <c r="AD3" i="14"/>
  <c r="L3" i="5"/>
  <c r="X3" i="14"/>
  <c r="Q3" i="2"/>
  <c r="P3" i="8"/>
  <c r="M3" i="2"/>
  <c r="K3" i="1"/>
  <c r="L3" i="9"/>
  <c r="B10" i="14"/>
  <c r="D10" i="12" a="1"/>
  <c r="D10" i="12"/>
  <c r="D10" i="10" a="1"/>
  <c r="D10" i="10"/>
  <c r="E10" i="8" a="1"/>
  <c r="E10" i="8"/>
  <c r="E10" i="10" a="1"/>
  <c r="E10" i="10"/>
  <c r="B10" i="2" a="1"/>
  <c r="B10" i="2"/>
  <c r="D10" i="2" a="1"/>
  <c r="D10" i="2"/>
  <c r="E10" i="14" a="1"/>
  <c r="E10" i="14"/>
  <c r="G10" i="12" a="1"/>
  <c r="G10" i="12"/>
  <c r="B10" i="3" a="1"/>
  <c r="B10" i="3"/>
  <c r="C10" i="9" a="1"/>
  <c r="C10" i="9"/>
  <c r="B10" i="9" a="1"/>
  <c r="B10" i="9"/>
  <c r="C10" i="8" a="1"/>
  <c r="C10" i="8"/>
  <c r="B10" i="12" a="1"/>
  <c r="B10" i="12"/>
  <c r="E10" i="12" a="1"/>
  <c r="E10" i="12"/>
  <c r="C10" i="12" a="1"/>
  <c r="C10" i="12"/>
  <c r="C10" i="10" a="1"/>
  <c r="C10" i="10"/>
  <c r="B10" i="10" a="1"/>
  <c r="B10" i="10"/>
  <c r="B10" i="8" a="1"/>
  <c r="B10" i="8"/>
  <c r="B10" i="5" a="1"/>
  <c r="B10" i="5"/>
  <c r="C10" i="2" a="1"/>
  <c r="C10" i="2"/>
  <c r="G10" i="14" a="1"/>
  <c r="G10" i="14"/>
  <c r="D10" i="8" a="1"/>
  <c r="D10" i="8"/>
  <c r="D10" i="14" a="1"/>
  <c r="D10" i="14"/>
  <c r="F10" i="12" a="1"/>
  <c r="F10" i="12"/>
  <c r="C10" i="5" a="1"/>
  <c r="C10" i="5"/>
  <c r="F10" i="14" a="1"/>
  <c r="F10" i="14"/>
  <c r="B10" i="1" a="1"/>
  <c r="B10" i="1"/>
  <c r="C10" i="1" a="1"/>
  <c r="C10" i="1"/>
  <c r="C10" i="14" a="1"/>
  <c r="C10" i="14"/>
  <c r="C10" i="3" a="1"/>
  <c r="C10" i="3"/>
  <c r="C19" i="17"/>
  <c r="D19" i="17"/>
  <c r="C20" i="17"/>
  <c r="D20" i="17"/>
  <c r="D29" i="14"/>
  <c r="G29" i="14"/>
  <c r="J29" i="14"/>
  <c r="M29" i="14"/>
  <c r="P29" i="14"/>
  <c r="S29" i="14"/>
  <c r="D30" i="14"/>
  <c r="G30" i="14"/>
  <c r="J30" i="14"/>
  <c r="M30" i="14"/>
  <c r="P30" i="14"/>
  <c r="S30" i="14"/>
  <c r="D37" i="12"/>
  <c r="G37" i="12"/>
  <c r="J37" i="12"/>
  <c r="M37" i="12"/>
  <c r="P37" i="12"/>
  <c r="S37" i="12"/>
  <c r="D38" i="12"/>
  <c r="G38" i="12"/>
  <c r="J38" i="12"/>
  <c r="M38" i="12"/>
  <c r="P38" i="12"/>
  <c r="S38" i="12"/>
  <c r="D21" i="10"/>
  <c r="G21" i="10"/>
  <c r="J21" i="10"/>
  <c r="M21" i="10"/>
  <c r="D22" i="10"/>
  <c r="G22" i="10"/>
  <c r="J22" i="10"/>
  <c r="M22" i="10"/>
  <c r="D23" i="9"/>
  <c r="G23" i="9"/>
  <c r="D24" i="9"/>
  <c r="G24" i="9"/>
  <c r="D25" i="8"/>
  <c r="G25" i="8"/>
  <c r="J25" i="8"/>
  <c r="M25" i="8"/>
  <c r="D26" i="8"/>
  <c r="G26" i="8"/>
  <c r="J26" i="8"/>
  <c r="M26" i="8"/>
  <c r="D26" i="5"/>
  <c r="G26" i="5"/>
  <c r="D27" i="5"/>
  <c r="G27" i="5"/>
  <c r="J31" i="2"/>
  <c r="D29" i="3"/>
  <c r="G29" i="3"/>
  <c r="D30" i="3"/>
  <c r="G30" i="3"/>
  <c r="D30" i="2"/>
  <c r="G30" i="2"/>
  <c r="J30" i="2"/>
  <c r="G31" i="2"/>
  <c r="D31" i="2"/>
  <c r="E46" i="1"/>
  <c r="H46" i="1"/>
  <c r="E47" i="1"/>
  <c r="H47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7" i="1"/>
  <c r="G47" i="1" s="1"/>
  <c r="H29" i="3" l="1"/>
  <c r="T37" i="12"/>
  <c r="H26" i="5"/>
  <c r="H23" i="9"/>
  <c r="B26" i="8"/>
  <c r="C26" i="8" s="1"/>
  <c r="K38" i="12"/>
  <c r="L38" i="12" s="1"/>
  <c r="K22" i="10"/>
  <c r="L22" i="10" s="1"/>
  <c r="Q30" i="14"/>
  <c r="R30" i="14" s="1"/>
  <c r="E38" i="12"/>
  <c r="F38" i="12" s="1"/>
  <c r="E30" i="14"/>
  <c r="F30" i="14" s="1"/>
  <c r="H31" i="2"/>
  <c r="I31" i="2" s="1"/>
  <c r="B31" i="2"/>
  <c r="C31" i="2" s="1"/>
  <c r="H26" i="8"/>
  <c r="I26" i="8" s="1"/>
  <c r="H38" i="12"/>
  <c r="I38" i="12" s="1"/>
  <c r="B38" i="12"/>
  <c r="C38" i="12" s="1"/>
  <c r="B30" i="14"/>
  <c r="C30" i="14" s="1"/>
  <c r="E26" i="8"/>
  <c r="F26" i="8" s="1"/>
  <c r="E22" i="10"/>
  <c r="F22" i="10" s="1"/>
  <c r="B27" i="5"/>
  <c r="C27" i="5" s="1"/>
  <c r="B24" i="9"/>
  <c r="C24" i="9" s="1"/>
  <c r="B22" i="10"/>
  <c r="C22" i="10" s="1"/>
  <c r="H22" i="10"/>
  <c r="I22" i="10" s="1"/>
  <c r="E24" i="9"/>
  <c r="F24" i="9" s="1"/>
  <c r="N30" i="14"/>
  <c r="O30" i="14" s="1"/>
  <c r="N38" i="12"/>
  <c r="O38" i="12" s="1"/>
  <c r="E30" i="3"/>
  <c r="F30" i="3" s="1"/>
  <c r="H30" i="14"/>
  <c r="I30" i="14" s="1"/>
  <c r="E27" i="5"/>
  <c r="F27" i="5" s="1"/>
  <c r="K26" i="8"/>
  <c r="L26" i="8" s="1"/>
  <c r="B47" i="1"/>
  <c r="C47" i="1" s="1"/>
  <c r="D47" i="1" s="1"/>
  <c r="I47" i="1" s="1"/>
  <c r="B30" i="3"/>
  <c r="C30" i="3" s="1"/>
  <c r="H30" i="3" s="1"/>
  <c r="Q38" i="12"/>
  <c r="R38" i="12" s="1"/>
  <c r="K30" i="14"/>
  <c r="L30" i="14" s="1"/>
  <c r="E31" i="2"/>
  <c r="F31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N22" i="10" l="1"/>
  <c r="H24" i="9"/>
  <c r="H27" i="5"/>
  <c r="K31" i="2"/>
  <c r="T30" i="14"/>
  <c r="T38" i="12"/>
  <c r="N26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C18" i="17"/>
  <c r="D18" i="17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Q2" i="17" a="1"/>
  <c r="M2" i="17" a="1"/>
  <c r="O2" i="17" a="1"/>
  <c r="O2" i="17" l="1"/>
  <c r="M2" i="17"/>
  <c r="Q2" i="17"/>
  <c r="H20" i="17"/>
  <c r="E20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E14" i="17" l="1"/>
  <c r="F20" i="17" s="1"/>
  <c r="E19" i="17"/>
  <c r="H19" i="17"/>
  <c r="I19" i="17" s="1"/>
  <c r="J20" i="17"/>
  <c r="J19" i="17"/>
  <c r="G20" i="17"/>
  <c r="G19" i="17"/>
  <c r="I20" i="17"/>
  <c r="E17" i="17"/>
  <c r="F17" i="17" s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F19" i="17" l="1"/>
  <c r="K19" i="17"/>
  <c r="K20" i="17"/>
  <c r="K16" i="17"/>
  <c r="K18" i="17"/>
  <c r="K17" i="17"/>
  <c r="K15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F24" i="8" l="1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<sst xmlns="http://schemas.openxmlformats.org/spreadsheetml/2006/main" count="556" uniqueCount="107">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</sst>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Data...4210756259</v>
        <stp/>
        <stp>BDH|14935268074772348826</stp>
        <tr r="AF3" s="14"/>
      </tp>
      <tp t="s">
        <v>#N/A Requesting Data...4110353409</v>
        <stp/>
        <stp>BDH|12962778500969095462</stp>
        <tr r="Q2" s="17"/>
      </tp>
      <tp t="s">
        <v>#N/A N/A</v>
        <stp/>
        <stp>BDH|11832039174389313731</stp>
        <tr r="I3" s="19"/>
      </tp>
      <tp t="s">
        <v>#N/A Requesting Data...2603661664</v>
        <stp/>
        <stp>BDP|11883986536691201393</stp>
        <tr r="C10" s="18"/>
        <tr r="C10" s="10"/>
      </tp>
      <tp t="s">
        <v>#N/A Requesting Data...3081909275</v>
        <stp/>
        <stp>BDH|16843069983234274367</stp>
        <tr r="V3" s="18"/>
        <tr r="V3" s="10"/>
      </tp>
      <tp t="s">
        <v>#N/A Requesting Data...3582930946</v>
        <stp/>
        <stp>BDP|18062887627254797806</stp>
        <tr r="C10" s="12"/>
        <tr r="E10" s="12"/>
      </tp>
      <tp t="s">
        <v>#N/A Requesting Data...4246689943</v>
        <stp/>
        <stp>BDP|16545953933052450030</stp>
        <tr r="B10" s="5"/>
      </tp>
      <tp t="s">
        <v>#N/A Requesting Data...1425066141</v>
        <stp/>
        <stp>BDP|14650062796027575721</stp>
        <tr r="G10" s="12"/>
        <tr r="E10" s="14"/>
      </tp>
      <tp t="s">
        <v>#N/A Requesting Data...2822093523</v>
        <stp/>
        <stp>BDH|11243448991603920239</stp>
        <tr r="M3" s="1"/>
      </tp>
      <tp t="s">
        <v>#N/A Requesting Data...2555216170</v>
        <stp/>
        <stp>BDP|12076286461161277423</stp>
        <tr r="C10" s="5"/>
      </tp>
      <tp t="s">
        <v>#N/A Requesting Data...4053255624</v>
        <stp/>
        <stp>BDP|14602333172280113394</stp>
        <tr r="C10" s="19"/>
      </tp>
      <tp t="s">
        <v>#N/A Requesting Data...3243149862</v>
        <stp/>
        <stp>BDH|15135414629444979492</stp>
        <tr r="L3" s="3"/>
      </tp>
      <tp t="s">
        <v>#N/A Requesting Data...2978615814</v>
        <stp/>
        <stp>BDH|11474375954954911055</stp>
        <tr r="O3" s="2"/>
      </tp>
      <tp t="s">
        <v>#N/A Requesting Data...2620781008</v>
        <stp/>
        <stp>BDP|18219294914923540841</stp>
        <tr r="C10" s="9"/>
      </tp>
      <tp t="s">
        <v>#N/A Requesting Data...2676900383</v>
        <stp/>
        <stp>BDH|11627291771431067517</stp>
        <tr r="M3" s="2"/>
      </tp>
      <tp t="s">
        <v>#N/A Requesting Data...3686318443</v>
        <stp/>
        <stp>BDP|13030111079165378191</stp>
        <tr r="F10" s="14"/>
      </tp>
      <tp t="s">
        <v>#N/A Requesting Data...3173916226</v>
        <stp/>
        <stp>BDP|17674809694487604003</stp>
        <tr r="B10" s="18"/>
        <tr r="B10" s="10"/>
      </tp>
      <tp t="s">
        <v>#N/A Requesting Data...3487251704</v>
        <stp/>
        <stp>BDH|13964635671847154499</stp>
        <tr r="AB3" s="12"/>
        <tr r="X3" s="12"/>
      </tp>
      <tp t="s">
        <v>#N/A Requesting Data...1248192548</v>
        <stp/>
        <stp>BDH|18162560590571847378</stp>
        <tr r="X3" s="14"/>
      </tp>
      <tp t="s">
        <v>#N/A Requesting Data...1313094852</v>
        <stp/>
        <stp>BDP|11473368239062878490</stp>
        <tr r="F10" s="12"/>
        <tr r="D10" s="14"/>
      </tp>
      <tp t="s">
        <v>#N/A Requesting Data...3310867700</v>
        <stp/>
        <stp>BDP|14572736216992007722</stp>
        <tr r="B10" s="2"/>
      </tp>
      <tp t="s">
        <v>#N/A Requesting Data...3051115178</v>
        <stp/>
        <stp>BDH|15267460911865140226</stp>
        <tr r="P3" s="18"/>
        <tr r="P3" s="10"/>
      </tp>
      <tp t="s">
        <v>#N/A Requesting Data...985523853</v>
        <stp/>
        <stp>BDP|13060443244535072213</stp>
        <tr r="B10" s="1"/>
      </tp>
      <tp t="s">
        <v>#N/A Requesting Data...4276765871</v>
        <stp/>
        <stp>BDH|11484576345481562505</stp>
        <tr r="L3" s="5"/>
      </tp>
      <tp t="s">
        <v>#N/A Requesting Data...2753928444</v>
        <stp/>
        <stp>BDP|17166731865344641740</stp>
        <tr r="C10" s="1"/>
      </tp>
      <tp t="s">
        <v>#N/A Requesting Data...2435026130</v>
        <stp/>
        <stp>BDH|10480072156286192651</stp>
        <tr r="M2" s="17"/>
      </tp>
      <tp t="s">
        <v>#N/A Requesting Data...3614511162</v>
        <stp/>
        <stp>BDH|12647009602432219551</stp>
        <tr r="V3" s="12"/>
      </tp>
    </main>
    <main first="bofaddin.rtdserver">
      <tp t="s">
        <v>#N/A Requesting Data...3129111819</v>
        <stp/>
        <stp>BDH|9186517077447967092</stp>
        <tr r="L3" s="9"/>
      </tp>
      <tp t="s">
        <v>#N/A N/A</v>
        <stp/>
        <stp>BDH|7345905123703431303</stp>
        <tr r="K3" s="19"/>
      </tp>
      <tp t="s">
        <v>#N/A Requesting Data...1316244439</v>
        <stp/>
        <stp>BDP|9706553668206945454</stp>
        <tr r="D10" s="8"/>
      </tp>
      <tp t="s">
        <v>#N/A Requesting Data...1072938937</v>
        <stp/>
        <stp>BDH|5539333081823417452</stp>
        <tr r="T3" s="18"/>
        <tr r="T3" s="10"/>
      </tp>
      <tp t="s">
        <v>#N/A Requesting Data...4279508156</v>
        <stp/>
        <stp>BDH|1329569449212382861</stp>
        <tr r="J3" s="5"/>
      </tp>
      <tp t="s">
        <v>#N/A Requesting Data...1739253598</v>
        <stp/>
        <stp>BDH|1638971538329390838</stp>
        <tr r="K3" s="1"/>
      </tp>
      <tp t="s">
        <v>#N/A Requesting Data...3707346322</v>
        <stp/>
        <stp>BDP|4329662592027264695</stp>
        <tr r="B10" s="12"/>
      </tp>
      <tp t="s">
        <v>#N/A Requesting Data...3817328388</v>
        <stp/>
        <stp>BDH|2606501181454536025</stp>
        <tr r="Z3" s="12"/>
        <tr r="V3" s="14"/>
      </tp>
      <tp t="s">
        <v>#N/A Requesting Data...3959170348</v>
        <stp/>
        <stp>BDP|3445302272426769594</stp>
        <tr r="B10" s="19"/>
      </tp>
      <tp t="s">
        <v>#N/A Requesting Data...2846196888</v>
        <stp/>
        <stp>BDH|5761591176155605677</stp>
        <tr r="AF3" s="12"/>
        <tr r="AB3" s="14"/>
      </tp>
      <tp t="s">
        <v>#N/A Requesting Data...3218794060</v>
        <stp/>
        <stp>BDH|4754210311230384391</stp>
        <tr r="AD3" s="12"/>
        <tr r="Z3" s="14"/>
      </tp>
      <tp t="s">
        <v>#N/A Requesting Data...1326661203</v>
        <stp/>
        <stp>BDP|6614610459362681385</stp>
        <tr r="E10" s="18"/>
        <tr r="E10" s="10"/>
      </tp>
      <tp t="s">
        <v>#N/A Requesting Data...4050044941</v>
        <stp/>
        <stp>BDH|2223092252715027510</stp>
        <tr r="P3" s="8"/>
      </tp>
      <tp t="s">
        <v>#N/A Requesting Data...1081593068</v>
        <stp/>
        <stp>BDP|3122389811593012513</stp>
        <tr r="C10" s="14"/>
      </tp>
      <tp t="s">
        <v>#N/A Requesting Data...1793246441</v>
        <stp/>
        <stp>BDH|7619174735834178684</stp>
        <tr r="O2" s="17"/>
      </tp>
      <tp t="s">
        <v>#N/A Requesting Data...3086061650</v>
        <stp/>
        <stp>BDH|2149093781559007481</stp>
        <tr r="V3" s="8"/>
      </tp>
      <tp t="s">
        <v>#N/A Requesting Data...1945455869</v>
        <stp/>
        <stp>BDP|1931107217112743305</stp>
        <tr r="D10" s="2"/>
      </tp>
      <tp t="s">
        <v>#N/A Requesting Data...2522824665</v>
        <stp/>
        <stp>BDP|8919074471278682748</stp>
        <tr r="C10" s="3"/>
      </tp>
      <tp t="s">
        <v>#N/A Requesting Data...3921881070</v>
        <stp/>
        <stp>BDP|6499873574608943180</stp>
        <tr r="B10" s="8"/>
      </tp>
      <tp t="s">
        <v>#N/A Requesting Data...1002703702</v>
        <stp/>
        <stp>BDP|9073119891745028595</stp>
        <tr r="E10" s="8"/>
      </tp>
      <tp t="s">
        <v>#N/A Requesting Data...3075097695</v>
        <stp/>
        <stp>BDP|7280882837258491593</stp>
        <tr r="D10" s="18"/>
        <tr r="D10" s="10"/>
      </tp>
      <tp t="s">
        <v>#N/A Requesting Data...2678640278</v>
        <stp/>
        <stp>BDH|4463772806153247286</stp>
        <tr r="Q3" s="2"/>
      </tp>
      <tp t="s">
        <v>#N/A Requesting Data...2312426428</v>
        <stp/>
        <stp>BDH|4510789450054244024</stp>
        <tr r="J3" s="9"/>
      </tp>
      <tp t="s">
        <v>#N/A Requesting Data...3910959069</v>
        <stp/>
        <stp>BDP|4720520890802409863</stp>
        <tr r="B10" s="3"/>
      </tp>
      <tp t="s">
        <v>#N/A Requesting Data...2250832102</v>
        <stp/>
        <stp>BDH|3739880719930641876</stp>
        <tr r="R3" s="8"/>
      </tp>
      <tp t="s">
        <v>#N/A Requesting Data...3805310512</v>
        <stp/>
        <stp>BDP|2192385730727379645</stp>
        <tr r="C10" s="8"/>
      </tp>
      <tp t="s">
        <v>#N/A Requesting Data...3877092759</v>
        <stp/>
        <stp>BDH|3477527779532621052</stp>
        <tr r="AD3" s="14"/>
      </tp>
      <tp t="s">
        <v>#N/A Requesting Data...3137943097</v>
        <stp/>
        <stp>BDP|519161733290183679</stp>
        <tr r="B10" s="9"/>
      </tp>
      <tp t="s">
        <v>#N/A Requesting Data...3096444253</v>
        <stp/>
        <stp>BDH|220464810598007945</stp>
        <tr r="R3" s="18"/>
        <tr r="R3" s="10"/>
      </tp>
      <tp t="s">
        <v>#N/A Requesting Data...2257296964</v>
        <stp/>
        <stp>BDH|706323504421359590</stp>
        <tr r="T3" s="8"/>
      </tp>
      <tp t="s">
        <v>#N/A Requesting Data...2168581933</v>
        <stp/>
        <stp>BDP|332801733094788947</stp>
        <tr r="D10" s="12"/>
        <tr r="B10" s="14"/>
      </tp>
      <tp t="s">
        <v>#N/A Requesting Data...2997231829</v>
        <stp/>
        <stp>BDH|929235834849982901</stp>
        <tr r="J3" s="3"/>
      </tp>
      <tp t="s">
        <v>#N/A Requesting Data...1819980219</v>
        <stp/>
        <stp>BDP|416056535068485843</stp>
        <tr r="C10" s="2"/>
      </tp>
      <tp t="s">
        <v>#N/A Requesting Data...3836405648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27508.598316666619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-421.61669777782299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10341.748191111161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80031.811805556397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-24672.263813335368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4601.8648811110725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-70540.325887885483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-139693.78345397601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-4549.9676141604868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72.41207639010463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'Closed_CDX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'Closed_CDX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'Closed_CDX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All%20Data\57.%20BNP%20Trades%20Tracker\BNP%20Trades%20Tracker-2025-10-16%20v2.xlsx" TargetMode="External"/><Relationship Id="rId1" Type="http://schemas.openxmlformats.org/officeDocument/2006/relationships/externalLinkPath" Target="BNP%20Trades%20Tracker-2025-10-16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ve_ACAFP Basis"/>
      <sheetName val="Live_EU Defence vs Oil"/>
      <sheetName val="Live_EU Insurance CDS RV"/>
      <sheetName val="Live_Barclays"/>
      <sheetName val="Live_KSA RV"/>
      <sheetName val="Live_EU Banks CDS RV"/>
      <sheetName val="Live_EU ETF Compression"/>
      <sheetName val="Live_US ETF Compression"/>
      <sheetName val="Live_US IG Cash Curve"/>
      <sheetName val="CDX IG vs SPX Puts"/>
      <sheetName val="BOFA 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">
          <cell r="G12" t="str">
            <v>Net P/L</v>
          </cell>
        </row>
        <row r="14">
          <cell r="A14">
            <v>45939</v>
          </cell>
          <cell r="G14">
            <v>0</v>
          </cell>
        </row>
        <row r="15">
          <cell r="A15">
            <v>45940</v>
          </cell>
          <cell r="G15">
            <v>-8455.7777777776355</v>
          </cell>
        </row>
        <row r="16">
          <cell r="A16">
            <v>45943</v>
          </cell>
          <cell r="G16">
            <v>-147580.11111111095</v>
          </cell>
        </row>
        <row r="17">
          <cell r="A17">
            <v>45944</v>
          </cell>
          <cell r="G17">
            <v>108120.11111111121</v>
          </cell>
        </row>
        <row r="18">
          <cell r="A18">
            <v>45945</v>
          </cell>
          <cell r="G18">
            <v>85048.333333333605</v>
          </cell>
        </row>
        <row r="19">
          <cell r="A19">
            <v>45946</v>
          </cell>
          <cell r="G19">
            <v>48470.555555555678</v>
          </cell>
        </row>
        <row r="20">
          <cell r="A20">
            <v>45947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45751.625</v>
      </c>
      <c r="L3" s="3">
        <v>134.941</v>
      </c>
      <c r="M3" s="126" cm="1">
        <f t="array" ref="M3:N135">_xll.BDH(C4, "LAST_PRICE", "01/01/2025 15:00:00", "01/01/2035 16:00:00", "BarSize=60", "BarType=T", "RecurDaily=True", "TZ=London")</f>
        <v>45751.625</v>
      </c>
      <c r="N3" s="3">
        <v>95.03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45754.625</v>
      </c>
      <c r="L4" s="3">
        <v>140.40700000000001</v>
      </c>
      <c r="M4" s="126">
        <v>45754.625</v>
      </c>
      <c r="N4" s="3">
        <v>92.346999999999994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45755.625</v>
      </c>
      <c r="L5" s="3">
        <v>136.172</v>
      </c>
      <c r="M5" s="126">
        <v>45755.625</v>
      </c>
      <c r="N5" s="3">
        <v>93.262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45756.625</v>
      </c>
      <c r="L6" s="3">
        <v>145.39500000000001</v>
      </c>
      <c r="M6" s="126">
        <v>45756.625</v>
      </c>
      <c r="N6" s="3">
        <v>90.637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45757.625</v>
      </c>
      <c r="L7" s="3">
        <v>130.04599999999999</v>
      </c>
      <c r="M7" s="126">
        <v>45757.625</v>
      </c>
      <c r="N7" s="3">
        <v>91.918000000000006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45758.625</v>
      </c>
      <c r="L8" s="3">
        <v>138.03700000000001</v>
      </c>
      <c r="M8" s="126">
        <v>45758.625</v>
      </c>
      <c r="N8" s="3">
        <v>90.971000000000004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45761.625</v>
      </c>
      <c r="L9" s="3">
        <v>133.67500000000001</v>
      </c>
      <c r="M9" s="126">
        <v>45761.625</v>
      </c>
      <c r="N9" s="3">
        <v>91.935000000000002</v>
      </c>
    </row>
    <row r="10" spans="1:14" ht="15" thickBot="1" x14ac:dyDescent="0.35">
      <c r="A10" s="16" t="s">
        <v>28</v>
      </c>
      <c r="B10" s="20" cm="1">
        <f t="array" ref="B10">_xll.BDP(B4,"PX_LAST")</f>
        <v>106.7697</v>
      </c>
      <c r="C10" s="13" cm="1">
        <f t="array" ref="C10">_xll.BDP(C4,"PX_LAST")</f>
        <v>100.622</v>
      </c>
      <c r="D10" s="31"/>
      <c r="E10" s="1"/>
      <c r="F10" s="1"/>
      <c r="G10" s="1"/>
      <c r="H10" s="1"/>
      <c r="I10" s="1"/>
      <c r="J10" s="1"/>
      <c r="K10" s="126">
        <v>45762.625</v>
      </c>
      <c r="L10" s="3">
        <v>128.58500000000001</v>
      </c>
      <c r="M10" s="126">
        <v>45762.625</v>
      </c>
      <c r="N10" s="3">
        <v>92.472999999999999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45763.625</v>
      </c>
      <c r="L11" s="3">
        <v>128.15299999999999</v>
      </c>
      <c r="M11" s="126">
        <v>45763.625</v>
      </c>
      <c r="N11" s="3">
        <v>92.707999999999998</v>
      </c>
    </row>
    <row r="12" spans="1:14" ht="15" thickBot="1" x14ac:dyDescent="0.35">
      <c r="A12" s="39" t="s">
        <v>22</v>
      </c>
      <c r="B12" s="135" t="s">
        <v>0</v>
      </c>
      <c r="C12" s="136"/>
      <c r="D12" s="136"/>
      <c r="E12" s="137"/>
      <c r="F12" s="138" t="s">
        <v>1</v>
      </c>
      <c r="G12" s="139"/>
      <c r="H12" s="140"/>
      <c r="I12" s="39" t="s">
        <v>16</v>
      </c>
      <c r="J12" s="1"/>
      <c r="K12" s="126">
        <v>45764.625</v>
      </c>
      <c r="L12" s="3">
        <v>126.146</v>
      </c>
      <c r="M12" s="126">
        <v>45764.625</v>
      </c>
      <c r="N12" s="3">
        <v>93.492000000000004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45765.625</v>
      </c>
      <c r="L13" s="3">
        <v>127.19199999999999</v>
      </c>
      <c r="M13" s="126">
        <v>45768.625</v>
      </c>
      <c r="N13" s="3">
        <v>93.224999999999994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45768.625</v>
      </c>
      <c r="L14" s="3">
        <v>127.057</v>
      </c>
      <c r="M14" s="126">
        <v>45769.625</v>
      </c>
      <c r="N14" s="3">
        <v>93.620999999999995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45769.625</v>
      </c>
      <c r="L15" s="3">
        <v>128.417</v>
      </c>
      <c r="M15" s="126">
        <v>45770.625</v>
      </c>
      <c r="N15" s="3">
        <v>94.974999999999994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45770.625</v>
      </c>
      <c r="L16" s="3">
        <v>120.089</v>
      </c>
      <c r="M16" s="126">
        <v>45771.625</v>
      </c>
      <c r="N16" s="3">
        <v>94.802000000000007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45771.625</v>
      </c>
      <c r="L17" s="3">
        <v>119.34</v>
      </c>
      <c r="M17" s="126">
        <v>45772.625</v>
      </c>
      <c r="N17" s="3">
        <v>95.19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45772.625</v>
      </c>
      <c r="L18" s="3">
        <v>117.146</v>
      </c>
      <c r="M18" s="126">
        <v>45775.625</v>
      </c>
      <c r="N18" s="3">
        <v>95.531999999999996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45775.625</v>
      </c>
      <c r="L19" s="3">
        <v>115.843</v>
      </c>
      <c r="M19" s="126">
        <v>45776.625</v>
      </c>
      <c r="N19" s="3">
        <v>95.388000000000005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45776.625</v>
      </c>
      <c r="L20" s="3">
        <v>114.739</v>
      </c>
      <c r="M20" s="126">
        <v>45777.625</v>
      </c>
      <c r="N20" s="3">
        <v>94.76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45777.625</v>
      </c>
      <c r="L21" s="3">
        <v>118.17</v>
      </c>
      <c r="M21" s="126">
        <v>45778.625</v>
      </c>
      <c r="N21" s="3">
        <v>94.893000000000001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45778.625</v>
      </c>
      <c r="L22" s="3">
        <v>116.595</v>
      </c>
      <c r="M22" s="126">
        <v>45779.625</v>
      </c>
      <c r="N22" s="3">
        <v>94.658000000000001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45779.625</v>
      </c>
      <c r="L23" s="3">
        <v>114.43300000000001</v>
      </c>
      <c r="M23" s="126">
        <v>45782.625</v>
      </c>
      <c r="N23" s="3">
        <v>95.11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45782.625</v>
      </c>
      <c r="L24" s="3">
        <v>114.46</v>
      </c>
      <c r="M24" s="126">
        <v>45783.625</v>
      </c>
      <c r="N24" s="3">
        <v>94.977999999999994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45783.625</v>
      </c>
      <c r="L25" s="3">
        <v>114.01900000000001</v>
      </c>
      <c r="M25" s="126">
        <v>45784.625</v>
      </c>
      <c r="N25" s="3">
        <v>95.123000000000005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45784.625</v>
      </c>
      <c r="L26" s="3">
        <v>113.444</v>
      </c>
      <c r="M26" s="126">
        <v>45785.625</v>
      </c>
      <c r="N26" s="3">
        <v>95.341999999999999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45785.625</v>
      </c>
      <c r="L27" s="3">
        <v>111.55800000000001</v>
      </c>
      <c r="M27" s="126">
        <v>45786.625</v>
      </c>
      <c r="N27" s="3">
        <v>95.43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7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45786.625</v>
      </c>
      <c r="L28" s="3">
        <v>109.861</v>
      </c>
      <c r="M28" s="126">
        <v>45789.625</v>
      </c>
      <c r="N28" s="3">
        <v>96.028999999999996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45789.625</v>
      </c>
      <c r="L29" s="3">
        <v>105.154</v>
      </c>
      <c r="M29" s="126">
        <v>45790.625</v>
      </c>
      <c r="N29" s="3">
        <v>96.102000000000004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45790.625</v>
      </c>
      <c r="L30" s="3">
        <v>99.885999999999996</v>
      </c>
      <c r="M30" s="126">
        <v>45791.625</v>
      </c>
      <c r="N30" s="3">
        <v>95.909000000000006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45791.625</v>
      </c>
      <c r="L31" s="3">
        <v>99.960999999999999</v>
      </c>
      <c r="M31" s="126">
        <v>45792.625</v>
      </c>
      <c r="N31" s="3">
        <v>95.572000000000003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45792.625</v>
      </c>
      <c r="L32" s="3">
        <v>102.67700000000001</v>
      </c>
      <c r="M32" s="126">
        <v>45793.625</v>
      </c>
      <c r="N32" s="3">
        <v>95.935000000000002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45793.625</v>
      </c>
      <c r="L33" s="3">
        <v>101.176</v>
      </c>
      <c r="M33" s="126">
        <v>45796.625</v>
      </c>
      <c r="N33" s="3">
        <v>95.763000000000005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45796.625</v>
      </c>
      <c r="L34" s="3">
        <v>101.77</v>
      </c>
      <c r="M34" s="126">
        <v>45797.625</v>
      </c>
      <c r="N34" s="3">
        <v>95.956000000000003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45797.625</v>
      </c>
      <c r="L35" s="3">
        <v>100.45099999999999</v>
      </c>
      <c r="M35" s="126">
        <v>45798.625</v>
      </c>
      <c r="N35" s="3">
        <v>95.772999999999996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45798.625</v>
      </c>
      <c r="L36" s="3">
        <v>101.446</v>
      </c>
      <c r="M36" s="126">
        <v>45799.625</v>
      </c>
      <c r="N36" s="3">
        <v>95.494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45799.625</v>
      </c>
      <c r="L37" s="3">
        <v>104.67400000000001</v>
      </c>
      <c r="M37" s="126">
        <v>45800.625</v>
      </c>
      <c r="N37" s="3">
        <v>95.557000000000002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45800.625</v>
      </c>
      <c r="L38" s="3">
        <v>104.48</v>
      </c>
      <c r="M38" s="126">
        <v>45804.625</v>
      </c>
      <c r="N38" s="3">
        <v>95.932000000000002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45803.625</v>
      </c>
      <c r="L39" s="3">
        <v>104.973</v>
      </c>
      <c r="M39" s="126">
        <v>45805.625</v>
      </c>
      <c r="N39" s="3">
        <v>96.037000000000006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45804.625</v>
      </c>
      <c r="L40" s="3">
        <v>100.896</v>
      </c>
      <c r="M40" s="126">
        <v>45806.625</v>
      </c>
      <c r="N40" s="3">
        <v>96.45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45805.625</v>
      </c>
      <c r="L41" s="3">
        <v>101.648</v>
      </c>
      <c r="M41" s="126">
        <v>45807.625</v>
      </c>
      <c r="N41" s="3">
        <v>96.408000000000001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45806.625</v>
      </c>
      <c r="L42" s="3">
        <v>99.975999999999999</v>
      </c>
      <c r="M42" s="126">
        <v>45810.625</v>
      </c>
      <c r="N42" s="3">
        <v>96.438999999999993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45807.625</v>
      </c>
      <c r="L43" s="3">
        <v>100.161</v>
      </c>
      <c r="M43" s="126">
        <v>45811.625</v>
      </c>
      <c r="N43" s="3">
        <v>96.614999999999995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45810.625</v>
      </c>
      <c r="L44" s="3">
        <v>100.687</v>
      </c>
      <c r="M44" s="126">
        <v>45812.625</v>
      </c>
      <c r="N44" s="3">
        <v>96.897000000000006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45811.625</v>
      </c>
      <c r="L45" s="3">
        <v>100.36</v>
      </c>
      <c r="M45" s="126">
        <v>45813.625</v>
      </c>
      <c r="N45" s="3">
        <v>96.96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45812.625</v>
      </c>
      <c r="L46" s="3">
        <v>99.268000000000001</v>
      </c>
      <c r="M46" s="126">
        <v>45814.625</v>
      </c>
      <c r="N46" s="3">
        <v>97.397999999999996</v>
      </c>
    </row>
    <row r="47" spans="1:14" x14ac:dyDescent="0.3">
      <c r="A47" s="36">
        <v>45947</v>
      </c>
      <c r="B47" s="4">
        <f>$B$10</f>
        <v>106.7697</v>
      </c>
      <c r="C47" s="1">
        <f t="shared" si="7"/>
        <v>95.228700000000003</v>
      </c>
      <c r="D47" s="31">
        <f t="shared" ref="D47" si="46">-1*(C47-$C$14)*10^-4*$B$8*$B$5</f>
        <v>125674.99499999997</v>
      </c>
      <c r="E47" s="32">
        <f t="shared" ref="E47" si="47">$B$6*(A47-$A$14)/360*$B$5</f>
        <v>30555.555555555555</v>
      </c>
      <c r="F47" s="4">
        <f>$C$10</f>
        <v>100.622</v>
      </c>
      <c r="G47" s="1">
        <f t="shared" ref="G47" si="48">(F47-$F$14)/100*$C$5</f>
        <v>131025</v>
      </c>
      <c r="H47" s="32">
        <f t="shared" ref="H47" si="49">$C$6*(A47-$A$14)/360*$C$5-$C$7*(A47-$A$14)/360*$C$5*$F$14/100</f>
        <v>24256.145833333336</v>
      </c>
      <c r="I47" s="82">
        <f t="shared" ref="I47" si="50">(D47+E47)*$B$9-G47-H47</f>
        <v>27508.598316666619</v>
      </c>
      <c r="J47" s="1"/>
      <c r="K47" s="126">
        <v>45813.625</v>
      </c>
      <c r="L47" s="3">
        <v>99.311999999999998</v>
      </c>
      <c r="M47" s="126">
        <v>45817.625</v>
      </c>
      <c r="N47" s="3">
        <v>97.316999999999993</v>
      </c>
    </row>
    <row r="48" spans="1:14" x14ac:dyDescent="0.3">
      <c r="A48" s="36">
        <v>45950</v>
      </c>
      <c r="B48" s="4"/>
      <c r="C48" s="1"/>
      <c r="D48" s="31"/>
      <c r="E48" s="32"/>
      <c r="F48" s="4"/>
      <c r="G48" s="1"/>
      <c r="H48" s="32"/>
      <c r="I48" s="82"/>
      <c r="J48" s="1"/>
      <c r="K48" s="126">
        <v>45814.625</v>
      </c>
      <c r="L48" s="3">
        <v>99.111999999999995</v>
      </c>
      <c r="M48" s="126">
        <v>45818.625</v>
      </c>
      <c r="N48" s="3">
        <v>97.459000000000003</v>
      </c>
    </row>
    <row r="49" spans="1:14" x14ac:dyDescent="0.3">
      <c r="A49" s="36">
        <v>45951</v>
      </c>
      <c r="B49" s="4"/>
      <c r="C49" s="1"/>
      <c r="D49" s="31"/>
      <c r="E49" s="32"/>
      <c r="F49" s="4"/>
      <c r="G49" s="1"/>
      <c r="H49" s="32"/>
      <c r="I49" s="82"/>
      <c r="J49" s="1"/>
      <c r="K49" s="126">
        <v>45817.625</v>
      </c>
      <c r="L49" s="3">
        <v>97.832999999999998</v>
      </c>
      <c r="M49" s="126">
        <v>45819.625</v>
      </c>
      <c r="N49" s="3">
        <v>97.754000000000005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45818.625</v>
      </c>
      <c r="L50" s="3">
        <v>97.355999999999995</v>
      </c>
      <c r="M50" s="126">
        <v>45820.625</v>
      </c>
      <c r="N50" s="3">
        <v>97.39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45819.625</v>
      </c>
      <c r="L51" s="3">
        <v>96.275000000000006</v>
      </c>
      <c r="M51" s="126">
        <v>45821.625</v>
      </c>
      <c r="N51" s="3">
        <v>97.503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45820.625</v>
      </c>
      <c r="L52" s="3">
        <v>97.052999999999997</v>
      </c>
      <c r="M52" s="126">
        <v>45824.625</v>
      </c>
      <c r="N52" s="3">
        <v>97.588999999999999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45821.625</v>
      </c>
      <c r="L53" s="3">
        <v>100.646</v>
      </c>
      <c r="M53" s="126">
        <v>45825.625</v>
      </c>
      <c r="N53" s="3">
        <v>97.742000000000004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45824.625</v>
      </c>
      <c r="L54" s="3">
        <v>98.992000000000004</v>
      </c>
      <c r="M54" s="126">
        <v>45826.625</v>
      </c>
      <c r="N54" s="3">
        <v>97.769000000000005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45825.625</v>
      </c>
      <c r="L55" s="3">
        <v>99.960999999999999</v>
      </c>
      <c r="M55" s="126">
        <v>45828.625</v>
      </c>
      <c r="N55" s="3">
        <v>97.44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45826.625</v>
      </c>
      <c r="L56" s="3">
        <v>101.992</v>
      </c>
      <c r="M56" s="126">
        <v>45831.625</v>
      </c>
      <c r="N56" s="3">
        <v>97.382000000000005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45827.625</v>
      </c>
      <c r="L57" s="3">
        <v>105.15300000000001</v>
      </c>
      <c r="M57" s="126">
        <v>45832.625</v>
      </c>
      <c r="N57" s="3">
        <v>97.813000000000002</v>
      </c>
    </row>
    <row r="58" spans="1:14" x14ac:dyDescent="0.3">
      <c r="B58" s="33"/>
      <c r="E58" s="34"/>
      <c r="F58" s="33"/>
      <c r="H58" s="34"/>
      <c r="I58" s="83"/>
      <c r="K58" s="126">
        <v>45828.625</v>
      </c>
      <c r="L58" s="3">
        <v>104.91800000000001</v>
      </c>
      <c r="M58" s="126">
        <v>45833.625</v>
      </c>
      <c r="N58" s="3">
        <v>97.658000000000001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45831.625</v>
      </c>
      <c r="L59" s="3">
        <v>105.04900000000001</v>
      </c>
      <c r="M59" s="126">
        <v>45834.625</v>
      </c>
      <c r="N59" s="3">
        <v>97.56</v>
      </c>
    </row>
    <row r="60" spans="1:14" x14ac:dyDescent="0.3">
      <c r="K60" s="126">
        <v>45832.625</v>
      </c>
      <c r="L60" s="3">
        <v>98.676000000000002</v>
      </c>
      <c r="M60" s="126">
        <v>45835.625</v>
      </c>
      <c r="N60" s="3">
        <v>97.772000000000006</v>
      </c>
    </row>
    <row r="61" spans="1:14" x14ac:dyDescent="0.3">
      <c r="K61" s="126">
        <v>45833.625</v>
      </c>
      <c r="L61" s="3">
        <v>99.372</v>
      </c>
      <c r="M61" s="126">
        <v>45838.625</v>
      </c>
      <c r="N61" s="3">
        <v>97.974999999999994</v>
      </c>
    </row>
    <row r="62" spans="1:14" x14ac:dyDescent="0.3">
      <c r="K62" s="126">
        <v>45834.625</v>
      </c>
      <c r="L62" s="3">
        <v>99.778000000000006</v>
      </c>
      <c r="M62" s="126">
        <v>45839.625</v>
      </c>
      <c r="N62" s="3">
        <v>98.146000000000001</v>
      </c>
    </row>
    <row r="63" spans="1:14" x14ac:dyDescent="0.3">
      <c r="K63" s="126">
        <v>45835.625</v>
      </c>
      <c r="L63" s="3">
        <v>98.491</v>
      </c>
      <c r="M63" s="126">
        <v>45840.625</v>
      </c>
      <c r="N63" s="3">
        <v>98.274000000000001</v>
      </c>
    </row>
    <row r="64" spans="1:14" x14ac:dyDescent="0.3">
      <c r="K64" s="126">
        <v>45838.625</v>
      </c>
      <c r="L64" s="3">
        <v>97.775999999999996</v>
      </c>
      <c r="M64" s="126">
        <v>45841.625</v>
      </c>
      <c r="N64" s="3">
        <v>98.831000000000003</v>
      </c>
    </row>
    <row r="65" spans="11:14" x14ac:dyDescent="0.3">
      <c r="K65" s="126">
        <v>45839.625</v>
      </c>
      <c r="L65" s="3">
        <v>97.828000000000003</v>
      </c>
      <c r="M65" s="126">
        <v>45845.625</v>
      </c>
      <c r="N65" s="3">
        <v>98.700999999999993</v>
      </c>
    </row>
    <row r="66" spans="11:14" x14ac:dyDescent="0.3">
      <c r="K66" s="126">
        <v>45840.625</v>
      </c>
      <c r="L66" s="3">
        <v>96.846999999999994</v>
      </c>
      <c r="M66" s="126">
        <v>45846.625</v>
      </c>
      <c r="N66" s="3">
        <v>98.694999999999993</v>
      </c>
    </row>
    <row r="67" spans="11:14" x14ac:dyDescent="0.3">
      <c r="K67" s="126">
        <v>45841.625</v>
      </c>
      <c r="L67" s="3">
        <v>96.338999999999999</v>
      </c>
      <c r="M67" s="126">
        <v>45847.625</v>
      </c>
      <c r="N67" s="3">
        <v>99.075000000000003</v>
      </c>
    </row>
    <row r="68" spans="11:14" x14ac:dyDescent="0.3">
      <c r="K68" s="126">
        <v>45842.625</v>
      </c>
      <c r="L68" s="3">
        <v>97.531999999999996</v>
      </c>
      <c r="M68" s="126">
        <v>45848.625</v>
      </c>
      <c r="N68" s="3">
        <v>98.983000000000004</v>
      </c>
    </row>
    <row r="69" spans="11:14" x14ac:dyDescent="0.3">
      <c r="K69" s="126">
        <v>45845.625</v>
      </c>
      <c r="L69" s="3">
        <v>97.003</v>
      </c>
      <c r="M69" s="126">
        <v>45849.625</v>
      </c>
      <c r="N69" s="3">
        <v>98.903999999999996</v>
      </c>
    </row>
    <row r="70" spans="11:14" x14ac:dyDescent="0.3">
      <c r="K70" s="126">
        <v>45846.625</v>
      </c>
      <c r="L70" s="3">
        <v>96.25</v>
      </c>
      <c r="M70" s="126">
        <v>45852.625</v>
      </c>
      <c r="N70" s="3">
        <v>98.831999999999994</v>
      </c>
    </row>
    <row r="71" spans="11:14" x14ac:dyDescent="0.3">
      <c r="K71" s="126">
        <v>45847.625</v>
      </c>
      <c r="L71" s="3">
        <v>96.17</v>
      </c>
      <c r="M71" s="126">
        <v>45853.625</v>
      </c>
      <c r="N71" s="3">
        <v>98.623999999999995</v>
      </c>
    </row>
    <row r="72" spans="11:14" x14ac:dyDescent="0.3">
      <c r="K72" s="126">
        <v>45848.625</v>
      </c>
      <c r="L72" s="3">
        <v>94.885999999999996</v>
      </c>
      <c r="M72" s="126">
        <v>45854.625</v>
      </c>
      <c r="N72" s="3">
        <v>98.533000000000001</v>
      </c>
    </row>
    <row r="73" spans="11:14" x14ac:dyDescent="0.3">
      <c r="K73" s="126">
        <v>45849.625</v>
      </c>
      <c r="L73" s="3">
        <v>96.510999999999996</v>
      </c>
      <c r="M73" s="126">
        <v>45855.625</v>
      </c>
      <c r="N73" s="3">
        <v>98.546000000000006</v>
      </c>
    </row>
    <row r="74" spans="11:14" x14ac:dyDescent="0.3">
      <c r="K74" s="126">
        <v>45852.625</v>
      </c>
      <c r="L74" s="3">
        <v>97.629000000000005</v>
      </c>
      <c r="M74" s="126">
        <v>45856.625</v>
      </c>
      <c r="N74" s="3">
        <v>98.555999999999997</v>
      </c>
    </row>
    <row r="75" spans="11:14" x14ac:dyDescent="0.3">
      <c r="K75" s="126">
        <v>45853.625</v>
      </c>
      <c r="L75" s="3">
        <v>97.247</v>
      </c>
      <c r="M75" s="126">
        <v>45859.625</v>
      </c>
      <c r="N75" s="3">
        <v>98.796999999999997</v>
      </c>
    </row>
    <row r="76" spans="11:14" x14ac:dyDescent="0.3">
      <c r="K76" s="126">
        <v>45854.625</v>
      </c>
      <c r="L76" s="3">
        <v>98.581000000000003</v>
      </c>
      <c r="M76" s="126">
        <v>45860.625</v>
      </c>
      <c r="N76" s="3">
        <v>98.896000000000001</v>
      </c>
    </row>
    <row r="77" spans="11:14" x14ac:dyDescent="0.3">
      <c r="K77" s="126">
        <v>45855.625</v>
      </c>
      <c r="L77" s="3">
        <v>97.709000000000003</v>
      </c>
      <c r="M77" s="126">
        <v>45861.625</v>
      </c>
      <c r="N77" s="3">
        <v>98.986999999999995</v>
      </c>
    </row>
    <row r="78" spans="11:14" x14ac:dyDescent="0.3">
      <c r="K78" s="126">
        <v>45856.625</v>
      </c>
      <c r="L78" s="3">
        <v>97.168999999999997</v>
      </c>
      <c r="M78" s="126">
        <v>45862.625</v>
      </c>
      <c r="N78" s="3">
        <v>99.215000000000003</v>
      </c>
    </row>
    <row r="79" spans="11:14" x14ac:dyDescent="0.3">
      <c r="K79" s="126">
        <v>45859.625</v>
      </c>
      <c r="L79" s="3">
        <v>97.474000000000004</v>
      </c>
      <c r="M79" s="126">
        <v>45863.625</v>
      </c>
      <c r="N79" s="3">
        <v>99.356999999999999</v>
      </c>
    </row>
    <row r="80" spans="11:14" x14ac:dyDescent="0.3">
      <c r="K80" s="126">
        <v>45860.625</v>
      </c>
      <c r="L80" s="3">
        <v>98.94</v>
      </c>
      <c r="M80" s="126">
        <v>45866.625</v>
      </c>
      <c r="N80" s="3">
        <v>99.575000000000003</v>
      </c>
    </row>
    <row r="81" spans="11:14" x14ac:dyDescent="0.3">
      <c r="K81" s="126">
        <v>45861.625</v>
      </c>
      <c r="L81" s="3">
        <v>97.263999999999996</v>
      </c>
      <c r="M81" s="126">
        <v>45867.625</v>
      </c>
      <c r="N81" s="3">
        <v>99.679000000000002</v>
      </c>
    </row>
    <row r="82" spans="11:14" x14ac:dyDescent="0.3">
      <c r="K82" s="126">
        <v>45862.625</v>
      </c>
      <c r="L82" s="3">
        <v>96.298000000000002</v>
      </c>
      <c r="M82" s="126">
        <v>45868.625</v>
      </c>
      <c r="N82" s="3">
        <v>99.745999999999995</v>
      </c>
    </row>
    <row r="83" spans="11:14" x14ac:dyDescent="0.3">
      <c r="K83" s="126">
        <v>45863.625</v>
      </c>
      <c r="L83" s="3">
        <v>96.741</v>
      </c>
      <c r="M83" s="126">
        <v>45869.625</v>
      </c>
      <c r="N83" s="3">
        <v>99.888000000000005</v>
      </c>
    </row>
    <row r="84" spans="11:14" x14ac:dyDescent="0.3">
      <c r="K84" s="126">
        <v>45866.625</v>
      </c>
      <c r="L84" s="3">
        <v>94.462000000000003</v>
      </c>
      <c r="M84" s="126">
        <v>45870.625</v>
      </c>
      <c r="N84" s="3">
        <v>99.468999999999994</v>
      </c>
    </row>
    <row r="85" spans="11:14" x14ac:dyDescent="0.3">
      <c r="K85" s="126">
        <v>45867.625</v>
      </c>
      <c r="L85" s="3">
        <v>94.534000000000006</v>
      </c>
      <c r="M85" s="126">
        <v>45873.625</v>
      </c>
      <c r="N85" s="3">
        <v>99.652000000000001</v>
      </c>
    </row>
    <row r="86" spans="11:14" x14ac:dyDescent="0.3">
      <c r="K86" s="126">
        <v>45868.625</v>
      </c>
      <c r="L86" s="3">
        <v>94.784000000000006</v>
      </c>
      <c r="M86" s="126">
        <v>45874.625</v>
      </c>
      <c r="N86" s="3">
        <v>99.858000000000004</v>
      </c>
    </row>
    <row r="87" spans="11:14" x14ac:dyDescent="0.3">
      <c r="K87" s="126">
        <v>45869.625</v>
      </c>
      <c r="L87" s="3">
        <v>94.63</v>
      </c>
      <c r="M87" s="126">
        <v>45875.625</v>
      </c>
      <c r="N87" s="3">
        <v>100.123</v>
      </c>
    </row>
    <row r="88" spans="11:14" x14ac:dyDescent="0.3">
      <c r="K88" s="126">
        <v>45870.625</v>
      </c>
      <c r="L88" s="3">
        <v>98.915000000000006</v>
      </c>
      <c r="M88" s="126">
        <v>45876.625</v>
      </c>
      <c r="N88" s="3">
        <v>100.367</v>
      </c>
    </row>
    <row r="89" spans="11:14" x14ac:dyDescent="0.3">
      <c r="K89" s="126">
        <v>45873.625</v>
      </c>
      <c r="L89" s="3">
        <v>98.665000000000006</v>
      </c>
      <c r="M89" s="126">
        <v>45877.625</v>
      </c>
      <c r="N89" s="3">
        <v>100.40600000000001</v>
      </c>
    </row>
    <row r="90" spans="11:14" x14ac:dyDescent="0.3">
      <c r="K90" s="126">
        <v>45874.625</v>
      </c>
      <c r="L90" s="3">
        <v>97.302999999999997</v>
      </c>
      <c r="M90" s="126">
        <v>45880.625</v>
      </c>
      <c r="N90" s="3">
        <v>100.592</v>
      </c>
    </row>
    <row r="91" spans="11:14" x14ac:dyDescent="0.3">
      <c r="K91" s="126">
        <v>45875.625</v>
      </c>
      <c r="L91" s="3">
        <v>97.346999999999994</v>
      </c>
      <c r="M91" s="126">
        <v>45881.625</v>
      </c>
      <c r="N91" s="3">
        <v>100.723</v>
      </c>
    </row>
    <row r="92" spans="11:14" x14ac:dyDescent="0.3">
      <c r="K92" s="126">
        <v>45876.625</v>
      </c>
      <c r="L92" s="3">
        <v>95.873999999999995</v>
      </c>
      <c r="M92" s="126">
        <v>45882.625</v>
      </c>
      <c r="N92" s="3">
        <v>100.87</v>
      </c>
    </row>
    <row r="93" spans="11:14" x14ac:dyDescent="0.3">
      <c r="K93" s="126">
        <v>45877.625</v>
      </c>
      <c r="L93" s="3">
        <v>95.239000000000004</v>
      </c>
      <c r="M93" s="126">
        <v>45883.625</v>
      </c>
      <c r="N93" s="3">
        <v>100.889</v>
      </c>
    </row>
    <row r="94" spans="11:14" x14ac:dyDescent="0.3">
      <c r="K94" s="126">
        <v>45880.625</v>
      </c>
      <c r="L94" s="3">
        <v>94.683000000000007</v>
      </c>
      <c r="M94" s="126">
        <v>45884.625</v>
      </c>
      <c r="N94" s="3">
        <v>101.062</v>
      </c>
    </row>
    <row r="95" spans="11:14" x14ac:dyDescent="0.3">
      <c r="K95" s="126">
        <v>45881.625</v>
      </c>
      <c r="L95" s="3">
        <v>94.650999999999996</v>
      </c>
      <c r="M95" s="126">
        <v>45887.625</v>
      </c>
      <c r="N95" s="3">
        <v>100.98699999999999</v>
      </c>
    </row>
    <row r="96" spans="11:14" x14ac:dyDescent="0.3">
      <c r="K96" s="126">
        <v>45882.625</v>
      </c>
      <c r="L96" s="3">
        <v>92.992999999999995</v>
      </c>
      <c r="M96" s="126">
        <v>45888.625</v>
      </c>
      <c r="N96" s="3">
        <v>101.111</v>
      </c>
    </row>
    <row r="97" spans="11:14" x14ac:dyDescent="0.3">
      <c r="K97" s="126">
        <v>45883.625</v>
      </c>
      <c r="L97" s="3">
        <v>92.293999999999997</v>
      </c>
      <c r="M97" s="126">
        <v>45889.625</v>
      </c>
      <c r="N97" s="3">
        <v>100.663</v>
      </c>
    </row>
    <row r="98" spans="11:14" x14ac:dyDescent="0.3">
      <c r="K98" s="126">
        <v>45884.625</v>
      </c>
      <c r="L98" s="3">
        <v>91.725999999999999</v>
      </c>
      <c r="M98" s="126">
        <v>45890.625</v>
      </c>
      <c r="N98" s="3">
        <v>100.253</v>
      </c>
    </row>
    <row r="99" spans="11:14" x14ac:dyDescent="0.3">
      <c r="K99" s="126">
        <v>45887.625</v>
      </c>
      <c r="L99" s="3">
        <v>92.222999999999999</v>
      </c>
      <c r="M99" s="126">
        <v>45891.625</v>
      </c>
      <c r="N99" s="3">
        <v>100.52800000000001</v>
      </c>
    </row>
    <row r="100" spans="11:14" x14ac:dyDescent="0.3">
      <c r="K100" s="126">
        <v>45888.625</v>
      </c>
      <c r="L100" s="3">
        <v>92.4</v>
      </c>
      <c r="M100" s="126">
        <v>45894.625</v>
      </c>
      <c r="N100" s="3">
        <v>100.44</v>
      </c>
    </row>
    <row r="101" spans="11:14" x14ac:dyDescent="0.3">
      <c r="K101" s="126">
        <v>45889.625</v>
      </c>
      <c r="L101" s="3">
        <v>93.158000000000001</v>
      </c>
      <c r="M101" s="126">
        <v>45895.625</v>
      </c>
      <c r="N101" s="3">
        <v>100.071</v>
      </c>
    </row>
    <row r="102" spans="11:14" x14ac:dyDescent="0.3">
      <c r="K102" s="126">
        <v>45890.625</v>
      </c>
      <c r="L102" s="3">
        <v>94.564999999999998</v>
      </c>
      <c r="M102" s="126">
        <v>45896.625</v>
      </c>
      <c r="N102" s="3">
        <v>100.041</v>
      </c>
    </row>
    <row r="103" spans="11:14" x14ac:dyDescent="0.3">
      <c r="K103" s="126">
        <v>45891.625</v>
      </c>
      <c r="L103" s="3">
        <v>95.510999999999996</v>
      </c>
      <c r="M103" s="126">
        <v>45897.625</v>
      </c>
      <c r="N103" s="3">
        <v>100.211</v>
      </c>
    </row>
    <row r="104" spans="11:14" x14ac:dyDescent="0.3">
      <c r="K104" s="126">
        <v>45894.625</v>
      </c>
      <c r="L104" s="3">
        <v>94.742999999999995</v>
      </c>
      <c r="M104" s="126">
        <v>45898.625</v>
      </c>
      <c r="N104" s="3">
        <v>100.113</v>
      </c>
    </row>
    <row r="105" spans="11:14" x14ac:dyDescent="0.3">
      <c r="K105" s="126">
        <v>45895.625</v>
      </c>
      <c r="L105" s="3">
        <v>100.36199999999999</v>
      </c>
      <c r="M105" s="126">
        <v>45902.625</v>
      </c>
      <c r="N105" s="3">
        <v>99.4</v>
      </c>
    </row>
    <row r="106" spans="11:14" x14ac:dyDescent="0.3">
      <c r="K106" s="126">
        <v>45896.625</v>
      </c>
      <c r="L106" s="3">
        <v>100.863</v>
      </c>
      <c r="M106" s="126">
        <v>45903.625</v>
      </c>
      <c r="N106" s="3">
        <v>99.346999999999994</v>
      </c>
    </row>
    <row r="107" spans="11:14" x14ac:dyDescent="0.3">
      <c r="K107" s="126">
        <v>45897.625</v>
      </c>
      <c r="L107" s="3">
        <v>104.051</v>
      </c>
      <c r="M107" s="126">
        <v>45904.625</v>
      </c>
      <c r="N107" s="3">
        <v>99.266999999999996</v>
      </c>
    </row>
    <row r="108" spans="11:14" x14ac:dyDescent="0.3">
      <c r="K108" s="126">
        <v>45898.625</v>
      </c>
      <c r="L108" s="3">
        <v>105.312</v>
      </c>
      <c r="M108" s="126">
        <v>45905.625</v>
      </c>
      <c r="N108" s="3">
        <v>99.856999999999999</v>
      </c>
    </row>
    <row r="109" spans="11:14" x14ac:dyDescent="0.3">
      <c r="K109" s="126">
        <v>45901.625</v>
      </c>
      <c r="L109" s="3">
        <v>105.065</v>
      </c>
      <c r="M109" s="126">
        <v>45908.625</v>
      </c>
      <c r="N109" s="3">
        <v>99.837000000000003</v>
      </c>
    </row>
    <row r="110" spans="11:14" x14ac:dyDescent="0.3">
      <c r="K110" s="126">
        <v>45902.625</v>
      </c>
      <c r="L110" s="3">
        <v>107.70399999999999</v>
      </c>
      <c r="M110" s="126">
        <v>45909.625</v>
      </c>
      <c r="N110" s="3">
        <v>99.876000000000005</v>
      </c>
    </row>
    <row r="111" spans="11:14" x14ac:dyDescent="0.3">
      <c r="K111" s="126">
        <v>45903.625</v>
      </c>
      <c r="L111" s="3">
        <v>106.65900000000001</v>
      </c>
      <c r="M111" s="126">
        <v>45910.625</v>
      </c>
      <c r="N111" s="3">
        <v>99.942999999999998</v>
      </c>
    </row>
    <row r="112" spans="11:14" x14ac:dyDescent="0.3">
      <c r="K112" s="126">
        <v>45904.625</v>
      </c>
      <c r="L112" s="3">
        <v>102.55200000000001</v>
      </c>
      <c r="M112" s="126">
        <v>45911.625</v>
      </c>
      <c r="N112" s="3">
        <v>100.11</v>
      </c>
    </row>
    <row r="113" spans="11:14" x14ac:dyDescent="0.3">
      <c r="K113" s="126">
        <v>45905.625</v>
      </c>
      <c r="L113" s="3">
        <v>97.619</v>
      </c>
      <c r="M113" s="126">
        <v>45912.625</v>
      </c>
      <c r="N113" s="3">
        <v>100.373</v>
      </c>
    </row>
    <row r="114" spans="11:14" x14ac:dyDescent="0.3">
      <c r="K114" s="126">
        <v>45908.625</v>
      </c>
      <c r="L114" s="3">
        <v>97.876000000000005</v>
      </c>
      <c r="M114" s="126">
        <v>45915.625</v>
      </c>
      <c r="N114" s="3">
        <v>100.343</v>
      </c>
    </row>
    <row r="115" spans="11:14" x14ac:dyDescent="0.3">
      <c r="K115" s="126">
        <v>45909.625</v>
      </c>
      <c r="L115" s="3">
        <v>96.716999999999999</v>
      </c>
      <c r="M115" s="126">
        <v>45916.625</v>
      </c>
      <c r="N115" s="3">
        <v>100.643</v>
      </c>
    </row>
    <row r="116" spans="11:14" x14ac:dyDescent="0.3">
      <c r="K116" s="126">
        <v>45910.625</v>
      </c>
      <c r="L116" s="3">
        <v>95.831999999999994</v>
      </c>
      <c r="M116" s="126">
        <v>45917.625</v>
      </c>
      <c r="N116" s="3">
        <v>100.554</v>
      </c>
    </row>
    <row r="117" spans="11:14" x14ac:dyDescent="0.3">
      <c r="K117" s="126">
        <v>45911.625</v>
      </c>
      <c r="L117" s="3">
        <v>93.906000000000006</v>
      </c>
      <c r="M117" s="126">
        <v>45918.625</v>
      </c>
      <c r="N117" s="3">
        <v>101.01600000000001</v>
      </c>
    </row>
    <row r="118" spans="11:14" x14ac:dyDescent="0.3">
      <c r="K118" s="126">
        <v>45912.625</v>
      </c>
      <c r="L118" s="3">
        <v>92.352999999999994</v>
      </c>
      <c r="M118" s="126">
        <v>45919.625</v>
      </c>
      <c r="N118" s="3">
        <v>101.05800000000001</v>
      </c>
    </row>
    <row r="119" spans="11:14" x14ac:dyDescent="0.3">
      <c r="K119" s="126">
        <v>45915.625</v>
      </c>
      <c r="L119" s="3">
        <v>91.721999999999994</v>
      </c>
      <c r="M119" s="126">
        <v>45922.625</v>
      </c>
      <c r="N119" s="3">
        <v>101.03100000000001</v>
      </c>
    </row>
    <row r="120" spans="11:14" x14ac:dyDescent="0.3">
      <c r="K120" s="126">
        <v>45916.625</v>
      </c>
      <c r="L120" s="3">
        <v>92.043000000000006</v>
      </c>
      <c r="M120" s="126">
        <v>45923.625</v>
      </c>
      <c r="N120" s="3">
        <v>101.027</v>
      </c>
    </row>
    <row r="121" spans="11:14" x14ac:dyDescent="0.3">
      <c r="K121" s="126">
        <v>45917.625</v>
      </c>
      <c r="L121" s="3">
        <v>92.41</v>
      </c>
      <c r="M121" s="126">
        <v>45924.625</v>
      </c>
      <c r="N121" s="3">
        <v>101.15</v>
      </c>
    </row>
    <row r="122" spans="11:14" x14ac:dyDescent="0.3">
      <c r="K122" s="126">
        <v>45918.625</v>
      </c>
      <c r="L122" s="3">
        <v>91.355999999999995</v>
      </c>
      <c r="M122" s="126">
        <v>45925.625</v>
      </c>
      <c r="N122" s="3">
        <v>100.76300000000001</v>
      </c>
    </row>
    <row r="123" spans="11:14" x14ac:dyDescent="0.3">
      <c r="K123" s="126">
        <v>45919.625</v>
      </c>
      <c r="L123" s="3">
        <v>91.385999999999996</v>
      </c>
      <c r="M123" s="126">
        <v>45926.625</v>
      </c>
      <c r="N123" s="3">
        <v>100.681</v>
      </c>
    </row>
    <row r="124" spans="11:14" x14ac:dyDescent="0.3">
      <c r="K124" s="126">
        <v>45922.625</v>
      </c>
      <c r="L124" s="3">
        <v>103.479</v>
      </c>
      <c r="M124" s="126">
        <v>45929.625</v>
      </c>
      <c r="N124" s="3">
        <v>101.003</v>
      </c>
    </row>
    <row r="125" spans="11:14" x14ac:dyDescent="0.3">
      <c r="K125" s="126">
        <v>45923.625</v>
      </c>
      <c r="L125" s="3">
        <v>103.004</v>
      </c>
      <c r="M125" s="126">
        <v>45930.625</v>
      </c>
      <c r="N125" s="3">
        <v>100.789</v>
      </c>
    </row>
    <row r="126" spans="11:14" x14ac:dyDescent="0.3">
      <c r="K126" s="126">
        <v>45924.625</v>
      </c>
      <c r="L126" s="3">
        <v>102.914</v>
      </c>
      <c r="M126" s="126">
        <v>45931.625</v>
      </c>
      <c r="N126" s="3">
        <v>100.709</v>
      </c>
    </row>
    <row r="127" spans="11:14" x14ac:dyDescent="0.3">
      <c r="K127" s="126">
        <v>45925.625</v>
      </c>
      <c r="L127" s="3">
        <v>105.236</v>
      </c>
      <c r="M127" s="126">
        <v>45932.625</v>
      </c>
      <c r="N127" s="3">
        <v>101.09399999999999</v>
      </c>
    </row>
    <row r="128" spans="11:14" x14ac:dyDescent="0.3">
      <c r="K128" s="126">
        <v>45926.625</v>
      </c>
      <c r="L128" s="3">
        <v>105.75</v>
      </c>
      <c r="M128" s="126">
        <v>45933.625</v>
      </c>
      <c r="N128" s="3">
        <v>101.012</v>
      </c>
    </row>
    <row r="129" spans="11:14" x14ac:dyDescent="0.3">
      <c r="K129" s="126">
        <v>45929.625</v>
      </c>
      <c r="L129" s="3">
        <v>105.6</v>
      </c>
      <c r="M129" s="126">
        <v>45936.625</v>
      </c>
      <c r="N129" s="3">
        <v>100.5</v>
      </c>
    </row>
    <row r="130" spans="11:14" x14ac:dyDescent="0.3">
      <c r="K130" s="126">
        <v>45930.625</v>
      </c>
      <c r="L130" s="3">
        <v>105.544</v>
      </c>
      <c r="M130" s="126">
        <v>45937.625</v>
      </c>
      <c r="N130" s="3">
        <v>100.55500000000001</v>
      </c>
    </row>
    <row r="131" spans="11:14" x14ac:dyDescent="0.3">
      <c r="K131" s="126">
        <v>45931.625</v>
      </c>
      <c r="L131" s="3">
        <v>104.553</v>
      </c>
      <c r="M131" s="126">
        <v>45938.625</v>
      </c>
      <c r="N131" s="3">
        <v>100.562</v>
      </c>
    </row>
    <row r="132" spans="11:14" x14ac:dyDescent="0.3">
      <c r="K132" s="126">
        <v>45932.625</v>
      </c>
      <c r="L132" s="3">
        <v>102.07</v>
      </c>
      <c r="M132" s="126">
        <v>45939.625</v>
      </c>
      <c r="N132" s="3">
        <v>100.498</v>
      </c>
    </row>
    <row r="133" spans="11:14" x14ac:dyDescent="0.3">
      <c r="K133" s="126">
        <v>45933.625</v>
      </c>
      <c r="L133" s="3">
        <v>101.73699999999999</v>
      </c>
      <c r="M133" s="126">
        <v>45944.625</v>
      </c>
      <c r="N133" s="3">
        <v>99.984999999999999</v>
      </c>
    </row>
    <row r="134" spans="11:14" x14ac:dyDescent="0.3">
      <c r="K134" s="126">
        <v>45936.625</v>
      </c>
      <c r="L134" s="3">
        <v>106.923</v>
      </c>
      <c r="M134" s="126">
        <v>45945.625</v>
      </c>
      <c r="N134" s="3">
        <v>100.788</v>
      </c>
    </row>
    <row r="135" spans="11:14" x14ac:dyDescent="0.3">
      <c r="K135" s="126">
        <v>45937.625</v>
      </c>
      <c r="L135" s="3">
        <v>106.367</v>
      </c>
      <c r="M135" s="126">
        <v>45946.625</v>
      </c>
      <c r="N135" s="3">
        <v>100.84099999999999</v>
      </c>
    </row>
    <row r="136" spans="11:14" x14ac:dyDescent="0.3">
      <c r="K136" s="126">
        <v>45938.625</v>
      </c>
      <c r="L136" s="3">
        <v>104.837</v>
      </c>
      <c r="M136" s="126"/>
    </row>
    <row r="137" spans="11:14" x14ac:dyDescent="0.3">
      <c r="K137" s="126">
        <v>45939.625</v>
      </c>
      <c r="L137" s="3">
        <v>104.482</v>
      </c>
      <c r="M137" s="126"/>
    </row>
    <row r="138" spans="11:14" x14ac:dyDescent="0.3">
      <c r="K138" s="126">
        <v>45940.625</v>
      </c>
      <c r="L138" s="3">
        <v>104.67</v>
      </c>
      <c r="M138" s="126"/>
    </row>
    <row r="139" spans="11:14" x14ac:dyDescent="0.3">
      <c r="K139" s="126">
        <v>45943.625</v>
      </c>
      <c r="L139" s="3">
        <v>108.026</v>
      </c>
      <c r="M139" s="126"/>
    </row>
    <row r="140" spans="11:14" x14ac:dyDescent="0.3">
      <c r="K140" s="126">
        <v>45944.625</v>
      </c>
      <c r="L140" s="3">
        <v>108.004</v>
      </c>
    </row>
    <row r="141" spans="11:14" x14ac:dyDescent="0.3">
      <c r="K141" s="126">
        <v>45945.625</v>
      </c>
      <c r="L141" s="3">
        <v>101.48</v>
      </c>
    </row>
    <row r="142" spans="11:14" x14ac:dyDescent="0.3">
      <c r="K142" s="126">
        <v>45946.625</v>
      </c>
      <c r="L142" s="3">
        <v>100.968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2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45751.625</v>
      </c>
      <c r="N3" s="1">
        <v>66.953999999999994</v>
      </c>
      <c r="O3" s="126" cm="1">
        <f t="array" ref="O3:P87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45751.625</v>
      </c>
      <c r="R3" s="1">
        <v>74.941000000000003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45754.625</v>
      </c>
      <c r="N4" s="1">
        <v>69.620999999999995</v>
      </c>
      <c r="O4" s="130">
        <v>45757.625</v>
      </c>
      <c r="P4" s="1">
        <v>45.164000000000001</v>
      </c>
      <c r="Q4" s="130">
        <v>45754.625</v>
      </c>
      <c r="R4" s="1">
        <v>79.341999999999999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45755.625</v>
      </c>
      <c r="N5" s="1">
        <v>63.493000000000002</v>
      </c>
      <c r="O5" s="130">
        <v>45763.625</v>
      </c>
      <c r="P5" s="1">
        <v>43.790999999999997</v>
      </c>
      <c r="Q5" s="130">
        <v>45755.625</v>
      </c>
      <c r="R5" s="1">
        <v>75.159000000000006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45756.625</v>
      </c>
      <c r="N6" s="1">
        <v>68.83</v>
      </c>
      <c r="O6" s="130">
        <v>45769.625</v>
      </c>
      <c r="P6" s="1">
        <v>43.771000000000001</v>
      </c>
      <c r="Q6" s="130">
        <v>45756.625</v>
      </c>
      <c r="R6" s="1">
        <v>85.757999999999996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45757.625</v>
      </c>
      <c r="N7" s="1">
        <v>59.311</v>
      </c>
      <c r="O7" s="130">
        <v>45770.625</v>
      </c>
      <c r="P7" s="1">
        <v>40.460999999999999</v>
      </c>
      <c r="Q7" s="130">
        <v>45757.625</v>
      </c>
      <c r="R7" s="1">
        <v>79.25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45758.625</v>
      </c>
      <c r="N8" s="54">
        <v>64.399000000000001</v>
      </c>
      <c r="O8" s="129">
        <v>45771.625</v>
      </c>
      <c r="P8" s="54">
        <v>39.860999999999997</v>
      </c>
      <c r="Q8" s="129">
        <v>45758.625</v>
      </c>
      <c r="R8" s="54">
        <v>83.528999999999996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45761.625</v>
      </c>
      <c r="N9" s="54">
        <v>61.972000000000001</v>
      </c>
      <c r="O9" s="129">
        <v>45772.625</v>
      </c>
      <c r="P9" s="54">
        <v>39.548999999999999</v>
      </c>
      <c r="Q9" s="129">
        <v>45761.625</v>
      </c>
      <c r="R9" s="54">
        <v>81.986000000000004</v>
      </c>
    </row>
    <row r="10" spans="1:18" ht="15" thickBot="1" x14ac:dyDescent="0.35">
      <c r="A10" s="16" t="s">
        <v>28</v>
      </c>
      <c r="B10" s="121" cm="1">
        <f t="array" ref="B10">_xll.BDP(B4,"px_last")</f>
        <v>49.158580000000001</v>
      </c>
      <c r="C10" s="121" cm="1">
        <f t="array" ref="C10">_xll.BDP(C4,"px_last")</f>
        <v>35.090350000000001</v>
      </c>
      <c r="D10" s="92" cm="1">
        <f t="array" ref="D10">_xll.BDP(D4,"px_last")</f>
        <v>51.612209999999997</v>
      </c>
      <c r="E10" s="1"/>
      <c r="F10" s="1"/>
      <c r="G10" s="1"/>
      <c r="H10" s="1"/>
      <c r="I10" s="1"/>
      <c r="J10" s="1"/>
      <c r="K10" s="1"/>
      <c r="L10" s="1"/>
      <c r="M10" s="129">
        <v>45762.625</v>
      </c>
      <c r="N10" s="54">
        <v>59.048999999999999</v>
      </c>
      <c r="O10" s="129">
        <v>45775.625</v>
      </c>
      <c r="P10" s="54">
        <v>39.125</v>
      </c>
      <c r="Q10" s="129">
        <v>45762.625</v>
      </c>
      <c r="R10" s="54">
        <v>79.822000000000003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45763.625</v>
      </c>
      <c r="N11" s="54">
        <v>58.631</v>
      </c>
      <c r="O11" s="129">
        <v>45776.625</v>
      </c>
      <c r="P11" s="54">
        <v>40.456000000000003</v>
      </c>
      <c r="Q11" s="129">
        <v>45763.625</v>
      </c>
      <c r="R11" s="54">
        <v>79.712999999999994</v>
      </c>
    </row>
    <row r="12" spans="1:18" ht="15" thickBot="1" x14ac:dyDescent="0.35">
      <c r="A12" s="39" t="s">
        <v>22</v>
      </c>
      <c r="B12" s="135" t="s">
        <v>0</v>
      </c>
      <c r="C12" s="136"/>
      <c r="D12" s="137"/>
      <c r="E12" s="141" t="s">
        <v>0</v>
      </c>
      <c r="F12" s="142"/>
      <c r="G12" s="143"/>
      <c r="H12" s="138" t="s">
        <v>1</v>
      </c>
      <c r="I12" s="139"/>
      <c r="J12" s="140"/>
      <c r="K12" s="39" t="s">
        <v>16</v>
      </c>
      <c r="L12" s="1"/>
      <c r="M12" s="129">
        <v>45764.625</v>
      </c>
      <c r="N12" s="54">
        <v>57.338000000000001</v>
      </c>
      <c r="O12" s="129">
        <v>45783.625</v>
      </c>
      <c r="P12" s="54">
        <v>39.526000000000003</v>
      </c>
      <c r="Q12" s="129">
        <v>45764.625</v>
      </c>
      <c r="R12" s="54">
        <v>78.915000000000006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45765.625</v>
      </c>
      <c r="N13" s="54">
        <v>57.805</v>
      </c>
      <c r="O13" s="129">
        <v>45784.625</v>
      </c>
      <c r="P13" s="54">
        <v>39.43</v>
      </c>
      <c r="Q13" s="129">
        <v>45765.625</v>
      </c>
      <c r="R13" s="54">
        <v>79.394999999999996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45768.625</v>
      </c>
      <c r="N14" s="54">
        <v>57.771999999999998</v>
      </c>
      <c r="O14" s="129">
        <v>45789.625</v>
      </c>
      <c r="P14" s="54">
        <v>34.728999999999999</v>
      </c>
      <c r="Q14" s="129">
        <v>45768.625</v>
      </c>
      <c r="R14" s="54">
        <v>79.674000000000007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45769.625</v>
      </c>
      <c r="N15" s="54">
        <v>58.155000000000001</v>
      </c>
      <c r="O15" s="129">
        <v>45790.625</v>
      </c>
      <c r="P15" s="54">
        <v>33.344999999999999</v>
      </c>
      <c r="Q15" s="129">
        <v>45769.625</v>
      </c>
      <c r="R15" s="54">
        <v>80.539000000000001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45770.625</v>
      </c>
      <c r="N16" s="54">
        <v>55.276000000000003</v>
      </c>
      <c r="O16" s="129">
        <v>45791.625</v>
      </c>
      <c r="P16" s="54">
        <v>33.110999999999997</v>
      </c>
      <c r="Q16" s="129">
        <v>45770.625</v>
      </c>
      <c r="R16" s="54">
        <v>75.888000000000005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45771.625</v>
      </c>
      <c r="N17" s="54">
        <v>53.866999999999997</v>
      </c>
      <c r="O17" s="129">
        <v>45792.625</v>
      </c>
      <c r="P17" s="54">
        <v>33.978000000000002</v>
      </c>
      <c r="Q17" s="129">
        <v>45771.625</v>
      </c>
      <c r="R17" s="54">
        <v>75.040000000000006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45772.625</v>
      </c>
      <c r="N18" s="54">
        <v>52.73</v>
      </c>
      <c r="O18" s="129">
        <v>45793.625</v>
      </c>
      <c r="P18" s="54">
        <v>33.003999999999998</v>
      </c>
      <c r="Q18" s="129">
        <v>45772.625</v>
      </c>
      <c r="R18" s="54">
        <v>73.882999999999996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45775.625</v>
      </c>
      <c r="N19" s="54">
        <v>52.848999999999997</v>
      </c>
      <c r="O19" s="129">
        <v>45796.625</v>
      </c>
      <c r="P19" s="54">
        <v>32.823999999999998</v>
      </c>
      <c r="Q19" s="129">
        <v>45775.625</v>
      </c>
      <c r="R19" s="54">
        <v>73.203000000000003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45776.625</v>
      </c>
      <c r="N20" s="54">
        <v>53.277999999999999</v>
      </c>
      <c r="O20" s="129">
        <v>45797.625</v>
      </c>
      <c r="P20" s="54">
        <v>32.951000000000001</v>
      </c>
      <c r="Q20" s="129">
        <v>45776.625</v>
      </c>
      <c r="R20" s="54">
        <v>73.915000000000006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45777.625</v>
      </c>
      <c r="N21" s="54">
        <v>54.14</v>
      </c>
      <c r="O21" s="129">
        <v>45798.625</v>
      </c>
      <c r="P21" s="54">
        <v>32.616</v>
      </c>
      <c r="Q21" s="129">
        <v>45777.625</v>
      </c>
      <c r="R21" s="54">
        <v>76.536000000000001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45778.625</v>
      </c>
      <c r="N22" s="54">
        <v>53.204000000000001</v>
      </c>
      <c r="O22" s="129">
        <v>45799.625</v>
      </c>
      <c r="P22" s="54">
        <v>33.527999999999999</v>
      </c>
      <c r="Q22" s="129">
        <v>45778.625</v>
      </c>
      <c r="R22" s="54">
        <v>76.347999999999999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45779.625</v>
      </c>
      <c r="N23" s="54">
        <v>53.01</v>
      </c>
      <c r="O23" s="129">
        <v>45804.625</v>
      </c>
      <c r="P23" s="54">
        <v>32.281999999999996</v>
      </c>
      <c r="Q23" s="129">
        <v>45779.625</v>
      </c>
      <c r="R23" s="54">
        <v>74.768000000000001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45782.625</v>
      </c>
      <c r="N24" s="54">
        <v>52.942</v>
      </c>
      <c r="O24" s="129">
        <v>45805.625</v>
      </c>
      <c r="P24" s="54">
        <v>31.815000000000001</v>
      </c>
      <c r="Q24" s="129">
        <v>45782.625</v>
      </c>
      <c r="R24" s="54">
        <v>74.805000000000007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45783.625</v>
      </c>
      <c r="N25" s="54">
        <v>52.347000000000001</v>
      </c>
      <c r="O25" s="129">
        <v>45806.625</v>
      </c>
      <c r="P25" s="54">
        <v>33.478999999999999</v>
      </c>
      <c r="Q25" s="129">
        <v>45783.625</v>
      </c>
      <c r="R25" s="54">
        <v>74.284999999999997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45784.625</v>
      </c>
      <c r="N26" s="54">
        <v>50.865000000000002</v>
      </c>
      <c r="O26" s="129">
        <v>45810.625</v>
      </c>
      <c r="P26" s="54">
        <v>32.982999999999997</v>
      </c>
      <c r="Q26" s="129">
        <v>45784.625</v>
      </c>
      <c r="R26" s="54">
        <v>73.141000000000005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45785.625</v>
      </c>
      <c r="N27" s="54">
        <v>49.094999999999999</v>
      </c>
      <c r="O27" s="129">
        <v>45811.625</v>
      </c>
      <c r="P27" s="54">
        <v>31.821000000000002</v>
      </c>
      <c r="Q27" s="129">
        <v>45785.625</v>
      </c>
      <c r="R27" s="54">
        <v>71.284999999999997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45786.625</v>
      </c>
      <c r="N28" s="54">
        <v>48.186</v>
      </c>
      <c r="O28" s="129">
        <v>45812.625</v>
      </c>
      <c r="P28" s="54">
        <v>31.257000000000001</v>
      </c>
      <c r="Q28" s="129">
        <v>45786.625</v>
      </c>
      <c r="R28" s="54">
        <v>68.600999999999999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45789.625</v>
      </c>
      <c r="N29" s="54">
        <v>46.173999999999999</v>
      </c>
      <c r="O29" s="129">
        <v>45817.625</v>
      </c>
      <c r="P29" s="54">
        <v>32.470999999999997</v>
      </c>
      <c r="Q29" s="129">
        <v>45789.625</v>
      </c>
      <c r="R29" s="54">
        <v>64.926000000000002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45790.625</v>
      </c>
      <c r="N30" s="54">
        <v>43.274000000000001</v>
      </c>
      <c r="O30" s="129">
        <v>45818.625</v>
      </c>
      <c r="P30" s="54">
        <v>31.704999999999998</v>
      </c>
      <c r="Q30" s="129">
        <v>45790.625</v>
      </c>
      <c r="R30" s="54">
        <v>62.122</v>
      </c>
    </row>
    <row r="31" spans="1:18" x14ac:dyDescent="0.3">
      <c r="A31" s="131">
        <v>45947</v>
      </c>
      <c r="B31" s="46">
        <f>$B$10</f>
        <v>49.158580000000001</v>
      </c>
      <c r="C31" s="31">
        <f t="shared" ref="C31" si="78">-1*(B31-$B$14)*10^-4*$B$8*$B$5</f>
        <v>-38218.990320000012</v>
      </c>
      <c r="D31" s="32">
        <f t="shared" ref="D31" si="79">$B$6*(A31-$A$14)/360*$B$5</f>
        <v>44722.222222222226</v>
      </c>
      <c r="E31" s="45">
        <f>$C$10</f>
        <v>35.090350000000001</v>
      </c>
      <c r="F31" s="31">
        <f t="shared" ref="F31" si="80">-1*(E31-$E$14)*10^-4*$C$8*$C$5</f>
        <v>-8827.4736000000066</v>
      </c>
      <c r="G31" s="32">
        <f t="shared" ref="G31" si="81">$C$6*(A31-$A$14)/360*$C$5</f>
        <v>10222.222222222223</v>
      </c>
      <c r="H31" s="45">
        <f>$D$10</f>
        <v>51.612209999999997</v>
      </c>
      <c r="I31" s="31">
        <f>-1*(H31-$H$14)*10^-4*$D$8*$D$5</f>
        <v>-7652.6249999999682</v>
      </c>
      <c r="J31" s="32">
        <f>$D$6*(A31-$A$14)/360*$D$5</f>
        <v>15972.222222222223</v>
      </c>
      <c r="K31" s="98">
        <f>C31+D31+F31+G31-I31-J31</f>
        <v>-421.61669777782299</v>
      </c>
      <c r="L31" s="1"/>
      <c r="M31" s="129">
        <v>45791.625</v>
      </c>
      <c r="N31" s="54">
        <v>43.774999999999999</v>
      </c>
      <c r="O31" s="129">
        <v>45819.625</v>
      </c>
      <c r="P31" s="54">
        <v>31.355</v>
      </c>
      <c r="Q31" s="129">
        <v>45791.625</v>
      </c>
      <c r="R31" s="54">
        <v>61.744999999999997</v>
      </c>
    </row>
    <row r="32" spans="1:18" x14ac:dyDescent="0.3">
      <c r="A32" s="131">
        <v>45950</v>
      </c>
      <c r="B32" s="45"/>
      <c r="C32" s="31"/>
      <c r="D32" s="32"/>
      <c r="E32" s="4"/>
      <c r="F32" s="31"/>
      <c r="G32" s="32"/>
      <c r="H32" s="4"/>
      <c r="I32" s="31"/>
      <c r="J32" s="32"/>
      <c r="K32" s="81"/>
      <c r="L32" s="1"/>
      <c r="M32" s="129">
        <v>45792.625</v>
      </c>
      <c r="N32" s="54">
        <v>44.514000000000003</v>
      </c>
      <c r="O32" s="129">
        <v>45824.625</v>
      </c>
      <c r="P32" s="54">
        <v>32.851999999999997</v>
      </c>
      <c r="Q32" s="129">
        <v>45792.625</v>
      </c>
      <c r="R32" s="54">
        <v>62.554000000000002</v>
      </c>
    </row>
    <row r="33" spans="1:18" x14ac:dyDescent="0.3">
      <c r="A33" s="131">
        <v>45951</v>
      </c>
      <c r="B33" s="45"/>
      <c r="C33" s="31"/>
      <c r="D33" s="32"/>
      <c r="E33" s="4"/>
      <c r="F33" s="31"/>
      <c r="G33" s="32"/>
      <c r="H33" s="4"/>
      <c r="I33" s="31"/>
      <c r="J33" s="32"/>
      <c r="K33" s="81"/>
      <c r="L33" s="1"/>
      <c r="M33" s="129">
        <v>45793.625</v>
      </c>
      <c r="N33" s="54">
        <v>44.493000000000002</v>
      </c>
      <c r="O33" s="129">
        <v>45825.625</v>
      </c>
      <c r="P33" s="54">
        <v>33.970999999999997</v>
      </c>
      <c r="Q33" s="129">
        <v>45793.625</v>
      </c>
      <c r="R33" s="54">
        <v>63.191000000000003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45796.625</v>
      </c>
      <c r="N34" s="54">
        <v>44.594999999999999</v>
      </c>
      <c r="O34" s="129">
        <v>45826.625</v>
      </c>
      <c r="P34" s="54">
        <v>34.889000000000003</v>
      </c>
      <c r="Q34" s="129">
        <v>45796.625</v>
      </c>
      <c r="R34" s="54">
        <v>63.14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45797.625</v>
      </c>
      <c r="N35" s="54">
        <v>44.314999999999998</v>
      </c>
      <c r="O35" s="129">
        <v>45832.625</v>
      </c>
      <c r="P35" s="54">
        <v>33.630000000000003</v>
      </c>
      <c r="Q35" s="129">
        <v>45797.625</v>
      </c>
      <c r="R35" s="54">
        <v>62.087000000000003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45798.625</v>
      </c>
      <c r="N36" s="54">
        <v>44.335999999999999</v>
      </c>
      <c r="O36" s="129">
        <v>45833.625</v>
      </c>
      <c r="P36" s="54">
        <v>32.624000000000002</v>
      </c>
      <c r="Q36" s="129">
        <v>45798.625</v>
      </c>
      <c r="R36" s="54">
        <v>62.185000000000002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45799.625</v>
      </c>
      <c r="N37" s="54">
        <v>45.771999999999998</v>
      </c>
      <c r="O37" s="129">
        <v>45853.625</v>
      </c>
      <c r="P37" s="54">
        <v>31.337</v>
      </c>
      <c r="Q37" s="129">
        <v>45799.625</v>
      </c>
      <c r="R37" s="54">
        <v>62.945999999999998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45800.625</v>
      </c>
      <c r="N38" s="54">
        <v>47.250999999999998</v>
      </c>
      <c r="O38" s="129">
        <v>45854.625</v>
      </c>
      <c r="P38" s="54">
        <v>31.843</v>
      </c>
      <c r="Q38" s="129">
        <v>45800.625</v>
      </c>
      <c r="R38" s="54">
        <v>64.626999999999995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45803.625</v>
      </c>
      <c r="N39" s="54">
        <v>47.389000000000003</v>
      </c>
      <c r="O39" s="129">
        <v>45855.625</v>
      </c>
      <c r="P39" s="54">
        <v>31.506</v>
      </c>
      <c r="Q39" s="129">
        <v>45803.625</v>
      </c>
      <c r="R39" s="54">
        <v>64.301000000000002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45804.625</v>
      </c>
      <c r="N40" s="54">
        <v>45.576000000000001</v>
      </c>
      <c r="O40" s="129">
        <v>45859.625</v>
      </c>
      <c r="P40" s="54">
        <v>30.71</v>
      </c>
      <c r="Q40" s="129">
        <v>45804.625</v>
      </c>
      <c r="R40" s="54">
        <v>62.533000000000001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45805.625</v>
      </c>
      <c r="N41" s="54">
        <v>44.938000000000002</v>
      </c>
      <c r="O41" s="129">
        <v>45866.625</v>
      </c>
      <c r="P41" s="54">
        <v>30.4</v>
      </c>
      <c r="Q41" s="129">
        <v>45805.625</v>
      </c>
      <c r="R41" s="54">
        <v>61.427999999999997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45806.625</v>
      </c>
      <c r="N42" s="54">
        <v>44.045000000000002</v>
      </c>
      <c r="O42" s="129">
        <v>45867.625</v>
      </c>
      <c r="P42" s="54">
        <v>31.736999999999998</v>
      </c>
      <c r="Q42" s="129">
        <v>45806.625</v>
      </c>
      <c r="R42" s="54">
        <v>60.792999999999999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45807.625</v>
      </c>
      <c r="N43" s="54">
        <v>45.179000000000002</v>
      </c>
      <c r="O43" s="129">
        <v>45868.625</v>
      </c>
      <c r="P43" s="54">
        <v>32.436</v>
      </c>
      <c r="Q43" s="129">
        <v>45807.625</v>
      </c>
      <c r="R43" s="54">
        <v>59.956000000000003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45810.625</v>
      </c>
      <c r="N44" s="54">
        <v>44.805999999999997</v>
      </c>
      <c r="O44" s="129">
        <v>45869.625</v>
      </c>
      <c r="P44" s="54">
        <v>32.579000000000001</v>
      </c>
      <c r="Q44" s="129">
        <v>45810.625</v>
      </c>
      <c r="R44" s="54">
        <v>60.311999999999998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45811.625</v>
      </c>
      <c r="N45" s="54">
        <v>43.595999999999997</v>
      </c>
      <c r="O45" s="129">
        <v>45873.625</v>
      </c>
      <c r="P45" s="54">
        <v>33.722000000000001</v>
      </c>
      <c r="Q45" s="129">
        <v>45811.625</v>
      </c>
      <c r="R45" s="54">
        <v>59.81</v>
      </c>
    </row>
    <row r="46" spans="1:18" x14ac:dyDescent="0.3">
      <c r="B46" s="58"/>
      <c r="C46" s="58"/>
      <c r="D46" s="58"/>
      <c r="I46" s="57"/>
      <c r="J46" s="57"/>
      <c r="K46" s="57"/>
      <c r="M46" s="129">
        <v>45812.625</v>
      </c>
      <c r="N46" s="54">
        <v>42.764000000000003</v>
      </c>
      <c r="O46" s="129">
        <v>45874.625</v>
      </c>
      <c r="P46" s="54">
        <v>33.027000000000001</v>
      </c>
      <c r="Q46" s="129">
        <v>45812.625</v>
      </c>
      <c r="R46" s="54">
        <v>58.168999999999997</v>
      </c>
    </row>
    <row r="47" spans="1:18" x14ac:dyDescent="0.3">
      <c r="B47" s="58"/>
      <c r="C47" s="58"/>
      <c r="D47" s="58"/>
      <c r="I47" s="57"/>
      <c r="J47" s="57"/>
      <c r="K47" s="57"/>
      <c r="M47" s="129">
        <v>45813.625</v>
      </c>
      <c r="N47" s="54">
        <v>44.244999999999997</v>
      </c>
      <c r="O47" s="129">
        <v>45875.625</v>
      </c>
      <c r="P47" s="54">
        <v>33.046999999999997</v>
      </c>
      <c r="Q47" s="129">
        <v>45813.625</v>
      </c>
      <c r="R47" s="54">
        <v>58.491999999999997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45814.625</v>
      </c>
      <c r="N48" s="54">
        <v>43.677999999999997</v>
      </c>
      <c r="O48" s="129">
        <v>45888.625</v>
      </c>
      <c r="P48" s="54">
        <v>32.750999999999998</v>
      </c>
      <c r="Q48" s="129">
        <v>45814.625</v>
      </c>
      <c r="R48" s="54">
        <v>58.716999999999999</v>
      </c>
    </row>
    <row r="49" spans="2:18" x14ac:dyDescent="0.3">
      <c r="B49" s="58"/>
      <c r="C49" s="58"/>
      <c r="D49" s="58"/>
      <c r="M49" s="129">
        <v>45817.625</v>
      </c>
      <c r="N49" s="54">
        <v>43.631</v>
      </c>
      <c r="O49" s="129">
        <v>45889.625</v>
      </c>
      <c r="P49" s="54">
        <v>32.89</v>
      </c>
      <c r="Q49" s="129">
        <v>45817.625</v>
      </c>
      <c r="R49" s="54">
        <v>58.598999999999997</v>
      </c>
    </row>
    <row r="50" spans="2:18" x14ac:dyDescent="0.3">
      <c r="B50" s="58"/>
      <c r="C50" s="58"/>
      <c r="D50" s="58"/>
      <c r="M50" s="129">
        <v>45818.625</v>
      </c>
      <c r="N50" s="54">
        <v>43.345999999999997</v>
      </c>
      <c r="O50" s="129">
        <v>45890.625</v>
      </c>
      <c r="P50" s="54">
        <v>32.731000000000002</v>
      </c>
      <c r="Q50" s="129">
        <v>45818.625</v>
      </c>
      <c r="R50" s="54">
        <v>57.927999999999997</v>
      </c>
    </row>
    <row r="51" spans="2:18" x14ac:dyDescent="0.3">
      <c r="B51" s="58"/>
      <c r="C51" s="58"/>
      <c r="D51" s="58"/>
      <c r="M51" s="129">
        <v>45819.625</v>
      </c>
      <c r="N51" s="54">
        <v>42.701999999999998</v>
      </c>
      <c r="O51" s="129">
        <v>45891.625</v>
      </c>
      <c r="P51" s="54">
        <v>33.159999999999997</v>
      </c>
      <c r="Q51" s="129">
        <v>45819.625</v>
      </c>
      <c r="R51" s="54">
        <v>57.012</v>
      </c>
    </row>
    <row r="52" spans="2:18" x14ac:dyDescent="0.3">
      <c r="B52" s="58"/>
      <c r="C52" s="58"/>
      <c r="D52" s="58"/>
      <c r="M52" s="129">
        <v>45820.625</v>
      </c>
      <c r="N52" s="54">
        <v>44.231999999999999</v>
      </c>
      <c r="O52" s="129">
        <v>45895.625</v>
      </c>
      <c r="P52" s="54">
        <v>33.363</v>
      </c>
      <c r="Q52" s="129">
        <v>45820.625</v>
      </c>
      <c r="R52" s="54">
        <v>57.642000000000003</v>
      </c>
    </row>
    <row r="53" spans="2:18" x14ac:dyDescent="0.3">
      <c r="B53" s="58"/>
      <c r="C53" s="58"/>
      <c r="D53" s="58"/>
      <c r="M53" s="129">
        <v>45821.625</v>
      </c>
      <c r="N53" s="54">
        <v>45.863999999999997</v>
      </c>
      <c r="O53" s="129">
        <v>45896.625</v>
      </c>
      <c r="P53" s="54">
        <v>33.249000000000002</v>
      </c>
      <c r="Q53" s="129">
        <v>45821.625</v>
      </c>
      <c r="R53" s="54">
        <v>58.883000000000003</v>
      </c>
    </row>
    <row r="54" spans="2:18" x14ac:dyDescent="0.3">
      <c r="B54" s="58"/>
      <c r="C54" s="58"/>
      <c r="D54" s="58"/>
      <c r="M54" s="129">
        <v>45824.625</v>
      </c>
      <c r="N54" s="54">
        <v>44.610999999999997</v>
      </c>
      <c r="O54" s="129">
        <v>45897.625</v>
      </c>
      <c r="P54" s="54">
        <v>33.628</v>
      </c>
      <c r="Q54" s="129">
        <v>45824.625</v>
      </c>
      <c r="R54" s="54">
        <v>58.064</v>
      </c>
    </row>
    <row r="55" spans="2:18" x14ac:dyDescent="0.3">
      <c r="B55" s="58"/>
      <c r="C55" s="58"/>
      <c r="D55" s="58"/>
      <c r="M55" s="129">
        <v>45825.625</v>
      </c>
      <c r="N55" s="54">
        <v>45.368000000000002</v>
      </c>
      <c r="O55" s="129">
        <v>45901.625</v>
      </c>
      <c r="P55" s="54">
        <v>34.606000000000002</v>
      </c>
      <c r="Q55" s="129">
        <v>45825.625</v>
      </c>
      <c r="R55" s="54">
        <v>57.911999999999999</v>
      </c>
    </row>
    <row r="56" spans="2:18" x14ac:dyDescent="0.3">
      <c r="B56" s="58"/>
      <c r="C56" s="58"/>
      <c r="D56" s="58"/>
      <c r="M56" s="129">
        <v>45826.625</v>
      </c>
      <c r="N56" s="54">
        <v>46.523000000000003</v>
      </c>
      <c r="O56" s="129">
        <v>45902.625</v>
      </c>
      <c r="P56" s="54">
        <v>35.195</v>
      </c>
      <c r="Q56" s="129">
        <v>45826.625</v>
      </c>
      <c r="R56" s="54">
        <v>57.851999999999997</v>
      </c>
    </row>
    <row r="57" spans="2:18" x14ac:dyDescent="0.3">
      <c r="M57" s="129">
        <v>45827.625</v>
      </c>
      <c r="N57" s="54">
        <v>48.179000000000002</v>
      </c>
      <c r="O57" s="129">
        <v>45903.625</v>
      </c>
      <c r="P57" s="54">
        <v>35.161000000000001</v>
      </c>
      <c r="Q57" s="129">
        <v>45827.625</v>
      </c>
      <c r="R57" s="54">
        <v>59.573</v>
      </c>
    </row>
    <row r="58" spans="2:18" x14ac:dyDescent="0.3">
      <c r="M58" s="129">
        <v>45828.625</v>
      </c>
      <c r="N58" s="54">
        <v>47.363</v>
      </c>
      <c r="O58" s="129">
        <v>45904.625</v>
      </c>
      <c r="P58" s="54">
        <v>34.134999999999998</v>
      </c>
      <c r="Q58" s="129">
        <v>45828.625</v>
      </c>
      <c r="R58" s="54">
        <v>58.72</v>
      </c>
    </row>
    <row r="59" spans="2:18" x14ac:dyDescent="0.3">
      <c r="M59" s="129">
        <v>45831.625</v>
      </c>
      <c r="N59" s="54">
        <v>46.848999999999997</v>
      </c>
      <c r="O59" s="129">
        <v>45908.625</v>
      </c>
      <c r="P59" s="54">
        <v>34.101999999999997</v>
      </c>
      <c r="Q59" s="129">
        <v>45831.625</v>
      </c>
      <c r="R59" s="54">
        <v>58.292999999999999</v>
      </c>
    </row>
    <row r="60" spans="2:18" x14ac:dyDescent="0.3">
      <c r="M60" s="129">
        <v>45832.625</v>
      </c>
      <c r="N60" s="54">
        <v>44.784999999999997</v>
      </c>
      <c r="O60" s="129">
        <v>45909.625</v>
      </c>
      <c r="P60" s="54">
        <v>33.658999999999999</v>
      </c>
      <c r="Q60" s="129">
        <v>45832.625</v>
      </c>
      <c r="R60" s="54">
        <v>56.517000000000003</v>
      </c>
    </row>
    <row r="61" spans="2:18" x14ac:dyDescent="0.3">
      <c r="M61" s="129">
        <v>45833.625</v>
      </c>
      <c r="N61" s="54">
        <v>44.518999999999998</v>
      </c>
      <c r="O61" s="129">
        <v>45910.625</v>
      </c>
      <c r="P61" s="54">
        <v>33.450000000000003</v>
      </c>
      <c r="Q61" s="129">
        <v>45833.625</v>
      </c>
      <c r="R61" s="54">
        <v>56.24</v>
      </c>
    </row>
    <row r="62" spans="2:18" x14ac:dyDescent="0.3">
      <c r="M62" s="129">
        <v>45834.625</v>
      </c>
      <c r="N62" s="54">
        <v>44.546999999999997</v>
      </c>
      <c r="O62" s="129">
        <v>45911.625</v>
      </c>
      <c r="P62" s="54">
        <v>33.253</v>
      </c>
      <c r="Q62" s="129">
        <v>45834.625</v>
      </c>
      <c r="R62" s="54">
        <v>56.137</v>
      </c>
    </row>
    <row r="63" spans="2:18" x14ac:dyDescent="0.3">
      <c r="M63" s="129">
        <v>45835.625</v>
      </c>
      <c r="N63" s="54">
        <v>43.511000000000003</v>
      </c>
      <c r="O63" s="129">
        <v>45912.625</v>
      </c>
      <c r="P63" s="54">
        <v>33.185000000000002</v>
      </c>
      <c r="Q63" s="129">
        <v>45835.625</v>
      </c>
      <c r="R63" s="54">
        <v>55.307000000000002</v>
      </c>
    </row>
    <row r="64" spans="2:18" x14ac:dyDescent="0.3">
      <c r="M64" s="129">
        <v>45838.625</v>
      </c>
      <c r="N64" s="54">
        <v>43.36</v>
      </c>
      <c r="O64" s="129">
        <v>45915.625</v>
      </c>
      <c r="P64" s="54">
        <v>32.991</v>
      </c>
      <c r="Q64" s="129">
        <v>45838.625</v>
      </c>
      <c r="R64" s="54">
        <v>55.210999999999999</v>
      </c>
    </row>
    <row r="65" spans="13:18" x14ac:dyDescent="0.3">
      <c r="M65" s="129">
        <v>45839.625</v>
      </c>
      <c r="N65" s="54">
        <v>42.436</v>
      </c>
      <c r="O65" s="129">
        <v>45916.625</v>
      </c>
      <c r="P65" s="54">
        <v>33.220999999999997</v>
      </c>
      <c r="Q65" s="129">
        <v>45839.625</v>
      </c>
      <c r="R65" s="54">
        <v>54.709000000000003</v>
      </c>
    </row>
    <row r="66" spans="13:18" x14ac:dyDescent="0.3">
      <c r="M66" s="129">
        <v>45840.625</v>
      </c>
      <c r="N66" s="54">
        <v>41.960999999999999</v>
      </c>
      <c r="O66" s="129">
        <v>45917.625</v>
      </c>
      <c r="P66" s="54">
        <v>33.203000000000003</v>
      </c>
      <c r="Q66" s="129">
        <v>45840.625</v>
      </c>
      <c r="R66" s="54">
        <v>54.116999999999997</v>
      </c>
    </row>
    <row r="67" spans="13:18" x14ac:dyDescent="0.3">
      <c r="M67" s="129">
        <v>45841.625</v>
      </c>
      <c r="N67" s="54">
        <v>41.48</v>
      </c>
      <c r="O67" s="129">
        <v>45918.625</v>
      </c>
      <c r="P67" s="54">
        <v>32.850999999999999</v>
      </c>
      <c r="Q67" s="129">
        <v>45841.625</v>
      </c>
      <c r="R67" s="54">
        <v>54.017000000000003</v>
      </c>
    </row>
    <row r="68" spans="13:18" x14ac:dyDescent="0.3">
      <c r="M68" s="129">
        <v>45842.625</v>
      </c>
      <c r="N68" s="54">
        <v>41.780999999999999</v>
      </c>
      <c r="O68" s="129">
        <v>45919.625</v>
      </c>
      <c r="P68" s="54">
        <v>32.515999999999998</v>
      </c>
      <c r="Q68" s="129">
        <v>45842.625</v>
      </c>
      <c r="R68" s="54">
        <v>54.71</v>
      </c>
    </row>
    <row r="69" spans="13:18" x14ac:dyDescent="0.3">
      <c r="M69" s="129">
        <v>45845.625</v>
      </c>
      <c r="N69" s="54">
        <v>41.323</v>
      </c>
      <c r="O69" s="129">
        <v>45922.625</v>
      </c>
      <c r="P69" s="54">
        <v>35.517000000000003</v>
      </c>
      <c r="Q69" s="129">
        <v>45845.625</v>
      </c>
      <c r="R69" s="54">
        <v>54.939</v>
      </c>
    </row>
    <row r="70" spans="13:18" x14ac:dyDescent="0.3">
      <c r="M70" s="129">
        <v>45846.625</v>
      </c>
      <c r="N70" s="54">
        <v>41.024000000000001</v>
      </c>
      <c r="O70" s="129">
        <v>45923.625</v>
      </c>
      <c r="P70" s="54">
        <v>35.253</v>
      </c>
      <c r="Q70" s="129">
        <v>45846.625</v>
      </c>
      <c r="R70" s="54">
        <v>54.756</v>
      </c>
    </row>
    <row r="71" spans="13:18" x14ac:dyDescent="0.3">
      <c r="M71" s="129">
        <v>45847.625</v>
      </c>
      <c r="N71" s="54">
        <v>41.223999999999997</v>
      </c>
      <c r="O71" s="129">
        <v>45924.625</v>
      </c>
      <c r="P71" s="54">
        <v>35.186999999999998</v>
      </c>
      <c r="Q71" s="129">
        <v>45847.625</v>
      </c>
      <c r="R71" s="54">
        <v>54.945</v>
      </c>
    </row>
    <row r="72" spans="13:18" x14ac:dyDescent="0.3">
      <c r="M72" s="129">
        <v>45848.625</v>
      </c>
      <c r="N72" s="54">
        <v>40.31</v>
      </c>
      <c r="O72" s="129">
        <v>45925.625</v>
      </c>
      <c r="P72" s="54">
        <v>35.453000000000003</v>
      </c>
      <c r="Q72" s="129">
        <v>45848.625</v>
      </c>
      <c r="R72" s="54">
        <v>53.68</v>
      </c>
    </row>
    <row r="73" spans="13:18" x14ac:dyDescent="0.3">
      <c r="M73" s="129">
        <v>45849.625</v>
      </c>
      <c r="N73" s="54">
        <v>40.499000000000002</v>
      </c>
      <c r="O73" s="129">
        <v>45926.625</v>
      </c>
      <c r="P73" s="54">
        <v>35.406999999999996</v>
      </c>
      <c r="Q73" s="129">
        <v>45849.625</v>
      </c>
      <c r="R73" s="54">
        <v>55.517000000000003</v>
      </c>
    </row>
    <row r="74" spans="13:18" x14ac:dyDescent="0.3">
      <c r="M74" s="129">
        <v>45852.625</v>
      </c>
      <c r="N74" s="54">
        <v>41.247999999999998</v>
      </c>
      <c r="O74" s="129">
        <v>45929.625</v>
      </c>
      <c r="P74" s="54">
        <v>35.353000000000002</v>
      </c>
      <c r="Q74" s="129">
        <v>45852.625</v>
      </c>
      <c r="R74" s="54">
        <v>56.43</v>
      </c>
    </row>
    <row r="75" spans="13:18" x14ac:dyDescent="0.3">
      <c r="M75" s="129">
        <v>45853.625</v>
      </c>
      <c r="N75" s="54">
        <v>40.006</v>
      </c>
      <c r="O75" s="129">
        <v>45930.625</v>
      </c>
      <c r="P75" s="54">
        <v>35.423000000000002</v>
      </c>
      <c r="Q75" s="129">
        <v>45853.625</v>
      </c>
      <c r="R75" s="54">
        <v>55.691000000000003</v>
      </c>
    </row>
    <row r="76" spans="13:18" x14ac:dyDescent="0.3">
      <c r="M76" s="129">
        <v>45854.625</v>
      </c>
      <c r="N76" s="54">
        <v>40.494999999999997</v>
      </c>
      <c r="O76" s="129">
        <v>45931.625</v>
      </c>
      <c r="P76" s="54">
        <v>34.911999999999999</v>
      </c>
      <c r="Q76" s="129">
        <v>45854.625</v>
      </c>
      <c r="R76" s="54">
        <v>56.423999999999999</v>
      </c>
    </row>
    <row r="77" spans="13:18" x14ac:dyDescent="0.3">
      <c r="M77" s="129">
        <v>45855.625</v>
      </c>
      <c r="N77" s="54">
        <v>39.448999999999998</v>
      </c>
      <c r="O77" s="129">
        <v>45932.625</v>
      </c>
      <c r="P77" s="54">
        <v>33.39</v>
      </c>
      <c r="Q77" s="129">
        <v>45855.625</v>
      </c>
      <c r="R77" s="54">
        <v>56.11</v>
      </c>
    </row>
    <row r="78" spans="13:18" x14ac:dyDescent="0.3">
      <c r="M78" s="129">
        <v>45856.625</v>
      </c>
      <c r="N78" s="54">
        <v>39.037999999999997</v>
      </c>
      <c r="O78" s="129">
        <v>45933.625</v>
      </c>
      <c r="P78" s="54">
        <v>33.387</v>
      </c>
      <c r="Q78" s="129">
        <v>45856.625</v>
      </c>
      <c r="R78" s="54">
        <v>56.037999999999997</v>
      </c>
    </row>
    <row r="79" spans="13:18" x14ac:dyDescent="0.3">
      <c r="M79" s="129">
        <v>45859.625</v>
      </c>
      <c r="N79" s="54">
        <v>38.61</v>
      </c>
      <c r="O79" s="129">
        <v>45936.625</v>
      </c>
      <c r="P79" s="54">
        <v>34.415999999999997</v>
      </c>
      <c r="Q79" s="129">
        <v>45859.625</v>
      </c>
      <c r="R79" s="54">
        <v>56.106000000000002</v>
      </c>
    </row>
    <row r="80" spans="13:18" x14ac:dyDescent="0.3">
      <c r="M80" s="129">
        <v>45860.625</v>
      </c>
      <c r="N80" s="54">
        <v>39.155999999999999</v>
      </c>
      <c r="O80" s="129">
        <v>45937.625</v>
      </c>
      <c r="P80" s="54">
        <v>34.781999999999996</v>
      </c>
      <c r="Q80" s="129">
        <v>45860.625</v>
      </c>
      <c r="R80" s="54">
        <v>56.417999999999999</v>
      </c>
    </row>
    <row r="81" spans="13:18" x14ac:dyDescent="0.3">
      <c r="M81" s="129">
        <v>45861.625</v>
      </c>
      <c r="N81" s="54">
        <v>38.594000000000001</v>
      </c>
      <c r="O81" s="129">
        <v>45938.625</v>
      </c>
      <c r="P81" s="54">
        <v>35.098999999999997</v>
      </c>
      <c r="Q81" s="129">
        <v>45861.625</v>
      </c>
      <c r="R81" s="54">
        <v>56.917000000000002</v>
      </c>
    </row>
    <row r="82" spans="13:18" x14ac:dyDescent="0.3">
      <c r="M82" s="129">
        <v>45862.625</v>
      </c>
      <c r="N82" s="54">
        <v>37.491999999999997</v>
      </c>
      <c r="O82" s="129">
        <v>45939.625</v>
      </c>
      <c r="P82" s="54">
        <v>34.442</v>
      </c>
      <c r="Q82" s="129">
        <v>45862.625</v>
      </c>
      <c r="R82" s="54">
        <v>56.223999999999997</v>
      </c>
    </row>
    <row r="83" spans="13:18" x14ac:dyDescent="0.3">
      <c r="M83" s="129">
        <v>45863.625</v>
      </c>
      <c r="N83" s="54">
        <v>37.991999999999997</v>
      </c>
      <c r="O83" s="129">
        <v>45940.625</v>
      </c>
      <c r="P83" s="54">
        <v>34.442</v>
      </c>
      <c r="Q83" s="129">
        <v>45863.625</v>
      </c>
      <c r="R83" s="54">
        <v>57.046999999999997</v>
      </c>
    </row>
    <row r="84" spans="13:18" x14ac:dyDescent="0.3">
      <c r="M84" s="129">
        <v>45866.625</v>
      </c>
      <c r="N84" s="54">
        <v>38.216000000000001</v>
      </c>
      <c r="O84" s="129">
        <v>45943.625</v>
      </c>
      <c r="P84" s="54">
        <v>36.572000000000003</v>
      </c>
      <c r="Q84" s="129">
        <v>45866.625</v>
      </c>
      <c r="R84" s="54">
        <v>57.008000000000003</v>
      </c>
    </row>
    <row r="85" spans="13:18" x14ac:dyDescent="0.3">
      <c r="M85" s="129">
        <v>45867.625</v>
      </c>
      <c r="N85" s="54">
        <v>39.076000000000001</v>
      </c>
      <c r="O85" s="129">
        <v>45944.625</v>
      </c>
      <c r="P85" s="54">
        <v>37.72</v>
      </c>
      <c r="Q85" s="129">
        <v>45867.625</v>
      </c>
      <c r="R85" s="54">
        <v>56.99</v>
      </c>
    </row>
    <row r="86" spans="13:18" x14ac:dyDescent="0.3">
      <c r="M86" s="129">
        <v>45868.625</v>
      </c>
      <c r="N86" s="54">
        <v>39.246000000000002</v>
      </c>
      <c r="O86" s="129">
        <v>45945.625</v>
      </c>
      <c r="P86" s="54">
        <v>35.18</v>
      </c>
      <c r="Q86" s="129">
        <v>45868.625</v>
      </c>
      <c r="R86" s="54">
        <v>56.664000000000001</v>
      </c>
    </row>
    <row r="87" spans="13:18" x14ac:dyDescent="0.3">
      <c r="M87" s="129">
        <v>45869.625</v>
      </c>
      <c r="N87" s="54">
        <v>40.393999999999998</v>
      </c>
      <c r="O87" s="129">
        <v>45946.625</v>
      </c>
      <c r="P87" s="54">
        <v>35.090000000000003</v>
      </c>
      <c r="Q87" s="129">
        <v>45869.625</v>
      </c>
      <c r="R87" s="54">
        <v>56.28</v>
      </c>
    </row>
    <row r="88" spans="13:18" x14ac:dyDescent="0.3">
      <c r="M88" s="129">
        <v>45870.625</v>
      </c>
      <c r="N88" s="54">
        <v>42.654000000000003</v>
      </c>
      <c r="Q88" s="129">
        <v>45870.625</v>
      </c>
      <c r="R88" s="54">
        <v>58.079000000000001</v>
      </c>
    </row>
    <row r="89" spans="13:18" x14ac:dyDescent="0.3">
      <c r="M89" s="129">
        <v>45873.625</v>
      </c>
      <c r="N89" s="54">
        <v>42.503999999999998</v>
      </c>
      <c r="Q89" s="129">
        <v>45873.625</v>
      </c>
      <c r="R89" s="54">
        <v>57.991</v>
      </c>
    </row>
    <row r="90" spans="13:18" x14ac:dyDescent="0.3">
      <c r="M90" s="129">
        <v>45874.625</v>
      </c>
      <c r="N90" s="54">
        <v>42.567999999999998</v>
      </c>
      <c r="Q90" s="129">
        <v>45874.625</v>
      </c>
      <c r="R90" s="54">
        <v>57.472999999999999</v>
      </c>
    </row>
    <row r="91" spans="13:18" x14ac:dyDescent="0.3">
      <c r="M91" s="129">
        <v>45875.625</v>
      </c>
      <c r="N91" s="54">
        <v>42.811</v>
      </c>
      <c r="Q91" s="129">
        <v>45875.625</v>
      </c>
      <c r="R91" s="54">
        <v>57.191000000000003</v>
      </c>
    </row>
    <row r="92" spans="13:18" x14ac:dyDescent="0.3">
      <c r="M92" s="129">
        <v>45876.625</v>
      </c>
      <c r="N92" s="54">
        <v>42.009</v>
      </c>
      <c r="Q92" s="129">
        <v>45876.625</v>
      </c>
      <c r="R92" s="54">
        <v>56.19</v>
      </c>
    </row>
    <row r="93" spans="13:18" x14ac:dyDescent="0.3">
      <c r="M93" s="129">
        <v>45877.625</v>
      </c>
      <c r="N93" s="54">
        <v>42.15</v>
      </c>
      <c r="Q93" s="129">
        <v>45877.625</v>
      </c>
      <c r="R93" s="54">
        <v>55.26</v>
      </c>
    </row>
    <row r="94" spans="13:18" x14ac:dyDescent="0.3">
      <c r="M94" s="129">
        <v>45880.625</v>
      </c>
      <c r="N94" s="54">
        <v>41.886000000000003</v>
      </c>
      <c r="Q94" s="129">
        <v>45880.625</v>
      </c>
      <c r="R94" s="54">
        <v>55.061999999999998</v>
      </c>
    </row>
    <row r="95" spans="13:18" x14ac:dyDescent="0.3">
      <c r="M95" s="129">
        <v>45881.625</v>
      </c>
      <c r="N95" s="54">
        <v>42.012</v>
      </c>
      <c r="Q95" s="129">
        <v>45881.625</v>
      </c>
      <c r="R95" s="54">
        <v>54.386000000000003</v>
      </c>
    </row>
    <row r="96" spans="13:18" x14ac:dyDescent="0.3">
      <c r="M96" s="129">
        <v>45882.625</v>
      </c>
      <c r="N96" s="54">
        <v>41.433999999999997</v>
      </c>
      <c r="Q96" s="129">
        <v>45882.625</v>
      </c>
      <c r="R96" s="54">
        <v>53.500999999999998</v>
      </c>
    </row>
    <row r="97" spans="13:18" x14ac:dyDescent="0.3">
      <c r="M97" s="129">
        <v>45883.625</v>
      </c>
      <c r="N97" s="54">
        <v>40.765000000000001</v>
      </c>
      <c r="Q97" s="129">
        <v>45883.625</v>
      </c>
      <c r="R97" s="54">
        <v>52.978000000000002</v>
      </c>
    </row>
    <row r="98" spans="13:18" x14ac:dyDescent="0.3">
      <c r="M98" s="129">
        <v>45884.625</v>
      </c>
      <c r="N98" s="54">
        <v>40.72</v>
      </c>
      <c r="Q98" s="129">
        <v>45884.625</v>
      </c>
      <c r="R98" s="54">
        <v>52.999000000000002</v>
      </c>
    </row>
    <row r="99" spans="13:18" x14ac:dyDescent="0.3">
      <c r="M99" s="129">
        <v>45887.625</v>
      </c>
      <c r="N99" s="54">
        <v>40.914999999999999</v>
      </c>
      <c r="Q99" s="129">
        <v>45887.625</v>
      </c>
      <c r="R99" s="54">
        <v>53.317</v>
      </c>
    </row>
    <row r="100" spans="13:18" x14ac:dyDescent="0.3">
      <c r="M100" s="129">
        <v>45888.625</v>
      </c>
      <c r="N100" s="54">
        <v>41.639000000000003</v>
      </c>
      <c r="Q100" s="129">
        <v>45888.625</v>
      </c>
      <c r="R100" s="54">
        <v>53.121000000000002</v>
      </c>
    </row>
    <row r="101" spans="13:18" x14ac:dyDescent="0.3">
      <c r="M101" s="129">
        <v>45889.625</v>
      </c>
      <c r="N101" s="54">
        <v>42.988999999999997</v>
      </c>
      <c r="Q101" s="129">
        <v>45889.625</v>
      </c>
      <c r="R101" s="54">
        <v>53.008000000000003</v>
      </c>
    </row>
    <row r="102" spans="13:18" x14ac:dyDescent="0.3">
      <c r="M102" s="129">
        <v>45890.625</v>
      </c>
      <c r="N102" s="54">
        <v>42.866999999999997</v>
      </c>
      <c r="Q102" s="129">
        <v>45890.625</v>
      </c>
      <c r="R102" s="54">
        <v>53.393000000000001</v>
      </c>
    </row>
    <row r="103" spans="13:18" x14ac:dyDescent="0.3">
      <c r="M103" s="129">
        <v>45891.625</v>
      </c>
      <c r="N103" s="54">
        <v>43.009</v>
      </c>
      <c r="Q103" s="129">
        <v>45891.625</v>
      </c>
      <c r="R103" s="54">
        <v>53.387</v>
      </c>
    </row>
    <row r="104" spans="13:18" x14ac:dyDescent="0.3">
      <c r="M104" s="129">
        <v>45894.625</v>
      </c>
      <c r="N104" s="54">
        <v>42.521999999999998</v>
      </c>
      <c r="Q104" s="129">
        <v>45894.625</v>
      </c>
      <c r="R104" s="54">
        <v>52.463999999999999</v>
      </c>
    </row>
    <row r="105" spans="13:18" x14ac:dyDescent="0.3">
      <c r="M105" s="129">
        <v>45895.625</v>
      </c>
      <c r="N105" s="54">
        <v>43.627000000000002</v>
      </c>
      <c r="Q105" s="129">
        <v>45895.625</v>
      </c>
      <c r="R105" s="54">
        <v>53.911999999999999</v>
      </c>
    </row>
    <row r="106" spans="13:18" x14ac:dyDescent="0.3">
      <c r="M106" s="129">
        <v>45896.625</v>
      </c>
      <c r="N106" s="54">
        <v>43.198999999999998</v>
      </c>
      <c r="Q106" s="129">
        <v>45896.625</v>
      </c>
      <c r="R106" s="54">
        <v>53.225000000000001</v>
      </c>
    </row>
    <row r="107" spans="13:18" x14ac:dyDescent="0.3">
      <c r="M107" s="129">
        <v>45897.625</v>
      </c>
      <c r="N107" s="54">
        <v>43.302999999999997</v>
      </c>
      <c r="Q107" s="129">
        <v>45897.625</v>
      </c>
      <c r="R107" s="54">
        <v>54.14</v>
      </c>
    </row>
    <row r="108" spans="13:18" x14ac:dyDescent="0.3">
      <c r="M108" s="129">
        <v>45898.625</v>
      </c>
      <c r="N108" s="54">
        <v>43.933</v>
      </c>
      <c r="Q108" s="129">
        <v>45898.625</v>
      </c>
      <c r="R108" s="54">
        <v>54.610999999999997</v>
      </c>
    </row>
    <row r="109" spans="13:18" x14ac:dyDescent="0.3">
      <c r="M109" s="129">
        <v>45901.625</v>
      </c>
      <c r="N109" s="54">
        <v>43.805</v>
      </c>
      <c r="Q109" s="129">
        <v>45901.625</v>
      </c>
      <c r="R109" s="54">
        <v>54.036999999999999</v>
      </c>
    </row>
    <row r="110" spans="13:18" x14ac:dyDescent="0.3">
      <c r="M110" s="129">
        <v>45902.625</v>
      </c>
      <c r="N110" s="54">
        <v>44.895000000000003</v>
      </c>
      <c r="Q110" s="129">
        <v>45902.625</v>
      </c>
      <c r="R110" s="54">
        <v>54.703000000000003</v>
      </c>
    </row>
    <row r="111" spans="13:18" x14ac:dyDescent="0.3">
      <c r="M111" s="129">
        <v>45903.625</v>
      </c>
      <c r="N111" s="54">
        <v>44.619</v>
      </c>
      <c r="Q111" s="129">
        <v>45903.625</v>
      </c>
      <c r="R111" s="54">
        <v>54.1</v>
      </c>
    </row>
    <row r="112" spans="13:18" x14ac:dyDescent="0.3">
      <c r="M112" s="129">
        <v>45904.625</v>
      </c>
      <c r="N112" s="54">
        <v>43.335000000000001</v>
      </c>
      <c r="Q112" s="129">
        <v>45904.625</v>
      </c>
      <c r="R112" s="54">
        <v>53.344000000000001</v>
      </c>
    </row>
    <row r="113" spans="13:18" x14ac:dyDescent="0.3">
      <c r="M113" s="129">
        <v>45905.625</v>
      </c>
      <c r="N113" s="54">
        <v>43.165999999999997</v>
      </c>
      <c r="Q113" s="129">
        <v>45905.625</v>
      </c>
      <c r="R113" s="54">
        <v>51.8</v>
      </c>
    </row>
    <row r="114" spans="13:18" x14ac:dyDescent="0.3">
      <c r="M114" s="129">
        <v>45908.625</v>
      </c>
      <c r="N114" s="54">
        <v>42.848999999999997</v>
      </c>
      <c r="Q114" s="129">
        <v>45908.625</v>
      </c>
      <c r="R114" s="54">
        <v>51.392000000000003</v>
      </c>
    </row>
    <row r="115" spans="13:18" x14ac:dyDescent="0.3">
      <c r="M115" s="129">
        <v>45909.625</v>
      </c>
      <c r="N115" s="54">
        <v>42.512</v>
      </c>
      <c r="Q115" s="129">
        <v>45909.625</v>
      </c>
      <c r="R115" s="54">
        <v>50.817</v>
      </c>
    </row>
    <row r="116" spans="13:18" x14ac:dyDescent="0.3">
      <c r="M116" s="129">
        <v>45910.625</v>
      </c>
      <c r="N116" s="54">
        <v>42.311999999999998</v>
      </c>
      <c r="Q116" s="129">
        <v>45910.625</v>
      </c>
      <c r="R116" s="54">
        <v>49.832999999999998</v>
      </c>
    </row>
    <row r="117" spans="13:18" x14ac:dyDescent="0.3">
      <c r="M117" s="129">
        <v>45911.625</v>
      </c>
      <c r="N117" s="54">
        <v>42.148000000000003</v>
      </c>
      <c r="Q117" s="129">
        <v>45911.625</v>
      </c>
      <c r="R117" s="54">
        <v>49.048999999999999</v>
      </c>
    </row>
    <row r="118" spans="13:18" x14ac:dyDescent="0.3">
      <c r="M118" s="129">
        <v>45912.625</v>
      </c>
      <c r="N118" s="54">
        <v>42.167000000000002</v>
      </c>
      <c r="Q118" s="129">
        <v>45912.625</v>
      </c>
      <c r="R118" s="54">
        <v>48.445999999999998</v>
      </c>
    </row>
    <row r="119" spans="13:18" x14ac:dyDescent="0.3">
      <c r="M119" s="129">
        <v>45915.625</v>
      </c>
      <c r="N119" s="54">
        <v>41.593000000000004</v>
      </c>
      <c r="Q119" s="129">
        <v>45915.625</v>
      </c>
      <c r="R119" s="54">
        <v>48.027999999999999</v>
      </c>
    </row>
    <row r="120" spans="13:18" x14ac:dyDescent="0.3">
      <c r="M120" s="129">
        <v>45916.625</v>
      </c>
      <c r="N120" s="54">
        <v>41.957999999999998</v>
      </c>
      <c r="Q120" s="129">
        <v>45916.625</v>
      </c>
      <c r="R120" s="54">
        <v>46.912999999999997</v>
      </c>
    </row>
    <row r="121" spans="13:18" x14ac:dyDescent="0.3">
      <c r="M121" s="129">
        <v>45917.625</v>
      </c>
      <c r="N121" s="54">
        <v>42.527000000000001</v>
      </c>
      <c r="Q121" s="129">
        <v>45917.625</v>
      </c>
      <c r="R121" s="54">
        <v>47.116</v>
      </c>
    </row>
    <row r="122" spans="13:18" x14ac:dyDescent="0.3">
      <c r="M122" s="129">
        <v>45918.625</v>
      </c>
      <c r="N122" s="54">
        <v>42.009</v>
      </c>
      <c r="Q122" s="129">
        <v>45918.625</v>
      </c>
      <c r="R122" s="54">
        <v>46.26</v>
      </c>
    </row>
    <row r="123" spans="13:18" x14ac:dyDescent="0.3">
      <c r="M123" s="129">
        <v>45919.625</v>
      </c>
      <c r="N123" s="54">
        <v>41.935000000000002</v>
      </c>
      <c r="Q123" s="129">
        <v>45919.625</v>
      </c>
      <c r="R123" s="54">
        <v>45.433</v>
      </c>
    </row>
    <row r="124" spans="13:18" x14ac:dyDescent="0.3">
      <c r="M124" s="129">
        <v>45922.625</v>
      </c>
      <c r="N124" s="54">
        <v>46.195</v>
      </c>
      <c r="Q124" s="129">
        <v>45922.625</v>
      </c>
      <c r="R124" s="54">
        <v>50.432000000000002</v>
      </c>
    </row>
    <row r="125" spans="13:18" x14ac:dyDescent="0.3">
      <c r="M125" s="129">
        <v>45923.625</v>
      </c>
      <c r="N125" s="54">
        <v>45.677999999999997</v>
      </c>
      <c r="Q125" s="129">
        <v>45923.625</v>
      </c>
      <c r="R125" s="54">
        <v>49.762999999999998</v>
      </c>
    </row>
    <row r="126" spans="13:18" x14ac:dyDescent="0.3">
      <c r="M126" s="129">
        <v>45924.625</v>
      </c>
      <c r="N126" s="54">
        <v>45.94</v>
      </c>
      <c r="Q126" s="129">
        <v>45924.625</v>
      </c>
      <c r="R126" s="54">
        <v>49.73</v>
      </c>
    </row>
    <row r="127" spans="13:18" x14ac:dyDescent="0.3">
      <c r="M127" s="129">
        <v>45925.625</v>
      </c>
      <c r="N127" s="54">
        <v>46.070999999999998</v>
      </c>
      <c r="Q127" s="129">
        <v>45925.625</v>
      </c>
      <c r="R127" s="54">
        <v>49.83</v>
      </c>
    </row>
    <row r="128" spans="13:18" x14ac:dyDescent="0.3">
      <c r="M128" s="129">
        <v>45926.625</v>
      </c>
      <c r="N128" s="54">
        <v>45.92</v>
      </c>
      <c r="Q128" s="129">
        <v>45926.625</v>
      </c>
      <c r="R128" s="54">
        <v>49.52</v>
      </c>
    </row>
    <row r="129" spans="13:18" x14ac:dyDescent="0.3">
      <c r="M129" s="129">
        <v>45929.625</v>
      </c>
      <c r="N129" s="54">
        <v>45.886000000000003</v>
      </c>
      <c r="Q129" s="129">
        <v>45929.625</v>
      </c>
      <c r="R129" s="54">
        <v>48.94</v>
      </c>
    </row>
    <row r="130" spans="13:18" x14ac:dyDescent="0.3">
      <c r="M130" s="129">
        <v>45930.625</v>
      </c>
      <c r="N130" s="54">
        <v>46.996000000000002</v>
      </c>
      <c r="Q130" s="129">
        <v>45930.625</v>
      </c>
      <c r="R130" s="54">
        <v>49.445</v>
      </c>
    </row>
    <row r="131" spans="13:18" x14ac:dyDescent="0.3">
      <c r="M131" s="129">
        <v>45931.625</v>
      </c>
      <c r="N131" s="54">
        <v>46.935000000000002</v>
      </c>
      <c r="Q131" s="129">
        <v>45931.625</v>
      </c>
      <c r="R131" s="54">
        <v>49.313000000000002</v>
      </c>
    </row>
    <row r="132" spans="13:18" x14ac:dyDescent="0.3">
      <c r="M132" s="129">
        <v>45932.625</v>
      </c>
      <c r="N132" s="54">
        <v>46.104999999999997</v>
      </c>
      <c r="Q132" s="129">
        <v>45932.625</v>
      </c>
      <c r="R132" s="54">
        <v>49.113999999999997</v>
      </c>
    </row>
    <row r="133" spans="13:18" x14ac:dyDescent="0.3">
      <c r="M133" s="129">
        <v>45933.625</v>
      </c>
      <c r="N133" s="54">
        <v>46.1</v>
      </c>
      <c r="Q133" s="129">
        <v>45933.625</v>
      </c>
      <c r="R133" s="54">
        <v>47.597000000000001</v>
      </c>
    </row>
    <row r="134" spans="13:18" x14ac:dyDescent="0.3">
      <c r="M134" s="129">
        <v>45936.625</v>
      </c>
      <c r="N134" s="54">
        <v>46.697000000000003</v>
      </c>
      <c r="Q134" s="129">
        <v>45936.625</v>
      </c>
      <c r="R134" s="54">
        <v>49.274000000000001</v>
      </c>
    </row>
    <row r="135" spans="13:18" x14ac:dyDescent="0.3">
      <c r="M135" s="129">
        <v>45937.625</v>
      </c>
      <c r="N135" s="54">
        <v>46.832000000000001</v>
      </c>
      <c r="Q135" s="129">
        <v>45937.625</v>
      </c>
      <c r="R135" s="54">
        <v>49.777999999999999</v>
      </c>
    </row>
    <row r="136" spans="13:18" x14ac:dyDescent="0.3">
      <c r="M136" s="129">
        <v>45938.625</v>
      </c>
      <c r="N136" s="54">
        <v>47.168999999999997</v>
      </c>
      <c r="Q136" s="129">
        <v>45938.625</v>
      </c>
      <c r="R136" s="54">
        <v>49.825000000000003</v>
      </c>
    </row>
    <row r="137" spans="13:18" x14ac:dyDescent="0.3">
      <c r="M137" s="129">
        <v>45939.625</v>
      </c>
      <c r="N137" s="54">
        <v>46.902000000000001</v>
      </c>
      <c r="Q137" s="129">
        <v>45939.625</v>
      </c>
      <c r="R137" s="54">
        <v>50.210999999999999</v>
      </c>
    </row>
    <row r="138" spans="13:18" x14ac:dyDescent="0.3">
      <c r="M138" s="129">
        <v>45940.625</v>
      </c>
      <c r="N138" s="54">
        <v>48.610999999999997</v>
      </c>
      <c r="Q138" s="129">
        <v>45940.625</v>
      </c>
      <c r="R138" s="54">
        <v>50.311</v>
      </c>
    </row>
    <row r="139" spans="13:18" x14ac:dyDescent="0.3">
      <c r="M139" s="129">
        <v>45943.625</v>
      </c>
      <c r="N139" s="54">
        <v>50.231000000000002</v>
      </c>
      <c r="Q139" s="129">
        <v>45943.625</v>
      </c>
      <c r="R139" s="54">
        <v>51.667000000000002</v>
      </c>
    </row>
    <row r="140" spans="13:18" x14ac:dyDescent="0.3">
      <c r="M140" s="129">
        <v>45944.625</v>
      </c>
      <c r="N140" s="54">
        <v>50.671999999999997</v>
      </c>
      <c r="Q140" s="129">
        <v>45944.625</v>
      </c>
      <c r="R140" s="54">
        <v>53.13</v>
      </c>
    </row>
    <row r="141" spans="13:18" x14ac:dyDescent="0.3">
      <c r="M141" s="129">
        <v>45945.625</v>
      </c>
      <c r="N141" s="54">
        <v>47.665999999999997</v>
      </c>
      <c r="Q141" s="129">
        <v>45945.625</v>
      </c>
      <c r="R141" s="54">
        <v>50.527999999999999</v>
      </c>
    </row>
    <row r="142" spans="13:18" x14ac:dyDescent="0.3">
      <c r="M142" s="129">
        <v>45946.625</v>
      </c>
      <c r="N142" s="54">
        <v>47.408999999999999</v>
      </c>
      <c r="Q142" s="129">
        <v>45946.625</v>
      </c>
      <c r="R142" s="54">
        <v>50.088999999999999</v>
      </c>
    </row>
  </sheetData>
  <mergeCells count="3">
    <mergeCell ref="H12:J12"/>
    <mergeCell ref="B12:D12"/>
    <mergeCell ref="E12:G12"/>
  </mergeCells>
  <conditionalFormatting sqref="R1:R7 K8:K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2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45751.625</v>
      </c>
      <c r="K3" s="1">
        <v>68.006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60.997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45754.625</v>
      </c>
      <c r="K4" s="1">
        <v>75.381</v>
      </c>
      <c r="L4" s="130">
        <v>45754.625</v>
      </c>
      <c r="M4" s="1">
        <v>66.171999999999997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45755.625</v>
      </c>
      <c r="K5" s="1">
        <v>73.911000000000001</v>
      </c>
      <c r="L5" s="130">
        <v>45755.625</v>
      </c>
      <c r="M5" s="1">
        <v>64.888000000000005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45756.625</v>
      </c>
      <c r="K6" s="1">
        <v>80.438999999999993</v>
      </c>
      <c r="L6" s="130">
        <v>45756.625</v>
      </c>
      <c r="M6" s="1">
        <v>69.603999999999999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45757.625</v>
      </c>
      <c r="K7" s="1">
        <v>70.930999999999997</v>
      </c>
      <c r="L7" s="130">
        <v>45757.625</v>
      </c>
      <c r="M7" s="1">
        <v>61.728999999999999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45758.625</v>
      </c>
      <c r="K8" s="3">
        <v>73.141999999999996</v>
      </c>
      <c r="L8" s="126">
        <v>45758.625</v>
      </c>
      <c r="M8" s="3">
        <v>66.543999999999997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3">
        <v>71.98</v>
      </c>
      <c r="L9" s="126">
        <v>45761.625</v>
      </c>
      <c r="M9" s="3">
        <v>65.197999999999993</v>
      </c>
    </row>
    <row r="10" spans="1:13" ht="15" thickBot="1" x14ac:dyDescent="0.35">
      <c r="A10" s="16" t="s">
        <v>28</v>
      </c>
      <c r="B10" s="21" cm="1">
        <f t="array" ref="B10">_xll.BDP(B4,"px_last")</f>
        <v>60.10136</v>
      </c>
      <c r="C10" s="22" cm="1">
        <f t="array" ref="C10">_xll.BDP(C4,"px_last")</f>
        <v>42.913670000000003</v>
      </c>
      <c r="E10" s="1"/>
      <c r="F10" s="1"/>
      <c r="G10" s="1"/>
      <c r="H10" s="1"/>
      <c r="I10" s="1"/>
      <c r="J10" s="126">
        <v>45762.625</v>
      </c>
      <c r="K10" s="3">
        <v>68.724000000000004</v>
      </c>
      <c r="L10" s="126">
        <v>45762.625</v>
      </c>
      <c r="M10" s="3">
        <v>61.610999999999997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3">
        <v>68.763000000000005</v>
      </c>
      <c r="L11" s="126">
        <v>45763.625</v>
      </c>
      <c r="M11" s="3">
        <v>62.048999999999999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39" t="s">
        <v>16</v>
      </c>
      <c r="I12" s="1"/>
      <c r="J12" s="126">
        <v>45764.625</v>
      </c>
      <c r="K12" s="3">
        <v>67.513999999999996</v>
      </c>
      <c r="L12" s="126">
        <v>45764.625</v>
      </c>
      <c r="M12" s="3">
        <v>60.872999999999998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45765.625</v>
      </c>
      <c r="K13" s="3">
        <v>67.954999999999998</v>
      </c>
      <c r="L13" s="126">
        <v>45765.625</v>
      </c>
      <c r="M13" s="3">
        <v>61.368000000000002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45768.625</v>
      </c>
      <c r="K14" s="3">
        <v>68.281000000000006</v>
      </c>
      <c r="L14" s="126">
        <v>45768.625</v>
      </c>
      <c r="M14" s="3">
        <v>61.371000000000002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45769.625</v>
      </c>
      <c r="K15" s="3">
        <v>69.747</v>
      </c>
      <c r="L15" s="126">
        <v>45769.625</v>
      </c>
      <c r="M15" s="3">
        <v>61.530999999999999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45770.625</v>
      </c>
      <c r="K16" s="3">
        <v>65.537999999999997</v>
      </c>
      <c r="L16" s="126">
        <v>45770.625</v>
      </c>
      <c r="M16" s="3">
        <v>57.609000000000002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45771.625</v>
      </c>
      <c r="K17" s="3">
        <v>63.646999999999998</v>
      </c>
      <c r="L17" s="126">
        <v>45771.625</v>
      </c>
      <c r="M17" s="3">
        <v>57.097999999999999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45772.625</v>
      </c>
      <c r="K18" s="3">
        <v>62.796999999999997</v>
      </c>
      <c r="L18" s="126">
        <v>45772.625</v>
      </c>
      <c r="M18" s="3">
        <v>56.945999999999998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45775.625</v>
      </c>
      <c r="K19" s="3">
        <v>62.593000000000004</v>
      </c>
      <c r="L19" s="126">
        <v>45775.625</v>
      </c>
      <c r="M19" s="3">
        <v>55.893000000000001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45776.625</v>
      </c>
      <c r="K20" s="3">
        <v>62.488999999999997</v>
      </c>
      <c r="L20" s="126">
        <v>45776.625</v>
      </c>
      <c r="M20" s="3">
        <v>56.052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45777.625</v>
      </c>
      <c r="K21" s="3">
        <v>63.695</v>
      </c>
      <c r="L21" s="126">
        <v>45777.625</v>
      </c>
      <c r="M21" s="3">
        <v>57.515999999999998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45778.625</v>
      </c>
      <c r="K22" s="3">
        <v>63.323999999999998</v>
      </c>
      <c r="L22" s="126">
        <v>45778.625</v>
      </c>
      <c r="M22" s="3">
        <v>56.442999999999998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45779.625</v>
      </c>
      <c r="K23" s="3">
        <v>62.088000000000001</v>
      </c>
      <c r="L23" s="126">
        <v>45779.625</v>
      </c>
      <c r="M23" s="3">
        <v>55.758000000000003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45782.625</v>
      </c>
      <c r="K24" s="3">
        <v>62.707000000000001</v>
      </c>
      <c r="L24" s="126">
        <v>45782.625</v>
      </c>
      <c r="M24" s="3">
        <v>55.198999999999998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45783.625</v>
      </c>
      <c r="K25" s="3">
        <v>62.177</v>
      </c>
      <c r="L25" s="126">
        <v>45783.625</v>
      </c>
      <c r="M25" s="3">
        <v>54.997999999999998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45784.625</v>
      </c>
      <c r="K26" s="3">
        <v>62.27</v>
      </c>
      <c r="L26" s="126">
        <v>45784.625</v>
      </c>
      <c r="M26" s="3">
        <v>54.741999999999997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45785.625</v>
      </c>
      <c r="K27" s="3">
        <v>60.957000000000001</v>
      </c>
      <c r="L27" s="126">
        <v>45785.625</v>
      </c>
      <c r="M27" s="3">
        <v>54.015000000000001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45786.625</v>
      </c>
      <c r="K28" s="3">
        <v>59.165999999999997</v>
      </c>
      <c r="L28" s="126">
        <v>45786.625</v>
      </c>
      <c r="M28" s="3">
        <v>52.176000000000002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45789.625</v>
      </c>
      <c r="K29" s="3">
        <v>57.408999999999999</v>
      </c>
      <c r="L29" s="126">
        <v>45789.625</v>
      </c>
      <c r="M29" s="3">
        <v>50.143999999999998</v>
      </c>
    </row>
    <row r="30" spans="1:13" x14ac:dyDescent="0.3">
      <c r="A30" s="131">
        <v>45947</v>
      </c>
      <c r="B30" s="45">
        <f>$B$10</f>
        <v>60.10136</v>
      </c>
      <c r="C30" s="31">
        <f t="shared" si="45"/>
        <v>-25805.4912</v>
      </c>
      <c r="D30" s="32">
        <f t="shared" si="46"/>
        <v>12222.222222222223</v>
      </c>
      <c r="E30" s="4">
        <f>$C$10</f>
        <v>42.913670000000003</v>
      </c>
      <c r="F30" s="31">
        <f t="shared" si="48"/>
        <v>-41036.128280000048</v>
      </c>
      <c r="G30" s="32">
        <f t="shared" si="49"/>
        <v>17111.111111111109</v>
      </c>
      <c r="H30" s="82">
        <f t="shared" si="50"/>
        <v>10341.748191111161</v>
      </c>
      <c r="I30" s="1"/>
      <c r="J30" s="126">
        <v>45790.625</v>
      </c>
      <c r="K30" s="3">
        <v>55.457000000000001</v>
      </c>
      <c r="L30" s="126">
        <v>45790.625</v>
      </c>
      <c r="M30" s="3">
        <v>47.427999999999997</v>
      </c>
    </row>
    <row r="31" spans="1:13" x14ac:dyDescent="0.3">
      <c r="A31" s="131">
        <v>45950</v>
      </c>
      <c r="B31" s="45"/>
      <c r="C31" s="31"/>
      <c r="D31" s="32"/>
      <c r="E31" s="4"/>
      <c r="F31" s="31"/>
      <c r="G31" s="32"/>
      <c r="H31" s="18"/>
      <c r="I31" s="1"/>
      <c r="J31" s="126">
        <v>45791.625</v>
      </c>
      <c r="K31" s="3">
        <v>54.484999999999999</v>
      </c>
      <c r="L31" s="126">
        <v>45791.625</v>
      </c>
      <c r="M31" s="3">
        <v>47.1</v>
      </c>
    </row>
    <row r="32" spans="1:13" x14ac:dyDescent="0.3">
      <c r="A32" s="131">
        <v>45951</v>
      </c>
      <c r="B32" s="45"/>
      <c r="C32" s="31"/>
      <c r="D32" s="32"/>
      <c r="E32" s="4"/>
      <c r="F32" s="31"/>
      <c r="G32" s="32"/>
      <c r="H32" s="18"/>
      <c r="I32" s="1"/>
      <c r="J32" s="126">
        <v>45792.625</v>
      </c>
      <c r="K32" s="3">
        <v>55.613</v>
      </c>
      <c r="L32" s="126">
        <v>45792.625</v>
      </c>
      <c r="M32" s="3">
        <v>47.670999999999999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45793.625</v>
      </c>
      <c r="K33" s="3">
        <v>55.064</v>
      </c>
      <c r="L33" s="126">
        <v>45793.625</v>
      </c>
      <c r="M33" s="3">
        <v>47.079000000000001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45796.625</v>
      </c>
      <c r="K34" s="3">
        <v>55.41</v>
      </c>
      <c r="L34" s="126">
        <v>45796.625</v>
      </c>
      <c r="M34" s="3">
        <v>47.253999999999998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45797.625</v>
      </c>
      <c r="K35" s="3">
        <v>54.796999999999997</v>
      </c>
      <c r="L35" s="126">
        <v>45797.625</v>
      </c>
      <c r="M35" s="3">
        <v>46.546999999999997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45798.625</v>
      </c>
      <c r="K36" s="3">
        <v>55.066000000000003</v>
      </c>
      <c r="L36" s="126">
        <v>45798.625</v>
      </c>
      <c r="M36" s="3">
        <v>47.01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45799.625</v>
      </c>
      <c r="K37" s="3">
        <v>56.084000000000003</v>
      </c>
      <c r="L37" s="126">
        <v>45799.625</v>
      </c>
      <c r="M37" s="3">
        <v>47.945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45800.625</v>
      </c>
      <c r="K38" s="3">
        <v>56.822000000000003</v>
      </c>
      <c r="L38" s="126">
        <v>45800.625</v>
      </c>
      <c r="M38" s="3">
        <v>48.249000000000002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45803.625</v>
      </c>
      <c r="K39" s="3">
        <v>56.56</v>
      </c>
      <c r="L39" s="126">
        <v>45803.625</v>
      </c>
      <c r="M39" s="3">
        <v>48.801000000000002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45804.625</v>
      </c>
      <c r="K40" s="3">
        <v>54.860999999999997</v>
      </c>
      <c r="L40" s="126">
        <v>45804.625</v>
      </c>
      <c r="M40" s="3">
        <v>46.593000000000004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45805.625</v>
      </c>
      <c r="K41" s="3">
        <v>54.534999999999997</v>
      </c>
      <c r="L41" s="126">
        <v>45805.625</v>
      </c>
      <c r="M41" s="3">
        <v>46.209000000000003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45806.625</v>
      </c>
      <c r="K42" s="3">
        <v>53.756999999999998</v>
      </c>
      <c r="L42" s="126">
        <v>45806.625</v>
      </c>
      <c r="M42" s="3">
        <v>45.494999999999997</v>
      </c>
    </row>
    <row r="43" spans="1:13" x14ac:dyDescent="0.3">
      <c r="B43" s="62"/>
      <c r="C43" s="62"/>
      <c r="D43" s="62"/>
      <c r="F43" s="60"/>
      <c r="G43" s="60"/>
      <c r="H43" s="60"/>
      <c r="J43" s="126">
        <v>45807.625</v>
      </c>
      <c r="K43" s="3">
        <v>54.356000000000002</v>
      </c>
      <c r="L43" s="126">
        <v>45807.625</v>
      </c>
      <c r="M43" s="3">
        <v>46.136000000000003</v>
      </c>
    </row>
    <row r="44" spans="1:13" x14ac:dyDescent="0.3">
      <c r="B44" s="62"/>
      <c r="C44" s="62"/>
      <c r="D44" s="62"/>
      <c r="F44" s="60"/>
      <c r="G44" s="60"/>
      <c r="H44" s="60"/>
      <c r="J44" s="126">
        <v>45810.625</v>
      </c>
      <c r="K44" s="3">
        <v>54.506</v>
      </c>
      <c r="L44" s="126">
        <v>45810.625</v>
      </c>
      <c r="M44" s="3">
        <v>46.256</v>
      </c>
    </row>
    <row r="45" spans="1:13" x14ac:dyDescent="0.3">
      <c r="B45" s="62"/>
      <c r="C45" s="62"/>
      <c r="D45" s="62"/>
      <c r="F45" s="60"/>
      <c r="G45" s="60"/>
      <c r="H45" s="60"/>
      <c r="J45" s="126">
        <v>45811.625</v>
      </c>
      <c r="K45" s="3">
        <v>53.761000000000003</v>
      </c>
      <c r="L45" s="126">
        <v>45811.625</v>
      </c>
      <c r="M45" s="3">
        <v>45.429000000000002</v>
      </c>
    </row>
    <row r="46" spans="1:13" x14ac:dyDescent="0.3">
      <c r="B46" s="62"/>
      <c r="C46" s="62"/>
      <c r="D46" s="62"/>
      <c r="J46" s="126">
        <v>45812.625</v>
      </c>
      <c r="K46" s="3">
        <v>53.343000000000004</v>
      </c>
      <c r="L46" s="126">
        <v>45812.625</v>
      </c>
      <c r="M46" s="3">
        <v>45.515999999999998</v>
      </c>
    </row>
    <row r="47" spans="1:13" x14ac:dyDescent="0.3">
      <c r="B47" s="62"/>
      <c r="C47" s="62"/>
      <c r="D47" s="62"/>
      <c r="J47" s="126">
        <v>45813.625</v>
      </c>
      <c r="K47" s="3">
        <v>53.338999999999999</v>
      </c>
      <c r="L47" s="126">
        <v>45813.625</v>
      </c>
      <c r="M47" s="3">
        <v>45.408999999999999</v>
      </c>
    </row>
    <row r="48" spans="1:13" x14ac:dyDescent="0.3">
      <c r="B48" s="62"/>
      <c r="C48" s="62"/>
      <c r="D48" s="62"/>
      <c r="J48" s="126">
        <v>45814.625</v>
      </c>
      <c r="K48" s="3">
        <v>53.445</v>
      </c>
      <c r="L48" s="126">
        <v>45814.625</v>
      </c>
      <c r="M48" s="3">
        <v>45.503999999999998</v>
      </c>
    </row>
    <row r="49" spans="2:13" x14ac:dyDescent="0.3">
      <c r="B49" s="62"/>
      <c r="C49" s="62"/>
      <c r="D49" s="62"/>
      <c r="J49" s="126">
        <v>45817.625</v>
      </c>
      <c r="K49" s="3">
        <v>52.607999999999997</v>
      </c>
      <c r="L49" s="126">
        <v>45817.625</v>
      </c>
      <c r="M49" s="3">
        <v>44.362000000000002</v>
      </c>
    </row>
    <row r="50" spans="2:13" x14ac:dyDescent="0.3">
      <c r="B50" s="62"/>
      <c r="C50" s="62"/>
      <c r="D50" s="62"/>
      <c r="J50" s="126">
        <v>45818.625</v>
      </c>
      <c r="K50" s="3">
        <v>52.526000000000003</v>
      </c>
      <c r="L50" s="126">
        <v>45818.625</v>
      </c>
      <c r="M50" s="3">
        <v>44.154000000000003</v>
      </c>
    </row>
    <row r="51" spans="2:13" x14ac:dyDescent="0.3">
      <c r="B51" s="62"/>
      <c r="C51" s="62"/>
      <c r="D51" s="62"/>
      <c r="J51" s="126">
        <v>45819.625</v>
      </c>
      <c r="K51" s="3">
        <v>52.320999999999998</v>
      </c>
      <c r="L51" s="126">
        <v>45819.625</v>
      </c>
      <c r="M51" s="3">
        <v>44.084000000000003</v>
      </c>
    </row>
    <row r="52" spans="2:13" x14ac:dyDescent="0.3">
      <c r="B52" s="62"/>
      <c r="C52" s="62"/>
      <c r="D52" s="62"/>
      <c r="J52" s="126">
        <v>45820.625</v>
      </c>
      <c r="K52" s="3">
        <v>52.792999999999999</v>
      </c>
      <c r="L52" s="126">
        <v>45820.625</v>
      </c>
      <c r="M52" s="3">
        <v>43.744</v>
      </c>
    </row>
    <row r="53" spans="2:13" x14ac:dyDescent="0.3">
      <c r="B53" s="62"/>
      <c r="C53" s="62"/>
      <c r="D53" s="62"/>
      <c r="J53" s="126">
        <v>45821.625</v>
      </c>
      <c r="K53" s="3">
        <v>54.625999999999998</v>
      </c>
      <c r="L53" s="126">
        <v>45821.625</v>
      </c>
      <c r="M53" s="3">
        <v>45.664000000000001</v>
      </c>
    </row>
    <row r="54" spans="2:13" x14ac:dyDescent="0.3">
      <c r="J54" s="126">
        <v>45824.625</v>
      </c>
      <c r="K54" s="3">
        <v>53.648000000000003</v>
      </c>
      <c r="L54" s="126">
        <v>45824.625</v>
      </c>
      <c r="M54" s="3">
        <v>44.643000000000001</v>
      </c>
    </row>
    <row r="55" spans="2:13" x14ac:dyDescent="0.3">
      <c r="J55" s="126">
        <v>45825.625</v>
      </c>
      <c r="K55" s="3">
        <v>54.304000000000002</v>
      </c>
      <c r="L55" s="126">
        <v>45825.625</v>
      </c>
      <c r="M55" s="3">
        <v>45.134999999999998</v>
      </c>
    </row>
    <row r="56" spans="2:13" x14ac:dyDescent="0.3">
      <c r="J56" s="126">
        <v>45826.625</v>
      </c>
      <c r="K56" s="3">
        <v>55.563000000000002</v>
      </c>
      <c r="L56" s="126">
        <v>45826.625</v>
      </c>
      <c r="M56" s="3">
        <v>45.765999999999998</v>
      </c>
    </row>
    <row r="57" spans="2:13" x14ac:dyDescent="0.3">
      <c r="J57" s="126">
        <v>45827.625</v>
      </c>
      <c r="K57" s="3">
        <v>56.548999999999999</v>
      </c>
      <c r="L57" s="126">
        <v>45827.625</v>
      </c>
      <c r="M57" s="3">
        <v>46.936</v>
      </c>
    </row>
    <row r="58" spans="2:13" x14ac:dyDescent="0.3">
      <c r="J58" s="126">
        <v>45828.625</v>
      </c>
      <c r="K58" s="3">
        <v>56.744999999999997</v>
      </c>
      <c r="L58" s="126">
        <v>45828.625</v>
      </c>
      <c r="M58" s="3">
        <v>47.334000000000003</v>
      </c>
    </row>
    <row r="59" spans="2:13" x14ac:dyDescent="0.3">
      <c r="J59" s="126">
        <v>45831.625</v>
      </c>
      <c r="K59" s="3">
        <v>56.445999999999998</v>
      </c>
      <c r="L59" s="126">
        <v>45831.625</v>
      </c>
      <c r="M59" s="3">
        <v>47.360999999999997</v>
      </c>
    </row>
    <row r="60" spans="2:13" x14ac:dyDescent="0.3">
      <c r="J60" s="126">
        <v>45832.625</v>
      </c>
      <c r="K60" s="3">
        <v>54.844000000000001</v>
      </c>
      <c r="L60" s="126">
        <v>45832.625</v>
      </c>
      <c r="M60" s="3">
        <v>44.459000000000003</v>
      </c>
    </row>
    <row r="61" spans="2:13" x14ac:dyDescent="0.3">
      <c r="J61" s="126">
        <v>45833.625</v>
      </c>
      <c r="K61" s="3">
        <v>54.302999999999997</v>
      </c>
      <c r="L61" s="126">
        <v>45833.625</v>
      </c>
      <c r="M61" s="3">
        <v>44.405000000000001</v>
      </c>
    </row>
    <row r="62" spans="2:13" x14ac:dyDescent="0.3">
      <c r="J62" s="126">
        <v>45834.625</v>
      </c>
      <c r="K62" s="3">
        <v>54.546999999999997</v>
      </c>
      <c r="L62" s="126">
        <v>45834.625</v>
      </c>
      <c r="M62" s="3">
        <v>44.191000000000003</v>
      </c>
    </row>
    <row r="63" spans="2:13" x14ac:dyDescent="0.3">
      <c r="J63" s="126">
        <v>45835.625</v>
      </c>
      <c r="K63" s="3">
        <v>53.935000000000002</v>
      </c>
      <c r="L63" s="126">
        <v>45835.625</v>
      </c>
      <c r="M63" s="3">
        <v>42.99</v>
      </c>
    </row>
    <row r="64" spans="2:13" x14ac:dyDescent="0.3">
      <c r="J64" s="126">
        <v>45838.625</v>
      </c>
      <c r="K64" s="3">
        <v>53.621000000000002</v>
      </c>
      <c r="L64" s="126">
        <v>45838.625</v>
      </c>
      <c r="M64" s="3">
        <v>42.261000000000003</v>
      </c>
    </row>
    <row r="65" spans="10:13" x14ac:dyDescent="0.3">
      <c r="J65" s="126">
        <v>45839.625</v>
      </c>
      <c r="K65" s="3">
        <v>53.929000000000002</v>
      </c>
      <c r="L65" s="126">
        <v>45839.625</v>
      </c>
      <c r="M65" s="3">
        <v>42.802999999999997</v>
      </c>
    </row>
    <row r="66" spans="10:13" x14ac:dyDescent="0.3">
      <c r="J66" s="126">
        <v>45840.625</v>
      </c>
      <c r="K66" s="3">
        <v>53.387999999999998</v>
      </c>
      <c r="L66" s="126">
        <v>45840.625</v>
      </c>
      <c r="M66" s="3">
        <v>42.024000000000001</v>
      </c>
    </row>
    <row r="67" spans="10:13" x14ac:dyDescent="0.3">
      <c r="J67" s="126">
        <v>45841.625</v>
      </c>
      <c r="K67" s="3">
        <v>53.204999999999998</v>
      </c>
      <c r="L67" s="126">
        <v>45841.625</v>
      </c>
      <c r="M67" s="3">
        <v>41.826999999999998</v>
      </c>
    </row>
    <row r="68" spans="10:13" x14ac:dyDescent="0.3">
      <c r="J68" s="126">
        <v>45842.625</v>
      </c>
      <c r="K68" s="3">
        <v>53.658999999999999</v>
      </c>
      <c r="L68" s="126">
        <v>45842.625</v>
      </c>
      <c r="M68" s="3">
        <v>42.152000000000001</v>
      </c>
    </row>
    <row r="69" spans="10:13" x14ac:dyDescent="0.3">
      <c r="J69" s="126">
        <v>45845.625</v>
      </c>
      <c r="K69" s="3">
        <v>53.37</v>
      </c>
      <c r="L69" s="126">
        <v>45845.625</v>
      </c>
      <c r="M69" s="3">
        <v>42.04</v>
      </c>
    </row>
    <row r="70" spans="10:13" x14ac:dyDescent="0.3">
      <c r="J70" s="126">
        <v>45846.625</v>
      </c>
      <c r="K70" s="3">
        <v>53.279000000000003</v>
      </c>
      <c r="L70" s="126">
        <v>45846.625</v>
      </c>
      <c r="M70" s="3">
        <v>41.741</v>
      </c>
    </row>
    <row r="71" spans="10:13" x14ac:dyDescent="0.3">
      <c r="J71" s="126">
        <v>45847.625</v>
      </c>
      <c r="K71" s="3">
        <v>53.136000000000003</v>
      </c>
      <c r="L71" s="126">
        <v>45847.625</v>
      </c>
      <c r="M71" s="3">
        <v>41.680999999999997</v>
      </c>
    </row>
    <row r="72" spans="10:13" x14ac:dyDescent="0.3">
      <c r="J72" s="126">
        <v>45848.625</v>
      </c>
      <c r="K72" s="3">
        <v>52.456000000000003</v>
      </c>
      <c r="L72" s="126">
        <v>45848.625</v>
      </c>
      <c r="M72" s="3">
        <v>41.457999999999998</v>
      </c>
    </row>
    <row r="73" spans="10:13" x14ac:dyDescent="0.3">
      <c r="J73" s="126">
        <v>45849.625</v>
      </c>
      <c r="K73" s="3">
        <v>53.395000000000003</v>
      </c>
      <c r="L73" s="126">
        <v>45849.625</v>
      </c>
      <c r="M73" s="3">
        <v>41.636000000000003</v>
      </c>
    </row>
    <row r="74" spans="10:13" x14ac:dyDescent="0.3">
      <c r="J74" s="126">
        <v>45852.625</v>
      </c>
      <c r="K74" s="3">
        <v>53.255000000000003</v>
      </c>
      <c r="L74" s="126">
        <v>45852.625</v>
      </c>
      <c r="M74" s="3">
        <v>42.579000000000001</v>
      </c>
    </row>
    <row r="75" spans="10:13" x14ac:dyDescent="0.3">
      <c r="J75" s="126">
        <v>45853.625</v>
      </c>
      <c r="K75" s="3">
        <v>52.918999999999997</v>
      </c>
      <c r="L75" s="126">
        <v>45853.625</v>
      </c>
      <c r="M75" s="3">
        <v>41.76</v>
      </c>
    </row>
    <row r="76" spans="10:13" x14ac:dyDescent="0.3">
      <c r="J76" s="126">
        <v>45854.625</v>
      </c>
      <c r="K76" s="3">
        <v>53.899000000000001</v>
      </c>
      <c r="L76" s="126">
        <v>45854.625</v>
      </c>
      <c r="M76" s="3">
        <v>42.137</v>
      </c>
    </row>
    <row r="77" spans="10:13" x14ac:dyDescent="0.3">
      <c r="J77" s="126">
        <v>45855.625</v>
      </c>
      <c r="K77" s="3">
        <v>53.494999999999997</v>
      </c>
      <c r="L77" s="126">
        <v>45855.625</v>
      </c>
      <c r="M77" s="3">
        <v>41.612000000000002</v>
      </c>
    </row>
    <row r="78" spans="10:13" x14ac:dyDescent="0.3">
      <c r="J78" s="126">
        <v>45856.625</v>
      </c>
      <c r="K78" s="3">
        <v>52.932000000000002</v>
      </c>
      <c r="L78" s="126">
        <v>45856.625</v>
      </c>
      <c r="M78" s="3">
        <v>40.875999999999998</v>
      </c>
    </row>
    <row r="79" spans="10:13" x14ac:dyDescent="0.3">
      <c r="J79" s="126">
        <v>45859.625</v>
      </c>
      <c r="K79" s="3">
        <v>52.993000000000002</v>
      </c>
      <c r="L79" s="126">
        <v>45859.625</v>
      </c>
      <c r="M79" s="3">
        <v>40.923999999999999</v>
      </c>
    </row>
    <row r="80" spans="10:13" x14ac:dyDescent="0.3">
      <c r="J80" s="126">
        <v>45860.625</v>
      </c>
      <c r="K80" s="3">
        <v>53.313000000000002</v>
      </c>
      <c r="L80" s="126">
        <v>45860.625</v>
      </c>
      <c r="M80" s="3">
        <v>41.140999999999998</v>
      </c>
    </row>
    <row r="81" spans="10:13" x14ac:dyDescent="0.3">
      <c r="J81" s="126">
        <v>45861.625</v>
      </c>
      <c r="K81" s="3">
        <v>52.954000000000001</v>
      </c>
      <c r="L81" s="126">
        <v>45861.625</v>
      </c>
      <c r="M81" s="3">
        <v>40.151000000000003</v>
      </c>
    </row>
    <row r="82" spans="10:13" x14ac:dyDescent="0.3">
      <c r="J82" s="126">
        <v>45862.625</v>
      </c>
      <c r="K82" s="3">
        <v>52.107999999999997</v>
      </c>
      <c r="L82" s="126">
        <v>45862.625</v>
      </c>
      <c r="M82" s="3">
        <v>40.003</v>
      </c>
    </row>
    <row r="83" spans="10:13" x14ac:dyDescent="0.3">
      <c r="J83" s="126">
        <v>45863.625</v>
      </c>
      <c r="K83" s="3">
        <v>52.244999999999997</v>
      </c>
      <c r="L83" s="126">
        <v>45863.625</v>
      </c>
      <c r="M83" s="3">
        <v>39.965000000000003</v>
      </c>
    </row>
    <row r="84" spans="10:13" x14ac:dyDescent="0.3">
      <c r="J84" s="126">
        <v>45866.625</v>
      </c>
      <c r="K84" s="3">
        <v>51.534999999999997</v>
      </c>
      <c r="L84" s="126">
        <v>45866.625</v>
      </c>
      <c r="M84" s="3">
        <v>39.429000000000002</v>
      </c>
    </row>
    <row r="85" spans="10:13" x14ac:dyDescent="0.3">
      <c r="J85" s="126">
        <v>45867.625</v>
      </c>
      <c r="K85" s="3">
        <v>51.484999999999999</v>
      </c>
      <c r="L85" s="126">
        <v>45867.625</v>
      </c>
      <c r="M85" s="3">
        <v>39.277000000000001</v>
      </c>
    </row>
    <row r="86" spans="10:13" x14ac:dyDescent="0.3">
      <c r="J86" s="126">
        <v>45868.625</v>
      </c>
      <c r="K86" s="3">
        <v>51.128999999999998</v>
      </c>
      <c r="L86" s="126">
        <v>45868.625</v>
      </c>
      <c r="M86" s="3">
        <v>39.100999999999999</v>
      </c>
    </row>
    <row r="87" spans="10:13" x14ac:dyDescent="0.3">
      <c r="J87" s="126">
        <v>45869.625</v>
      </c>
      <c r="K87" s="3">
        <v>51.021000000000001</v>
      </c>
      <c r="L87" s="126">
        <v>45869.625</v>
      </c>
      <c r="M87" s="3">
        <v>39.020000000000003</v>
      </c>
    </row>
    <row r="88" spans="10:13" x14ac:dyDescent="0.3">
      <c r="J88" s="126">
        <v>45870.625</v>
      </c>
      <c r="K88" s="3">
        <v>53.116</v>
      </c>
      <c r="L88" s="126">
        <v>45870.625</v>
      </c>
      <c r="M88" s="3">
        <v>40.494999999999997</v>
      </c>
    </row>
    <row r="89" spans="10:13" x14ac:dyDescent="0.3">
      <c r="J89" s="126">
        <v>45873.625</v>
      </c>
      <c r="K89" s="3">
        <v>53.188000000000002</v>
      </c>
      <c r="L89" s="126">
        <v>45873.625</v>
      </c>
      <c r="M89" s="3">
        <v>40.552999999999997</v>
      </c>
    </row>
    <row r="90" spans="10:13" x14ac:dyDescent="0.3">
      <c r="J90" s="126">
        <v>45874.625</v>
      </c>
      <c r="K90" s="3">
        <v>53.186999999999998</v>
      </c>
      <c r="L90" s="126">
        <v>45874.625</v>
      </c>
      <c r="M90" s="3">
        <v>40.091000000000001</v>
      </c>
    </row>
    <row r="91" spans="10:13" x14ac:dyDescent="0.3">
      <c r="J91" s="126">
        <v>45875.625</v>
      </c>
      <c r="K91" s="3">
        <v>52.622</v>
      </c>
      <c r="L91" s="126">
        <v>45875.625</v>
      </c>
      <c r="M91" s="3">
        <v>39.817</v>
      </c>
    </row>
    <row r="92" spans="10:13" x14ac:dyDescent="0.3">
      <c r="J92" s="126">
        <v>45876.625</v>
      </c>
      <c r="K92" s="3">
        <v>52.198</v>
      </c>
      <c r="L92" s="126">
        <v>45876.625</v>
      </c>
      <c r="M92" s="3">
        <v>38.610999999999997</v>
      </c>
    </row>
    <row r="93" spans="10:13" x14ac:dyDescent="0.3">
      <c r="J93" s="126">
        <v>45877.625</v>
      </c>
      <c r="K93" s="3">
        <v>51.991999999999997</v>
      </c>
      <c r="L93" s="126">
        <v>45877.625</v>
      </c>
      <c r="M93" s="3">
        <v>38.204999999999998</v>
      </c>
    </row>
    <row r="94" spans="10:13" x14ac:dyDescent="0.3">
      <c r="J94" s="126">
        <v>45880.625</v>
      </c>
      <c r="K94" s="3">
        <v>51.926000000000002</v>
      </c>
      <c r="L94" s="126">
        <v>45880.625</v>
      </c>
      <c r="M94" s="3">
        <v>37.720999999999997</v>
      </c>
    </row>
    <row r="95" spans="10:13" x14ac:dyDescent="0.3">
      <c r="J95" s="126">
        <v>45881.625</v>
      </c>
      <c r="K95" s="3">
        <v>52.116</v>
      </c>
      <c r="L95" s="126">
        <v>45881.625</v>
      </c>
      <c r="M95" s="3">
        <v>37.566000000000003</v>
      </c>
    </row>
    <row r="96" spans="10:13" x14ac:dyDescent="0.3">
      <c r="J96" s="126">
        <v>45882.625</v>
      </c>
      <c r="K96" s="3">
        <v>51.146000000000001</v>
      </c>
      <c r="L96" s="126">
        <v>45882.625</v>
      </c>
      <c r="M96" s="3">
        <v>37.143000000000001</v>
      </c>
    </row>
    <row r="97" spans="10:13" x14ac:dyDescent="0.3">
      <c r="J97" s="126">
        <v>45883.625</v>
      </c>
      <c r="K97" s="3">
        <v>51.491</v>
      </c>
      <c r="L97" s="126">
        <v>45883.625</v>
      </c>
      <c r="M97" s="3">
        <v>36.136000000000003</v>
      </c>
    </row>
    <row r="98" spans="10:13" x14ac:dyDescent="0.3">
      <c r="J98" s="126">
        <v>45884.625</v>
      </c>
      <c r="K98" s="3">
        <v>51.177</v>
      </c>
      <c r="L98" s="126">
        <v>45884.625</v>
      </c>
      <c r="M98" s="3">
        <v>36.046999999999997</v>
      </c>
    </row>
    <row r="99" spans="10:13" x14ac:dyDescent="0.3">
      <c r="J99" s="126">
        <v>45887.625</v>
      </c>
      <c r="K99" s="3">
        <v>51.094000000000001</v>
      </c>
      <c r="L99" s="126">
        <v>45887.625</v>
      </c>
      <c r="M99" s="3">
        <v>35.988</v>
      </c>
    </row>
    <row r="100" spans="10:13" x14ac:dyDescent="0.3">
      <c r="J100" s="126">
        <v>45888.625</v>
      </c>
      <c r="K100" s="3">
        <v>51.646000000000001</v>
      </c>
      <c r="L100" s="126">
        <v>45888.625</v>
      </c>
      <c r="M100" s="3">
        <v>35.609000000000002</v>
      </c>
    </row>
    <row r="101" spans="10:13" x14ac:dyDescent="0.3">
      <c r="J101" s="126">
        <v>45889.625</v>
      </c>
      <c r="K101" s="3">
        <v>51.572000000000003</v>
      </c>
      <c r="L101" s="126">
        <v>45889.625</v>
      </c>
      <c r="M101" s="3">
        <v>35.808</v>
      </c>
    </row>
    <row r="102" spans="10:13" x14ac:dyDescent="0.3">
      <c r="J102" s="126">
        <v>45890.625</v>
      </c>
      <c r="K102" s="3">
        <v>52.003</v>
      </c>
      <c r="L102" s="126">
        <v>45890.625</v>
      </c>
      <c r="M102" s="3">
        <v>36.588999999999999</v>
      </c>
    </row>
    <row r="103" spans="10:13" x14ac:dyDescent="0.3">
      <c r="J103" s="126">
        <v>45891.625</v>
      </c>
      <c r="K103" s="3">
        <v>51.804000000000002</v>
      </c>
      <c r="L103" s="126">
        <v>45891.625</v>
      </c>
      <c r="M103" s="3">
        <v>36.652000000000001</v>
      </c>
    </row>
    <row r="104" spans="10:13" x14ac:dyDescent="0.3">
      <c r="J104" s="126">
        <v>45894.625</v>
      </c>
      <c r="K104" s="3">
        <v>50.963000000000001</v>
      </c>
      <c r="L104" s="126">
        <v>45894.625</v>
      </c>
      <c r="M104" s="3">
        <v>36.311999999999998</v>
      </c>
    </row>
    <row r="105" spans="10:13" x14ac:dyDescent="0.3">
      <c r="J105" s="126">
        <v>45895.625</v>
      </c>
      <c r="K105" s="3">
        <v>52.515999999999998</v>
      </c>
      <c r="L105" s="126">
        <v>45895.625</v>
      </c>
      <c r="M105" s="3">
        <v>36.866999999999997</v>
      </c>
    </row>
    <row r="106" spans="10:13" x14ac:dyDescent="0.3">
      <c r="J106" s="126">
        <v>45896.625</v>
      </c>
      <c r="K106" s="3">
        <v>52.853000000000002</v>
      </c>
      <c r="L106" s="126">
        <v>45896.625</v>
      </c>
      <c r="M106" s="3">
        <v>38.023000000000003</v>
      </c>
    </row>
    <row r="107" spans="10:13" x14ac:dyDescent="0.3">
      <c r="J107" s="126">
        <v>45897.625</v>
      </c>
      <c r="K107" s="3">
        <v>53.463000000000001</v>
      </c>
      <c r="L107" s="126">
        <v>45897.625</v>
      </c>
      <c r="M107" s="3">
        <v>39.009</v>
      </c>
    </row>
    <row r="108" spans="10:13" x14ac:dyDescent="0.3">
      <c r="J108" s="126">
        <v>45898.625</v>
      </c>
      <c r="K108" s="3">
        <v>53.823</v>
      </c>
      <c r="L108" s="126">
        <v>45898.625</v>
      </c>
      <c r="M108" s="3">
        <v>39.082999999999998</v>
      </c>
    </row>
    <row r="109" spans="10:13" x14ac:dyDescent="0.3">
      <c r="J109" s="126">
        <v>45901.625</v>
      </c>
      <c r="K109" s="3">
        <v>54.084000000000003</v>
      </c>
      <c r="L109" s="126">
        <v>45901.625</v>
      </c>
      <c r="M109" s="3">
        <v>39.572000000000003</v>
      </c>
    </row>
    <row r="110" spans="10:13" x14ac:dyDescent="0.3">
      <c r="J110" s="126">
        <v>45902.625</v>
      </c>
      <c r="K110" s="3">
        <v>54.981000000000002</v>
      </c>
      <c r="L110" s="126">
        <v>45902.625</v>
      </c>
      <c r="M110" s="3">
        <v>40.35</v>
      </c>
    </row>
    <row r="111" spans="10:13" x14ac:dyDescent="0.3">
      <c r="J111" s="126">
        <v>45903.625</v>
      </c>
      <c r="K111" s="3">
        <v>55.804000000000002</v>
      </c>
      <c r="L111" s="126">
        <v>45903.625</v>
      </c>
      <c r="M111" s="3">
        <v>39.996000000000002</v>
      </c>
    </row>
    <row r="112" spans="10:13" x14ac:dyDescent="0.3">
      <c r="J112" s="126">
        <v>45904.625</v>
      </c>
      <c r="K112" s="3">
        <v>55.631</v>
      </c>
      <c r="L112" s="126">
        <v>45904.625</v>
      </c>
      <c r="M112" s="3">
        <v>38.920999999999999</v>
      </c>
    </row>
    <row r="113" spans="10:13" x14ac:dyDescent="0.3">
      <c r="J113" s="126">
        <v>45905.625</v>
      </c>
      <c r="K113" s="3">
        <v>55.226999999999997</v>
      </c>
      <c r="L113" s="126">
        <v>45905.625</v>
      </c>
      <c r="M113" s="3">
        <v>38.055999999999997</v>
      </c>
    </row>
    <row r="114" spans="10:13" x14ac:dyDescent="0.3">
      <c r="J114" s="126">
        <v>45908.625</v>
      </c>
      <c r="K114" s="3">
        <v>54.622999999999998</v>
      </c>
      <c r="L114" s="126">
        <v>45908.625</v>
      </c>
      <c r="M114" s="3">
        <v>38.365000000000002</v>
      </c>
    </row>
    <row r="115" spans="10:13" x14ac:dyDescent="0.3">
      <c r="J115" s="126">
        <v>45909.625</v>
      </c>
      <c r="K115" s="3">
        <v>54.384999999999998</v>
      </c>
      <c r="L115" s="126">
        <v>45909.625</v>
      </c>
      <c r="M115" s="3">
        <v>37.978999999999999</v>
      </c>
    </row>
    <row r="116" spans="10:13" x14ac:dyDescent="0.3">
      <c r="J116" s="126">
        <v>45910.625</v>
      </c>
      <c r="K116" s="3">
        <v>53.143999999999998</v>
      </c>
      <c r="L116" s="126">
        <v>45910.625</v>
      </c>
      <c r="M116" s="3">
        <v>37.517000000000003</v>
      </c>
    </row>
    <row r="117" spans="10:13" x14ac:dyDescent="0.3">
      <c r="J117" s="126">
        <v>45911.625</v>
      </c>
      <c r="K117" s="3">
        <v>52.847999999999999</v>
      </c>
      <c r="L117" s="126">
        <v>45911.625</v>
      </c>
      <c r="M117" s="3">
        <v>36.485999999999997</v>
      </c>
    </row>
    <row r="118" spans="10:13" x14ac:dyDescent="0.3">
      <c r="J118" s="126">
        <v>45912.625</v>
      </c>
      <c r="K118" s="3">
        <v>51.688000000000002</v>
      </c>
      <c r="L118" s="126">
        <v>45912.625</v>
      </c>
      <c r="M118" s="3">
        <v>36.246000000000002</v>
      </c>
    </row>
    <row r="119" spans="10:13" x14ac:dyDescent="0.3">
      <c r="J119" s="126">
        <v>45915.625</v>
      </c>
      <c r="K119" s="3">
        <v>51.258000000000003</v>
      </c>
      <c r="L119" s="126">
        <v>45915.625</v>
      </c>
      <c r="M119" s="3">
        <v>36.031999999999996</v>
      </c>
    </row>
    <row r="120" spans="10:13" x14ac:dyDescent="0.3">
      <c r="J120" s="126">
        <v>45916.625</v>
      </c>
      <c r="K120" s="3">
        <v>51.31</v>
      </c>
      <c r="L120" s="126">
        <v>45916.625</v>
      </c>
      <c r="M120" s="3">
        <v>35.906999999999996</v>
      </c>
    </row>
    <row r="121" spans="10:13" x14ac:dyDescent="0.3">
      <c r="J121" s="126">
        <v>45917.625</v>
      </c>
      <c r="K121" s="3">
        <v>51.664000000000001</v>
      </c>
      <c r="L121" s="126">
        <v>45917.625</v>
      </c>
      <c r="M121" s="3">
        <v>36.252000000000002</v>
      </c>
    </row>
    <row r="122" spans="10:13" x14ac:dyDescent="0.3">
      <c r="J122" s="126">
        <v>45918.625</v>
      </c>
      <c r="K122" s="3">
        <v>51.064999999999998</v>
      </c>
      <c r="L122" s="126">
        <v>45918.625</v>
      </c>
      <c r="M122" s="3">
        <v>35.774000000000001</v>
      </c>
    </row>
    <row r="123" spans="10:13" x14ac:dyDescent="0.3">
      <c r="J123" s="126">
        <v>45919.625</v>
      </c>
      <c r="K123" s="3">
        <v>51.167000000000002</v>
      </c>
      <c r="L123" s="126">
        <v>45919.625</v>
      </c>
      <c r="M123" s="3">
        <v>35.689</v>
      </c>
    </row>
    <row r="124" spans="10:13" x14ac:dyDescent="0.3">
      <c r="J124" s="126">
        <v>45922.625</v>
      </c>
      <c r="K124" s="3">
        <v>56.96</v>
      </c>
      <c r="L124" s="126">
        <v>45922.625</v>
      </c>
      <c r="M124" s="3">
        <v>39.006999999999998</v>
      </c>
    </row>
    <row r="125" spans="10:13" x14ac:dyDescent="0.3">
      <c r="J125" s="126">
        <v>45923.625</v>
      </c>
      <c r="K125" s="3">
        <v>57.104999999999997</v>
      </c>
      <c r="L125" s="126">
        <v>45923.625</v>
      </c>
      <c r="M125" s="3">
        <v>39.052999999999997</v>
      </c>
    </row>
    <row r="126" spans="10:13" x14ac:dyDescent="0.3">
      <c r="J126" s="126">
        <v>45924.625</v>
      </c>
      <c r="K126" s="3">
        <v>57.107999999999997</v>
      </c>
      <c r="L126" s="126">
        <v>45924.625</v>
      </c>
      <c r="M126" s="3">
        <v>39.125999999999998</v>
      </c>
    </row>
    <row r="127" spans="10:13" x14ac:dyDescent="0.3">
      <c r="J127" s="126">
        <v>45925.625</v>
      </c>
      <c r="K127" s="3">
        <v>57.837000000000003</v>
      </c>
      <c r="L127" s="126">
        <v>45925.625</v>
      </c>
      <c r="M127" s="3">
        <v>39.826000000000001</v>
      </c>
    </row>
    <row r="128" spans="10:13" x14ac:dyDescent="0.3">
      <c r="J128" s="126">
        <v>45926.625</v>
      </c>
      <c r="K128" s="3">
        <v>58.136000000000003</v>
      </c>
      <c r="L128" s="126">
        <v>45926.625</v>
      </c>
      <c r="M128" s="3">
        <v>40.026000000000003</v>
      </c>
    </row>
    <row r="129" spans="10:13" x14ac:dyDescent="0.3">
      <c r="J129" s="126">
        <v>45929.625</v>
      </c>
      <c r="K129" s="3">
        <v>57.792000000000002</v>
      </c>
      <c r="L129" s="126">
        <v>45929.625</v>
      </c>
      <c r="M129" s="3">
        <v>39.997</v>
      </c>
    </row>
    <row r="130" spans="10:13" x14ac:dyDescent="0.3">
      <c r="J130" s="126">
        <v>45930.625</v>
      </c>
      <c r="K130" s="3">
        <v>57.51</v>
      </c>
      <c r="L130" s="126">
        <v>45930.625</v>
      </c>
      <c r="M130" s="3">
        <v>40.194000000000003</v>
      </c>
    </row>
    <row r="131" spans="10:13" x14ac:dyDescent="0.3">
      <c r="J131" s="126">
        <v>45931.625</v>
      </c>
      <c r="K131" s="3">
        <v>57.616</v>
      </c>
      <c r="L131" s="126">
        <v>45931.625</v>
      </c>
      <c r="M131" s="3">
        <v>40.406999999999996</v>
      </c>
    </row>
    <row r="132" spans="10:13" x14ac:dyDescent="0.3">
      <c r="J132" s="126">
        <v>45932.625</v>
      </c>
      <c r="K132" s="3">
        <v>57.011000000000003</v>
      </c>
      <c r="L132" s="126">
        <v>45932.625</v>
      </c>
      <c r="M132" s="3">
        <v>39.887</v>
      </c>
    </row>
    <row r="133" spans="10:13" x14ac:dyDescent="0.3">
      <c r="J133" s="126">
        <v>45933.625</v>
      </c>
      <c r="K133" s="3">
        <v>56.552</v>
      </c>
      <c r="L133" s="126">
        <v>45933.625</v>
      </c>
      <c r="M133" s="3">
        <v>39.756999999999998</v>
      </c>
    </row>
    <row r="134" spans="10:13" x14ac:dyDescent="0.3">
      <c r="J134" s="126">
        <v>45936.625</v>
      </c>
      <c r="K134" s="3">
        <v>57.633000000000003</v>
      </c>
      <c r="L134" s="126">
        <v>45936.625</v>
      </c>
      <c r="M134" s="3">
        <v>40.533999999999999</v>
      </c>
    </row>
    <row r="135" spans="10:13" x14ac:dyDescent="0.3">
      <c r="J135" s="126">
        <v>45937.625</v>
      </c>
      <c r="K135" s="3">
        <v>57.856000000000002</v>
      </c>
      <c r="L135" s="126">
        <v>45937.625</v>
      </c>
      <c r="M135" s="3">
        <v>40.628</v>
      </c>
    </row>
    <row r="136" spans="10:13" x14ac:dyDescent="0.3">
      <c r="J136" s="126">
        <v>45938.625</v>
      </c>
      <c r="K136" s="3">
        <v>57.947000000000003</v>
      </c>
      <c r="L136" s="126">
        <v>45938.625</v>
      </c>
      <c r="M136" s="3">
        <v>40.613999999999997</v>
      </c>
    </row>
    <row r="137" spans="10:13" x14ac:dyDescent="0.3">
      <c r="J137" s="126">
        <v>45939.625</v>
      </c>
      <c r="K137" s="3">
        <v>58.323999999999998</v>
      </c>
      <c r="L137" s="126">
        <v>45939.625</v>
      </c>
      <c r="M137" s="3">
        <v>40.503999999999998</v>
      </c>
    </row>
    <row r="138" spans="10:13" x14ac:dyDescent="0.3">
      <c r="J138" s="126">
        <v>45940.625</v>
      </c>
      <c r="K138" s="3">
        <v>58.451999999999998</v>
      </c>
      <c r="L138" s="126">
        <v>45940.625</v>
      </c>
      <c r="M138" s="3">
        <v>41.215000000000003</v>
      </c>
    </row>
    <row r="139" spans="10:13" x14ac:dyDescent="0.3">
      <c r="J139" s="126">
        <v>45943.625</v>
      </c>
      <c r="K139" s="3">
        <v>59.344000000000001</v>
      </c>
      <c r="L139" s="126">
        <v>45943.625</v>
      </c>
      <c r="M139" s="3">
        <v>42.545000000000002</v>
      </c>
    </row>
    <row r="140" spans="10:13" x14ac:dyDescent="0.3">
      <c r="J140" s="126">
        <v>45944.625</v>
      </c>
      <c r="K140" s="3">
        <v>60.168999999999997</v>
      </c>
      <c r="L140" s="126">
        <v>45944.625</v>
      </c>
      <c r="M140" s="3">
        <v>42.634</v>
      </c>
    </row>
    <row r="141" spans="10:13" x14ac:dyDescent="0.3">
      <c r="J141" s="126">
        <v>45945.625</v>
      </c>
      <c r="K141" s="3">
        <v>58.076000000000001</v>
      </c>
      <c r="L141" s="126">
        <v>45945.625</v>
      </c>
      <c r="M141" s="3">
        <v>40.781999999999996</v>
      </c>
    </row>
    <row r="142" spans="10:13" x14ac:dyDescent="0.3">
      <c r="J142" s="126">
        <v>45946.625</v>
      </c>
      <c r="K142" s="3">
        <v>57.722999999999999</v>
      </c>
      <c r="L142" s="126">
        <v>45946.625</v>
      </c>
      <c r="M142" s="3">
        <v>40.509</v>
      </c>
    </row>
  </sheetData>
  <mergeCells count="2">
    <mergeCell ref="B12:D12"/>
    <mergeCell ref="E12:G12"/>
  </mergeCells>
  <conditionalFormatting sqref="M1:M7 H8:H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5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45751.625</v>
      </c>
      <c r="K3" s="46">
        <v>89.521000000000001</v>
      </c>
      <c r="L3" s="52" cm="1">
        <f t="array" ref="L3:M63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45754.625</v>
      </c>
      <c r="K4" s="46">
        <v>86.241</v>
      </c>
      <c r="L4" s="53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45755.625</v>
      </c>
      <c r="K5" s="46">
        <v>87.18</v>
      </c>
      <c r="L5" s="53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45756.625</v>
      </c>
      <c r="K6" s="46">
        <v>84.856999999999999</v>
      </c>
      <c r="L6" s="53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45757.625</v>
      </c>
      <c r="K7" s="46">
        <v>86.483999999999995</v>
      </c>
      <c r="L7" s="53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45758.625</v>
      </c>
      <c r="K8" s="62">
        <v>85.887</v>
      </c>
      <c r="L8" s="52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62">
        <v>86.480999999999995</v>
      </c>
      <c r="L9" s="52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95.188000000000002</v>
      </c>
      <c r="C10" s="22" cm="1">
        <f t="array" ref="C10">_xll.BDP(C4,"px_last")</f>
        <v>105.395</v>
      </c>
      <c r="E10" s="1"/>
      <c r="F10" s="1"/>
      <c r="G10" s="1"/>
      <c r="H10" s="1"/>
      <c r="I10" s="1"/>
      <c r="J10" s="126">
        <v>45762.625</v>
      </c>
      <c r="K10" s="62">
        <v>87.161000000000001</v>
      </c>
      <c r="L10" s="52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62">
        <v>87.661000000000001</v>
      </c>
      <c r="L11" s="52">
        <v>45869.625</v>
      </c>
      <c r="M11" s="62">
        <v>102.7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39" t="s">
        <v>16</v>
      </c>
      <c r="I12" s="1"/>
      <c r="J12" s="126">
        <v>45764.625</v>
      </c>
      <c r="K12" s="62">
        <v>88.685000000000002</v>
      </c>
      <c r="L12" s="52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45768.625</v>
      </c>
      <c r="K13" s="62">
        <v>88.53</v>
      </c>
      <c r="L13" s="52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45769.625</v>
      </c>
      <c r="K14" s="62">
        <v>88.399000000000001</v>
      </c>
      <c r="L14" s="52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45770.625</v>
      </c>
      <c r="K15" s="62">
        <v>89.498999999999995</v>
      </c>
      <c r="L15" s="52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45771.625</v>
      </c>
      <c r="K16" s="62">
        <v>89.617000000000004</v>
      </c>
      <c r="L16" s="52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45772.625</v>
      </c>
      <c r="K17" s="62">
        <v>89.903000000000006</v>
      </c>
      <c r="L17" s="52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45775.625</v>
      </c>
      <c r="K18" s="62">
        <v>90.022999999999996</v>
      </c>
      <c r="L18" s="52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45776.625</v>
      </c>
      <c r="K19" s="62">
        <v>89.804000000000002</v>
      </c>
      <c r="L19" s="52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45777.625</v>
      </c>
      <c r="K20" s="62">
        <v>89.712999999999994</v>
      </c>
      <c r="L20" s="52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45778.625</v>
      </c>
      <c r="K21" s="62">
        <v>89.786000000000001</v>
      </c>
      <c r="L21" s="52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45779.625</v>
      </c>
      <c r="K22" s="62">
        <v>90.061000000000007</v>
      </c>
      <c r="L22" s="52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45782.625</v>
      </c>
      <c r="K23" s="62">
        <v>90.048000000000002</v>
      </c>
      <c r="L23" s="52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45783.625</v>
      </c>
      <c r="K24" s="62">
        <v>90.156000000000006</v>
      </c>
      <c r="L24" s="52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45784.625</v>
      </c>
      <c r="K25" s="62">
        <v>90.430999999999997</v>
      </c>
      <c r="L25" s="52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45785.625</v>
      </c>
      <c r="K26" s="62">
        <v>90.667000000000002</v>
      </c>
      <c r="L26" s="52">
        <v>45890.625</v>
      </c>
      <c r="M26" s="62">
        <v>103.078</v>
      </c>
    </row>
    <row r="27" spans="1:13" x14ac:dyDescent="0.3">
      <c r="A27" s="131">
        <v>45947</v>
      </c>
      <c r="B27" s="45">
        <f>$B$10</f>
        <v>95.188000000000002</v>
      </c>
      <c r="C27" s="31">
        <f t="shared" si="33"/>
        <v>56340.000000000429</v>
      </c>
      <c r="D27" s="32">
        <f t="shared" si="34"/>
        <v>3075.1937500000058</v>
      </c>
      <c r="E27" s="4">
        <f>$C$10</f>
        <v>105.395</v>
      </c>
      <c r="F27" s="31">
        <f t="shared" si="36"/>
        <v>-35500.0000000004</v>
      </c>
      <c r="G27" s="32">
        <f t="shared" si="37"/>
        <v>14883.381944444442</v>
      </c>
      <c r="H27" s="82">
        <f t="shared" si="38"/>
        <v>80031.811805556397</v>
      </c>
      <c r="I27" s="1"/>
      <c r="J27" s="126">
        <v>45786.625</v>
      </c>
      <c r="K27" s="62">
        <v>91.271000000000001</v>
      </c>
      <c r="L27" s="52">
        <v>45891.625</v>
      </c>
      <c r="M27" s="62">
        <v>103.32899999999999</v>
      </c>
    </row>
    <row r="28" spans="1:13" x14ac:dyDescent="0.3">
      <c r="A28" s="131">
        <v>45950</v>
      </c>
      <c r="B28" s="45"/>
      <c r="C28" s="31"/>
      <c r="D28" s="32"/>
      <c r="E28" s="4"/>
      <c r="F28" s="31"/>
      <c r="G28" s="32"/>
      <c r="H28" s="18"/>
      <c r="I28" s="1"/>
      <c r="J28" s="126">
        <v>45789.625</v>
      </c>
      <c r="K28" s="62">
        <v>91.808000000000007</v>
      </c>
      <c r="L28" s="52">
        <v>45894.625</v>
      </c>
      <c r="M28" s="62">
        <v>103.706</v>
      </c>
    </row>
    <row r="29" spans="1:13" x14ac:dyDescent="0.3">
      <c r="A29" s="131">
        <v>45951</v>
      </c>
      <c r="B29" s="45"/>
      <c r="C29" s="31"/>
      <c r="D29" s="32"/>
      <c r="E29" s="4"/>
      <c r="F29" s="31"/>
      <c r="G29" s="32"/>
      <c r="H29" s="38"/>
      <c r="I29" s="1"/>
      <c r="J29" s="126">
        <v>45790.625</v>
      </c>
      <c r="K29" s="62">
        <v>91.846999999999994</v>
      </c>
      <c r="L29" s="52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45791.625</v>
      </c>
      <c r="K30" s="62">
        <v>91.81</v>
      </c>
      <c r="L30" s="52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45792.625</v>
      </c>
      <c r="K31" s="62">
        <v>91.201999999999998</v>
      </c>
      <c r="L31" s="52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45793.625</v>
      </c>
      <c r="K32" s="62">
        <v>91.384</v>
      </c>
      <c r="L32" s="52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45796.625</v>
      </c>
      <c r="K33" s="62">
        <v>90.736000000000004</v>
      </c>
      <c r="L33" s="52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45797.625</v>
      </c>
      <c r="K34" s="62">
        <v>91.295000000000002</v>
      </c>
      <c r="L34" s="52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45798.625</v>
      </c>
      <c r="K35" s="62">
        <v>91.424999999999997</v>
      </c>
      <c r="L35" s="52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45799.625</v>
      </c>
      <c r="K36" s="62">
        <v>90.965999999999994</v>
      </c>
      <c r="L36" s="52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45800.625</v>
      </c>
      <c r="K37" s="62">
        <v>90.989000000000004</v>
      </c>
      <c r="L37" s="52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62">
        <v>91.275000000000006</v>
      </c>
      <c r="L38" s="52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62">
        <v>91.344999999999999</v>
      </c>
      <c r="L39" s="52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62">
        <v>91.444999999999993</v>
      </c>
      <c r="L40" s="52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62">
        <v>91.534000000000006</v>
      </c>
      <c r="L41" s="52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62">
        <v>91.498000000000005</v>
      </c>
      <c r="L42" s="52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62">
        <v>91.686000000000007</v>
      </c>
      <c r="L43" s="52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62">
        <v>91.866</v>
      </c>
      <c r="L44" s="52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62">
        <v>92.236000000000004</v>
      </c>
      <c r="L45" s="52">
        <v>45918.625</v>
      </c>
      <c r="M45" s="62">
        <v>105.7</v>
      </c>
    </row>
    <row r="46" spans="1:13" x14ac:dyDescent="0.3">
      <c r="B46" s="62"/>
      <c r="C46" s="62"/>
      <c r="D46" s="62"/>
      <c r="J46" s="126">
        <v>45814.625</v>
      </c>
      <c r="K46" s="62">
        <v>92.4</v>
      </c>
      <c r="L46" s="52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45817.625</v>
      </c>
      <c r="K47" s="62">
        <v>92.602000000000004</v>
      </c>
      <c r="L47" s="52">
        <v>45922.625</v>
      </c>
      <c r="M47" s="62">
        <v>105.965</v>
      </c>
    </row>
    <row r="48" spans="1:13" x14ac:dyDescent="0.3">
      <c r="B48" s="62"/>
      <c r="C48" s="62"/>
      <c r="D48" s="62"/>
      <c r="J48" s="126">
        <v>45818.625</v>
      </c>
      <c r="K48" s="62">
        <v>92.813999999999993</v>
      </c>
      <c r="L48" s="52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45819.625</v>
      </c>
      <c r="K49" s="62">
        <v>92.998000000000005</v>
      </c>
      <c r="L49" s="52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45820.625</v>
      </c>
      <c r="K50" s="62">
        <v>92.992999999999995</v>
      </c>
      <c r="L50" s="52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45821.625</v>
      </c>
      <c r="K51" s="62">
        <v>92.897000000000006</v>
      </c>
      <c r="L51" s="52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45824.625</v>
      </c>
      <c r="K52" s="62">
        <v>92.980999999999995</v>
      </c>
      <c r="L52" s="52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45825.625</v>
      </c>
      <c r="K53" s="62">
        <v>92.956999999999994</v>
      </c>
      <c r="L53" s="52">
        <v>45930.625</v>
      </c>
      <c r="M53" s="62">
        <v>105.986</v>
      </c>
    </row>
    <row r="54" spans="2:13" x14ac:dyDescent="0.3">
      <c r="J54" s="126">
        <v>45826.625</v>
      </c>
      <c r="K54" s="62">
        <v>92.912000000000006</v>
      </c>
      <c r="L54" s="52">
        <v>45931.625</v>
      </c>
      <c r="M54" s="62">
        <v>105.97199999999999</v>
      </c>
    </row>
    <row r="55" spans="2:13" x14ac:dyDescent="0.3">
      <c r="J55" s="126">
        <v>45828.625</v>
      </c>
      <c r="K55" s="62">
        <v>92.826999999999998</v>
      </c>
      <c r="L55" s="52">
        <v>45932.625</v>
      </c>
      <c r="M55" s="62">
        <v>106.182</v>
      </c>
    </row>
    <row r="56" spans="2:13" x14ac:dyDescent="0.3">
      <c r="J56" s="126">
        <v>45831.625</v>
      </c>
      <c r="K56" s="62">
        <v>92.81</v>
      </c>
      <c r="L56" s="52">
        <v>45933.625</v>
      </c>
      <c r="M56" s="62">
        <v>106.56399999999999</v>
      </c>
    </row>
    <row r="57" spans="2:13" x14ac:dyDescent="0.3">
      <c r="J57" s="126">
        <v>45832.625</v>
      </c>
      <c r="K57" s="62">
        <v>93.058000000000007</v>
      </c>
      <c r="L57" s="52">
        <v>45936.625</v>
      </c>
      <c r="M57" s="62">
        <v>106.185</v>
      </c>
    </row>
    <row r="58" spans="2:13" x14ac:dyDescent="0.3">
      <c r="J58" s="126">
        <v>45833.625</v>
      </c>
      <c r="K58" s="62">
        <v>93.129000000000005</v>
      </c>
      <c r="L58" s="52">
        <v>45937.625</v>
      </c>
      <c r="M58" s="62">
        <v>106.161</v>
      </c>
    </row>
    <row r="59" spans="2:13" x14ac:dyDescent="0.3">
      <c r="J59" s="126">
        <v>45834.625</v>
      </c>
      <c r="K59" s="62">
        <v>93.075999999999993</v>
      </c>
      <c r="L59" s="52">
        <v>45938.625</v>
      </c>
      <c r="M59" s="62">
        <v>106.06399999999999</v>
      </c>
    </row>
    <row r="60" spans="2:13" x14ac:dyDescent="0.3">
      <c r="J60" s="126">
        <v>45835.625</v>
      </c>
      <c r="K60" s="62">
        <v>93.183999999999997</v>
      </c>
      <c r="L60" s="52">
        <v>45939.625</v>
      </c>
      <c r="M60" s="62">
        <v>105.71299999999999</v>
      </c>
    </row>
    <row r="61" spans="2:13" x14ac:dyDescent="0.3">
      <c r="J61" s="126">
        <v>45838.625</v>
      </c>
      <c r="K61" s="62">
        <v>93.289000000000001</v>
      </c>
      <c r="L61" s="52">
        <v>45944.625</v>
      </c>
      <c r="M61" s="62">
        <v>104.839</v>
      </c>
    </row>
    <row r="62" spans="2:13" x14ac:dyDescent="0.3">
      <c r="J62" s="126">
        <v>45839.625</v>
      </c>
      <c r="K62" s="62">
        <v>93.647999999999996</v>
      </c>
      <c r="L62" s="52">
        <v>45945.625</v>
      </c>
      <c r="M62" s="62">
        <v>106.086</v>
      </c>
    </row>
    <row r="63" spans="2:13" x14ac:dyDescent="0.3">
      <c r="J63" s="126">
        <v>45840.625</v>
      </c>
      <c r="K63" s="62">
        <v>93.677000000000007</v>
      </c>
      <c r="L63" s="52">
        <v>45946.625</v>
      </c>
      <c r="M63" s="62">
        <v>105.911</v>
      </c>
    </row>
    <row r="64" spans="2:13" x14ac:dyDescent="0.3">
      <c r="J64" s="126">
        <v>45841.625</v>
      </c>
      <c r="K64" s="62">
        <v>93.95</v>
      </c>
      <c r="L64" s="52"/>
    </row>
    <row r="65" spans="10:11" x14ac:dyDescent="0.3">
      <c r="J65" s="126">
        <v>45845.625</v>
      </c>
      <c r="K65" s="62">
        <v>94.081000000000003</v>
      </c>
    </row>
    <row r="66" spans="10:11" x14ac:dyDescent="0.3">
      <c r="J66" s="126">
        <v>45846.625</v>
      </c>
      <c r="K66" s="62">
        <v>94.171000000000006</v>
      </c>
    </row>
    <row r="67" spans="10:11" x14ac:dyDescent="0.3">
      <c r="J67" s="126">
        <v>45847.625</v>
      </c>
      <c r="K67" s="62">
        <v>94.325999999999993</v>
      </c>
    </row>
    <row r="68" spans="10:11" x14ac:dyDescent="0.3">
      <c r="J68" s="126">
        <v>45848.625</v>
      </c>
      <c r="K68" s="62">
        <v>94.418999999999997</v>
      </c>
    </row>
    <row r="69" spans="10:11" x14ac:dyDescent="0.3">
      <c r="J69" s="126">
        <v>45849.625</v>
      </c>
      <c r="K69" s="62">
        <v>94.393000000000001</v>
      </c>
    </row>
    <row r="70" spans="10:11" x14ac:dyDescent="0.3">
      <c r="J70" s="126">
        <v>45852.625</v>
      </c>
      <c r="K70" s="62">
        <v>94.340999999999994</v>
      </c>
    </row>
    <row r="71" spans="10:11" x14ac:dyDescent="0.3">
      <c r="J71" s="126">
        <v>45853.625</v>
      </c>
      <c r="K71" s="62">
        <v>94.376999999999995</v>
      </c>
    </row>
    <row r="72" spans="10:11" x14ac:dyDescent="0.3">
      <c r="J72" s="126">
        <v>45854.625</v>
      </c>
      <c r="K72" s="62">
        <v>94.259</v>
      </c>
    </row>
    <row r="73" spans="10:11" x14ac:dyDescent="0.3">
      <c r="J73" s="126">
        <v>45855.625</v>
      </c>
      <c r="K73" s="62">
        <v>94.277000000000001</v>
      </c>
    </row>
    <row r="74" spans="10:11" x14ac:dyDescent="0.3">
      <c r="J74" s="126">
        <v>45856.625</v>
      </c>
      <c r="K74" s="62">
        <v>94.381</v>
      </c>
    </row>
    <row r="75" spans="10:11" x14ac:dyDescent="0.3">
      <c r="J75" s="126">
        <v>45859.625</v>
      </c>
      <c r="K75" s="62">
        <v>94.393000000000001</v>
      </c>
    </row>
    <row r="76" spans="10:11" x14ac:dyDescent="0.3">
      <c r="J76" s="126">
        <v>45860.625</v>
      </c>
      <c r="K76" s="62">
        <v>94.63</v>
      </c>
    </row>
    <row r="77" spans="10:11" x14ac:dyDescent="0.3">
      <c r="J77" s="126">
        <v>45861.625</v>
      </c>
      <c r="K77" s="62">
        <v>94.623000000000005</v>
      </c>
    </row>
    <row r="78" spans="10:11" x14ac:dyDescent="0.3">
      <c r="J78" s="126">
        <v>45862.625</v>
      </c>
      <c r="K78" s="62">
        <v>94.912000000000006</v>
      </c>
    </row>
    <row r="79" spans="10:11" x14ac:dyDescent="0.3">
      <c r="J79" s="126">
        <v>45863.625</v>
      </c>
      <c r="K79" s="62">
        <v>94.930999999999997</v>
      </c>
    </row>
    <row r="80" spans="10:11" x14ac:dyDescent="0.3">
      <c r="J80" s="126">
        <v>45866.625</v>
      </c>
      <c r="K80" s="62">
        <v>95.052999999999997</v>
      </c>
    </row>
    <row r="81" spans="10:11" x14ac:dyDescent="0.3">
      <c r="J81" s="126">
        <v>45867.625</v>
      </c>
      <c r="K81" s="62">
        <v>95.07</v>
      </c>
    </row>
    <row r="82" spans="10:11" x14ac:dyDescent="0.3">
      <c r="J82" s="126">
        <v>45868.625</v>
      </c>
      <c r="K82" s="62">
        <v>95.052999999999997</v>
      </c>
    </row>
    <row r="83" spans="10:11" x14ac:dyDescent="0.3">
      <c r="J83" s="126">
        <v>45869.625</v>
      </c>
      <c r="K83" s="62">
        <v>95.078000000000003</v>
      </c>
    </row>
    <row r="84" spans="10:11" x14ac:dyDescent="0.3">
      <c r="J84" s="126">
        <v>45870.625</v>
      </c>
      <c r="K84" s="62">
        <v>94.99</v>
      </c>
    </row>
    <row r="85" spans="10:11" x14ac:dyDescent="0.3">
      <c r="J85" s="126">
        <v>45873.625</v>
      </c>
      <c r="K85" s="62">
        <v>94.972999999999999</v>
      </c>
    </row>
    <row r="86" spans="10:11" x14ac:dyDescent="0.3">
      <c r="J86" s="126">
        <v>45874.625</v>
      </c>
      <c r="K86" s="62">
        <v>95.025999999999996</v>
      </c>
    </row>
    <row r="87" spans="10:11" x14ac:dyDescent="0.3">
      <c r="J87" s="126">
        <v>45875.625</v>
      </c>
      <c r="K87" s="62">
        <v>95.06</v>
      </c>
    </row>
    <row r="88" spans="10:11" x14ac:dyDescent="0.3">
      <c r="J88" s="126">
        <v>45876.625</v>
      </c>
      <c r="K88" s="62">
        <v>95.17</v>
      </c>
    </row>
    <row r="89" spans="10:11" x14ac:dyDescent="0.3">
      <c r="J89" s="126">
        <v>45877.625</v>
      </c>
      <c r="K89" s="62">
        <v>95.186999999999998</v>
      </c>
    </row>
    <row r="90" spans="10:11" x14ac:dyDescent="0.3">
      <c r="J90" s="126">
        <v>45880.625</v>
      </c>
      <c r="K90" s="62">
        <v>95.293999999999997</v>
      </c>
    </row>
    <row r="91" spans="10:11" x14ac:dyDescent="0.3">
      <c r="J91" s="126">
        <v>45881.625</v>
      </c>
      <c r="K91" s="62">
        <v>95.337000000000003</v>
      </c>
    </row>
    <row r="92" spans="10:11" x14ac:dyDescent="0.3">
      <c r="J92" s="126">
        <v>45882.625</v>
      </c>
      <c r="K92" s="62">
        <v>95.337000000000003</v>
      </c>
    </row>
    <row r="93" spans="10:11" x14ac:dyDescent="0.3">
      <c r="J93" s="126">
        <v>45883.625</v>
      </c>
      <c r="K93" s="62">
        <v>95.251000000000005</v>
      </c>
    </row>
    <row r="94" spans="10:11" x14ac:dyDescent="0.3">
      <c r="J94" s="126">
        <v>45884.625</v>
      </c>
      <c r="K94" s="62">
        <v>95.251000000000005</v>
      </c>
    </row>
    <row r="95" spans="10:11" x14ac:dyDescent="0.3">
      <c r="J95" s="126">
        <v>45887.625</v>
      </c>
      <c r="K95" s="62">
        <v>95.216999999999999</v>
      </c>
    </row>
    <row r="96" spans="10:11" x14ac:dyDescent="0.3">
      <c r="J96" s="126">
        <v>45888.625</v>
      </c>
      <c r="K96" s="62">
        <v>95.19</v>
      </c>
    </row>
    <row r="97" spans="10:11" x14ac:dyDescent="0.3">
      <c r="J97" s="126">
        <v>45889.625</v>
      </c>
      <c r="K97" s="62">
        <v>94.927000000000007</v>
      </c>
    </row>
    <row r="98" spans="10:11" x14ac:dyDescent="0.3">
      <c r="J98" s="126">
        <v>45890.625</v>
      </c>
      <c r="K98" s="62">
        <v>94.682000000000002</v>
      </c>
    </row>
    <row r="99" spans="10:11" x14ac:dyDescent="0.3">
      <c r="J99" s="126">
        <v>45891.625</v>
      </c>
      <c r="K99" s="62">
        <v>94.811999999999998</v>
      </c>
    </row>
    <row r="100" spans="10:11" x14ac:dyDescent="0.3">
      <c r="J100" s="126">
        <v>45894.625</v>
      </c>
      <c r="K100" s="62">
        <v>94.853999999999999</v>
      </c>
    </row>
    <row r="101" spans="10:11" x14ac:dyDescent="0.3">
      <c r="J101" s="126">
        <v>45895.625</v>
      </c>
      <c r="K101" s="62">
        <v>94.569000000000003</v>
      </c>
    </row>
    <row r="102" spans="10:11" x14ac:dyDescent="0.3">
      <c r="J102" s="126">
        <v>45896.625</v>
      </c>
      <c r="K102" s="62">
        <v>94.542000000000002</v>
      </c>
    </row>
    <row r="103" spans="10:11" x14ac:dyDescent="0.3">
      <c r="J103" s="126">
        <v>45897.625</v>
      </c>
      <c r="K103" s="62">
        <v>94.539000000000001</v>
      </c>
    </row>
    <row r="104" spans="10:11" x14ac:dyDescent="0.3">
      <c r="J104" s="126">
        <v>45898.625</v>
      </c>
      <c r="K104" s="62">
        <v>94.376000000000005</v>
      </c>
    </row>
    <row r="105" spans="10:11" x14ac:dyDescent="0.3">
      <c r="J105" s="126">
        <v>45902.625</v>
      </c>
      <c r="K105" s="62">
        <v>94.259</v>
      </c>
    </row>
    <row r="106" spans="10:11" x14ac:dyDescent="0.3">
      <c r="J106" s="126">
        <v>45903.625</v>
      </c>
      <c r="K106" s="62">
        <v>94.162999999999997</v>
      </c>
    </row>
    <row r="107" spans="10:11" x14ac:dyDescent="0.3">
      <c r="J107" s="126">
        <v>45904.625</v>
      </c>
      <c r="K107" s="62">
        <v>94.207999999999998</v>
      </c>
    </row>
    <row r="108" spans="10:11" x14ac:dyDescent="0.3">
      <c r="J108" s="126">
        <v>45905.625</v>
      </c>
      <c r="K108" s="62">
        <v>94.412000000000006</v>
      </c>
    </row>
    <row r="109" spans="10:11" x14ac:dyDescent="0.3">
      <c r="J109" s="126">
        <v>45908.625</v>
      </c>
      <c r="K109" s="62">
        <v>94.566000000000003</v>
      </c>
    </row>
    <row r="110" spans="10:11" x14ac:dyDescent="0.3">
      <c r="J110" s="126">
        <v>45909.625</v>
      </c>
      <c r="K110" s="62">
        <v>94.63</v>
      </c>
    </row>
    <row r="111" spans="10:11" x14ac:dyDescent="0.3">
      <c r="J111" s="126">
        <v>45910.625</v>
      </c>
      <c r="K111" s="62">
        <v>94.74</v>
      </c>
    </row>
    <row r="112" spans="10:11" x14ac:dyDescent="0.3">
      <c r="J112" s="126">
        <v>45911.625</v>
      </c>
      <c r="K112" s="62">
        <v>94.674999999999997</v>
      </c>
    </row>
    <row r="113" spans="10:11" x14ac:dyDescent="0.3">
      <c r="J113" s="126">
        <v>45912.625</v>
      </c>
      <c r="K113" s="62">
        <v>94.858999999999995</v>
      </c>
    </row>
    <row r="114" spans="10:11" x14ac:dyDescent="0.3">
      <c r="J114" s="126">
        <v>45915.625</v>
      </c>
      <c r="K114" s="62">
        <v>94.914000000000001</v>
      </c>
    </row>
    <row r="115" spans="10:11" x14ac:dyDescent="0.3">
      <c r="J115" s="126">
        <v>45916.625</v>
      </c>
      <c r="K115" s="62">
        <v>94.938000000000002</v>
      </c>
    </row>
    <row r="116" spans="10:11" x14ac:dyDescent="0.3">
      <c r="J116" s="126">
        <v>45917.625</v>
      </c>
      <c r="K116" s="62">
        <v>94.878</v>
      </c>
    </row>
    <row r="117" spans="10:11" x14ac:dyDescent="0.3">
      <c r="J117" s="126">
        <v>45918.625</v>
      </c>
      <c r="K117" s="62">
        <v>94.921999999999997</v>
      </c>
    </row>
    <row r="118" spans="10:11" x14ac:dyDescent="0.3">
      <c r="J118" s="126">
        <v>45919.625</v>
      </c>
      <c r="K118" s="62">
        <v>94.891999999999996</v>
      </c>
    </row>
    <row r="119" spans="10:11" x14ac:dyDescent="0.3">
      <c r="J119" s="126">
        <v>45922.625</v>
      </c>
      <c r="K119" s="62">
        <v>94.825999999999993</v>
      </c>
    </row>
    <row r="120" spans="10:11" x14ac:dyDescent="0.3">
      <c r="J120" s="126">
        <v>45923.625</v>
      </c>
      <c r="K120" s="62">
        <v>94.789000000000001</v>
      </c>
    </row>
    <row r="121" spans="10:11" x14ac:dyDescent="0.3">
      <c r="J121" s="126">
        <v>45924.625</v>
      </c>
      <c r="K121" s="62">
        <v>94.733999999999995</v>
      </c>
    </row>
    <row r="122" spans="10:11" x14ac:dyDescent="0.3">
      <c r="J122" s="126">
        <v>45925.625</v>
      </c>
      <c r="K122" s="62">
        <v>94.597999999999999</v>
      </c>
    </row>
    <row r="123" spans="10:11" x14ac:dyDescent="0.3">
      <c r="J123" s="126">
        <v>45926.625</v>
      </c>
      <c r="K123" s="62">
        <v>94.596000000000004</v>
      </c>
    </row>
    <row r="124" spans="10:11" x14ac:dyDescent="0.3">
      <c r="J124" s="126">
        <v>45929.625</v>
      </c>
      <c r="K124" s="62">
        <v>94.68</v>
      </c>
    </row>
    <row r="125" spans="10:11" x14ac:dyDescent="0.3">
      <c r="J125" s="126">
        <v>45930.625</v>
      </c>
      <c r="K125" s="62">
        <v>94.614999999999995</v>
      </c>
    </row>
    <row r="126" spans="10:11" x14ac:dyDescent="0.3">
      <c r="J126" s="126">
        <v>45931.625</v>
      </c>
      <c r="K126" s="62">
        <v>94.775999999999996</v>
      </c>
    </row>
    <row r="127" spans="10:11" x14ac:dyDescent="0.3">
      <c r="J127" s="126">
        <v>45932.625</v>
      </c>
      <c r="K127" s="62">
        <v>94.875</v>
      </c>
    </row>
    <row r="128" spans="10:11" x14ac:dyDescent="0.3">
      <c r="J128" s="126">
        <v>45933.625</v>
      </c>
      <c r="K128" s="62">
        <v>94.998000000000005</v>
      </c>
    </row>
    <row r="129" spans="10:11" x14ac:dyDescent="0.3">
      <c r="J129" s="126">
        <v>45936.625</v>
      </c>
      <c r="K129" s="62">
        <v>94.927999999999997</v>
      </c>
    </row>
    <row r="130" spans="10:11" x14ac:dyDescent="0.3">
      <c r="J130" s="126">
        <v>45937.625</v>
      </c>
      <c r="K130" s="62">
        <v>94.911000000000001</v>
      </c>
    </row>
    <row r="131" spans="10:11" x14ac:dyDescent="0.3">
      <c r="J131" s="126">
        <v>45938.625</v>
      </c>
      <c r="K131" s="62">
        <v>94.834000000000003</v>
      </c>
    </row>
    <row r="132" spans="10:11" x14ac:dyDescent="0.3">
      <c r="J132" s="126">
        <v>45939.625</v>
      </c>
      <c r="K132" s="62">
        <v>94.65</v>
      </c>
    </row>
    <row r="133" spans="10:11" x14ac:dyDescent="0.3">
      <c r="J133" s="126">
        <v>45944.625</v>
      </c>
      <c r="K133" s="62">
        <v>94.346999999999994</v>
      </c>
    </row>
    <row r="134" spans="10:11" x14ac:dyDescent="0.3">
      <c r="J134" s="126">
        <v>45945.625</v>
      </c>
      <c r="K134" s="62">
        <v>94.986999999999995</v>
      </c>
    </row>
    <row r="135" spans="10:11" x14ac:dyDescent="0.3">
      <c r="J135" s="126">
        <v>45946.625</v>
      </c>
      <c r="K135" s="62">
        <v>95.355000000000004</v>
      </c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A26" sqref="A26:A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3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7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45751.625</v>
      </c>
      <c r="U3" s="1">
        <v>89.697000000000003</v>
      </c>
      <c r="V3" s="126" cm="1">
        <f t="array" ref="V3:W11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45754.625</v>
      </c>
      <c r="U4" s="1">
        <v>87.451999999999998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45755.625</v>
      </c>
      <c r="U5" s="1">
        <v>86.793999999999997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45756.625</v>
      </c>
      <c r="U6" s="1">
        <v>83.867999999999995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45757.625</v>
      </c>
      <c r="U7" s="1">
        <v>84.677999999999997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45758.625</v>
      </c>
      <c r="U8" s="54">
        <v>83.316000000000003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45761.625</v>
      </c>
      <c r="U9" s="54">
        <v>84.268000000000001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101.36199999999999</v>
      </c>
      <c r="C10" s="21" cm="1">
        <f t="array" ref="C10">_xll.BDP(C4,"px_last")</f>
        <v>102.1875</v>
      </c>
      <c r="D10" s="21" cm="1">
        <f t="array" ref="D10">_xll.BDP(D4,"px_last")</f>
        <v>95.176000000000002</v>
      </c>
      <c r="E10" s="22" cm="1">
        <f t="array" ref="E10">_xll.BDP(E4,"px_last")</f>
        <v>102.421875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45762.625</v>
      </c>
      <c r="U10" s="54">
        <v>85.12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45763.625</v>
      </c>
      <c r="U11" s="54">
        <v>85.32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45768.625</v>
      </c>
      <c r="U12" s="54">
        <v>85.063999999999993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45769.625</v>
      </c>
      <c r="U13" s="54">
        <v>85.619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45770.625</v>
      </c>
      <c r="U14" s="54">
        <v>87.418000000000006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45771.625</v>
      </c>
      <c r="U15" s="54">
        <v>87.713999999999999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45772.625</v>
      </c>
      <c r="U16" s="54">
        <v>88.004999999999995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45775.625</v>
      </c>
      <c r="U17" s="54">
        <v>87.984999999999999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45776.625</v>
      </c>
      <c r="U18" s="54">
        <v>88.3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45777.625</v>
      </c>
      <c r="U19" s="54">
        <v>88.176000000000002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45778.625</v>
      </c>
      <c r="U20" s="54">
        <v>87.49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45779.625</v>
      </c>
      <c r="U21" s="54">
        <v>87.135999999999996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45782.625</v>
      </c>
      <c r="U22" s="54">
        <v>86.95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45783.625</v>
      </c>
      <c r="U23" s="54">
        <v>86.616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45784.625</v>
      </c>
      <c r="U24" s="54">
        <v>86.994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45785.625</v>
      </c>
      <c r="U25" s="54">
        <v>86.653999999999996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>B10</f>
        <v>101.36199999999999</v>
      </c>
      <c r="C26" s="31">
        <f t="shared" si="50"/>
        <v>99679.999999998472</v>
      </c>
      <c r="D26" s="32">
        <f t="shared" si="51"/>
        <v>3842.2533333333377</v>
      </c>
      <c r="E26" s="76">
        <f>C10</f>
        <v>102.1875</v>
      </c>
      <c r="F26" s="31">
        <f t="shared" si="53"/>
        <v>175372.00000000052</v>
      </c>
      <c r="G26" s="32">
        <f t="shared" si="54"/>
        <v>-108.71175111110279</v>
      </c>
      <c r="H26" s="4">
        <f>D10</f>
        <v>95.176000000000002</v>
      </c>
      <c r="I26" s="31">
        <f t="shared" si="56"/>
        <v>40050.000000000095</v>
      </c>
      <c r="J26" s="32">
        <f t="shared" si="57"/>
        <v>3073.1944444444434</v>
      </c>
      <c r="K26" s="76">
        <f>E10</f>
        <v>102.421875</v>
      </c>
      <c r="L26" s="31">
        <f t="shared" si="59"/>
        <v>89244.750000000116</v>
      </c>
      <c r="M26" s="32">
        <f t="shared" si="60"/>
        <v>947.21554666666816</v>
      </c>
      <c r="N26" s="82">
        <f t="shared" si="61"/>
        <v>-24672.263813335368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45786.625</v>
      </c>
      <c r="U26" s="54">
        <v>86.421999999999997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45789.625</v>
      </c>
      <c r="U27" s="54">
        <v>86.483000000000004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45790.625</v>
      </c>
      <c r="U28" s="54">
        <v>86.486000000000004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45791.625</v>
      </c>
      <c r="U29" s="54">
        <v>86.606999999999999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45792.625</v>
      </c>
      <c r="U30" s="54">
        <v>86.656999999999996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45793.625</v>
      </c>
      <c r="U31" s="54">
        <v>87.087000000000003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45796.625</v>
      </c>
      <c r="U32" s="54">
        <v>86.361000000000004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45797.625</v>
      </c>
      <c r="U33" s="54">
        <v>86.387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R34" s="129">
        <v>45828.625</v>
      </c>
      <c r="S34" s="54">
        <v>98.96875</v>
      </c>
      <c r="T34" s="129">
        <v>45798.625</v>
      </c>
      <c r="U34" s="54">
        <v>85.781000000000006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R35" s="129">
        <v>45831.625</v>
      </c>
      <c r="S35" s="54">
        <v>99.296875</v>
      </c>
      <c r="T35" s="129">
        <v>45799.625</v>
      </c>
      <c r="U35" s="54">
        <v>85.341999999999999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45804.625</v>
      </c>
      <c r="U36" s="54">
        <v>86.376999999999995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45805.625</v>
      </c>
      <c r="U37" s="54">
        <v>86.234999999999999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45806.625</v>
      </c>
      <c r="U38" s="54">
        <v>86.704999999999998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45807.625</v>
      </c>
      <c r="U39" s="54">
        <v>86.674999999999997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45810.625</v>
      </c>
      <c r="U40" s="54">
        <v>86.381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45811.625</v>
      </c>
      <c r="U41" s="54">
        <v>86.587999999999994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45812.625</v>
      </c>
      <c r="U42" s="54">
        <v>87.248000000000005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45813.625</v>
      </c>
      <c r="U43" s="54">
        <v>87.323999999999998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45814.625</v>
      </c>
      <c r="U44" s="54">
        <v>86.8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45817.625</v>
      </c>
      <c r="U45" s="54">
        <v>86.730999999999995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45818.625</v>
      </c>
      <c r="U46" s="54">
        <v>87.043999999999997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45819.625</v>
      </c>
      <c r="U47" s="54">
        <v>87.248000000000005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45820.625</v>
      </c>
      <c r="U48" s="54">
        <v>87.465999999999994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45821.625</v>
      </c>
      <c r="U49" s="54">
        <v>86.977999999999994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45824.625</v>
      </c>
      <c r="U50" s="54">
        <v>86.965000000000003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45825.625</v>
      </c>
      <c r="U51" s="54">
        <v>87.016999999999996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45826.625</v>
      </c>
      <c r="U52" s="54">
        <v>87.179000000000002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45828.625</v>
      </c>
      <c r="U53" s="54">
        <v>87.057000000000002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45831.625</v>
      </c>
      <c r="U54" s="54">
        <v>87.498999999999995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45832.625</v>
      </c>
      <c r="U55" s="54">
        <v>87.813000000000002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45833.625</v>
      </c>
      <c r="U56" s="54">
        <v>88.256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45834.625</v>
      </c>
      <c r="U57" s="54">
        <v>88.537999999999997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45835.625</v>
      </c>
      <c r="U58" s="54">
        <v>88.67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45838.625</v>
      </c>
      <c r="U59" s="54">
        <v>88.741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45839.625</v>
      </c>
      <c r="U60" s="54">
        <v>89.156000000000006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45840.625</v>
      </c>
      <c r="U61" s="54">
        <v>89.039000000000001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45845.625</v>
      </c>
      <c r="U62" s="54">
        <v>88.873000000000005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45846.625</v>
      </c>
      <c r="U63" s="54">
        <v>88.649000000000001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45847.625</v>
      </c>
      <c r="U64" s="54">
        <v>89.042000000000002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45848.625</v>
      </c>
      <c r="U65" s="54">
        <v>89.186000000000007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45849.625</v>
      </c>
      <c r="U66" s="54">
        <v>88.834000000000003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45852.625</v>
      </c>
      <c r="U67" s="54">
        <v>88.548000000000002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45853.625</v>
      </c>
      <c r="U68" s="54">
        <v>88.222999999999999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45854.625</v>
      </c>
      <c r="U69" s="54">
        <v>88.09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45855.625</v>
      </c>
      <c r="U70" s="54">
        <v>88.257000000000005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45856.625</v>
      </c>
      <c r="U71" s="54">
        <v>88.397000000000006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45859.625</v>
      </c>
      <c r="U72" s="54">
        <v>88.954999999999998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45860.625</v>
      </c>
      <c r="U73" s="54">
        <v>89.116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45861.625</v>
      </c>
      <c r="U74" s="54">
        <v>88.831999999999994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45862.625</v>
      </c>
      <c r="U75" s="54">
        <v>88.843000000000004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45863.625</v>
      </c>
      <c r="U76" s="54">
        <v>88.879000000000005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45866.625</v>
      </c>
      <c r="U77" s="54">
        <v>89.033000000000001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45867.625</v>
      </c>
      <c r="U78" s="54">
        <v>89.569000000000003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45868.625</v>
      </c>
      <c r="U79" s="54">
        <v>89.222999999999999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45869.625</v>
      </c>
      <c r="U80" s="54">
        <v>89.516999999999996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45870.625</v>
      </c>
      <c r="U81" s="54">
        <v>90.073999999999998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45873.625</v>
      </c>
      <c r="U82" s="54">
        <v>90.417000000000002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45874.625</v>
      </c>
      <c r="U83" s="54">
        <v>90.712999999999994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45875.625</v>
      </c>
      <c r="U84" s="54">
        <v>90.623000000000005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45876.625</v>
      </c>
      <c r="U85" s="54">
        <v>90.69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45877.625</v>
      </c>
      <c r="U86" s="54">
        <v>90.384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45880.625</v>
      </c>
      <c r="U87" s="54">
        <v>90.596000000000004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45881.625</v>
      </c>
      <c r="U88" s="54">
        <v>90.510999999999996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45882.625</v>
      </c>
      <c r="U89" s="54">
        <v>91.340999999999994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45883.625</v>
      </c>
      <c r="U90" s="54">
        <v>91.134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45884.625</v>
      </c>
      <c r="U91" s="54">
        <v>91.073999999999998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45887.625</v>
      </c>
      <c r="U92" s="54">
        <v>91.28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45888.625</v>
      </c>
      <c r="U93" s="54">
        <v>91.4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45889.625</v>
      </c>
      <c r="U94" s="54">
        <v>91.606999999999999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45890.625</v>
      </c>
      <c r="U95" s="54">
        <v>91.453999999999994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45891.625</v>
      </c>
      <c r="U96" s="54">
        <v>91.677000000000007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45894.625</v>
      </c>
      <c r="U97" s="54">
        <v>91.754000000000005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45895.625</v>
      </c>
      <c r="U98" s="54">
        <v>91.52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45896.625</v>
      </c>
      <c r="U99" s="54">
        <v>91.337000000000003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45897.625</v>
      </c>
      <c r="U100" s="54">
        <v>91.617999999999995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45898.625</v>
      </c>
      <c r="U101" s="54">
        <v>91.227000000000004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45902.625</v>
      </c>
      <c r="U102" s="54">
        <v>90.741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45903.625</v>
      </c>
      <c r="U103" s="54">
        <v>90.899000000000001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45904.625</v>
      </c>
      <c r="U104" s="54">
        <v>91.533000000000001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45905.625</v>
      </c>
      <c r="U105" s="54">
        <v>92.209000000000003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45908.625</v>
      </c>
      <c r="U106" s="54">
        <v>92.653999999999996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45909.625</v>
      </c>
      <c r="U107" s="54">
        <v>92.697999999999993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45910.625</v>
      </c>
      <c r="U108" s="54">
        <v>92.921000000000006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45911.625</v>
      </c>
      <c r="U109" s="54">
        <v>93.498999999999995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45912.625</v>
      </c>
      <c r="U110" s="54">
        <v>93.632000000000005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45915.625</v>
      </c>
      <c r="U111" s="54">
        <v>93.965000000000003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45916.625</v>
      </c>
      <c r="U112" s="54">
        <v>94.453000000000003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45917.625</v>
      </c>
      <c r="U113" s="54">
        <v>94.53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45918.625</v>
      </c>
      <c r="U114" s="54">
        <v>94.84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45919.625</v>
      </c>
      <c r="U115" s="54">
        <v>94.754999999999995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45922.625</v>
      </c>
      <c r="U116" s="54">
        <v>94.643000000000001</v>
      </c>
    </row>
    <row r="117" spans="18:23" x14ac:dyDescent="0.3">
      <c r="R117" s="129">
        <v>45946.625</v>
      </c>
      <c r="S117" s="54">
        <v>102.328125</v>
      </c>
      <c r="T117" s="129">
        <v>45923.625</v>
      </c>
      <c r="U117" s="54">
        <v>94.569000000000003</v>
      </c>
    </row>
    <row r="118" spans="18:23" x14ac:dyDescent="0.3">
      <c r="T118" s="129">
        <v>45924.625</v>
      </c>
      <c r="U118" s="54">
        <v>94.546000000000006</v>
      </c>
    </row>
    <row r="119" spans="18:23" x14ac:dyDescent="0.3">
      <c r="T119" s="129">
        <v>45925.625</v>
      </c>
      <c r="U119" s="54">
        <v>94.403999999999996</v>
      </c>
    </row>
    <row r="120" spans="18:23" x14ac:dyDescent="0.3">
      <c r="T120" s="129">
        <v>45926.625</v>
      </c>
      <c r="U120" s="54">
        <v>94.427999999999997</v>
      </c>
    </row>
    <row r="121" spans="18:23" x14ac:dyDescent="0.3">
      <c r="T121" s="129">
        <v>45929.625</v>
      </c>
      <c r="U121" s="54">
        <v>94.834999999999994</v>
      </c>
    </row>
    <row r="122" spans="18:23" x14ac:dyDescent="0.3">
      <c r="T122" s="129">
        <v>45930.625</v>
      </c>
      <c r="U122" s="54">
        <v>94.778000000000006</v>
      </c>
    </row>
    <row r="123" spans="18:23" x14ac:dyDescent="0.3">
      <c r="T123" s="129">
        <v>45931.625</v>
      </c>
      <c r="U123" s="54">
        <v>94.77</v>
      </c>
    </row>
    <row r="124" spans="18:23" x14ac:dyDescent="0.3">
      <c r="T124" s="129">
        <v>45932.625</v>
      </c>
      <c r="U124" s="54">
        <v>94.884</v>
      </c>
    </row>
    <row r="125" spans="18:23" x14ac:dyDescent="0.3">
      <c r="T125" s="129">
        <v>45933.625</v>
      </c>
      <c r="U125" s="54">
        <v>94.835999999999999</v>
      </c>
    </row>
    <row r="126" spans="18:23" x14ac:dyDescent="0.3">
      <c r="T126" s="129">
        <v>45936.625</v>
      </c>
      <c r="U126" s="54">
        <v>94.5</v>
      </c>
    </row>
    <row r="127" spans="18:23" x14ac:dyDescent="0.3">
      <c r="T127" s="129">
        <v>45937.625</v>
      </c>
      <c r="U127" s="54">
        <v>94.43</v>
      </c>
    </row>
    <row r="128" spans="18:23" x14ac:dyDescent="0.3">
      <c r="T128" s="129">
        <v>45938.625</v>
      </c>
      <c r="U128" s="54">
        <v>94.516999999999996</v>
      </c>
    </row>
    <row r="129" spans="20:21" x14ac:dyDescent="0.3">
      <c r="T129" s="129">
        <v>45939.625</v>
      </c>
      <c r="U129" s="54">
        <v>94.284000000000006</v>
      </c>
    </row>
    <row r="130" spans="20:21" x14ac:dyDescent="0.3">
      <c r="T130" s="129">
        <v>45940.625</v>
      </c>
      <c r="U130" s="54">
        <v>94.251000000000005</v>
      </c>
    </row>
    <row r="131" spans="20:21" x14ac:dyDescent="0.3">
      <c r="T131" s="129">
        <v>45944.625</v>
      </c>
      <c r="U131" s="54">
        <v>94.539000000000001</v>
      </c>
    </row>
    <row r="132" spans="20:21" x14ac:dyDescent="0.3">
      <c r="T132" s="129">
        <v>45945.625</v>
      </c>
      <c r="U132" s="54">
        <v>94.89</v>
      </c>
    </row>
    <row r="133" spans="20:21" x14ac:dyDescent="0.3">
      <c r="T133" s="129">
        <v>45946.625</v>
      </c>
      <c r="U133" s="54">
        <v>94.99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2"/>
  <sheetViews>
    <sheetView zoomScale="80" zoomScaleNormal="80" workbookViewId="0">
      <selection activeCell="A24" sqref="A24:A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65.454999999999998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45754.625</v>
      </c>
      <c r="M4" s="1">
        <v>67.227000000000004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45755.625</v>
      </c>
      <c r="M5" s="1">
        <v>64.382000000000005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45756.625</v>
      </c>
      <c r="M6" s="1">
        <v>69.218999999999994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45757.625</v>
      </c>
      <c r="M7" s="1">
        <v>62.83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45758.625</v>
      </c>
      <c r="M8" s="1">
        <v>67.215000000000003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45761.625</v>
      </c>
      <c r="M9" s="3">
        <v>65.281000000000006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46.934429999999999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45762.625</v>
      </c>
      <c r="M10" s="3">
        <v>63.697000000000003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45763.625</v>
      </c>
      <c r="M11" s="3">
        <v>63.674999999999997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100" t="s">
        <v>16</v>
      </c>
      <c r="I12" s="1"/>
      <c r="J12" s="126">
        <v>45810.625</v>
      </c>
      <c r="K12" s="3">
        <v>93.031999999999996</v>
      </c>
      <c r="L12" s="126">
        <v>45764.625</v>
      </c>
      <c r="M12" s="3">
        <v>62.619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45765.625</v>
      </c>
      <c r="M13" s="3">
        <v>63.17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45768.625</v>
      </c>
      <c r="M14" s="3">
        <v>63.274999999999999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45769.625</v>
      </c>
      <c r="M15" s="3">
        <v>64.602000000000004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45770.625</v>
      </c>
      <c r="M16" s="3">
        <v>60.945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45771.625</v>
      </c>
      <c r="M17" s="3">
        <v>60.899000000000001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45772.625</v>
      </c>
      <c r="M18" s="3">
        <v>59.497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45775.625</v>
      </c>
      <c r="M19" s="3">
        <v>59.72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45776.625</v>
      </c>
      <c r="M20" s="3">
        <v>60.067999999999998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45777.625</v>
      </c>
      <c r="M21" s="3">
        <v>61.241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45778.625</v>
      </c>
      <c r="M22" s="3">
        <v>60.576000000000001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45779.625</v>
      </c>
      <c r="M23" s="3">
        <v>59.521999999999998</v>
      </c>
    </row>
    <row r="24" spans="1:13" x14ac:dyDescent="0.3">
      <c r="A24" s="131">
        <v>45947</v>
      </c>
      <c r="B24" s="45">
        <f>B10</f>
        <v>92.660420000000002</v>
      </c>
      <c r="C24" s="31">
        <f t="shared" si="33"/>
        <v>-25806.074000000019</v>
      </c>
      <c r="D24" s="32">
        <f t="shared" si="34"/>
        <v>7777.7777777777783</v>
      </c>
      <c r="E24" s="46">
        <f>C10</f>
        <v>46.934429999999999</v>
      </c>
      <c r="F24" s="31">
        <f t="shared" si="36"/>
        <v>-37796.827769999982</v>
      </c>
      <c r="G24" s="32">
        <f t="shared" si="37"/>
        <v>15166.666666666668</v>
      </c>
      <c r="H24" s="82">
        <f t="shared" si="38"/>
        <v>4601.8648811110725</v>
      </c>
      <c r="I24" s="1"/>
      <c r="L24" s="126">
        <v>45782.625</v>
      </c>
      <c r="M24" s="3">
        <v>59.442999999999998</v>
      </c>
    </row>
    <row r="25" spans="1:13" x14ac:dyDescent="0.3">
      <c r="A25" s="131">
        <v>45950</v>
      </c>
      <c r="B25" s="45"/>
      <c r="C25" s="31"/>
      <c r="D25" s="32"/>
      <c r="E25" s="45"/>
      <c r="F25" s="31"/>
      <c r="G25" s="32"/>
      <c r="H25" s="82"/>
      <c r="I25" s="1"/>
      <c r="L25" s="126">
        <v>45783.625</v>
      </c>
      <c r="M25" s="3">
        <v>59.381999999999998</v>
      </c>
    </row>
    <row r="26" spans="1:13" x14ac:dyDescent="0.3">
      <c r="A26" s="131">
        <v>45951</v>
      </c>
      <c r="B26" s="45"/>
      <c r="C26" s="31"/>
      <c r="D26" s="32"/>
      <c r="E26" s="45"/>
      <c r="F26" s="31"/>
      <c r="G26" s="32"/>
      <c r="H26" s="82"/>
      <c r="I26" s="1"/>
      <c r="L26" s="126">
        <v>45784.625</v>
      </c>
      <c r="M26" s="3">
        <v>58.87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45785.625</v>
      </c>
      <c r="M27" s="3">
        <v>58.057000000000002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45786.625</v>
      </c>
      <c r="M28" s="3">
        <v>57.448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45789.625</v>
      </c>
      <c r="M29" s="3">
        <v>56.378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45790.625</v>
      </c>
      <c r="M30" s="3">
        <v>53.453000000000003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45791.625</v>
      </c>
      <c r="M31" s="3">
        <v>53.988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45792.625</v>
      </c>
      <c r="M32" s="3">
        <v>54.762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45793.625</v>
      </c>
      <c r="M33" s="3">
        <v>54.014000000000003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45796.625</v>
      </c>
      <c r="M34" s="3">
        <v>54.042000000000002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45797.625</v>
      </c>
      <c r="M35" s="3">
        <v>53.8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45798.625</v>
      </c>
      <c r="M36" s="3">
        <v>53.773000000000003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45799.625</v>
      </c>
      <c r="M37" s="3">
        <v>54.58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45800.625</v>
      </c>
      <c r="M38" s="3">
        <v>55.301000000000002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45803.625</v>
      </c>
      <c r="M39" s="3">
        <v>55.465000000000003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45804.625</v>
      </c>
      <c r="M40" s="3">
        <v>53.786999999999999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45805.625</v>
      </c>
      <c r="M41" s="3">
        <v>52.703000000000003</v>
      </c>
    </row>
    <row r="42" spans="1:13" x14ac:dyDescent="0.3">
      <c r="B42" s="62"/>
      <c r="C42" s="62"/>
      <c r="D42" s="62"/>
      <c r="F42" s="60"/>
      <c r="G42" s="60"/>
      <c r="H42" s="60"/>
      <c r="L42" s="126">
        <v>45806.625</v>
      </c>
      <c r="M42" s="3">
        <v>51.826000000000001</v>
      </c>
    </row>
    <row r="43" spans="1:13" x14ac:dyDescent="0.3">
      <c r="B43" s="62"/>
      <c r="C43" s="62"/>
      <c r="D43" s="62"/>
      <c r="F43" s="60"/>
      <c r="G43" s="60"/>
      <c r="H43" s="60"/>
      <c r="L43" s="126">
        <v>45807.625</v>
      </c>
      <c r="M43" s="3">
        <v>52.076999999999998</v>
      </c>
    </row>
    <row r="44" spans="1:13" x14ac:dyDescent="0.3">
      <c r="B44" s="62"/>
      <c r="C44" s="62"/>
      <c r="D44" s="62"/>
      <c r="F44" s="60"/>
      <c r="G44" s="60"/>
      <c r="H44" s="60"/>
      <c r="L44" s="126">
        <v>45810.625</v>
      </c>
      <c r="M44" s="3">
        <v>51.999000000000002</v>
      </c>
    </row>
    <row r="45" spans="1:13" x14ac:dyDescent="0.3">
      <c r="B45" s="62"/>
      <c r="C45" s="62"/>
      <c r="D45" s="62"/>
      <c r="F45" s="60"/>
      <c r="G45" s="60"/>
      <c r="H45" s="60"/>
      <c r="L45" s="126">
        <v>45811.625</v>
      </c>
      <c r="M45" s="3">
        <v>51.923999999999999</v>
      </c>
    </row>
    <row r="46" spans="1:13" x14ac:dyDescent="0.3">
      <c r="B46" s="62"/>
      <c r="C46" s="62"/>
      <c r="D46" s="62"/>
      <c r="L46" s="126">
        <v>45812.625</v>
      </c>
      <c r="M46" s="3">
        <v>50.991</v>
      </c>
    </row>
    <row r="47" spans="1:13" x14ac:dyDescent="0.3">
      <c r="B47" s="62"/>
      <c r="C47" s="62"/>
      <c r="D47" s="62"/>
      <c r="L47" s="126">
        <v>45813.625</v>
      </c>
      <c r="M47" s="3">
        <v>51.46</v>
      </c>
    </row>
    <row r="48" spans="1:13" x14ac:dyDescent="0.3">
      <c r="B48" s="62"/>
      <c r="C48" s="62"/>
      <c r="D48" s="62"/>
      <c r="L48" s="126">
        <v>45814.625</v>
      </c>
      <c r="M48" s="3">
        <v>50.575000000000003</v>
      </c>
    </row>
    <row r="49" spans="2:13" x14ac:dyDescent="0.3">
      <c r="B49" s="62"/>
      <c r="C49" s="62"/>
      <c r="D49" s="62"/>
      <c r="L49" s="126">
        <v>45817.625</v>
      </c>
      <c r="M49" s="3">
        <v>50.07</v>
      </c>
    </row>
    <row r="50" spans="2:13" x14ac:dyDescent="0.3">
      <c r="B50" s="62"/>
      <c r="C50" s="62"/>
      <c r="D50" s="62"/>
      <c r="L50" s="126">
        <v>45818.625</v>
      </c>
      <c r="M50" s="3">
        <v>49.826999999999998</v>
      </c>
    </row>
    <row r="51" spans="2:13" x14ac:dyDescent="0.3">
      <c r="B51" s="62"/>
      <c r="C51" s="62"/>
      <c r="D51" s="62"/>
      <c r="L51" s="126">
        <v>45819.625</v>
      </c>
      <c r="M51" s="3">
        <v>49.567</v>
      </c>
    </row>
    <row r="52" spans="2:13" x14ac:dyDescent="0.3">
      <c r="B52" s="62"/>
      <c r="C52" s="62"/>
      <c r="D52" s="62"/>
      <c r="L52" s="126">
        <v>45820.625</v>
      </c>
      <c r="M52" s="3">
        <v>49.652999999999999</v>
      </c>
    </row>
    <row r="53" spans="2:13" x14ac:dyDescent="0.3">
      <c r="B53" s="62"/>
      <c r="C53" s="62"/>
      <c r="D53" s="62"/>
      <c r="L53" s="126">
        <v>45821.625</v>
      </c>
      <c r="M53" s="3">
        <v>51.447000000000003</v>
      </c>
    </row>
    <row r="54" spans="2:13" x14ac:dyDescent="0.3">
      <c r="L54" s="126">
        <v>45824.625</v>
      </c>
      <c r="M54" s="3">
        <v>50.210999999999999</v>
      </c>
    </row>
    <row r="55" spans="2:13" x14ac:dyDescent="0.3">
      <c r="L55" s="126">
        <v>45825.625</v>
      </c>
      <c r="M55" s="3">
        <v>50.256</v>
      </c>
    </row>
    <row r="56" spans="2:13" x14ac:dyDescent="0.3">
      <c r="L56" s="126">
        <v>45826.625</v>
      </c>
      <c r="M56" s="3">
        <v>50.328000000000003</v>
      </c>
    </row>
    <row r="57" spans="2:13" x14ac:dyDescent="0.3">
      <c r="L57" s="126">
        <v>45827.625</v>
      </c>
      <c r="M57" s="3">
        <v>51.09</v>
      </c>
    </row>
    <row r="58" spans="2:13" x14ac:dyDescent="0.3">
      <c r="L58" s="126">
        <v>45828.625</v>
      </c>
      <c r="M58" s="3">
        <v>50.98</v>
      </c>
    </row>
    <row r="59" spans="2:13" x14ac:dyDescent="0.3">
      <c r="L59" s="126">
        <v>45831.625</v>
      </c>
      <c r="M59" s="3">
        <v>51.106000000000002</v>
      </c>
    </row>
    <row r="60" spans="2:13" x14ac:dyDescent="0.3">
      <c r="L60" s="126">
        <v>45832.625</v>
      </c>
      <c r="M60" s="3">
        <v>48.530999999999999</v>
      </c>
    </row>
    <row r="61" spans="2:13" x14ac:dyDescent="0.3">
      <c r="L61" s="126">
        <v>45833.625</v>
      </c>
      <c r="M61" s="3">
        <v>48.798000000000002</v>
      </c>
    </row>
    <row r="62" spans="2:13" x14ac:dyDescent="0.3">
      <c r="L62" s="126">
        <v>45834.625</v>
      </c>
      <c r="M62" s="3">
        <v>48.734999999999999</v>
      </c>
    </row>
    <row r="63" spans="2:13" x14ac:dyDescent="0.3">
      <c r="L63" s="126">
        <v>45835.625</v>
      </c>
      <c r="M63" s="3">
        <v>47.646000000000001</v>
      </c>
    </row>
    <row r="64" spans="2:13" x14ac:dyDescent="0.3">
      <c r="L64" s="126">
        <v>45838.625</v>
      </c>
      <c r="M64" s="3">
        <v>47.832999999999998</v>
      </c>
    </row>
    <row r="65" spans="12:13" x14ac:dyDescent="0.3">
      <c r="L65" s="126">
        <v>45839.625</v>
      </c>
      <c r="M65" s="3">
        <v>47.801000000000002</v>
      </c>
    </row>
    <row r="66" spans="12:13" x14ac:dyDescent="0.3">
      <c r="L66" s="126">
        <v>45840.625</v>
      </c>
      <c r="M66" s="3">
        <v>47.194000000000003</v>
      </c>
    </row>
    <row r="67" spans="12:13" x14ac:dyDescent="0.3">
      <c r="L67" s="126">
        <v>45841.625</v>
      </c>
      <c r="M67" s="3">
        <v>47.182000000000002</v>
      </c>
    </row>
    <row r="68" spans="12:13" x14ac:dyDescent="0.3">
      <c r="L68" s="126">
        <v>45842.625</v>
      </c>
      <c r="M68" s="3">
        <v>47.551000000000002</v>
      </c>
    </row>
    <row r="69" spans="12:13" x14ac:dyDescent="0.3">
      <c r="L69" s="126">
        <v>45845.625</v>
      </c>
      <c r="M69" s="3">
        <v>47.372</v>
      </c>
    </row>
    <row r="70" spans="12:13" x14ac:dyDescent="0.3">
      <c r="L70" s="126">
        <v>45846.625</v>
      </c>
      <c r="M70" s="3">
        <v>47.015000000000001</v>
      </c>
    </row>
    <row r="71" spans="12:13" x14ac:dyDescent="0.3">
      <c r="L71" s="126">
        <v>45847.625</v>
      </c>
      <c r="M71" s="3">
        <v>47.259</v>
      </c>
    </row>
    <row r="72" spans="12:13" x14ac:dyDescent="0.3">
      <c r="L72" s="126">
        <v>45848.625</v>
      </c>
      <c r="M72" s="3">
        <v>46.771000000000001</v>
      </c>
    </row>
    <row r="73" spans="12:13" x14ac:dyDescent="0.3">
      <c r="L73" s="126">
        <v>45849.625</v>
      </c>
      <c r="M73" s="3">
        <v>47.335999999999999</v>
      </c>
    </row>
    <row r="74" spans="12:13" x14ac:dyDescent="0.3">
      <c r="L74" s="126">
        <v>45852.625</v>
      </c>
      <c r="M74" s="3">
        <v>47.235999999999997</v>
      </c>
    </row>
    <row r="75" spans="12:13" x14ac:dyDescent="0.3">
      <c r="L75" s="126">
        <v>45853.625</v>
      </c>
      <c r="M75" s="3">
        <v>47.542999999999999</v>
      </c>
    </row>
    <row r="76" spans="12:13" x14ac:dyDescent="0.3">
      <c r="L76" s="126">
        <v>45854.625</v>
      </c>
      <c r="M76" s="3">
        <v>47.863999999999997</v>
      </c>
    </row>
    <row r="77" spans="12:13" x14ac:dyDescent="0.3">
      <c r="L77" s="126">
        <v>45855.625</v>
      </c>
      <c r="M77" s="3">
        <v>47.286999999999999</v>
      </c>
    </row>
    <row r="78" spans="12:13" x14ac:dyDescent="0.3">
      <c r="L78" s="126">
        <v>45856.625</v>
      </c>
      <c r="M78" s="3">
        <v>46.664999999999999</v>
      </c>
    </row>
    <row r="79" spans="12:13" x14ac:dyDescent="0.3">
      <c r="L79" s="126">
        <v>45859.625</v>
      </c>
      <c r="M79" s="3">
        <v>46.798000000000002</v>
      </c>
    </row>
    <row r="80" spans="12:13" x14ac:dyDescent="0.3">
      <c r="L80" s="126">
        <v>45860.625</v>
      </c>
      <c r="M80" s="3">
        <v>47.064999999999998</v>
      </c>
    </row>
    <row r="81" spans="12:13" x14ac:dyDescent="0.3">
      <c r="L81" s="126">
        <v>45861.625</v>
      </c>
      <c r="M81" s="3">
        <v>46.191000000000003</v>
      </c>
    </row>
    <row r="82" spans="12:13" x14ac:dyDescent="0.3">
      <c r="L82" s="126">
        <v>45862.625</v>
      </c>
      <c r="M82" s="3">
        <v>46.113</v>
      </c>
    </row>
    <row r="83" spans="12:13" x14ac:dyDescent="0.3">
      <c r="L83" s="126">
        <v>45863.625</v>
      </c>
      <c r="M83" s="3">
        <v>45.887</v>
      </c>
    </row>
    <row r="84" spans="12:13" x14ac:dyDescent="0.3">
      <c r="L84" s="126">
        <v>45866.625</v>
      </c>
      <c r="M84" s="3">
        <v>45.268000000000001</v>
      </c>
    </row>
    <row r="85" spans="12:13" x14ac:dyDescent="0.3">
      <c r="L85" s="126">
        <v>45867.625</v>
      </c>
      <c r="M85" s="3">
        <v>45.021000000000001</v>
      </c>
    </row>
    <row r="86" spans="12:13" x14ac:dyDescent="0.3">
      <c r="L86" s="126">
        <v>45868.625</v>
      </c>
      <c r="M86" s="3">
        <v>45.497999999999998</v>
      </c>
    </row>
    <row r="87" spans="12:13" x14ac:dyDescent="0.3">
      <c r="L87" s="126">
        <v>45869.625</v>
      </c>
      <c r="M87" s="3">
        <v>45.439</v>
      </c>
    </row>
    <row r="88" spans="12:13" x14ac:dyDescent="0.3">
      <c r="L88" s="126">
        <v>45870.625</v>
      </c>
      <c r="M88" s="3">
        <v>46.853000000000002</v>
      </c>
    </row>
    <row r="89" spans="12:13" x14ac:dyDescent="0.3">
      <c r="L89" s="126">
        <v>45873.625</v>
      </c>
      <c r="M89" s="3">
        <v>46.91</v>
      </c>
    </row>
    <row r="90" spans="12:13" x14ac:dyDescent="0.3">
      <c r="L90" s="126">
        <v>45874.625</v>
      </c>
      <c r="M90" s="3">
        <v>45.616999999999997</v>
      </c>
    </row>
    <row r="91" spans="12:13" x14ac:dyDescent="0.3">
      <c r="L91" s="126">
        <v>45875.625</v>
      </c>
      <c r="M91" s="3">
        <v>46.472000000000001</v>
      </c>
    </row>
    <row r="92" spans="12:13" x14ac:dyDescent="0.3">
      <c r="L92" s="126">
        <v>45876.625</v>
      </c>
      <c r="M92" s="3">
        <v>45.741999999999997</v>
      </c>
    </row>
    <row r="93" spans="12:13" x14ac:dyDescent="0.3">
      <c r="L93" s="126">
        <v>45877.625</v>
      </c>
      <c r="M93" s="3">
        <v>45.639000000000003</v>
      </c>
    </row>
    <row r="94" spans="12:13" x14ac:dyDescent="0.3">
      <c r="L94" s="126">
        <v>45880.625</v>
      </c>
      <c r="M94" s="3">
        <v>45.212000000000003</v>
      </c>
    </row>
    <row r="95" spans="12:13" x14ac:dyDescent="0.3">
      <c r="L95" s="126">
        <v>45881.625</v>
      </c>
      <c r="M95" s="3">
        <v>44.905000000000001</v>
      </c>
    </row>
    <row r="96" spans="12:13" x14ac:dyDescent="0.3">
      <c r="L96" s="126">
        <v>45882.625</v>
      </c>
      <c r="M96" s="3">
        <v>44.164999999999999</v>
      </c>
    </row>
    <row r="97" spans="12:13" x14ac:dyDescent="0.3">
      <c r="L97" s="126">
        <v>45883.625</v>
      </c>
      <c r="M97" s="3">
        <v>43.07</v>
      </c>
    </row>
    <row r="98" spans="12:13" x14ac:dyDescent="0.3">
      <c r="L98" s="126">
        <v>45884.625</v>
      </c>
      <c r="M98" s="3">
        <v>42.658000000000001</v>
      </c>
    </row>
    <row r="99" spans="12:13" x14ac:dyDescent="0.3">
      <c r="L99" s="126">
        <v>45887.625</v>
      </c>
      <c r="M99" s="3">
        <v>42.69</v>
      </c>
    </row>
    <row r="100" spans="12:13" x14ac:dyDescent="0.3">
      <c r="L100" s="126">
        <v>45888.625</v>
      </c>
      <c r="M100" s="3">
        <v>43.34</v>
      </c>
    </row>
    <row r="101" spans="12:13" x14ac:dyDescent="0.3">
      <c r="L101" s="126">
        <v>45889.625</v>
      </c>
      <c r="M101" s="3">
        <v>43.088999999999999</v>
      </c>
    </row>
    <row r="102" spans="12:13" x14ac:dyDescent="0.3">
      <c r="L102" s="126">
        <v>45890.625</v>
      </c>
      <c r="M102" s="3">
        <v>43.530999999999999</v>
      </c>
    </row>
    <row r="103" spans="12:13" x14ac:dyDescent="0.3">
      <c r="L103" s="126">
        <v>45891.625</v>
      </c>
      <c r="M103" s="3">
        <v>43.149000000000001</v>
      </c>
    </row>
    <row r="104" spans="12:13" x14ac:dyDescent="0.3">
      <c r="L104" s="126">
        <v>45894.625</v>
      </c>
      <c r="M104" s="3">
        <v>42.863999999999997</v>
      </c>
    </row>
    <row r="105" spans="12:13" x14ac:dyDescent="0.3">
      <c r="L105" s="126">
        <v>45895.625</v>
      </c>
      <c r="M105" s="3">
        <v>44.186</v>
      </c>
    </row>
    <row r="106" spans="12:13" x14ac:dyDescent="0.3">
      <c r="L106" s="126">
        <v>45896.625</v>
      </c>
      <c r="M106" s="3">
        <v>45.048999999999999</v>
      </c>
    </row>
    <row r="107" spans="12:13" x14ac:dyDescent="0.3">
      <c r="L107" s="126">
        <v>45897.625</v>
      </c>
      <c r="M107" s="3">
        <v>46.148000000000003</v>
      </c>
    </row>
    <row r="108" spans="12:13" x14ac:dyDescent="0.3">
      <c r="L108" s="126">
        <v>45898.625</v>
      </c>
      <c r="M108" s="3">
        <v>46.421999999999997</v>
      </c>
    </row>
    <row r="109" spans="12:13" x14ac:dyDescent="0.3">
      <c r="L109" s="126">
        <v>45901.625</v>
      </c>
      <c r="M109" s="3">
        <v>46.432000000000002</v>
      </c>
    </row>
    <row r="110" spans="12:13" x14ac:dyDescent="0.3">
      <c r="L110" s="126">
        <v>45902.625</v>
      </c>
      <c r="M110" s="3">
        <v>48.558999999999997</v>
      </c>
    </row>
    <row r="111" spans="12:13" x14ac:dyDescent="0.3">
      <c r="L111" s="126">
        <v>45903.625</v>
      </c>
      <c r="M111" s="3">
        <v>48.46</v>
      </c>
    </row>
    <row r="112" spans="12:13" x14ac:dyDescent="0.3">
      <c r="L112" s="126">
        <v>45904.625</v>
      </c>
      <c r="M112" s="3">
        <v>47.35</v>
      </c>
    </row>
    <row r="113" spans="12:13" x14ac:dyDescent="0.3">
      <c r="L113" s="126">
        <v>45905.625</v>
      </c>
      <c r="M113" s="3">
        <v>46.287999999999997</v>
      </c>
    </row>
    <row r="114" spans="12:13" x14ac:dyDescent="0.3">
      <c r="L114" s="126">
        <v>45908.625</v>
      </c>
      <c r="M114" s="3">
        <v>46.375</v>
      </c>
    </row>
    <row r="115" spans="12:13" x14ac:dyDescent="0.3">
      <c r="L115" s="126">
        <v>45909.625</v>
      </c>
      <c r="M115" s="3">
        <v>45.290999999999997</v>
      </c>
    </row>
    <row r="116" spans="12:13" x14ac:dyDescent="0.3">
      <c r="L116" s="126">
        <v>45910.625</v>
      </c>
      <c r="M116" s="3">
        <v>44.817</v>
      </c>
    </row>
    <row r="117" spans="12:13" x14ac:dyDescent="0.3">
      <c r="L117" s="126">
        <v>45911.625</v>
      </c>
      <c r="M117" s="3">
        <v>43.853000000000002</v>
      </c>
    </row>
    <row r="118" spans="12:13" x14ac:dyDescent="0.3">
      <c r="L118" s="126">
        <v>45912.625</v>
      </c>
      <c r="M118" s="3">
        <v>43.271000000000001</v>
      </c>
    </row>
    <row r="119" spans="12:13" x14ac:dyDescent="0.3">
      <c r="L119" s="126">
        <v>45915.625</v>
      </c>
      <c r="M119" s="3">
        <v>42.829000000000001</v>
      </c>
    </row>
    <row r="120" spans="12:13" x14ac:dyDescent="0.3">
      <c r="L120" s="126">
        <v>45916.625</v>
      </c>
      <c r="M120" s="3">
        <v>42.984000000000002</v>
      </c>
    </row>
    <row r="121" spans="12:13" x14ac:dyDescent="0.3">
      <c r="L121" s="126">
        <v>45917.625</v>
      </c>
      <c r="M121" s="3">
        <v>43.191000000000003</v>
      </c>
    </row>
    <row r="122" spans="12:13" x14ac:dyDescent="0.3">
      <c r="L122" s="126">
        <v>45918.625</v>
      </c>
      <c r="M122" s="3">
        <v>42.176000000000002</v>
      </c>
    </row>
    <row r="123" spans="12:13" x14ac:dyDescent="0.3">
      <c r="L123" s="126">
        <v>45919.625</v>
      </c>
      <c r="M123" s="3">
        <v>42.023000000000003</v>
      </c>
    </row>
    <row r="124" spans="12:13" x14ac:dyDescent="0.3">
      <c r="L124" s="126">
        <v>45922.625</v>
      </c>
      <c r="M124" s="3">
        <v>47.085000000000001</v>
      </c>
    </row>
    <row r="125" spans="12:13" x14ac:dyDescent="0.3">
      <c r="L125" s="126">
        <v>45923.625</v>
      </c>
      <c r="M125" s="3">
        <v>46.759</v>
      </c>
    </row>
    <row r="126" spans="12:13" x14ac:dyDescent="0.3">
      <c r="L126" s="126">
        <v>45924.625</v>
      </c>
      <c r="M126" s="3">
        <v>46.57</v>
      </c>
    </row>
    <row r="127" spans="12:13" x14ac:dyDescent="0.3">
      <c r="L127" s="126">
        <v>45925.625</v>
      </c>
      <c r="M127" s="3">
        <v>46.603999999999999</v>
      </c>
    </row>
    <row r="128" spans="12:13" x14ac:dyDescent="0.3">
      <c r="L128" s="126">
        <v>45926.625</v>
      </c>
      <c r="M128" s="3">
        <v>47.268999999999998</v>
      </c>
    </row>
    <row r="129" spans="12:13" x14ac:dyDescent="0.3">
      <c r="L129" s="126">
        <v>45929.625</v>
      </c>
      <c r="M129" s="3">
        <v>46.972000000000001</v>
      </c>
    </row>
    <row r="130" spans="12:13" x14ac:dyDescent="0.3">
      <c r="L130" s="126">
        <v>45930.625</v>
      </c>
      <c r="M130" s="3">
        <v>46.463999999999999</v>
      </c>
    </row>
    <row r="131" spans="12:13" x14ac:dyDescent="0.3">
      <c r="L131" s="126">
        <v>45931.625</v>
      </c>
      <c r="M131" s="3">
        <v>46.284999999999997</v>
      </c>
    </row>
    <row r="132" spans="12:13" x14ac:dyDescent="0.3">
      <c r="L132" s="126">
        <v>45932.625</v>
      </c>
      <c r="M132" s="3">
        <v>45.938000000000002</v>
      </c>
    </row>
    <row r="133" spans="12:13" x14ac:dyDescent="0.3">
      <c r="L133" s="126">
        <v>45933.625</v>
      </c>
      <c r="M133" s="3">
        <v>45.588000000000001</v>
      </c>
    </row>
    <row r="134" spans="12:13" x14ac:dyDescent="0.3">
      <c r="L134" s="126">
        <v>45936.625</v>
      </c>
      <c r="M134" s="3">
        <v>46.19</v>
      </c>
    </row>
    <row r="135" spans="12:13" x14ac:dyDescent="0.3">
      <c r="L135" s="126">
        <v>45937.625</v>
      </c>
      <c r="M135" s="3">
        <v>46.366</v>
      </c>
    </row>
    <row r="136" spans="12:13" x14ac:dyDescent="0.3">
      <c r="L136" s="126">
        <v>45938.625</v>
      </c>
      <c r="M136" s="3">
        <v>46.357999999999997</v>
      </c>
    </row>
    <row r="137" spans="12:13" x14ac:dyDescent="0.3">
      <c r="L137" s="126">
        <v>45939.625</v>
      </c>
      <c r="M137" s="3">
        <v>46.667999999999999</v>
      </c>
    </row>
    <row r="138" spans="12:13" x14ac:dyDescent="0.3">
      <c r="L138" s="126">
        <v>45940.625</v>
      </c>
      <c r="M138" s="3">
        <v>46.917000000000002</v>
      </c>
    </row>
    <row r="139" spans="12:13" x14ac:dyDescent="0.3">
      <c r="L139" s="126">
        <v>45943.625</v>
      </c>
      <c r="M139" s="3">
        <v>47.828000000000003</v>
      </c>
    </row>
    <row r="140" spans="12:13" x14ac:dyDescent="0.3">
      <c r="L140" s="126">
        <v>45944.625</v>
      </c>
      <c r="M140" s="3">
        <v>47.908000000000001</v>
      </c>
    </row>
    <row r="141" spans="12:13" x14ac:dyDescent="0.3">
      <c r="L141" s="126">
        <v>45945.625</v>
      </c>
      <c r="M141" s="3">
        <v>45.886000000000003</v>
      </c>
    </row>
    <row r="142" spans="12:13" x14ac:dyDescent="0.3">
      <c r="L142" s="126">
        <v>45946.625</v>
      </c>
      <c r="M142" s="3">
        <v>45.503</v>
      </c>
    </row>
  </sheetData>
  <mergeCells count="2">
    <mergeCell ref="B12:D12"/>
    <mergeCell ref="E12:G12"/>
  </mergeCells>
  <conditionalFormatting sqref="H12:H34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C25" sqref="A1:XFD10485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39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8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5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92.17</v>
      </c>
      <c r="C10" s="21" cm="1">
        <f t="array" ref="C10">_xll.BDP(C4,"px_last")</f>
        <v>101.262</v>
      </c>
      <c r="D10" s="21" cm="1">
        <f t="array" ref="D10">_xll.BDP(D4,"px_last")</f>
        <v>121.59</v>
      </c>
      <c r="E10" s="22" cm="1">
        <f t="array" ref="E10">_xll.BDP(E4,"px_last")</f>
        <v>100.194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>B10</f>
        <v>92.17</v>
      </c>
      <c r="C22" s="31">
        <f t="shared" si="14"/>
        <v>-54130.128829707472</v>
      </c>
      <c r="D22" s="32">
        <f t="shared" si="15"/>
        <v>-29374.999999999996</v>
      </c>
      <c r="E22" s="76">
        <f>C10</f>
        <v>101.262</v>
      </c>
      <c r="F22" s="31">
        <f t="shared" si="17"/>
        <v>72399.999999998952</v>
      </c>
      <c r="G22" s="32">
        <f t="shared" si="18"/>
        <v>-10378.166666666664</v>
      </c>
      <c r="H22" s="76">
        <f>D10</f>
        <v>121.59</v>
      </c>
      <c r="I22" s="31">
        <f t="shared" si="20"/>
        <v>245409.42928040077</v>
      </c>
      <c r="J22" s="32">
        <f t="shared" si="21"/>
        <v>-50524.999999999993</v>
      </c>
      <c r="K22" s="76">
        <f>E10</f>
        <v>100.194</v>
      </c>
      <c r="L22" s="31">
        <f t="shared" si="23"/>
        <v>292739.99999999948</v>
      </c>
      <c r="M22" s="32">
        <f t="shared" si="24"/>
        <v>-22868.93444444444</v>
      </c>
      <c r="N22" s="82">
        <f t="shared" si="25"/>
        <v>-70540.325887885483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31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19" x14ac:dyDescent="0.3">
      <c r="P129" s="75">
        <v>45937.625</v>
      </c>
      <c r="Q129" s="54">
        <v>92.19</v>
      </c>
      <c r="R129" s="75">
        <v>45932.625</v>
      </c>
      <c r="S129" s="54">
        <v>100.905</v>
      </c>
    </row>
    <row r="130" spans="16:19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19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19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19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19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19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19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19" x14ac:dyDescent="0.3">
      <c r="R137" s="75">
        <v>45944.625</v>
      </c>
      <c r="S137" s="54">
        <v>101.13800000000001</v>
      </c>
    </row>
    <row r="138" spans="16:19" x14ac:dyDescent="0.3">
      <c r="R138" s="75">
        <v>45945.625</v>
      </c>
      <c r="S138" s="54">
        <v>101.23699999999999</v>
      </c>
    </row>
    <row r="139" spans="16:19" x14ac:dyDescent="0.3">
      <c r="R139" s="75">
        <v>45946.625</v>
      </c>
      <c r="S139" s="54">
        <v>101.221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38" sqref="A38:A45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customWidth="1"/>
    <col min="23" max="23" width="7.77734375" style="54" customWidth="1"/>
    <col min="24" max="24" width="11.5546875" style="75" customWidth="1"/>
    <col min="25" max="25" width="13.33203125" style="54" customWidth="1"/>
    <col min="26" max="26" width="11.5546875" style="75" customWidth="1"/>
    <col min="27" max="27" width="8.88671875" style="54" customWidth="1"/>
    <col min="28" max="28" width="11.5546875" style="75" customWidth="1"/>
    <col min="29" max="29" width="13.33203125" style="54" customWidth="1"/>
    <col min="30" max="30" width="11.5546875" style="75" customWidth="1"/>
    <col min="31" max="31" width="12.21875" style="54" customWidth="1"/>
    <col min="32" max="32" width="11.5546875" style="75" customWidth="1"/>
    <col min="33" max="33" width="12.2187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45751.625</v>
      </c>
      <c r="W3" s="1">
        <v>76.8</v>
      </c>
      <c r="X3" s="52" cm="1">
        <f t="array" ref="X3:Y3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45751.625</v>
      </c>
      <c r="AA3" s="1">
        <v>108.78</v>
      </c>
      <c r="AB3" s="52" cm="1">
        <f t="array" ref="AB3:AC3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45754.625</v>
      </c>
      <c r="W4" s="54">
        <v>76.099999999999994</v>
      </c>
      <c r="X4" s="75">
        <v>45897.625</v>
      </c>
      <c r="Y4" s="54">
        <v>99.6953125</v>
      </c>
      <c r="Z4" s="75">
        <v>45754.625</v>
      </c>
      <c r="AA4" s="54">
        <v>106.66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45755.625</v>
      </c>
      <c r="W5" s="54">
        <v>75.75</v>
      </c>
      <c r="X5" s="75">
        <v>45898.625</v>
      </c>
      <c r="Y5" s="54">
        <v>99.703125</v>
      </c>
      <c r="Z5" s="75">
        <v>45755.625</v>
      </c>
      <c r="AA5" s="54">
        <v>105.31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45756.625</v>
      </c>
      <c r="W6" s="54">
        <v>77.78</v>
      </c>
      <c r="X6" s="75">
        <v>45901.625</v>
      </c>
      <c r="Y6" s="54">
        <v>99.6796875</v>
      </c>
      <c r="Z6" s="75">
        <v>45756.625</v>
      </c>
      <c r="AA6" s="54">
        <v>107.07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45757.625</v>
      </c>
      <c r="W7" s="54">
        <v>76.510000000000005</v>
      </c>
      <c r="X7" s="75">
        <v>45902.625</v>
      </c>
      <c r="Y7" s="54">
        <v>99.53125</v>
      </c>
      <c r="Z7" s="75">
        <v>45757.625</v>
      </c>
      <c r="AA7" s="54">
        <v>105.25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45758.625</v>
      </c>
      <c r="W8" s="54">
        <v>76.739999999999995</v>
      </c>
      <c r="X8" s="75">
        <v>45903.625</v>
      </c>
      <c r="Y8" s="54">
        <v>99.6796875</v>
      </c>
      <c r="Z8" s="75">
        <v>45758.625</v>
      </c>
      <c r="AA8" s="54">
        <v>105.23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45761.625</v>
      </c>
      <c r="W9" s="54">
        <v>77.12</v>
      </c>
      <c r="X9" s="75">
        <v>45904.625</v>
      </c>
      <c r="Y9" s="54">
        <v>99.9140625</v>
      </c>
      <c r="Z9" s="75">
        <v>45761.625</v>
      </c>
      <c r="AA9" s="54">
        <v>105.89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80.510000000000005</v>
      </c>
      <c r="C10" s="21" cm="1">
        <f t="array" ref="C10">_xll.BDP(C4,"px_last")</f>
        <v>100.2578125</v>
      </c>
      <c r="D10" s="21" cm="1">
        <f t="array" ref="D10">_xll.BDP(D4,"px_last")</f>
        <v>112.42</v>
      </c>
      <c r="E10" s="21" cm="1">
        <f t="array" ref="E10">_xll.BDP(E4,"px_last")</f>
        <v>100.2578125</v>
      </c>
      <c r="F10" s="21" cm="1">
        <f t="array" ref="F10">_xll.BDP(F4,"px_last")</f>
        <v>102.078125</v>
      </c>
      <c r="G10" s="22" cm="1">
        <f t="array" ref="G10">_xll.BDP(G4,"px_last")</f>
        <v>102.4375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4">
        <v>77.33</v>
      </c>
      <c r="X10" s="75">
        <v>45905.625</v>
      </c>
      <c r="Y10" s="54">
        <v>100.1328125</v>
      </c>
      <c r="Z10" s="75">
        <v>45762.625</v>
      </c>
      <c r="AA10" s="54">
        <v>106.45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4">
        <v>77.319999999999993</v>
      </c>
      <c r="X11" s="75">
        <v>45908.625</v>
      </c>
      <c r="Y11" s="54">
        <v>100.265625</v>
      </c>
      <c r="Z11" s="75">
        <v>45763.625</v>
      </c>
      <c r="AA11" s="54">
        <v>106.9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49"/>
      <c r="J12" s="140"/>
      <c r="K12" s="150" t="s">
        <v>0</v>
      </c>
      <c r="L12" s="151"/>
      <c r="M12" s="152"/>
      <c r="N12" s="138" t="s">
        <v>0</v>
      </c>
      <c r="O12" s="149"/>
      <c r="P12" s="140"/>
      <c r="Q12" s="147" t="s">
        <v>0</v>
      </c>
      <c r="R12" s="145"/>
      <c r="S12" s="148"/>
      <c r="T12" s="39" t="s">
        <v>16</v>
      </c>
      <c r="V12" s="75">
        <v>45764.625</v>
      </c>
      <c r="W12" s="54">
        <v>77.77</v>
      </c>
      <c r="X12" s="75">
        <v>45909.625</v>
      </c>
      <c r="Y12" s="54">
        <v>100.09375</v>
      </c>
      <c r="Z12" s="75">
        <v>45764.625</v>
      </c>
      <c r="AA12" s="54">
        <v>106.75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77.31</v>
      </c>
      <c r="X13" s="75">
        <v>45910.625</v>
      </c>
      <c r="Y13" s="54">
        <v>100.1640625</v>
      </c>
      <c r="Z13" s="75">
        <v>45768.625</v>
      </c>
      <c r="AA13" s="54">
        <v>105.6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45769.625</v>
      </c>
      <c r="W14" s="54">
        <v>77.61</v>
      </c>
      <c r="X14" s="75">
        <v>45911.625</v>
      </c>
      <c r="Y14" s="54">
        <v>100.1640625</v>
      </c>
      <c r="Z14" s="75">
        <v>45769.625</v>
      </c>
      <c r="AA14" s="54">
        <v>105.86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45770.625</v>
      </c>
      <c r="W15" s="54">
        <v>78</v>
      </c>
      <c r="X15" s="75">
        <v>45912.625</v>
      </c>
      <c r="Y15" s="54">
        <v>99.9921875</v>
      </c>
      <c r="Z15" s="75">
        <v>45770.625</v>
      </c>
      <c r="AA15" s="54">
        <v>106.33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45771.625</v>
      </c>
      <c r="W16" s="54">
        <v>78.62</v>
      </c>
      <c r="X16" s="75">
        <v>45915.625</v>
      </c>
      <c r="Y16" s="54">
        <v>100.09375</v>
      </c>
      <c r="Z16" s="75">
        <v>45771.625</v>
      </c>
      <c r="AA16" s="54">
        <v>107.38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45772.625</v>
      </c>
      <c r="W17" s="54">
        <v>78.77</v>
      </c>
      <c r="X17" s="75">
        <v>45916.625</v>
      </c>
      <c r="Y17" s="54">
        <v>100.15625</v>
      </c>
      <c r="Z17" s="75">
        <v>45772.625</v>
      </c>
      <c r="AA17" s="54">
        <v>107.99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45775.625</v>
      </c>
      <c r="W18" s="54">
        <v>78.81</v>
      </c>
      <c r="X18" s="75">
        <v>45917.625</v>
      </c>
      <c r="Y18" s="54">
        <v>99.953125</v>
      </c>
      <c r="Z18" s="75">
        <v>45775.625</v>
      </c>
      <c r="AA18" s="54">
        <v>108.24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45776.625</v>
      </c>
      <c r="W19" s="54">
        <v>79.02</v>
      </c>
      <c r="X19" s="75">
        <v>45918.625</v>
      </c>
      <c r="Y19" s="54">
        <v>99.7890625</v>
      </c>
      <c r="Z19" s="75">
        <v>45776.625</v>
      </c>
      <c r="AA19" s="54">
        <v>108.49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45777.625</v>
      </c>
      <c r="W20" s="54">
        <v>78.599999999999994</v>
      </c>
      <c r="X20" s="75">
        <v>45919.625</v>
      </c>
      <c r="Y20" s="54">
        <v>99.7734375</v>
      </c>
      <c r="Z20" s="75">
        <v>45777.625</v>
      </c>
      <c r="AA20" s="54">
        <v>108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45778.625</v>
      </c>
      <c r="W21" s="54">
        <v>78.3</v>
      </c>
      <c r="X21" s="75">
        <v>45922.625</v>
      </c>
      <c r="Y21" s="54">
        <v>99.65625</v>
      </c>
      <c r="Z21" s="75">
        <v>45778.625</v>
      </c>
      <c r="AA21" s="54">
        <v>107.17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45779.625</v>
      </c>
      <c r="W22" s="54">
        <v>78.540000000000006</v>
      </c>
      <c r="X22" s="75">
        <v>45923.625</v>
      </c>
      <c r="Y22" s="54">
        <v>99.796875</v>
      </c>
      <c r="Z22" s="75">
        <v>45779.625</v>
      </c>
      <c r="AA22" s="54">
        <v>106.91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45782.625</v>
      </c>
      <c r="W23" s="54">
        <v>78.510000000000005</v>
      </c>
      <c r="X23" s="75">
        <v>45924.625</v>
      </c>
      <c r="Y23" s="54">
        <v>99.6015625</v>
      </c>
      <c r="Z23" s="75">
        <v>45782.625</v>
      </c>
      <c r="AA23" s="54">
        <v>106.76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45783.625</v>
      </c>
      <c r="W24" s="54">
        <v>78.45</v>
      </c>
      <c r="X24" s="75">
        <v>45925.625</v>
      </c>
      <c r="Y24" s="54">
        <v>99.390625</v>
      </c>
      <c r="Z24" s="75">
        <v>45783.625</v>
      </c>
      <c r="AA24" s="54">
        <v>106.97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45784.625</v>
      </c>
      <c r="W25" s="54">
        <v>78.52</v>
      </c>
      <c r="X25" s="75">
        <v>45926.625</v>
      </c>
      <c r="Y25" s="54">
        <v>99.3828125</v>
      </c>
      <c r="Z25" s="75">
        <v>45784.625</v>
      </c>
      <c r="AA25" s="54">
        <v>107.19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45785.625</v>
      </c>
      <c r="W26" s="54">
        <v>78.5</v>
      </c>
      <c r="X26" s="75">
        <v>45929.625</v>
      </c>
      <c r="Y26" s="54">
        <v>99.4921875</v>
      </c>
      <c r="Z26" s="75">
        <v>45785.625</v>
      </c>
      <c r="AA26" s="54">
        <v>106.65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45786.625</v>
      </c>
      <c r="W27" s="54">
        <v>78.55</v>
      </c>
      <c r="X27" s="75">
        <v>45930.625</v>
      </c>
      <c r="Y27" s="54">
        <v>99.5078125</v>
      </c>
      <c r="Z27" s="75">
        <v>45786.625</v>
      </c>
      <c r="AA27" s="54">
        <v>106.61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45789.625</v>
      </c>
      <c r="W28" s="54">
        <v>79.33</v>
      </c>
      <c r="X28" s="75">
        <v>45931.625</v>
      </c>
      <c r="Y28" s="54">
        <v>99.765625</v>
      </c>
      <c r="Z28" s="75">
        <v>45789.625</v>
      </c>
      <c r="AA28" s="54">
        <v>106.59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45790.625</v>
      </c>
      <c r="W29" s="54">
        <v>79.47</v>
      </c>
      <c r="X29" s="75">
        <v>45932.625</v>
      </c>
      <c r="Y29" s="54">
        <v>99.78125</v>
      </c>
      <c r="Z29" s="75">
        <v>45790.625</v>
      </c>
      <c r="AA29" s="54">
        <v>106.68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45791.625</v>
      </c>
      <c r="W30" s="54">
        <v>79.180000000000007</v>
      </c>
      <c r="X30" s="75">
        <v>45933.625</v>
      </c>
      <c r="Y30" s="54">
        <v>99.6015625</v>
      </c>
      <c r="Z30" s="75">
        <v>45791.625</v>
      </c>
      <c r="AA30" s="54">
        <v>106.18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45792.625</v>
      </c>
      <c r="W31" s="54">
        <v>79.33</v>
      </c>
      <c r="X31" s="75">
        <v>45936.625</v>
      </c>
      <c r="Y31" s="54">
        <v>99.46875</v>
      </c>
      <c r="Z31" s="75">
        <v>45792.625</v>
      </c>
      <c r="AA31" s="54">
        <v>106.9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45793.625</v>
      </c>
      <c r="W32" s="54">
        <v>79.42</v>
      </c>
      <c r="X32" s="75">
        <v>45937.625</v>
      </c>
      <c r="Y32" s="54">
        <v>99.625</v>
      </c>
      <c r="Z32" s="75">
        <v>45793.625</v>
      </c>
      <c r="AA32" s="54">
        <v>107.1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45796.625</v>
      </c>
      <c r="W33" s="54">
        <v>79.38</v>
      </c>
      <c r="X33" s="75">
        <v>45938.625</v>
      </c>
      <c r="Y33" s="54">
        <v>99.5625</v>
      </c>
      <c r="Z33" s="75">
        <v>45796.625</v>
      </c>
      <c r="AA33" s="54">
        <v>107.11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45797.625</v>
      </c>
      <c r="W34" s="54">
        <v>79.34</v>
      </c>
      <c r="X34" s="75">
        <v>45939.625</v>
      </c>
      <c r="Y34" s="54">
        <v>99.5078125</v>
      </c>
      <c r="Z34" s="75">
        <v>45797.625</v>
      </c>
      <c r="AA34" s="54">
        <v>106.86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45798.625</v>
      </c>
      <c r="W35" s="54">
        <v>78.81</v>
      </c>
      <c r="X35" s="75">
        <v>45940.625</v>
      </c>
      <c r="Y35" s="54">
        <v>99.890625</v>
      </c>
      <c r="Z35" s="75">
        <v>45798.625</v>
      </c>
      <c r="AA35" s="54">
        <v>105.66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45799.625</v>
      </c>
      <c r="W36" s="54">
        <v>78.97</v>
      </c>
      <c r="X36" s="75">
        <v>45943.625</v>
      </c>
      <c r="Y36" s="54">
        <v>99.9921875</v>
      </c>
      <c r="Z36" s="75">
        <v>45799.625</v>
      </c>
      <c r="AA36" s="54">
        <v>106.2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:C38" si="27">(B37/$B$14-1)*$B$5</f>
        <v>-282449.33160845196</v>
      </c>
      <c r="D37" s="46">
        <f t="shared" ref="D37:D38" si="28">-1*(A37-$A$14)/360*$B$7*$B$5</f>
        <v>-127487.5</v>
      </c>
      <c r="E37" s="45">
        <f t="shared" ref="E37" si="29">VLOOKUP($A37+$J$1,X:Y,2)</f>
        <v>100.359375</v>
      </c>
      <c r="F37" s="46">
        <f t="shared" ref="F37:F38" si="30">(E37-$E$14)/100*$C$5</f>
        <v>47226.5625</v>
      </c>
      <c r="G37" s="47">
        <f t="shared" ref="G37:G38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:I38" si="33">(H37/$H$14-1)*$D$5</f>
        <v>1601.2098029642984</v>
      </c>
      <c r="J37" s="47">
        <f t="shared" ref="J37:J38" si="34">-1*(A37-$A$14)/360*$D$7*$D$5</f>
        <v>-131130</v>
      </c>
      <c r="K37" s="45">
        <f t="shared" ref="K37" si="35">VLOOKUP($A37+$J$1,AB:AC,2)</f>
        <v>100.359375</v>
      </c>
      <c r="L37" s="46">
        <f t="shared" ref="L37:L38" si="36">(K37-$K$14)/100*$E$5</f>
        <v>41171.875</v>
      </c>
      <c r="M37" s="47">
        <f t="shared" ref="M37:M38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:O38" si="39">(N37-$N$14)/100*$F$5</f>
        <v>34570.3125</v>
      </c>
      <c r="P37" s="47">
        <f t="shared" ref="P37:P38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:R38" si="42">(Q37-$Q$14)/100*$G$5</f>
        <v>107460.9375</v>
      </c>
      <c r="S37" s="47">
        <f t="shared" ref="S37:S38" si="43">(A37-$A$14)/360*$G$6*$G$5-(A37-$A$14)/360*$G$7*$G$5*$Q$14/100</f>
        <v>4071.2011393229113</v>
      </c>
      <c r="T37" s="82">
        <f t="shared" ref="T37:T38" si="44">C37+D37-F37-G37-I37-J37+L37+M37+O37+P37+R37+S37+$J$9</f>
        <v>-106151.36280510449</v>
      </c>
      <c r="V37" s="75">
        <v>45800.625</v>
      </c>
      <c r="W37" s="54">
        <v>78.95</v>
      </c>
      <c r="X37" s="75">
        <v>45944.625</v>
      </c>
      <c r="Y37" s="54">
        <v>100.1328125</v>
      </c>
      <c r="Z37" s="75">
        <v>45800.625</v>
      </c>
      <c r="AA37" s="54">
        <v>106.28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>B10</f>
        <v>80.510000000000005</v>
      </c>
      <c r="C38" s="46">
        <f t="shared" si="27"/>
        <v>-282449.33160845196</v>
      </c>
      <c r="D38" s="46">
        <f t="shared" si="28"/>
        <v>-131600</v>
      </c>
      <c r="E38" s="45">
        <f>C10</f>
        <v>100.2578125</v>
      </c>
      <c r="F38" s="46">
        <f t="shared" si="30"/>
        <v>27421.875</v>
      </c>
      <c r="G38" s="47">
        <f t="shared" si="31"/>
        <v>-10572.588541666664</v>
      </c>
      <c r="H38" s="45">
        <f>D10</f>
        <v>112.42</v>
      </c>
      <c r="I38" s="46">
        <f t="shared" si="33"/>
        <v>1601.2098029642984</v>
      </c>
      <c r="J38" s="47">
        <f t="shared" si="34"/>
        <v>-135360</v>
      </c>
      <c r="K38" s="45">
        <f>E10</f>
        <v>100.2578125</v>
      </c>
      <c r="L38" s="46">
        <f t="shared" si="36"/>
        <v>23906.25</v>
      </c>
      <c r="M38" s="47">
        <f t="shared" si="37"/>
        <v>-10275.803472222222</v>
      </c>
      <c r="N38" s="45">
        <f>F10</f>
        <v>102.078125</v>
      </c>
      <c r="O38" s="46">
        <f t="shared" si="39"/>
        <v>22851.5625</v>
      </c>
      <c r="P38" s="47">
        <f t="shared" si="40"/>
        <v>-366.77604166666424</v>
      </c>
      <c r="Q38" s="45">
        <f>G10</f>
        <v>102.4375</v>
      </c>
      <c r="R38" s="46">
        <f t="shared" si="42"/>
        <v>82851.5625</v>
      </c>
      <c r="S38" s="47">
        <f t="shared" si="43"/>
        <v>4202.5302083333372</v>
      </c>
      <c r="T38" s="82">
        <f t="shared" si="44"/>
        <v>-139693.78345397601</v>
      </c>
      <c r="V38" s="75">
        <v>45804.625</v>
      </c>
      <c r="W38" s="54">
        <v>79.430000000000007</v>
      </c>
      <c r="X38" s="75">
        <v>45945.625</v>
      </c>
      <c r="Y38" s="54">
        <v>100.0234375</v>
      </c>
      <c r="Z38" s="75">
        <v>45804.625</v>
      </c>
      <c r="AA38" s="54">
        <v>107.24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2"/>
      <c r="V39" s="75">
        <v>45805.625</v>
      </c>
      <c r="W39" s="54">
        <v>79.38</v>
      </c>
      <c r="X39" s="75">
        <v>45946.625</v>
      </c>
      <c r="Y39" s="54">
        <v>100.359375</v>
      </c>
      <c r="Z39" s="75">
        <v>45805.625</v>
      </c>
      <c r="AA39" s="54">
        <v>106.98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8"/>
      <c r="V40" s="75">
        <v>45806.625</v>
      </c>
      <c r="W40" s="54">
        <v>79.5</v>
      </c>
      <c r="Z40" s="75">
        <v>45806.625</v>
      </c>
      <c r="AA40" s="54">
        <v>107.46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45807.625</v>
      </c>
      <c r="W41" s="54">
        <v>79.569999999999993</v>
      </c>
      <c r="Z41" s="75">
        <v>45807.625</v>
      </c>
      <c r="AA41" s="54">
        <v>107.77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79.180000000000007</v>
      </c>
      <c r="Z42" s="75">
        <v>45810.625</v>
      </c>
      <c r="AA42" s="54">
        <v>107.07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79.33</v>
      </c>
      <c r="Z43" s="75">
        <v>45811.625</v>
      </c>
      <c r="AA43" s="54">
        <v>107.12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79.48</v>
      </c>
      <c r="Z44" s="75">
        <v>45812.625</v>
      </c>
      <c r="AA44" s="54">
        <v>107.9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79.31</v>
      </c>
      <c r="Z45" s="75">
        <v>45813.625</v>
      </c>
      <c r="AA45" s="54">
        <v>107.57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79.3</v>
      </c>
      <c r="Z46" s="75">
        <v>45814.625</v>
      </c>
      <c r="AA46" s="54">
        <v>106.92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79.34</v>
      </c>
      <c r="Z47" s="75">
        <v>45817.625</v>
      </c>
      <c r="AA47" s="54">
        <v>107.24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79.53</v>
      </c>
      <c r="Z48" s="75">
        <v>45818.625</v>
      </c>
      <c r="AA48" s="54">
        <v>107.5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79.510000000000005</v>
      </c>
      <c r="Z49" s="75">
        <v>45819.625</v>
      </c>
      <c r="AA49" s="54">
        <v>107.84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45820.625</v>
      </c>
      <c r="W50" s="54">
        <v>79.599999999999994</v>
      </c>
      <c r="Z50" s="75">
        <v>45820.625</v>
      </c>
      <c r="AA50" s="54">
        <v>108.44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45821.625</v>
      </c>
      <c r="W51" s="54">
        <v>79.36</v>
      </c>
      <c r="Z51" s="75">
        <v>45821.625</v>
      </c>
      <c r="AA51" s="54">
        <v>107.79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45824.625</v>
      </c>
      <c r="W52" s="54">
        <v>79.52</v>
      </c>
      <c r="Z52" s="75">
        <v>45824.625</v>
      </c>
      <c r="AA52" s="54">
        <v>107.6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45825.625</v>
      </c>
      <c r="W53" s="54">
        <v>79.430000000000007</v>
      </c>
      <c r="Z53" s="75">
        <v>45825.625</v>
      </c>
      <c r="AA53" s="54">
        <v>107.97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45826.625</v>
      </c>
      <c r="W54" s="54">
        <v>79.55</v>
      </c>
      <c r="Z54" s="75">
        <v>45826.625</v>
      </c>
      <c r="AA54" s="54">
        <v>108.05</v>
      </c>
      <c r="AD54" s="75">
        <v>45946.625</v>
      </c>
      <c r="AE54" s="54">
        <v>102.234375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45828.625</v>
      </c>
      <c r="W55" s="54">
        <v>79.790000000000006</v>
      </c>
      <c r="Z55" s="75">
        <v>45828.625</v>
      </c>
      <c r="AA55" s="54">
        <v>108.15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45831.625</v>
      </c>
      <c r="W56" s="54">
        <v>79.95</v>
      </c>
      <c r="Z56" s="75">
        <v>45831.625</v>
      </c>
      <c r="AA56" s="54">
        <v>108.41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45832.625</v>
      </c>
      <c r="W57" s="54">
        <v>80.17</v>
      </c>
      <c r="Z57" s="75">
        <v>45832.625</v>
      </c>
      <c r="AA57" s="54">
        <v>108.92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45833.625</v>
      </c>
      <c r="W58" s="54">
        <v>80.150000000000006</v>
      </c>
      <c r="Z58" s="75">
        <v>45833.625</v>
      </c>
      <c r="AA58" s="54">
        <v>108.79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45834.625</v>
      </c>
      <c r="W59" s="54">
        <v>80.38</v>
      </c>
      <c r="Z59" s="75">
        <v>45834.625</v>
      </c>
      <c r="AA59" s="54">
        <v>109.19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45835.625</v>
      </c>
      <c r="W60" s="54">
        <v>80.34</v>
      </c>
      <c r="Z60" s="75">
        <v>45835.625</v>
      </c>
      <c r="AA60" s="54">
        <v>109.01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45838.625</v>
      </c>
      <c r="W61" s="54">
        <v>80.650000000000006</v>
      </c>
      <c r="Z61" s="75">
        <v>45838.625</v>
      </c>
      <c r="AA61" s="54">
        <v>109.61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45839.625</v>
      </c>
      <c r="W62" s="54">
        <v>80.17</v>
      </c>
      <c r="Z62" s="75">
        <v>45839.625</v>
      </c>
      <c r="AA62" s="54">
        <v>109.34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45840.625</v>
      </c>
      <c r="W63" s="54">
        <v>80.319999999999993</v>
      </c>
      <c r="Z63" s="75">
        <v>45840.625</v>
      </c>
      <c r="AA63" s="54">
        <v>109.32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45841.625</v>
      </c>
      <c r="W64" s="54">
        <v>80.37</v>
      </c>
      <c r="Z64" s="75">
        <v>45841.625</v>
      </c>
      <c r="AA64" s="54">
        <v>109.06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45845.625</v>
      </c>
      <c r="W65" s="54">
        <v>80.099999999999994</v>
      </c>
      <c r="Z65" s="75">
        <v>45845.625</v>
      </c>
      <c r="AA65" s="54">
        <v>108.41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45846.625</v>
      </c>
      <c r="W66" s="54">
        <v>79.989999999999995</v>
      </c>
      <c r="Z66" s="75">
        <v>45846.625</v>
      </c>
      <c r="AA66" s="54">
        <v>108.1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45847.625</v>
      </c>
      <c r="W67" s="54">
        <v>80.209999999999994</v>
      </c>
      <c r="Z67" s="75">
        <v>45847.625</v>
      </c>
      <c r="AA67" s="54">
        <v>108.71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45848.625</v>
      </c>
      <c r="W68" s="54">
        <v>80.13</v>
      </c>
      <c r="Z68" s="75">
        <v>45848.625</v>
      </c>
      <c r="AA68" s="54">
        <v>108.74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45849.625</v>
      </c>
      <c r="W69" s="54">
        <v>80.03</v>
      </c>
      <c r="Z69" s="75">
        <v>45849.625</v>
      </c>
      <c r="AA69" s="54">
        <v>108.08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45852.625</v>
      </c>
      <c r="W70" s="54">
        <v>80.09</v>
      </c>
      <c r="Z70" s="75">
        <v>45852.625</v>
      </c>
      <c r="AA70" s="54">
        <v>108.05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45853.625</v>
      </c>
      <c r="W71" s="54">
        <v>79.849999999999994</v>
      </c>
      <c r="Z71" s="75">
        <v>45853.625</v>
      </c>
      <c r="AA71" s="54">
        <v>107.66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45854.625</v>
      </c>
      <c r="W72" s="54">
        <v>80.06</v>
      </c>
      <c r="Z72" s="75">
        <v>45854.625</v>
      </c>
      <c r="AA72" s="54">
        <v>107.83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45855.625</v>
      </c>
      <c r="W73" s="54">
        <v>80.14</v>
      </c>
      <c r="Z73" s="75">
        <v>45855.625</v>
      </c>
      <c r="AA73" s="54">
        <v>108.09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45856.625</v>
      </c>
      <c r="W74" s="54">
        <v>80.25</v>
      </c>
      <c r="Z74" s="75">
        <v>45856.625</v>
      </c>
      <c r="AA74" s="54">
        <v>108.29</v>
      </c>
    </row>
    <row r="75" spans="2:27" x14ac:dyDescent="0.3">
      <c r="B75" s="75"/>
      <c r="D75" s="75"/>
      <c r="F75" s="75"/>
      <c r="H75" s="75"/>
      <c r="J75" s="75"/>
      <c r="L75" s="75"/>
      <c r="V75" s="75">
        <v>45859.625</v>
      </c>
      <c r="W75" s="54">
        <v>80.36</v>
      </c>
      <c r="Z75" s="75">
        <v>45859.625</v>
      </c>
      <c r="AA75" s="54">
        <v>108.71</v>
      </c>
    </row>
    <row r="76" spans="2:27" x14ac:dyDescent="0.3">
      <c r="B76" s="75"/>
      <c r="D76" s="75"/>
      <c r="F76" s="75"/>
      <c r="H76" s="75"/>
      <c r="J76" s="75"/>
      <c r="L76" s="75"/>
      <c r="V76" s="75">
        <v>45860.625</v>
      </c>
      <c r="W76" s="54">
        <v>80.5</v>
      </c>
      <c r="Z76" s="75">
        <v>45860.625</v>
      </c>
      <c r="AA76" s="54">
        <v>108.97</v>
      </c>
    </row>
    <row r="77" spans="2:27" x14ac:dyDescent="0.3">
      <c r="B77" s="75"/>
      <c r="D77" s="75"/>
      <c r="F77" s="75"/>
      <c r="H77" s="75"/>
      <c r="J77" s="75"/>
      <c r="L77" s="75"/>
      <c r="V77" s="75">
        <v>45861.625</v>
      </c>
      <c r="W77" s="54">
        <v>80.540000000000006</v>
      </c>
      <c r="Z77" s="75">
        <v>45861.625</v>
      </c>
      <c r="AA77" s="54">
        <v>108.8</v>
      </c>
    </row>
    <row r="78" spans="2:27" x14ac:dyDescent="0.3">
      <c r="B78" s="75"/>
      <c r="D78" s="75"/>
      <c r="F78" s="75"/>
      <c r="H78" s="75"/>
      <c r="J78" s="75"/>
      <c r="L78" s="75"/>
      <c r="V78" s="75">
        <v>45862.625</v>
      </c>
      <c r="W78" s="54">
        <v>80.44</v>
      </c>
      <c r="Z78" s="75">
        <v>45862.625</v>
      </c>
      <c r="AA78" s="54">
        <v>108.64</v>
      </c>
    </row>
    <row r="79" spans="2:27" x14ac:dyDescent="0.3">
      <c r="B79" s="75"/>
      <c r="D79" s="75"/>
      <c r="F79" s="75"/>
      <c r="H79" s="75"/>
      <c r="J79" s="75"/>
      <c r="L79" s="75"/>
      <c r="V79" s="75">
        <v>45863.625</v>
      </c>
      <c r="W79" s="54">
        <v>80.489999999999995</v>
      </c>
      <c r="Z79" s="75">
        <v>45863.625</v>
      </c>
      <c r="AA79" s="54">
        <v>108.99</v>
      </c>
    </row>
    <row r="80" spans="2:27" x14ac:dyDescent="0.3">
      <c r="B80" s="75"/>
      <c r="D80" s="75"/>
      <c r="F80" s="75"/>
      <c r="H80" s="75"/>
      <c r="J80" s="75"/>
      <c r="L80" s="75"/>
      <c r="V80" s="75">
        <v>45866.625</v>
      </c>
      <c r="W80" s="54">
        <v>80.45</v>
      </c>
      <c r="Z80" s="75">
        <v>45866.625</v>
      </c>
      <c r="AA80" s="54">
        <v>108.77</v>
      </c>
    </row>
    <row r="81" spans="2:27" x14ac:dyDescent="0.3">
      <c r="B81" s="75"/>
      <c r="D81" s="75"/>
      <c r="F81" s="75"/>
      <c r="H81" s="75"/>
      <c r="J81" s="75"/>
      <c r="L81" s="75"/>
      <c r="V81" s="75">
        <v>45867.625</v>
      </c>
      <c r="W81" s="54">
        <v>80.5</v>
      </c>
      <c r="Z81" s="75">
        <v>45867.625</v>
      </c>
      <c r="AA81" s="54">
        <v>109.49</v>
      </c>
    </row>
    <row r="82" spans="2:27" x14ac:dyDescent="0.3">
      <c r="B82" s="75"/>
      <c r="D82" s="75"/>
      <c r="F82" s="75"/>
      <c r="H82" s="75"/>
      <c r="J82" s="75"/>
      <c r="L82" s="75"/>
      <c r="V82" s="75">
        <v>45868.625</v>
      </c>
      <c r="W82" s="54">
        <v>80.33</v>
      </c>
      <c r="Z82" s="75">
        <v>45868.625</v>
      </c>
      <c r="AA82" s="54">
        <v>109.08</v>
      </c>
    </row>
    <row r="83" spans="2:27" x14ac:dyDescent="0.3">
      <c r="H83" s="75"/>
      <c r="J83" s="75"/>
      <c r="L83" s="75"/>
      <c r="V83" s="75">
        <v>45869.625</v>
      </c>
      <c r="W83" s="54">
        <v>80.38</v>
      </c>
      <c r="Z83" s="75">
        <v>45869.625</v>
      </c>
      <c r="AA83" s="54">
        <v>109.11</v>
      </c>
    </row>
    <row r="84" spans="2:27" x14ac:dyDescent="0.3">
      <c r="H84" s="75"/>
      <c r="J84" s="75"/>
      <c r="V84" s="75">
        <v>45870.625</v>
      </c>
      <c r="W84" s="54">
        <v>79.98</v>
      </c>
      <c r="Z84" s="75">
        <v>45870.625</v>
      </c>
      <c r="AA84" s="54">
        <v>109.63</v>
      </c>
    </row>
    <row r="85" spans="2:27" x14ac:dyDescent="0.3">
      <c r="H85" s="75"/>
      <c r="J85" s="75"/>
      <c r="V85" s="75">
        <v>45873.625</v>
      </c>
      <c r="W85" s="54">
        <v>80.25</v>
      </c>
      <c r="Z85" s="75">
        <v>45873.625</v>
      </c>
      <c r="AA85" s="54">
        <v>109.82</v>
      </c>
    </row>
    <row r="86" spans="2:27" x14ac:dyDescent="0.3">
      <c r="H86" s="75"/>
      <c r="J86" s="75"/>
      <c r="V86" s="75">
        <v>45874.625</v>
      </c>
      <c r="W86" s="54">
        <v>80.209999999999994</v>
      </c>
      <c r="Z86" s="75">
        <v>45874.625</v>
      </c>
      <c r="AA86" s="54">
        <v>109.9</v>
      </c>
    </row>
    <row r="87" spans="2:27" x14ac:dyDescent="0.3">
      <c r="H87" s="75"/>
      <c r="J87" s="75"/>
      <c r="V87" s="75">
        <v>45875.625</v>
      </c>
      <c r="W87" s="54">
        <v>80.290000000000006</v>
      </c>
      <c r="Z87" s="75">
        <v>45875.625</v>
      </c>
      <c r="AA87" s="54">
        <v>109.87</v>
      </c>
    </row>
    <row r="88" spans="2:27" x14ac:dyDescent="0.3">
      <c r="H88" s="75"/>
      <c r="J88" s="75"/>
      <c r="V88" s="75">
        <v>45876.625</v>
      </c>
      <c r="W88" s="54">
        <v>80.209999999999994</v>
      </c>
      <c r="Z88" s="75">
        <v>45876.625</v>
      </c>
      <c r="AA88" s="54">
        <v>109.76</v>
      </c>
    </row>
    <row r="89" spans="2:27" x14ac:dyDescent="0.3">
      <c r="H89" s="75"/>
      <c r="J89" s="75"/>
      <c r="V89" s="75">
        <v>45877.625</v>
      </c>
      <c r="W89" s="54">
        <v>80.22</v>
      </c>
      <c r="Z89" s="75">
        <v>45877.625</v>
      </c>
      <c r="AA89" s="54">
        <v>109.41</v>
      </c>
    </row>
    <row r="90" spans="2:27" x14ac:dyDescent="0.3">
      <c r="H90" s="75"/>
      <c r="J90" s="75"/>
      <c r="V90" s="75">
        <v>45880.625</v>
      </c>
      <c r="W90" s="54">
        <v>80.22</v>
      </c>
      <c r="Z90" s="75">
        <v>45880.625</v>
      </c>
      <c r="AA90" s="54">
        <v>109.58499999999999</v>
      </c>
    </row>
    <row r="91" spans="2:27" x14ac:dyDescent="0.3">
      <c r="H91" s="75"/>
      <c r="V91" s="75">
        <v>45881.625</v>
      </c>
      <c r="W91" s="54">
        <v>80.400000000000006</v>
      </c>
      <c r="Z91" s="75">
        <v>45881.625</v>
      </c>
      <c r="AA91" s="54">
        <v>109.68</v>
      </c>
    </row>
    <row r="92" spans="2:27" x14ac:dyDescent="0.3">
      <c r="H92" s="75"/>
      <c r="V92" s="75">
        <v>45882.625</v>
      </c>
      <c r="W92" s="54">
        <v>80.61</v>
      </c>
      <c r="Z92" s="75">
        <v>45882.625</v>
      </c>
      <c r="AA92" s="54">
        <v>110.26</v>
      </c>
    </row>
    <row r="93" spans="2:27" x14ac:dyDescent="0.3">
      <c r="H93" s="75"/>
      <c r="V93" s="75">
        <v>45883.625</v>
      </c>
      <c r="W93" s="54">
        <v>80.400000000000006</v>
      </c>
      <c r="Z93" s="75">
        <v>45883.625</v>
      </c>
      <c r="AA93" s="54">
        <v>109.88</v>
      </c>
    </row>
    <row r="94" spans="2:27" x14ac:dyDescent="0.3">
      <c r="H94" s="75"/>
      <c r="V94" s="75">
        <v>45884.625</v>
      </c>
      <c r="W94" s="54">
        <v>80.459999999999994</v>
      </c>
      <c r="Z94" s="75">
        <v>45884.625</v>
      </c>
      <c r="AA94" s="54">
        <v>109.74</v>
      </c>
    </row>
    <row r="95" spans="2:27" x14ac:dyDescent="0.3">
      <c r="V95" s="75">
        <v>45887.625</v>
      </c>
      <c r="W95" s="54">
        <v>80.400000000000006</v>
      </c>
      <c r="Z95" s="75">
        <v>45887.625</v>
      </c>
      <c r="AA95" s="54">
        <v>109.54</v>
      </c>
    </row>
    <row r="96" spans="2:27" x14ac:dyDescent="0.3">
      <c r="V96" s="75">
        <v>45888.625</v>
      </c>
      <c r="W96" s="54">
        <v>80.38</v>
      </c>
      <c r="Z96" s="75">
        <v>45888.625</v>
      </c>
      <c r="AA96" s="54">
        <v>109.71</v>
      </c>
    </row>
    <row r="97" spans="22:27" x14ac:dyDescent="0.3">
      <c r="V97" s="75">
        <v>45889.625</v>
      </c>
      <c r="W97" s="54">
        <v>80.349999999999994</v>
      </c>
      <c r="Z97" s="75">
        <v>45889.625</v>
      </c>
      <c r="AA97" s="54">
        <v>109.76</v>
      </c>
    </row>
    <row r="98" spans="22:27" x14ac:dyDescent="0.3">
      <c r="V98" s="75">
        <v>45890.625</v>
      </c>
      <c r="W98" s="54">
        <v>80.2</v>
      </c>
      <c r="Z98" s="75">
        <v>45890.625</v>
      </c>
      <c r="AA98" s="54">
        <v>109.34</v>
      </c>
    </row>
    <row r="99" spans="22:27" x14ac:dyDescent="0.3">
      <c r="V99" s="75">
        <v>45891.625</v>
      </c>
      <c r="W99" s="54">
        <v>80.849999999999994</v>
      </c>
      <c r="Z99" s="75">
        <v>45891.625</v>
      </c>
      <c r="AA99" s="54">
        <v>110.2</v>
      </c>
    </row>
    <row r="100" spans="22:27" x14ac:dyDescent="0.3">
      <c r="V100" s="75">
        <v>45894.625</v>
      </c>
      <c r="W100" s="54">
        <v>80.69</v>
      </c>
      <c r="Z100" s="75">
        <v>45894.625</v>
      </c>
      <c r="AA100" s="54">
        <v>109.91</v>
      </c>
    </row>
    <row r="101" spans="22:27" x14ac:dyDescent="0.3">
      <c r="V101" s="75">
        <v>45895.625</v>
      </c>
      <c r="W101" s="54">
        <v>80.87</v>
      </c>
      <c r="Z101" s="75">
        <v>45895.625</v>
      </c>
      <c r="AA101" s="54">
        <v>109.99</v>
      </c>
    </row>
    <row r="102" spans="22:27" x14ac:dyDescent="0.3">
      <c r="V102" s="75">
        <v>45896.625</v>
      </c>
      <c r="W102" s="54">
        <v>80.97</v>
      </c>
      <c r="Z102" s="75">
        <v>45896.625</v>
      </c>
      <c r="AA102" s="54">
        <v>110.03</v>
      </c>
    </row>
    <row r="103" spans="22:27" x14ac:dyDescent="0.3">
      <c r="V103" s="75">
        <v>45897.625</v>
      </c>
      <c r="W103" s="54">
        <v>81.010000000000005</v>
      </c>
      <c r="Z103" s="75">
        <v>45897.625</v>
      </c>
      <c r="AA103" s="54">
        <v>110.2</v>
      </c>
    </row>
    <row r="104" spans="22:27" x14ac:dyDescent="0.3">
      <c r="V104" s="75">
        <v>45898.625</v>
      </c>
      <c r="W104" s="54">
        <v>80.86</v>
      </c>
      <c r="Z104" s="75">
        <v>45898.625</v>
      </c>
      <c r="AA104" s="54">
        <v>109.83</v>
      </c>
    </row>
    <row r="105" spans="22:27" x14ac:dyDescent="0.3">
      <c r="V105" s="75">
        <v>45902.625</v>
      </c>
      <c r="W105" s="54">
        <v>80.39</v>
      </c>
      <c r="Z105" s="75">
        <v>45902.625</v>
      </c>
      <c r="AA105" s="54">
        <v>109.05</v>
      </c>
    </row>
    <row r="106" spans="22:27" x14ac:dyDescent="0.3">
      <c r="V106" s="75">
        <v>45903.625</v>
      </c>
      <c r="W106" s="54">
        <v>80.61</v>
      </c>
      <c r="Z106" s="75">
        <v>45903.625</v>
      </c>
      <c r="AA106" s="54">
        <v>109.7</v>
      </c>
    </row>
    <row r="107" spans="22:27" x14ac:dyDescent="0.3">
      <c r="V107" s="75">
        <v>45904.625</v>
      </c>
      <c r="W107" s="54">
        <v>80.819999999999993</v>
      </c>
      <c r="Z107" s="75">
        <v>45904.625</v>
      </c>
      <c r="AA107" s="54">
        <v>110.45</v>
      </c>
    </row>
    <row r="108" spans="22:27" x14ac:dyDescent="0.3">
      <c r="V108" s="75">
        <v>45905.625</v>
      </c>
      <c r="W108" s="54">
        <v>80.87</v>
      </c>
      <c r="Z108" s="75">
        <v>45905.625</v>
      </c>
      <c r="AA108" s="54">
        <v>111.17</v>
      </c>
    </row>
    <row r="109" spans="22:27" x14ac:dyDescent="0.3">
      <c r="V109" s="75">
        <v>45908.625</v>
      </c>
      <c r="W109" s="54">
        <v>80.87</v>
      </c>
      <c r="Z109" s="75">
        <v>45908.625</v>
      </c>
      <c r="AA109" s="54">
        <v>111.56</v>
      </c>
    </row>
    <row r="110" spans="22:27" x14ac:dyDescent="0.3">
      <c r="V110" s="75">
        <v>45909.625</v>
      </c>
      <c r="W110" s="54">
        <v>80.78</v>
      </c>
      <c r="Z110" s="75">
        <v>45909.625</v>
      </c>
      <c r="AA110" s="54">
        <v>111.36</v>
      </c>
    </row>
    <row r="111" spans="22:27" x14ac:dyDescent="0.3">
      <c r="V111" s="75">
        <v>45910.625</v>
      </c>
      <c r="W111" s="54">
        <v>80.84</v>
      </c>
      <c r="Z111" s="75">
        <v>45910.625</v>
      </c>
      <c r="AA111" s="54">
        <v>111.69</v>
      </c>
    </row>
    <row r="112" spans="22:27" x14ac:dyDescent="0.3">
      <c r="V112" s="75">
        <v>45911.625</v>
      </c>
      <c r="W112" s="54">
        <v>81.040000000000006</v>
      </c>
      <c r="Z112" s="75">
        <v>45911.625</v>
      </c>
      <c r="AA112" s="54">
        <v>112.21</v>
      </c>
    </row>
    <row r="113" spans="22:27" x14ac:dyDescent="0.3">
      <c r="V113" s="75">
        <v>45912.625</v>
      </c>
      <c r="W113" s="54">
        <v>80.959999999999994</v>
      </c>
      <c r="Z113" s="75">
        <v>45912.625</v>
      </c>
      <c r="AA113" s="54">
        <v>112.01</v>
      </c>
    </row>
    <row r="114" spans="22:27" x14ac:dyDescent="0.3">
      <c r="V114" s="75">
        <v>45915.625</v>
      </c>
      <c r="W114" s="54">
        <v>81.19</v>
      </c>
      <c r="Z114" s="75">
        <v>45915.625</v>
      </c>
      <c r="AA114" s="54">
        <v>112.36</v>
      </c>
    </row>
    <row r="115" spans="22:27" x14ac:dyDescent="0.3">
      <c r="V115" s="75">
        <v>45916.625</v>
      </c>
      <c r="W115" s="54">
        <v>81.13</v>
      </c>
      <c r="Z115" s="75">
        <v>45916.625</v>
      </c>
      <c r="AA115" s="54">
        <v>112.26</v>
      </c>
    </row>
    <row r="116" spans="22:27" x14ac:dyDescent="0.3">
      <c r="V116" s="75">
        <v>45917.625</v>
      </c>
      <c r="W116" s="54">
        <v>81.05</v>
      </c>
      <c r="Z116" s="75">
        <v>45917.625</v>
      </c>
      <c r="AA116" s="54">
        <v>112.06</v>
      </c>
    </row>
    <row r="117" spans="22:27" x14ac:dyDescent="0.3">
      <c r="V117" s="75">
        <v>45918.625</v>
      </c>
      <c r="W117" s="54">
        <v>81.23</v>
      </c>
      <c r="Z117" s="75">
        <v>45918.625</v>
      </c>
      <c r="AA117" s="54">
        <v>111.83</v>
      </c>
    </row>
    <row r="118" spans="22:27" x14ac:dyDescent="0.3">
      <c r="V118" s="75">
        <v>45919.625</v>
      </c>
      <c r="W118" s="54">
        <v>81.260000000000005</v>
      </c>
      <c r="Z118" s="75">
        <v>45919.625</v>
      </c>
      <c r="AA118" s="54">
        <v>111.74</v>
      </c>
    </row>
    <row r="119" spans="22:27" x14ac:dyDescent="0.3">
      <c r="V119" s="75">
        <v>45922.625</v>
      </c>
      <c r="W119" s="54">
        <v>81.319999999999993</v>
      </c>
      <c r="Z119" s="75">
        <v>45922.625</v>
      </c>
      <c r="AA119" s="54">
        <v>111.48</v>
      </c>
    </row>
    <row r="120" spans="22:27" x14ac:dyDescent="0.3">
      <c r="V120" s="75">
        <v>45923.625</v>
      </c>
      <c r="W120" s="54">
        <v>81.260000000000005</v>
      </c>
      <c r="Z120" s="75">
        <v>45923.625</v>
      </c>
      <c r="AA120" s="54">
        <v>111.71</v>
      </c>
    </row>
    <row r="121" spans="22:27" x14ac:dyDescent="0.3">
      <c r="V121" s="75">
        <v>45924.625</v>
      </c>
      <c r="W121" s="54">
        <v>81.150000000000006</v>
      </c>
      <c r="Z121" s="75">
        <v>45924.625</v>
      </c>
      <c r="AA121" s="54">
        <v>111.26</v>
      </c>
    </row>
    <row r="122" spans="22:27" x14ac:dyDescent="0.3">
      <c r="V122" s="75">
        <v>45925.625</v>
      </c>
      <c r="W122" s="54">
        <v>80.92</v>
      </c>
      <c r="Z122" s="75">
        <v>45925.625</v>
      </c>
      <c r="AA122" s="54">
        <v>111.06</v>
      </c>
    </row>
    <row r="123" spans="22:27" x14ac:dyDescent="0.3">
      <c r="V123" s="75">
        <v>45926.625</v>
      </c>
      <c r="W123" s="54">
        <v>81.08</v>
      </c>
      <c r="Z123" s="75">
        <v>45926.625</v>
      </c>
      <c r="AA123" s="54">
        <v>111.21</v>
      </c>
    </row>
    <row r="124" spans="22:27" x14ac:dyDescent="0.3">
      <c r="V124" s="75">
        <v>45929.625</v>
      </c>
      <c r="W124" s="54">
        <v>81.22</v>
      </c>
      <c r="Z124" s="75">
        <v>45929.625</v>
      </c>
      <c r="AA124" s="54">
        <v>111.58</v>
      </c>
    </row>
    <row r="125" spans="22:27" x14ac:dyDescent="0.3">
      <c r="V125" s="75">
        <v>45930.625</v>
      </c>
      <c r="W125" s="54">
        <v>81.19</v>
      </c>
      <c r="Z125" s="75">
        <v>45930.625</v>
      </c>
      <c r="AA125" s="54">
        <v>111.47</v>
      </c>
    </row>
    <row r="126" spans="22:27" x14ac:dyDescent="0.3">
      <c r="V126" s="75">
        <v>45931.625</v>
      </c>
      <c r="W126" s="54">
        <v>80.959999999999994</v>
      </c>
      <c r="Z126" s="75">
        <v>45931.625</v>
      </c>
      <c r="AA126" s="54">
        <v>111.51</v>
      </c>
    </row>
    <row r="127" spans="22:27" x14ac:dyDescent="0.3">
      <c r="V127" s="75">
        <v>45932.625</v>
      </c>
      <c r="W127" s="54">
        <v>80.930000000000007</v>
      </c>
      <c r="Z127" s="75">
        <v>45932.625</v>
      </c>
      <c r="AA127" s="54">
        <v>111.69</v>
      </c>
    </row>
    <row r="128" spans="22:27" x14ac:dyDescent="0.3">
      <c r="V128" s="75">
        <v>45933.625</v>
      </c>
      <c r="W128" s="54">
        <v>80.84</v>
      </c>
      <c r="Z128" s="75">
        <v>45933.625</v>
      </c>
      <c r="AA128" s="54">
        <v>111.55</v>
      </c>
    </row>
    <row r="129" spans="22:27" x14ac:dyDescent="0.3">
      <c r="V129" s="75">
        <v>45936.625</v>
      </c>
      <c r="W129" s="54">
        <v>80.86</v>
      </c>
      <c r="Z129" s="75">
        <v>45936.625</v>
      </c>
      <c r="AA129" s="54">
        <v>111.19</v>
      </c>
    </row>
    <row r="130" spans="22:27" x14ac:dyDescent="0.3">
      <c r="V130" s="75">
        <v>45937.625</v>
      </c>
      <c r="W130" s="54">
        <v>80.77</v>
      </c>
      <c r="Z130" s="75">
        <v>45937.625</v>
      </c>
      <c r="AA130" s="54">
        <v>111.4</v>
      </c>
    </row>
    <row r="131" spans="22:27" x14ac:dyDescent="0.3">
      <c r="V131" s="75">
        <v>45938.625</v>
      </c>
      <c r="W131" s="54">
        <v>80.650000000000006</v>
      </c>
      <c r="Z131" s="75">
        <v>45938.625</v>
      </c>
      <c r="AA131" s="54">
        <v>111.26</v>
      </c>
    </row>
    <row r="132" spans="22:27" x14ac:dyDescent="0.3">
      <c r="V132" s="75">
        <v>45939.625</v>
      </c>
      <c r="W132" s="54">
        <v>80.42</v>
      </c>
      <c r="Z132" s="75">
        <v>45939.625</v>
      </c>
      <c r="AA132" s="54">
        <v>111.04</v>
      </c>
    </row>
    <row r="133" spans="22:27" x14ac:dyDescent="0.3">
      <c r="V133" s="75">
        <v>45940.625</v>
      </c>
      <c r="W133" s="54">
        <v>79.984999999999999</v>
      </c>
      <c r="Z133" s="75">
        <v>45940.625</v>
      </c>
      <c r="AA133" s="54">
        <v>111.36</v>
      </c>
    </row>
    <row r="134" spans="22:27" x14ac:dyDescent="0.3">
      <c r="V134" s="75">
        <v>45943.625</v>
      </c>
      <c r="W134" s="54">
        <v>80.45</v>
      </c>
      <c r="Z134" s="75">
        <v>45943.625</v>
      </c>
      <c r="AA134" s="54">
        <v>111.73</v>
      </c>
    </row>
    <row r="135" spans="22:27" x14ac:dyDescent="0.3">
      <c r="V135" s="75">
        <v>45944.625</v>
      </c>
      <c r="W135" s="54">
        <v>80.540000000000006</v>
      </c>
      <c r="Z135" s="75">
        <v>45944.625</v>
      </c>
      <c r="AA135" s="54">
        <v>112.1</v>
      </c>
    </row>
    <row r="136" spans="22:27" x14ac:dyDescent="0.3">
      <c r="V136" s="75">
        <v>45945.625</v>
      </c>
      <c r="W136" s="54">
        <v>80.8</v>
      </c>
      <c r="Z136" s="75">
        <v>45945.625</v>
      </c>
      <c r="AA136" s="54">
        <v>112.1</v>
      </c>
    </row>
    <row r="137" spans="22:27" x14ac:dyDescent="0.3">
      <c r="V137" s="75">
        <v>45946.625</v>
      </c>
      <c r="W137" s="54">
        <v>80.510000000000005</v>
      </c>
      <c r="Z137" s="75">
        <v>45946.625</v>
      </c>
      <c r="AA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1" zoomScale="80" zoomScaleNormal="80" workbookViewId="0">
      <selection activeCell="A30" sqref="A30:A37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hidden="1" customWidth="1"/>
    <col min="23" max="23" width="8" style="54" hidden="1" customWidth="1"/>
    <col min="24" max="24" width="11.88671875" style="75" hidden="1" customWidth="1"/>
    <col min="25" max="25" width="13.6640625" style="54" hidden="1" customWidth="1"/>
    <col min="26" max="26" width="11.88671875" style="75" hidden="1" customWidth="1"/>
    <col min="27" max="27" width="13.6640625" style="54" hidden="1" customWidth="1"/>
    <col min="28" max="28" width="11.88671875" style="75" hidden="1" customWidth="1"/>
    <col min="29" max="29" width="13.6640625" style="54" hidden="1" customWidth="1"/>
    <col min="30" max="30" width="11.88671875" style="75" hidden="1" customWidth="1"/>
    <col min="31" max="31" width="6.88671875" style="54" hidden="1" customWidth="1"/>
    <col min="32" max="32" width="11.88671875" style="75" hidden="1" customWidth="1"/>
    <col min="33" max="33" width="13.66406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45751.625</v>
      </c>
      <c r="W3" s="1">
        <v>108.78</v>
      </c>
      <c r="X3" s="118" cm="1">
        <f t="array" ref="X3:Y1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45751.625</v>
      </c>
      <c r="AE3" s="54">
        <v>81.790000000000006</v>
      </c>
      <c r="AF3" s="52" cm="1">
        <f t="array" ref="AF3:AG1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45754.625</v>
      </c>
      <c r="W4" s="58">
        <v>106.66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45754.625</v>
      </c>
      <c r="AE4" s="58">
        <v>80.599999999999994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45755.625</v>
      </c>
      <c r="W5" s="58">
        <v>105.31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45755.625</v>
      </c>
      <c r="AE5" s="58">
        <v>79.91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45756.625</v>
      </c>
      <c r="W6" s="58">
        <v>107.07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45756.625</v>
      </c>
      <c r="AE6" s="58">
        <v>80.680000000000007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45757.625</v>
      </c>
      <c r="W7" s="58">
        <v>105.25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45757.625</v>
      </c>
      <c r="AE7" s="58">
        <v>79.83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45758.625</v>
      </c>
      <c r="W8" s="58">
        <v>105.23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45758.625</v>
      </c>
      <c r="AE8" s="58">
        <v>79.56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45761.625</v>
      </c>
      <c r="W9" s="58">
        <v>105.89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45761.625</v>
      </c>
      <c r="AE9" s="58">
        <v>80.06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112.42</v>
      </c>
      <c r="C10" s="21" cm="1">
        <f t="array" ref="C10">_xll.BDP(C4,"px_last")</f>
        <v>100.2578125</v>
      </c>
      <c r="D10" s="21" cm="1">
        <f t="array" ref="D10">_xll.BDP(D4,"px_last")</f>
        <v>102.078125</v>
      </c>
      <c r="E10" s="21" cm="1">
        <f t="array" ref="E10">_xll.BDP(E4,"px_last")</f>
        <v>102.4375</v>
      </c>
      <c r="F10" s="21" cm="1">
        <f t="array" ref="F10">_xll.BDP(F4,"px_last")</f>
        <v>84.59</v>
      </c>
      <c r="G10" s="22" cm="1">
        <f t="array" ref="G10">_xll.BDP(G4,"px_last")</f>
        <v>100.703125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8">
        <v>106.45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45762.625</v>
      </c>
      <c r="AE10" s="58">
        <v>80.42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8">
        <v>106.9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45763.625</v>
      </c>
      <c r="AE11" s="58">
        <v>80.72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49"/>
      <c r="J12" s="140"/>
      <c r="K12" s="150" t="s">
        <v>1</v>
      </c>
      <c r="L12" s="151"/>
      <c r="M12" s="152"/>
      <c r="N12" s="138" t="s">
        <v>1</v>
      </c>
      <c r="O12" s="149"/>
      <c r="P12" s="140"/>
      <c r="Q12" s="147" t="s">
        <v>0</v>
      </c>
      <c r="R12" s="145"/>
      <c r="S12" s="148"/>
      <c r="T12" s="39" t="s">
        <v>16</v>
      </c>
      <c r="V12" s="75">
        <v>45764.625</v>
      </c>
      <c r="W12" s="54">
        <v>106.75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45764.625</v>
      </c>
      <c r="AE12" s="54">
        <v>80.739999999999995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105.6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45768.625</v>
      </c>
      <c r="AE13" s="54">
        <v>80.209999999999994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45769.625</v>
      </c>
      <c r="W14" s="54">
        <v>105.86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45769.625</v>
      </c>
      <c r="AE14" s="54">
        <v>80.33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45770.625</v>
      </c>
      <c r="W15" s="54">
        <v>106.33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45770.625</v>
      </c>
      <c r="AE15" s="54">
        <v>80.5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45771.625</v>
      </c>
      <c r="W16" s="54">
        <v>107.38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45771.625</v>
      </c>
      <c r="AE16" s="54">
        <v>81.14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45772.625</v>
      </c>
      <c r="W17" s="54">
        <v>107.99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45772.625</v>
      </c>
      <c r="AE17" s="54">
        <v>81.489999999999995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45775.625</v>
      </c>
      <c r="W18" s="54">
        <v>108.24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45775.625</v>
      </c>
      <c r="AE18" s="54">
        <v>81.680000000000007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45776.625</v>
      </c>
      <c r="W19" s="54">
        <v>108.49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45776.625</v>
      </c>
      <c r="AE19" s="54">
        <v>81.83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45777.625</v>
      </c>
      <c r="W20" s="54">
        <v>108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45777.625</v>
      </c>
      <c r="AE20" s="54">
        <v>81.78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45778.625</v>
      </c>
      <c r="W21" s="54">
        <v>107.17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45778.625</v>
      </c>
      <c r="AE21" s="54">
        <v>81.17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45779.625</v>
      </c>
      <c r="W22" s="54">
        <v>106.91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45779.625</v>
      </c>
      <c r="AE22" s="54">
        <v>80.954999999999998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45782.625</v>
      </c>
      <c r="W23" s="54">
        <v>106.76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45782.625</v>
      </c>
      <c r="AE23" s="54">
        <v>80.91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45783.625</v>
      </c>
      <c r="W24" s="54">
        <v>106.97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45783.625</v>
      </c>
      <c r="AE24" s="54">
        <v>81.040000000000006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45784.625</v>
      </c>
      <c r="W25" s="54">
        <v>107.19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45784.625</v>
      </c>
      <c r="AE25" s="54">
        <v>81.209999999999994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45785.625</v>
      </c>
      <c r="W26" s="54">
        <v>106.65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45785.625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45786.625</v>
      </c>
      <c r="W27" s="54">
        <v>106.61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45786.625</v>
      </c>
      <c r="AE27" s="54">
        <v>80.87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45789.625</v>
      </c>
      <c r="W28" s="54">
        <v>106.59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45789.625</v>
      </c>
      <c r="AE28" s="54">
        <v>80.790000000000006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45790.625</v>
      </c>
      <c r="W29" s="54">
        <v>106.68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45790.625</v>
      </c>
      <c r="AE29" s="54">
        <v>80.88</v>
      </c>
    </row>
    <row r="30" spans="1:33" x14ac:dyDescent="0.3">
      <c r="A30" s="131">
        <v>45947</v>
      </c>
      <c r="B30" s="45">
        <f>B10</f>
        <v>112.42</v>
      </c>
      <c r="C30" s="46">
        <f t="shared" si="42"/>
        <v>472026.94786174508</v>
      </c>
      <c r="D30" s="46">
        <f t="shared" si="43"/>
        <v>-92413.749999999985</v>
      </c>
      <c r="E30" s="45">
        <f>C10</f>
        <v>100.2578125</v>
      </c>
      <c r="F30" s="46">
        <f t="shared" si="45"/>
        <v>145908.203125</v>
      </c>
      <c r="G30" s="47">
        <f t="shared" si="46"/>
        <v>-5927.3041069878454</v>
      </c>
      <c r="H30" s="45">
        <f>D10</f>
        <v>102.078125</v>
      </c>
      <c r="I30" s="46">
        <f t="shared" si="48"/>
        <v>111914.0625</v>
      </c>
      <c r="J30" s="47">
        <f t="shared" si="49"/>
        <v>-21.931966145832121</v>
      </c>
      <c r="K30" s="45">
        <f>E10</f>
        <v>102.4375</v>
      </c>
      <c r="L30" s="46">
        <f t="shared" si="51"/>
        <v>282187.5</v>
      </c>
      <c r="M30" s="47">
        <f t="shared" si="52"/>
        <v>3404.5229166666686</v>
      </c>
      <c r="N30" s="45">
        <f>F10</f>
        <v>84.59</v>
      </c>
      <c r="O30" s="46">
        <f t="shared" si="54"/>
        <v>462327.74563026434</v>
      </c>
      <c r="P30" s="47">
        <f t="shared" si="55"/>
        <v>-129249.99999999999</v>
      </c>
      <c r="Q30" s="45">
        <f>G10</f>
        <v>100.703125</v>
      </c>
      <c r="R30" s="46">
        <f t="shared" si="57"/>
        <v>566972.65625</v>
      </c>
      <c r="S30" s="47">
        <f t="shared" si="58"/>
        <v>-18220.199359809005</v>
      </c>
      <c r="T30" s="82">
        <f t="shared" si="59"/>
        <v>-4549.9676141604868</v>
      </c>
      <c r="V30" s="75">
        <v>45791.625</v>
      </c>
      <c r="W30" s="54">
        <v>106.18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45791.625</v>
      </c>
      <c r="AE30" s="54">
        <v>80.58</v>
      </c>
    </row>
    <row r="31" spans="1:33" x14ac:dyDescent="0.3">
      <c r="A31" s="131">
        <v>45950</v>
      </c>
      <c r="B31" s="45"/>
      <c r="C31" s="46"/>
      <c r="D31" s="46"/>
      <c r="E31" s="45"/>
      <c r="F31" s="46"/>
      <c r="G31" s="47"/>
      <c r="H31" s="45"/>
      <c r="I31" s="46"/>
      <c r="J31" s="47"/>
      <c r="K31" s="45"/>
      <c r="L31" s="46"/>
      <c r="M31" s="47"/>
      <c r="N31" s="45"/>
      <c r="O31" s="46"/>
      <c r="P31" s="47"/>
      <c r="Q31" s="45"/>
      <c r="R31" s="46"/>
      <c r="S31" s="47"/>
      <c r="T31" s="82"/>
      <c r="V31" s="75">
        <v>45792.625</v>
      </c>
      <c r="W31" s="54">
        <v>106.9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45792.625</v>
      </c>
      <c r="AE31" s="54">
        <v>81.099999999999994</v>
      </c>
    </row>
    <row r="32" spans="1:33" x14ac:dyDescent="0.3">
      <c r="A32" s="131">
        <v>45951</v>
      </c>
      <c r="B32" s="45"/>
      <c r="C32" s="46"/>
      <c r="D32" s="46"/>
      <c r="E32" s="45"/>
      <c r="F32" s="46"/>
      <c r="G32" s="47"/>
      <c r="H32" s="45"/>
      <c r="I32" s="46"/>
      <c r="J32" s="47"/>
      <c r="K32" s="45"/>
      <c r="L32" s="46"/>
      <c r="M32" s="47"/>
      <c r="N32" s="45"/>
      <c r="O32" s="46"/>
      <c r="P32" s="47"/>
      <c r="Q32" s="45"/>
      <c r="R32" s="46"/>
      <c r="S32" s="47"/>
      <c r="T32" s="82"/>
      <c r="V32" s="75">
        <v>45793.625</v>
      </c>
      <c r="W32" s="54">
        <v>107.1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45793.625</v>
      </c>
      <c r="AE32" s="54">
        <v>81.19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45796.625</v>
      </c>
      <c r="W33" s="54">
        <v>107.11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45796.625</v>
      </c>
      <c r="AE33" s="54">
        <v>81.239999999999995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45797.625</v>
      </c>
      <c r="W34" s="54">
        <v>106.86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45797.625</v>
      </c>
      <c r="AE34" s="54">
        <v>81.16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45798.625</v>
      </c>
      <c r="W35" s="54">
        <v>105.66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45798.625</v>
      </c>
      <c r="AE35" s="54">
        <v>80.52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45799.625</v>
      </c>
      <c r="W36" s="54">
        <v>106.2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45799.625</v>
      </c>
      <c r="AE36" s="54">
        <v>80.81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45800.625</v>
      </c>
      <c r="W37" s="54">
        <v>106.28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45800.625</v>
      </c>
      <c r="AE37" s="54">
        <v>80.915000000000006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45804.625</v>
      </c>
      <c r="W38" s="54">
        <v>107.24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45804.625</v>
      </c>
      <c r="AE38" s="54">
        <v>81.37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45805.625</v>
      </c>
      <c r="W39" s="54">
        <v>106.98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45805.625</v>
      </c>
      <c r="AE39" s="54">
        <v>81.209999999999994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45806.625</v>
      </c>
      <c r="W40" s="54">
        <v>107.46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45806.625</v>
      </c>
      <c r="AE40" s="54">
        <v>81.489999999999995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45807.625</v>
      </c>
      <c r="W41" s="54">
        <v>107.77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45807.625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107.07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45810.625</v>
      </c>
      <c r="AE42" s="54">
        <v>81.25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107.12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45811.625</v>
      </c>
      <c r="AE43" s="54">
        <v>81.27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107.9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45812.625</v>
      </c>
      <c r="AE44" s="54">
        <v>81.72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107.57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45813.625</v>
      </c>
      <c r="AE45" s="54">
        <v>81.405000000000001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106.92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45814.625</v>
      </c>
      <c r="AE46" s="54">
        <v>81.03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107.24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45817.625</v>
      </c>
      <c r="AE47" s="54">
        <v>81.209999999999994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107.5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45818.625</v>
      </c>
      <c r="AE48" s="54">
        <v>81.33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107.84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45819.625</v>
      </c>
      <c r="AE49" s="54">
        <v>81.62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45820.625</v>
      </c>
      <c r="W50" s="54">
        <v>108.44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45820.625</v>
      </c>
      <c r="AE50" s="54">
        <v>81.91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45821.625</v>
      </c>
      <c r="W51" s="54">
        <v>107.79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45821.625</v>
      </c>
      <c r="AE51" s="54">
        <v>81.56</v>
      </c>
    </row>
    <row r="52" spans="1:31" x14ac:dyDescent="0.3">
      <c r="R52" s="57"/>
      <c r="S52" s="57"/>
      <c r="T52" s="57"/>
      <c r="V52" s="75">
        <v>45824.625</v>
      </c>
      <c r="W52" s="54">
        <v>107.6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45824.625</v>
      </c>
      <c r="AE52" s="54">
        <v>81.52</v>
      </c>
    </row>
    <row r="53" spans="1:31" x14ac:dyDescent="0.3">
      <c r="R53" s="57"/>
      <c r="S53" s="57"/>
      <c r="T53" s="57"/>
      <c r="V53" s="75">
        <v>45825.625</v>
      </c>
      <c r="W53" s="54">
        <v>107.97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45825.625</v>
      </c>
      <c r="AE53" s="54">
        <v>81.709999999999994</v>
      </c>
    </row>
    <row r="54" spans="1:31" x14ac:dyDescent="0.3">
      <c r="R54" s="57"/>
      <c r="S54" s="57"/>
      <c r="T54" s="57"/>
      <c r="V54" s="75">
        <v>45826.625</v>
      </c>
      <c r="W54" s="54">
        <v>108.05</v>
      </c>
      <c r="Z54" s="75">
        <v>45946.625</v>
      </c>
      <c r="AA54" s="54">
        <v>102.234375</v>
      </c>
      <c r="AD54" s="75">
        <v>45826.625</v>
      </c>
      <c r="AE54" s="54">
        <v>81.77</v>
      </c>
    </row>
    <row r="55" spans="1:31" x14ac:dyDescent="0.3">
      <c r="V55" s="75">
        <v>45828.625</v>
      </c>
      <c r="W55" s="54">
        <v>108.15</v>
      </c>
      <c r="AD55" s="75">
        <v>45828.625</v>
      </c>
      <c r="AE55" s="54">
        <v>81.89</v>
      </c>
    </row>
    <row r="56" spans="1:31" x14ac:dyDescent="0.3">
      <c r="V56" s="75">
        <v>45831.625</v>
      </c>
      <c r="W56" s="54">
        <v>108.41</v>
      </c>
      <c r="AD56" s="75">
        <v>45831.625</v>
      </c>
      <c r="AE56" s="54">
        <v>82.12</v>
      </c>
    </row>
    <row r="57" spans="1:31" x14ac:dyDescent="0.3">
      <c r="V57" s="75">
        <v>45832.625</v>
      </c>
      <c r="W57" s="54">
        <v>108.92</v>
      </c>
      <c r="AD57" s="75">
        <v>45832.625</v>
      </c>
      <c r="AE57" s="54">
        <v>82.45</v>
      </c>
    </row>
    <row r="58" spans="1:31" x14ac:dyDescent="0.3">
      <c r="V58" s="75">
        <v>45833.625</v>
      </c>
      <c r="W58" s="54">
        <v>108.79</v>
      </c>
      <c r="AD58" s="75">
        <v>45833.625</v>
      </c>
      <c r="AE58" s="54">
        <v>82.41</v>
      </c>
    </row>
    <row r="59" spans="1:31" x14ac:dyDescent="0.3">
      <c r="V59" s="75">
        <v>45834.625</v>
      </c>
      <c r="W59" s="54">
        <v>109.19</v>
      </c>
      <c r="AD59" s="75">
        <v>45834.625</v>
      </c>
      <c r="AE59" s="54">
        <v>82.67</v>
      </c>
    </row>
    <row r="60" spans="1:31" x14ac:dyDescent="0.3">
      <c r="V60" s="75">
        <v>45835.625</v>
      </c>
      <c r="W60" s="54">
        <v>109.01</v>
      </c>
      <c r="AD60" s="75">
        <v>45835.625</v>
      </c>
      <c r="AE60" s="54">
        <v>82.59</v>
      </c>
    </row>
    <row r="61" spans="1:31" x14ac:dyDescent="0.3">
      <c r="V61" s="75">
        <v>45838.625</v>
      </c>
      <c r="W61" s="54">
        <v>109.61</v>
      </c>
      <c r="AD61" s="75">
        <v>45838.625</v>
      </c>
      <c r="AE61" s="54">
        <v>82.92</v>
      </c>
    </row>
    <row r="62" spans="1:31" x14ac:dyDescent="0.3">
      <c r="V62" s="75">
        <v>45839.625</v>
      </c>
      <c r="W62" s="54">
        <v>109.34</v>
      </c>
      <c r="AD62" s="75">
        <v>45839.625</v>
      </c>
      <c r="AE62" s="54">
        <v>82.59</v>
      </c>
    </row>
    <row r="63" spans="1:31" x14ac:dyDescent="0.3">
      <c r="V63" s="75">
        <v>45840.625</v>
      </c>
      <c r="W63" s="54">
        <v>109.32</v>
      </c>
      <c r="AD63" s="75">
        <v>45840.625</v>
      </c>
      <c r="AE63" s="54">
        <v>82.58</v>
      </c>
    </row>
    <row r="64" spans="1:31" x14ac:dyDescent="0.3">
      <c r="V64" s="75">
        <v>45841.625</v>
      </c>
      <c r="W64" s="54">
        <v>109.06</v>
      </c>
      <c r="AD64" s="75">
        <v>45845.625</v>
      </c>
      <c r="AE64" s="54">
        <v>82.18</v>
      </c>
    </row>
    <row r="65" spans="22:31" x14ac:dyDescent="0.3">
      <c r="V65" s="75">
        <v>45845.625</v>
      </c>
      <c r="W65" s="54">
        <v>108.41</v>
      </c>
      <c r="AD65" s="75">
        <v>45846.625</v>
      </c>
      <c r="AE65" s="54">
        <v>81.96</v>
      </c>
    </row>
    <row r="66" spans="22:31" x14ac:dyDescent="0.3">
      <c r="V66" s="75">
        <v>45846.625</v>
      </c>
      <c r="W66" s="54">
        <v>108.1</v>
      </c>
      <c r="AD66" s="75">
        <v>45847.625</v>
      </c>
      <c r="AE66" s="54">
        <v>82.31</v>
      </c>
    </row>
    <row r="67" spans="22:31" x14ac:dyDescent="0.3">
      <c r="V67" s="75">
        <v>45847.625</v>
      </c>
      <c r="W67" s="54">
        <v>108.71</v>
      </c>
      <c r="AD67" s="75">
        <v>45848.625</v>
      </c>
      <c r="AE67" s="54">
        <v>82.31</v>
      </c>
    </row>
    <row r="68" spans="22:31" x14ac:dyDescent="0.3">
      <c r="V68" s="75">
        <v>45848.625</v>
      </c>
      <c r="W68" s="54">
        <v>108.74</v>
      </c>
      <c r="AD68" s="75">
        <v>45849.625</v>
      </c>
      <c r="AE68" s="54">
        <v>82.02</v>
      </c>
    </row>
    <row r="69" spans="22:31" x14ac:dyDescent="0.3">
      <c r="V69" s="75">
        <v>45849.625</v>
      </c>
      <c r="W69" s="54">
        <v>108.08</v>
      </c>
      <c r="AD69" s="75">
        <v>45852.625</v>
      </c>
      <c r="AE69" s="54">
        <v>82</v>
      </c>
    </row>
    <row r="70" spans="22:31" x14ac:dyDescent="0.3">
      <c r="V70" s="75">
        <v>45852.625</v>
      </c>
      <c r="W70" s="54">
        <v>108.05</v>
      </c>
      <c r="AD70" s="75">
        <v>45853.625</v>
      </c>
      <c r="AE70" s="54">
        <v>81.75</v>
      </c>
    </row>
    <row r="71" spans="22:31" x14ac:dyDescent="0.3">
      <c r="V71" s="75">
        <v>45853.625</v>
      </c>
      <c r="W71" s="54">
        <v>107.66</v>
      </c>
      <c r="AD71" s="75">
        <v>45854.625</v>
      </c>
      <c r="AE71" s="54">
        <v>81.97</v>
      </c>
    </row>
    <row r="72" spans="22:31" x14ac:dyDescent="0.3">
      <c r="V72" s="75">
        <v>45854.625</v>
      </c>
      <c r="W72" s="54">
        <v>107.83</v>
      </c>
      <c r="AD72" s="75">
        <v>45855.625</v>
      </c>
      <c r="AE72" s="54">
        <v>82.06</v>
      </c>
    </row>
    <row r="73" spans="22:31" x14ac:dyDescent="0.3">
      <c r="V73" s="75">
        <v>45855.625</v>
      </c>
      <c r="W73" s="54">
        <v>108.09</v>
      </c>
      <c r="AD73" s="75">
        <v>45856.625</v>
      </c>
      <c r="AE73" s="54">
        <v>82.25</v>
      </c>
    </row>
    <row r="74" spans="22:31" x14ac:dyDescent="0.3">
      <c r="V74" s="75">
        <v>45856.625</v>
      </c>
      <c r="W74" s="54">
        <v>108.29</v>
      </c>
      <c r="AD74" s="75">
        <v>45859.625</v>
      </c>
      <c r="AE74" s="54">
        <v>82.49</v>
      </c>
    </row>
    <row r="75" spans="22:31" x14ac:dyDescent="0.3">
      <c r="V75" s="75">
        <v>45859.625</v>
      </c>
      <c r="W75" s="54">
        <v>108.71</v>
      </c>
      <c r="AD75" s="75">
        <v>45860.625</v>
      </c>
      <c r="AE75" s="54">
        <v>82.64</v>
      </c>
    </row>
    <row r="76" spans="22:31" x14ac:dyDescent="0.3">
      <c r="V76" s="75">
        <v>45860.625</v>
      </c>
      <c r="W76" s="54">
        <v>108.97</v>
      </c>
      <c r="AD76" s="75">
        <v>45861.625</v>
      </c>
      <c r="AE76" s="54">
        <v>82.53</v>
      </c>
    </row>
    <row r="77" spans="22:31" x14ac:dyDescent="0.3">
      <c r="V77" s="75">
        <v>45861.625</v>
      </c>
      <c r="W77" s="54">
        <v>108.8</v>
      </c>
      <c r="AD77" s="75">
        <v>45862.625</v>
      </c>
      <c r="AE77" s="54">
        <v>82.43</v>
      </c>
    </row>
    <row r="78" spans="22:31" x14ac:dyDescent="0.3">
      <c r="V78" s="75">
        <v>45862.625</v>
      </c>
      <c r="W78" s="54">
        <v>108.64</v>
      </c>
      <c r="AD78" s="75">
        <v>45863.625</v>
      </c>
      <c r="AE78" s="54">
        <v>82.63</v>
      </c>
    </row>
    <row r="79" spans="22:31" x14ac:dyDescent="0.3">
      <c r="V79" s="75">
        <v>45863.625</v>
      </c>
      <c r="W79" s="54">
        <v>108.99</v>
      </c>
      <c r="AD79" s="75">
        <v>45866.625</v>
      </c>
      <c r="AE79" s="54">
        <v>82.525000000000006</v>
      </c>
    </row>
    <row r="80" spans="22:31" x14ac:dyDescent="0.3">
      <c r="V80" s="75">
        <v>45866.625</v>
      </c>
      <c r="W80" s="54">
        <v>108.77</v>
      </c>
      <c r="AD80" s="75">
        <v>45867.625</v>
      </c>
      <c r="AE80" s="54">
        <v>82.81</v>
      </c>
    </row>
    <row r="81" spans="22:31" x14ac:dyDescent="0.3">
      <c r="V81" s="75">
        <v>45867.625</v>
      </c>
      <c r="W81" s="54">
        <v>109.49</v>
      </c>
      <c r="AD81" s="75">
        <v>45868.625</v>
      </c>
      <c r="AE81" s="54">
        <v>82.67</v>
      </c>
    </row>
    <row r="82" spans="22:31" x14ac:dyDescent="0.3">
      <c r="V82" s="75">
        <v>45868.625</v>
      </c>
      <c r="W82" s="54">
        <v>109.08</v>
      </c>
      <c r="AD82" s="75">
        <v>45869.625</v>
      </c>
      <c r="AE82" s="54">
        <v>82.68</v>
      </c>
    </row>
    <row r="83" spans="22:31" x14ac:dyDescent="0.3">
      <c r="V83" s="75">
        <v>45869.625</v>
      </c>
      <c r="W83" s="54">
        <v>109.11</v>
      </c>
      <c r="AD83" s="75">
        <v>45870.625</v>
      </c>
      <c r="AE83" s="54">
        <v>83.04</v>
      </c>
    </row>
    <row r="84" spans="22:31" x14ac:dyDescent="0.3">
      <c r="V84" s="75">
        <v>45870.625</v>
      </c>
      <c r="W84" s="54">
        <v>109.63</v>
      </c>
      <c r="AD84" s="75">
        <v>45873.625</v>
      </c>
      <c r="AE84" s="54">
        <v>83.17</v>
      </c>
    </row>
    <row r="85" spans="22:31" x14ac:dyDescent="0.3">
      <c r="V85" s="75">
        <v>45873.625</v>
      </c>
      <c r="W85" s="54">
        <v>109.82</v>
      </c>
      <c r="AD85" s="75">
        <v>45874.625</v>
      </c>
      <c r="AE85" s="54">
        <v>83.12</v>
      </c>
    </row>
    <row r="86" spans="22:31" x14ac:dyDescent="0.3">
      <c r="V86" s="75">
        <v>45874.625</v>
      </c>
      <c r="W86" s="54">
        <v>109.9</v>
      </c>
      <c r="AD86" s="75">
        <v>45875.625</v>
      </c>
      <c r="AE86" s="54">
        <v>83.16</v>
      </c>
    </row>
    <row r="87" spans="22:31" x14ac:dyDescent="0.3">
      <c r="V87" s="75">
        <v>45875.625</v>
      </c>
      <c r="W87" s="54">
        <v>109.87</v>
      </c>
      <c r="AD87" s="75">
        <v>45876.625</v>
      </c>
      <c r="AE87" s="54">
        <v>83.09</v>
      </c>
    </row>
    <row r="88" spans="22:31" x14ac:dyDescent="0.3">
      <c r="V88" s="75">
        <v>45876.625</v>
      </c>
      <c r="W88" s="54">
        <v>109.76</v>
      </c>
      <c r="AD88" s="75">
        <v>45877.625</v>
      </c>
      <c r="AE88" s="54">
        <v>82.88</v>
      </c>
    </row>
    <row r="89" spans="22:31" x14ac:dyDescent="0.3">
      <c r="V89" s="75">
        <v>45877.625</v>
      </c>
      <c r="W89" s="54">
        <v>109.41</v>
      </c>
      <c r="AD89" s="75">
        <v>45880.625</v>
      </c>
      <c r="AE89" s="54">
        <v>82.93</v>
      </c>
    </row>
    <row r="90" spans="22:31" x14ac:dyDescent="0.3">
      <c r="V90" s="75">
        <v>45880.625</v>
      </c>
      <c r="W90" s="54">
        <v>109.58499999999999</v>
      </c>
      <c r="AD90" s="75">
        <v>45881.625</v>
      </c>
      <c r="AE90" s="54">
        <v>83.02</v>
      </c>
    </row>
    <row r="91" spans="22:31" x14ac:dyDescent="0.3">
      <c r="V91" s="75">
        <v>45881.625</v>
      </c>
      <c r="W91" s="54">
        <v>109.68</v>
      </c>
      <c r="AD91" s="75">
        <v>45882.625</v>
      </c>
      <c r="AE91" s="54">
        <v>83.34</v>
      </c>
    </row>
    <row r="92" spans="22:31" x14ac:dyDescent="0.3">
      <c r="V92" s="75">
        <v>45882.625</v>
      </c>
      <c r="W92" s="54">
        <v>110.26</v>
      </c>
      <c r="AD92" s="75">
        <v>45883.625</v>
      </c>
      <c r="AE92" s="54">
        <v>83.12</v>
      </c>
    </row>
    <row r="93" spans="22:31" x14ac:dyDescent="0.3">
      <c r="V93" s="75">
        <v>45883.625</v>
      </c>
      <c r="W93" s="54">
        <v>109.88</v>
      </c>
      <c r="AD93" s="75">
        <v>45884.625</v>
      </c>
      <c r="AE93" s="54">
        <v>83.06</v>
      </c>
    </row>
    <row r="94" spans="22:31" x14ac:dyDescent="0.3">
      <c r="V94" s="75">
        <v>45884.625</v>
      </c>
      <c r="W94" s="54">
        <v>109.74</v>
      </c>
      <c r="AD94" s="75">
        <v>45887.625</v>
      </c>
      <c r="AE94" s="54">
        <v>82.96</v>
      </c>
    </row>
    <row r="95" spans="22:31" x14ac:dyDescent="0.3">
      <c r="V95" s="75">
        <v>45887.625</v>
      </c>
      <c r="W95" s="54">
        <v>109.54</v>
      </c>
      <c r="AD95" s="75">
        <v>45888.625</v>
      </c>
      <c r="AE95" s="54">
        <v>83.08</v>
      </c>
    </row>
    <row r="96" spans="22:31" x14ac:dyDescent="0.3">
      <c r="V96" s="75">
        <v>45888.625</v>
      </c>
      <c r="W96" s="54">
        <v>109.71</v>
      </c>
      <c r="AD96" s="75">
        <v>45889.625</v>
      </c>
      <c r="AE96" s="54">
        <v>83.11</v>
      </c>
    </row>
    <row r="97" spans="22:31" x14ac:dyDescent="0.3">
      <c r="V97" s="75">
        <v>45889.625</v>
      </c>
      <c r="W97" s="54">
        <v>109.76</v>
      </c>
      <c r="AD97" s="75">
        <v>45890.625</v>
      </c>
      <c r="AE97" s="54">
        <v>82.86</v>
      </c>
    </row>
    <row r="98" spans="22:31" x14ac:dyDescent="0.3">
      <c r="V98" s="75">
        <v>45890.625</v>
      </c>
      <c r="W98" s="54">
        <v>109.34</v>
      </c>
      <c r="AD98" s="75">
        <v>45891.625</v>
      </c>
      <c r="AE98" s="54">
        <v>83.38</v>
      </c>
    </row>
    <row r="99" spans="22:31" x14ac:dyDescent="0.3">
      <c r="V99" s="75">
        <v>45891.625</v>
      </c>
      <c r="W99" s="54">
        <v>110.2</v>
      </c>
      <c r="AD99" s="75">
        <v>45894.625</v>
      </c>
      <c r="AE99" s="54">
        <v>83.23</v>
      </c>
    </row>
    <row r="100" spans="22:31" x14ac:dyDescent="0.3">
      <c r="V100" s="75">
        <v>45894.625</v>
      </c>
      <c r="W100" s="54">
        <v>109.91</v>
      </c>
      <c r="AD100" s="75">
        <v>45895.625</v>
      </c>
      <c r="AE100" s="54">
        <v>83.36</v>
      </c>
    </row>
    <row r="101" spans="22:31" x14ac:dyDescent="0.3">
      <c r="V101" s="75">
        <v>45895.625</v>
      </c>
      <c r="W101" s="54">
        <v>109.99</v>
      </c>
      <c r="AD101" s="75">
        <v>45896.625</v>
      </c>
      <c r="AE101" s="54">
        <v>83.46</v>
      </c>
    </row>
    <row r="102" spans="22:31" x14ac:dyDescent="0.3">
      <c r="V102" s="75">
        <v>45896.625</v>
      </c>
      <c r="W102" s="54">
        <v>110.03</v>
      </c>
      <c r="AD102" s="75">
        <v>45897.625</v>
      </c>
      <c r="AE102" s="54">
        <v>83.53</v>
      </c>
    </row>
    <row r="103" spans="22:31" x14ac:dyDescent="0.3">
      <c r="V103" s="75">
        <v>45897.625</v>
      </c>
      <c r="W103" s="54">
        <v>110.2</v>
      </c>
      <c r="AD103" s="75">
        <v>45898.625</v>
      </c>
      <c r="AE103" s="54">
        <v>83.42</v>
      </c>
    </row>
    <row r="104" spans="22:31" x14ac:dyDescent="0.3">
      <c r="V104" s="75">
        <v>45898.625</v>
      </c>
      <c r="W104" s="54">
        <v>109.83</v>
      </c>
      <c r="AD104" s="75">
        <v>45902.625</v>
      </c>
      <c r="AE104" s="54">
        <v>82.9</v>
      </c>
    </row>
    <row r="105" spans="22:31" x14ac:dyDescent="0.3">
      <c r="V105" s="75">
        <v>45902.625</v>
      </c>
      <c r="W105" s="54">
        <v>109.05</v>
      </c>
      <c r="AD105" s="75">
        <v>45903.625</v>
      </c>
      <c r="AE105" s="54">
        <v>83.2</v>
      </c>
    </row>
    <row r="106" spans="22:31" x14ac:dyDescent="0.3">
      <c r="V106" s="75">
        <v>45903.625</v>
      </c>
      <c r="W106" s="54">
        <v>109.7</v>
      </c>
      <c r="AD106" s="75">
        <v>45904.625</v>
      </c>
      <c r="AE106" s="54">
        <v>83.66</v>
      </c>
    </row>
    <row r="107" spans="22:31" x14ac:dyDescent="0.3">
      <c r="V107" s="75">
        <v>45904.625</v>
      </c>
      <c r="W107" s="54">
        <v>110.45</v>
      </c>
      <c r="AD107" s="75">
        <v>45905.625</v>
      </c>
      <c r="AE107" s="54">
        <v>83.99</v>
      </c>
    </row>
    <row r="108" spans="22:31" x14ac:dyDescent="0.3">
      <c r="V108" s="75">
        <v>45905.625</v>
      </c>
      <c r="W108" s="54">
        <v>111.17</v>
      </c>
      <c r="AD108" s="75">
        <v>45908.625</v>
      </c>
      <c r="AE108" s="54">
        <v>84.15</v>
      </c>
    </row>
    <row r="109" spans="22:31" x14ac:dyDescent="0.3">
      <c r="V109" s="75">
        <v>45908.625</v>
      </c>
      <c r="W109" s="54">
        <v>111.56</v>
      </c>
      <c r="AD109" s="75">
        <v>45909.625</v>
      </c>
      <c r="AE109" s="54">
        <v>84.04</v>
      </c>
    </row>
    <row r="110" spans="22:31" x14ac:dyDescent="0.3">
      <c r="V110" s="75">
        <v>45909.625</v>
      </c>
      <c r="W110" s="54">
        <v>111.36</v>
      </c>
      <c r="AD110" s="75">
        <v>45910.625</v>
      </c>
      <c r="AE110" s="54">
        <v>84.24</v>
      </c>
    </row>
    <row r="111" spans="22:31" x14ac:dyDescent="0.3">
      <c r="V111" s="75">
        <v>45910.625</v>
      </c>
      <c r="W111" s="54">
        <v>111.69</v>
      </c>
      <c r="AD111" s="75">
        <v>45911.625</v>
      </c>
      <c r="AE111" s="54">
        <v>84.49</v>
      </c>
    </row>
    <row r="112" spans="22:31" x14ac:dyDescent="0.3">
      <c r="V112" s="75">
        <v>45911.625</v>
      </c>
      <c r="W112" s="54">
        <v>112.21</v>
      </c>
      <c r="AD112" s="75">
        <v>45912.625</v>
      </c>
      <c r="AE112" s="54">
        <v>84.34</v>
      </c>
    </row>
    <row r="113" spans="22:31" x14ac:dyDescent="0.3">
      <c r="V113" s="75">
        <v>45912.625</v>
      </c>
      <c r="W113" s="54">
        <v>112.01</v>
      </c>
      <c r="AD113" s="75">
        <v>45915.625</v>
      </c>
      <c r="AE113" s="54">
        <v>84.54</v>
      </c>
    </row>
    <row r="114" spans="22:31" x14ac:dyDescent="0.3">
      <c r="V114" s="75">
        <v>45915.625</v>
      </c>
      <c r="W114" s="54">
        <v>112.36</v>
      </c>
      <c r="AD114" s="75">
        <v>45916.625</v>
      </c>
      <c r="AE114" s="54">
        <v>84.53</v>
      </c>
    </row>
    <row r="115" spans="22:31" x14ac:dyDescent="0.3">
      <c r="V115" s="75">
        <v>45916.625</v>
      </c>
      <c r="W115" s="54">
        <v>112.26</v>
      </c>
      <c r="AD115" s="75">
        <v>45917.625</v>
      </c>
      <c r="AE115" s="54">
        <v>84.37</v>
      </c>
    </row>
    <row r="116" spans="22:31" x14ac:dyDescent="0.3">
      <c r="V116" s="75">
        <v>45917.625</v>
      </c>
      <c r="W116" s="54">
        <v>112.06</v>
      </c>
      <c r="AD116" s="75">
        <v>45918.625</v>
      </c>
      <c r="AE116" s="54">
        <v>84.295000000000002</v>
      </c>
    </row>
    <row r="117" spans="22:31" x14ac:dyDescent="0.3">
      <c r="V117" s="75">
        <v>45918.625</v>
      </c>
      <c r="W117" s="54">
        <v>111.83</v>
      </c>
      <c r="AD117" s="75">
        <v>45919.625</v>
      </c>
      <c r="AE117" s="54">
        <v>84.29</v>
      </c>
    </row>
    <row r="118" spans="22:31" x14ac:dyDescent="0.3">
      <c r="V118" s="75">
        <v>45919.625</v>
      </c>
      <c r="W118" s="54">
        <v>111.74</v>
      </c>
      <c r="AD118" s="75">
        <v>45922.625</v>
      </c>
      <c r="AE118" s="54">
        <v>84.154300000000006</v>
      </c>
    </row>
    <row r="119" spans="22:31" x14ac:dyDescent="0.3">
      <c r="V119" s="75">
        <v>45922.625</v>
      </c>
      <c r="W119" s="54">
        <v>111.48</v>
      </c>
      <c r="AD119" s="75">
        <v>45923.625</v>
      </c>
      <c r="AE119" s="54">
        <v>84.29</v>
      </c>
    </row>
    <row r="120" spans="22:31" x14ac:dyDescent="0.3">
      <c r="V120" s="75">
        <v>45923.625</v>
      </c>
      <c r="W120" s="54">
        <v>111.71</v>
      </c>
      <c r="AD120" s="75">
        <v>45924.625</v>
      </c>
      <c r="AE120" s="54">
        <v>84.05</v>
      </c>
    </row>
    <row r="121" spans="22:31" x14ac:dyDescent="0.3">
      <c r="V121" s="75">
        <v>45924.625</v>
      </c>
      <c r="W121" s="54">
        <v>111.26</v>
      </c>
      <c r="AD121" s="75">
        <v>45925.625</v>
      </c>
      <c r="AE121" s="54">
        <v>83.87</v>
      </c>
    </row>
    <row r="122" spans="22:31" x14ac:dyDescent="0.3">
      <c r="V122" s="75">
        <v>45925.625</v>
      </c>
      <c r="W122" s="54">
        <v>111.06</v>
      </c>
      <c r="AD122" s="75">
        <v>45926.625</v>
      </c>
      <c r="AE122" s="54">
        <v>83.93</v>
      </c>
    </row>
    <row r="123" spans="22:31" x14ac:dyDescent="0.3">
      <c r="V123" s="75">
        <v>45926.625</v>
      </c>
      <c r="W123" s="54">
        <v>111.21</v>
      </c>
      <c r="AD123" s="75">
        <v>45929.625</v>
      </c>
      <c r="AE123" s="54">
        <v>84.11</v>
      </c>
    </row>
    <row r="124" spans="22:31" x14ac:dyDescent="0.3">
      <c r="V124" s="75">
        <v>45929.625</v>
      </c>
      <c r="W124" s="54">
        <v>111.58</v>
      </c>
      <c r="AD124" s="75">
        <v>45930.625</v>
      </c>
      <c r="AE124" s="54">
        <v>84.11</v>
      </c>
    </row>
    <row r="125" spans="22:31" x14ac:dyDescent="0.3">
      <c r="V125" s="75">
        <v>45930.625</v>
      </c>
      <c r="W125" s="54">
        <v>111.47</v>
      </c>
      <c r="AD125" s="75">
        <v>45931.625</v>
      </c>
      <c r="AE125" s="54">
        <v>84.07</v>
      </c>
    </row>
    <row r="126" spans="22:31" x14ac:dyDescent="0.3">
      <c r="V126" s="75">
        <v>45931.625</v>
      </c>
      <c r="W126" s="54">
        <v>111.51</v>
      </c>
      <c r="AD126" s="75">
        <v>45932.625</v>
      </c>
      <c r="AE126" s="54">
        <v>84.16</v>
      </c>
    </row>
    <row r="127" spans="22:31" x14ac:dyDescent="0.3">
      <c r="V127" s="75">
        <v>45932.625</v>
      </c>
      <c r="W127" s="54">
        <v>111.69</v>
      </c>
      <c r="AD127" s="75">
        <v>45933.625</v>
      </c>
      <c r="AE127" s="54">
        <v>84.06</v>
      </c>
    </row>
    <row r="128" spans="22:31" x14ac:dyDescent="0.3">
      <c r="V128" s="75">
        <v>45933.625</v>
      </c>
      <c r="W128" s="54">
        <v>111.55</v>
      </c>
      <c r="AD128" s="75">
        <v>45936.625</v>
      </c>
      <c r="AE128" s="54">
        <v>83.89</v>
      </c>
    </row>
    <row r="129" spans="22:31" x14ac:dyDescent="0.3">
      <c r="V129" s="75">
        <v>45936.625</v>
      </c>
      <c r="W129" s="54">
        <v>111.19</v>
      </c>
      <c r="AD129" s="75">
        <v>45937.625</v>
      </c>
      <c r="AE129" s="54">
        <v>84</v>
      </c>
    </row>
    <row r="130" spans="22:31" x14ac:dyDescent="0.3">
      <c r="V130" s="75">
        <v>45937.625</v>
      </c>
      <c r="W130" s="54">
        <v>111.4</v>
      </c>
      <c r="AD130" s="75">
        <v>45938.625</v>
      </c>
      <c r="AE130" s="54">
        <v>83.91</v>
      </c>
    </row>
    <row r="131" spans="22:31" x14ac:dyDescent="0.3">
      <c r="V131" s="75">
        <v>45938.625</v>
      </c>
      <c r="W131" s="54">
        <v>111.26</v>
      </c>
      <c r="AD131" s="75">
        <v>45939.625</v>
      </c>
      <c r="AE131" s="54">
        <v>83.78</v>
      </c>
    </row>
    <row r="132" spans="22:31" x14ac:dyDescent="0.3">
      <c r="V132" s="75">
        <v>45939.625</v>
      </c>
      <c r="W132" s="54">
        <v>111.04</v>
      </c>
      <c r="AD132" s="75">
        <v>45940.625</v>
      </c>
      <c r="AE132" s="54">
        <v>83.94</v>
      </c>
    </row>
    <row r="133" spans="22:31" x14ac:dyDescent="0.3">
      <c r="V133" s="75">
        <v>45940.625</v>
      </c>
      <c r="W133" s="54">
        <v>111.36</v>
      </c>
      <c r="AD133" s="75">
        <v>45943.625</v>
      </c>
      <c r="AE133" s="54">
        <v>84.18</v>
      </c>
    </row>
    <row r="134" spans="22:31" x14ac:dyDescent="0.3">
      <c r="V134" s="75">
        <v>45943.625</v>
      </c>
      <c r="W134" s="54">
        <v>111.73</v>
      </c>
      <c r="AD134" s="75">
        <v>45944.625</v>
      </c>
      <c r="AE134" s="54">
        <v>84.33</v>
      </c>
    </row>
    <row r="135" spans="22:31" x14ac:dyDescent="0.3">
      <c r="V135" s="75">
        <v>45944.625</v>
      </c>
      <c r="W135" s="54">
        <v>112.1</v>
      </c>
      <c r="AD135" s="75">
        <v>45945.625</v>
      </c>
      <c r="AE135" s="54">
        <v>84.38</v>
      </c>
    </row>
    <row r="136" spans="22:31" x14ac:dyDescent="0.3">
      <c r="V136" s="75">
        <v>45945.625</v>
      </c>
      <c r="W136" s="54">
        <v>112.1</v>
      </c>
      <c r="AD136" s="75">
        <v>45946.625</v>
      </c>
      <c r="AE136" s="54">
        <v>84.594999999999999</v>
      </c>
    </row>
    <row r="137" spans="22:31" x14ac:dyDescent="0.3">
      <c r="V137" s="75">
        <v>45946.625</v>
      </c>
      <c r="W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B21" sqref="B2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45797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9" ca="1">_xll.BDH(B4, "px_last",M1,"")</f>
        <v>45797</v>
      </c>
      <c r="N2" s="3">
        <f ca="1"/>
        <v>59.835000000000001</v>
      </c>
      <c r="O2" s="52" cm="1">
        <f t="array" aca="1" ref="O2:P105" ca="1">_xll.BDH(C4, "px_last",M1,"")</f>
        <v>45797</v>
      </c>
      <c r="P2" s="3">
        <f ca="1"/>
        <v>100.066</v>
      </c>
      <c r="Q2" s="52" cm="1">
        <f t="array" aca="1" ref="Q2:R5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45798</v>
      </c>
      <c r="N3" s="3">
        <f ca="1"/>
        <v>60.844000000000001</v>
      </c>
      <c r="O3" s="52">
        <f ca="1"/>
        <v>45798</v>
      </c>
      <c r="P3" s="3">
        <f ca="1"/>
        <v>99.025999999999996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45799</v>
      </c>
      <c r="N4" s="3">
        <f ca="1"/>
        <v>64.116</v>
      </c>
      <c r="O4" s="52">
        <f ca="1"/>
        <v>45799</v>
      </c>
      <c r="P4" s="3">
        <f ca="1"/>
        <v>99.465000000000003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45800</v>
      </c>
      <c r="N5" s="3">
        <f ca="1"/>
        <v>65.477999999999994</v>
      </c>
      <c r="O5" s="52">
        <f ca="1"/>
        <v>45800</v>
      </c>
      <c r="P5" s="3">
        <f ca="1"/>
        <v>99.475999999999999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45803</v>
      </c>
      <c r="N6" s="3">
        <f ca="1"/>
        <v>65.347999999999999</v>
      </c>
      <c r="O6" s="52">
        <f ca="1"/>
        <v>45804</v>
      </c>
      <c r="P6" s="3">
        <f ca="1"/>
        <v>100.30800000000001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45804</v>
      </c>
      <c r="N7" s="3">
        <f ca="1"/>
        <v>60.889000000000003</v>
      </c>
      <c r="O7" s="52">
        <f ca="1"/>
        <v>45805</v>
      </c>
      <c r="P7" s="3">
        <f ca="1"/>
        <v>100.041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45805</v>
      </c>
      <c r="N8" s="3">
        <f ca="1"/>
        <v>60.351999999999997</v>
      </c>
      <c r="O8" s="52">
        <f ca="1"/>
        <v>45806</v>
      </c>
      <c r="P8" s="3">
        <f ca="1"/>
        <v>100.55800000000001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45806</v>
      </c>
      <c r="N9" s="3">
        <f ca="1"/>
        <v>60.35</v>
      </c>
      <c r="O9" s="52">
        <f ca="1"/>
        <v>45807</v>
      </c>
      <c r="P9" s="3">
        <f ca="1"/>
        <v>100.679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45807</v>
      </c>
      <c r="N10" s="3">
        <f ca="1"/>
        <v>60.487000000000002</v>
      </c>
      <c r="O10" s="52">
        <f ca="1"/>
        <v>45810</v>
      </c>
      <c r="P10" s="3">
        <f ca="1"/>
        <v>100.422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45810</v>
      </c>
      <c r="N11" s="3">
        <f ca="1"/>
        <v>60.633000000000003</v>
      </c>
      <c r="O11" s="52">
        <f ca="1"/>
        <v>45811</v>
      </c>
      <c r="P11" s="3">
        <f ca="1"/>
        <v>100.51300000000001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153" t="s">
        <v>0</v>
      </c>
      <c r="I12" s="151"/>
      <c r="J12" s="154"/>
      <c r="K12" s="39" t="s">
        <v>16</v>
      </c>
      <c r="M12" s="52">
        <f ca="1"/>
        <v>45811</v>
      </c>
      <c r="N12" s="3">
        <f ca="1"/>
        <v>59.41</v>
      </c>
      <c r="O12" s="52">
        <f ca="1"/>
        <v>45812</v>
      </c>
      <c r="P12" s="3">
        <f ca="1"/>
        <v>101.38500000000001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45812</v>
      </c>
      <c r="N13" s="3">
        <f ca="1"/>
        <v>58.587000000000003</v>
      </c>
      <c r="O13" s="52">
        <f ca="1"/>
        <v>45813</v>
      </c>
      <c r="P13" s="3">
        <f ca="1"/>
        <v>100.863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45813</v>
      </c>
      <c r="N14" s="3">
        <f ca="1"/>
        <v>58.533000000000001</v>
      </c>
      <c r="O14" s="52">
        <f ca="1"/>
        <v>45814</v>
      </c>
      <c r="P14" s="3">
        <f ca="1"/>
        <v>100.096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45814</v>
      </c>
      <c r="N15" s="3">
        <f ca="1"/>
        <v>58.752000000000002</v>
      </c>
      <c r="O15" s="52">
        <f ca="1"/>
        <v>45817</v>
      </c>
      <c r="P15" s="3">
        <f ca="1"/>
        <v>100.477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45817</v>
      </c>
      <c r="N16" s="3">
        <f ca="1"/>
        <v>58.752000000000002</v>
      </c>
      <c r="O16" s="52">
        <f ca="1"/>
        <v>45818</v>
      </c>
      <c r="P16" s="3">
        <f ca="1"/>
        <v>100.437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45818</v>
      </c>
      <c r="N17" s="3">
        <f ca="1"/>
        <v>57.036999999999999</v>
      </c>
      <c r="O17" s="52">
        <f ca="1"/>
        <v>45819</v>
      </c>
      <c r="P17" s="3">
        <f ca="1"/>
        <v>100.79600000000001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45819</v>
      </c>
      <c r="N18" s="3">
        <f ca="1"/>
        <v>57.186</v>
      </c>
      <c r="O18" s="52">
        <f ca="1"/>
        <v>45820</v>
      </c>
      <c r="P18" s="3">
        <f ca="1"/>
        <v>101.16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:C20" si="21">-1*(B19-$B$14)*$B$8*$B$5*10^-4</f>
        <v>-26892.767999999996</v>
      </c>
      <c r="D19" s="32">
        <f t="shared" ref="D19:D20" si="22">$B$6*(A19-$A$14)/360*$B$5</f>
        <v>4763.8888888888896</v>
      </c>
      <c r="E19" s="45">
        <f t="shared" ref="E19:E20" ca="1" si="23">VLOOKUP(A19,O:P,2)</f>
        <v>105.131</v>
      </c>
      <c r="F19" s="31">
        <f t="shared" ref="F19:F20" ca="1" si="24">(E19-$E$14)/100*$C$5</f>
        <v>46899.999999999411</v>
      </c>
      <c r="G19" s="32">
        <f t="shared" ref="G19:G20" ca="1" si="25">$C$6*(A19-$A$14)/360*$C$5-$C$7*(A19-$A$14)/360*$C$5*$E$14/100</f>
        <v>2280.5572222222199</v>
      </c>
      <c r="H19" s="45">
        <f t="shared" ref="H19:H20" ca="1" si="26">VLOOKUP(A19,Q:R,2)</f>
        <v>101.7734375</v>
      </c>
      <c r="I19" s="31">
        <f t="shared" ref="I19:I20" ca="1" si="27">(H19-$H$14)/100*$D$5</f>
        <v>70258.59375</v>
      </c>
      <c r="J19" s="32">
        <f t="shared" ref="J19:J20" ca="1" si="28">$D$6*(A19-$A$14)/360*$D$5-$D$7*(A19-$A$14)/360*$D$5*$H$14/100</f>
        <v>201.33661892361124</v>
      </c>
      <c r="K19" s="82">
        <f t="shared" ref="K19:K20" ca="1" si="29">C19+D19-F19-G19+I19+J19</f>
        <v>-849.50596440913796</v>
      </c>
      <c r="M19" s="52">
        <f ca="1"/>
        <v>45820</v>
      </c>
      <c r="N19" s="3">
        <f ca="1"/>
        <v>57.186</v>
      </c>
      <c r="O19" s="52">
        <f ca="1"/>
        <v>45821</v>
      </c>
      <c r="P19" s="3">
        <f ca="1"/>
        <v>100.727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57.617400000000004</v>
      </c>
      <c r="C20" s="31">
        <f t="shared" si="21"/>
        <v>-36660.624000000047</v>
      </c>
      <c r="D20" s="32">
        <f t="shared" si="22"/>
        <v>5444.4444444444443</v>
      </c>
      <c r="E20" s="45">
        <f t="shared" ca="1" si="23"/>
        <v>105.45099999999999</v>
      </c>
      <c r="F20" s="31">
        <f t="shared" ca="1" si="24"/>
        <v>78899.999999998734</v>
      </c>
      <c r="G20" s="32">
        <f t="shared" ca="1" si="25"/>
        <v>2606.3511111111111</v>
      </c>
      <c r="H20" s="45">
        <f t="shared" ca="1" si="26"/>
        <v>102.2109375</v>
      </c>
      <c r="I20" s="31">
        <f t="shared" ca="1" si="27"/>
        <v>112564.84375</v>
      </c>
      <c r="J20" s="32">
        <f t="shared" ca="1" si="28"/>
        <v>230.09899305555518</v>
      </c>
      <c r="K20" s="82">
        <f t="shared" ca="1" si="29"/>
        <v>72.41207639010463</v>
      </c>
      <c r="M20" s="52">
        <f ca="1"/>
        <v>45821</v>
      </c>
      <c r="N20" s="3">
        <f ca="1"/>
        <v>57.186</v>
      </c>
      <c r="O20" s="52">
        <f ca="1"/>
        <v>45824</v>
      </c>
      <c r="P20" s="3">
        <f ca="1"/>
        <v>100.501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f ca="1"/>
        <v>45824</v>
      </c>
      <c r="N21" s="3">
        <f ca="1"/>
        <v>57.186</v>
      </c>
      <c r="O21" s="52">
        <f ca="1"/>
        <v>45825</v>
      </c>
      <c r="P21" s="3">
        <f ca="1"/>
        <v>100.82599999999999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f ca="1"/>
        <v>45825</v>
      </c>
      <c r="N22" s="3">
        <f ca="1"/>
        <v>57.186</v>
      </c>
      <c r="O22" s="52">
        <f ca="1"/>
        <v>45826</v>
      </c>
      <c r="P22" s="3">
        <f ca="1"/>
        <v>100.81399999999999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45826</v>
      </c>
      <c r="N23" s="3">
        <f ca="1"/>
        <v>57.186</v>
      </c>
      <c r="O23" s="52">
        <f ca="1"/>
        <v>45828</v>
      </c>
      <c r="P23" s="3">
        <f ca="1"/>
        <v>100.89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45827</v>
      </c>
      <c r="N24" s="3">
        <f ca="1"/>
        <v>57.186</v>
      </c>
      <c r="O24" s="52">
        <f ca="1"/>
        <v>45831</v>
      </c>
      <c r="P24" s="3">
        <f ca="1"/>
        <v>101.033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45828</v>
      </c>
      <c r="N25" s="3">
        <f ca="1"/>
        <v>57.186</v>
      </c>
      <c r="O25" s="52">
        <f ca="1"/>
        <v>45832</v>
      </c>
      <c r="P25" s="3">
        <f ca="1"/>
        <v>101.688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45831</v>
      </c>
      <c r="N26" s="3">
        <f ca="1"/>
        <v>57.186</v>
      </c>
      <c r="O26" s="52">
        <f ca="1"/>
        <v>45833</v>
      </c>
      <c r="P26" s="3">
        <f ca="1"/>
        <v>101.746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45832</v>
      </c>
      <c r="N27" s="3">
        <f ca="1"/>
        <v>57.186</v>
      </c>
      <c r="O27" s="52">
        <f ca="1"/>
        <v>45834</v>
      </c>
      <c r="P27" s="3">
        <f ca="1"/>
        <v>102.17100000000001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45833</v>
      </c>
      <c r="N28" s="3">
        <f ca="1"/>
        <v>57.186</v>
      </c>
      <c r="O28" s="52">
        <f ca="1"/>
        <v>45835</v>
      </c>
      <c r="P28" s="3">
        <f ca="1"/>
        <v>102.10599999999999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45834</v>
      </c>
      <c r="N29" s="3">
        <f ca="1"/>
        <v>68.790999999999997</v>
      </c>
      <c r="O29" s="52">
        <f ca="1"/>
        <v>45838</v>
      </c>
      <c r="P29" s="3">
        <f ca="1"/>
        <v>102.623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45835</v>
      </c>
      <c r="N30" s="3">
        <f ca="1"/>
        <v>68.721999999999994</v>
      </c>
      <c r="O30" s="52">
        <f ca="1"/>
        <v>45839</v>
      </c>
      <c r="P30" s="3">
        <f ca="1"/>
        <v>102.741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45838</v>
      </c>
      <c r="N31" s="3">
        <f ca="1"/>
        <v>68.069999999999993</v>
      </c>
      <c r="O31" s="52">
        <f ca="1"/>
        <v>45840</v>
      </c>
      <c r="P31" s="3">
        <f ca="1"/>
        <v>102.589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45839</v>
      </c>
      <c r="N32" s="3">
        <f ca="1"/>
        <v>68.171999999999997</v>
      </c>
      <c r="O32" s="52">
        <f ca="1"/>
        <v>45841</v>
      </c>
      <c r="P32" s="3">
        <f ca="1"/>
        <v>102.17100000000001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45840</v>
      </c>
      <c r="N33" s="3">
        <f ca="1"/>
        <v>67.387</v>
      </c>
      <c r="O33" s="52">
        <f ca="1"/>
        <v>45845</v>
      </c>
      <c r="P33" s="3">
        <f ca="1"/>
        <v>101.631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45841</v>
      </c>
      <c r="N34" s="3">
        <f ca="1"/>
        <v>67.069999999999993</v>
      </c>
      <c r="O34" s="52">
        <f ca="1"/>
        <v>45846</v>
      </c>
      <c r="P34" s="3">
        <f ca="1"/>
        <v>101.41500000000001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45842</v>
      </c>
      <c r="N35" s="3">
        <f ca="1"/>
        <v>66.430999999999997</v>
      </c>
      <c r="O35" s="52">
        <f ca="1"/>
        <v>45847</v>
      </c>
      <c r="P35" s="3">
        <f ca="1"/>
        <v>101.871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45845</v>
      </c>
      <c r="N36" s="3">
        <f ca="1"/>
        <v>65.94</v>
      </c>
      <c r="O36" s="52">
        <f ca="1"/>
        <v>45848</v>
      </c>
      <c r="P36" s="3">
        <f ca="1"/>
        <v>101.907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45846</v>
      </c>
      <c r="N37" s="3">
        <f ca="1"/>
        <v>66.525000000000006</v>
      </c>
      <c r="O37" s="52">
        <f ca="1"/>
        <v>45849</v>
      </c>
      <c r="P37" s="3">
        <f ca="1"/>
        <v>101.364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45847</v>
      </c>
      <c r="N38" s="3">
        <f ca="1"/>
        <v>66.244</v>
      </c>
      <c r="O38" s="52">
        <f ca="1"/>
        <v>45852</v>
      </c>
      <c r="P38" s="3">
        <f ca="1"/>
        <v>101.203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45848</v>
      </c>
      <c r="N39" s="3">
        <f ca="1"/>
        <v>66.423000000000002</v>
      </c>
      <c r="O39" s="52">
        <f ca="1"/>
        <v>45853</v>
      </c>
      <c r="P39" s="3">
        <f ca="1"/>
        <v>100.934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45849</v>
      </c>
      <c r="N40" s="3">
        <f ca="1"/>
        <v>67.114000000000004</v>
      </c>
      <c r="O40" s="52">
        <f ca="1"/>
        <v>45854</v>
      </c>
      <c r="P40" s="3">
        <f ca="1"/>
        <v>101.27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45852</v>
      </c>
      <c r="N41" s="3">
        <f ca="1"/>
        <v>67.042000000000002</v>
      </c>
      <c r="O41" s="52">
        <f ca="1"/>
        <v>45855</v>
      </c>
      <c r="P41" s="3">
        <f ca="1"/>
        <v>101.5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45853</v>
      </c>
      <c r="N42" s="3">
        <f ca="1"/>
        <v>67.724999999999994</v>
      </c>
      <c r="O42" s="52">
        <f ca="1"/>
        <v>45856</v>
      </c>
      <c r="P42" s="3">
        <f ca="1"/>
        <v>101.68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45854</v>
      </c>
      <c r="N43" s="3">
        <f ca="1"/>
        <v>67.887</v>
      </c>
      <c r="O43" s="52">
        <f ca="1"/>
        <v>45859</v>
      </c>
      <c r="P43" s="3">
        <f ca="1"/>
        <v>101.997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45855</v>
      </c>
      <c r="N44" s="3">
        <f ca="1"/>
        <v>67.484999999999999</v>
      </c>
      <c r="O44" s="52">
        <f ca="1"/>
        <v>45860</v>
      </c>
      <c r="P44" s="3">
        <f ca="1"/>
        <v>102.188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45856</v>
      </c>
      <c r="N45" s="3">
        <f ca="1"/>
        <v>66.545000000000002</v>
      </c>
      <c r="O45" s="52">
        <f ca="1"/>
        <v>45861</v>
      </c>
      <c r="P45" s="3">
        <f ca="1"/>
        <v>101.98399999999999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45859</v>
      </c>
      <c r="N46" s="3">
        <f ca="1"/>
        <v>66.367000000000004</v>
      </c>
      <c r="O46" s="52">
        <f ca="1"/>
        <v>45862</v>
      </c>
      <c r="P46" s="3">
        <f ca="1"/>
        <v>102.03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45860</v>
      </c>
      <c r="N47" s="3">
        <f ca="1"/>
        <v>66.105000000000004</v>
      </c>
      <c r="O47" s="52">
        <f ca="1"/>
        <v>45863</v>
      </c>
      <c r="P47" s="3">
        <f ca="1"/>
        <v>102.10899999999999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45861</v>
      </c>
      <c r="N48" s="3">
        <f ca="1"/>
        <v>65.403000000000006</v>
      </c>
      <c r="O48" s="52">
        <f ca="1"/>
        <v>45866</v>
      </c>
      <c r="P48" s="3">
        <f ca="1"/>
        <v>101.959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45862</v>
      </c>
      <c r="N49" s="3">
        <f ca="1"/>
        <v>65.320999999999998</v>
      </c>
      <c r="O49" s="52">
        <f ca="1"/>
        <v>45867</v>
      </c>
      <c r="P49" s="3">
        <f ca="1"/>
        <v>102.581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45863</v>
      </c>
      <c r="N50" s="3">
        <f ca="1"/>
        <v>64.915999999999997</v>
      </c>
      <c r="O50" s="52">
        <f ca="1"/>
        <v>45868</v>
      </c>
      <c r="P50" s="3">
        <f ca="1"/>
        <v>102.148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45866</v>
      </c>
      <c r="N51" s="3">
        <f ca="1"/>
        <v>64.944999999999993</v>
      </c>
      <c r="O51" s="52">
        <f ca="1"/>
        <v>45869</v>
      </c>
      <c r="P51" s="3">
        <f ca="1"/>
        <v>102.137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45867</v>
      </c>
      <c r="N52" s="3">
        <f ca="1"/>
        <v>64.834000000000003</v>
      </c>
      <c r="O52" s="52">
        <f ca="1"/>
        <v>45870</v>
      </c>
      <c r="P52" s="3">
        <f ca="1"/>
        <v>102.979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45868</v>
      </c>
      <c r="N53" s="3">
        <f ca="1"/>
        <v>65.064999999999998</v>
      </c>
      <c r="O53" s="52">
        <f ca="1"/>
        <v>45873</v>
      </c>
      <c r="P53" s="3">
        <f ca="1"/>
        <v>103.155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45869</v>
      </c>
      <c r="N54" s="3">
        <f ca="1"/>
        <v>65.272000000000006</v>
      </c>
      <c r="O54" s="52">
        <f ca="1"/>
        <v>45874</v>
      </c>
      <c r="P54" s="3">
        <f ca="1"/>
        <v>103.024</v>
      </c>
      <c r="Q54" s="52">
        <f ca="1"/>
        <v>45947</v>
      </c>
      <c r="R54" s="3">
        <f ca="1"/>
        <v>102.0703125</v>
      </c>
    </row>
    <row r="55" spans="2:18" x14ac:dyDescent="0.3">
      <c r="H55" s="62"/>
      <c r="M55" s="52">
        <f ca="1"/>
        <v>45870</v>
      </c>
      <c r="N55" s="3">
        <f ca="1"/>
        <v>66.826999999999998</v>
      </c>
      <c r="O55" s="52">
        <f ca="1"/>
        <v>45875</v>
      </c>
      <c r="P55" s="3">
        <f ca="1"/>
        <v>102.974</v>
      </c>
    </row>
    <row r="56" spans="2:18" x14ac:dyDescent="0.3">
      <c r="H56" s="62"/>
      <c r="M56" s="52">
        <f ca="1"/>
        <v>45873</v>
      </c>
      <c r="N56" s="3">
        <f ca="1"/>
        <v>66.061000000000007</v>
      </c>
      <c r="O56" s="52">
        <f ca="1"/>
        <v>45876</v>
      </c>
      <c r="P56" s="3">
        <f ca="1"/>
        <v>102.893</v>
      </c>
    </row>
    <row r="57" spans="2:18" x14ac:dyDescent="0.3">
      <c r="M57" s="52">
        <f ca="1"/>
        <v>45874</v>
      </c>
      <c r="N57" s="3">
        <f ca="1"/>
        <v>65.790999999999997</v>
      </c>
      <c r="O57" s="52">
        <f ca="1"/>
        <v>45877</v>
      </c>
      <c r="P57" s="3">
        <f ca="1"/>
        <v>102.575</v>
      </c>
    </row>
    <row r="58" spans="2:18" x14ac:dyDescent="0.3">
      <c r="M58" s="52">
        <f ca="1"/>
        <v>45875</v>
      </c>
      <c r="N58" s="3">
        <f ca="1"/>
        <v>65.372</v>
      </c>
      <c r="O58" s="52">
        <f ca="1"/>
        <v>45880</v>
      </c>
      <c r="P58" s="3">
        <f ca="1"/>
        <v>102.467</v>
      </c>
    </row>
    <row r="59" spans="2:18" x14ac:dyDescent="0.3">
      <c r="M59" s="52">
        <f ca="1"/>
        <v>45876</v>
      </c>
      <c r="N59" s="3">
        <f ca="1"/>
        <v>65.460999999999999</v>
      </c>
      <c r="O59" s="52">
        <f ca="1"/>
        <v>45881</v>
      </c>
      <c r="P59" s="3">
        <f ca="1"/>
        <v>102.56699999999999</v>
      </c>
    </row>
    <row r="60" spans="2:18" x14ac:dyDescent="0.3">
      <c r="M60" s="52">
        <f ca="1"/>
        <v>45877</v>
      </c>
      <c r="N60" s="3">
        <f ca="1"/>
        <v>65.619</v>
      </c>
      <c r="O60" s="52">
        <f ca="1"/>
        <v>45882</v>
      </c>
      <c r="P60" s="3">
        <f ca="1"/>
        <v>103.23699999999999</v>
      </c>
    </row>
    <row r="61" spans="2:18" x14ac:dyDescent="0.3">
      <c r="M61" s="52">
        <f ca="1"/>
        <v>45880</v>
      </c>
      <c r="N61" s="3">
        <f ca="1"/>
        <v>65.174999999999997</v>
      </c>
      <c r="O61" s="52">
        <f ca="1"/>
        <v>45883</v>
      </c>
      <c r="P61" s="3">
        <f ca="1"/>
        <v>102.833</v>
      </c>
    </row>
    <row r="62" spans="2:18" x14ac:dyDescent="0.3">
      <c r="M62" s="52">
        <f ca="1"/>
        <v>45881</v>
      </c>
      <c r="N62" s="3">
        <f ca="1"/>
        <v>64.944000000000003</v>
      </c>
      <c r="O62" s="52">
        <f ca="1"/>
        <v>45884</v>
      </c>
      <c r="P62" s="3">
        <f ca="1"/>
        <v>102.70399999999999</v>
      </c>
    </row>
    <row r="63" spans="2:18" x14ac:dyDescent="0.3">
      <c r="M63" s="52">
        <f ca="1"/>
        <v>45882</v>
      </c>
      <c r="N63" s="3">
        <f ca="1"/>
        <v>63.802</v>
      </c>
      <c r="O63" s="52">
        <f ca="1"/>
        <v>45887</v>
      </c>
      <c r="P63" s="3">
        <f ca="1"/>
        <v>102.584</v>
      </c>
    </row>
    <row r="64" spans="2:18" x14ac:dyDescent="0.3">
      <c r="M64" s="52">
        <f ca="1"/>
        <v>45883</v>
      </c>
      <c r="N64" s="3">
        <f ca="1"/>
        <v>64.509</v>
      </c>
      <c r="O64" s="52">
        <f ca="1"/>
        <v>45888</v>
      </c>
      <c r="P64" s="3">
        <f ca="1"/>
        <v>102.634</v>
      </c>
    </row>
    <row r="65" spans="13:16" x14ac:dyDescent="0.3">
      <c r="M65" s="52">
        <f ca="1"/>
        <v>45884</v>
      </c>
      <c r="N65" s="3">
        <f ca="1"/>
        <v>64.003</v>
      </c>
      <c r="O65" s="52">
        <f ca="1"/>
        <v>45889</v>
      </c>
      <c r="P65" s="3">
        <f ca="1"/>
        <v>102.47799999999999</v>
      </c>
    </row>
    <row r="66" spans="13:16" x14ac:dyDescent="0.3">
      <c r="M66" s="52">
        <f ca="1"/>
        <v>45887</v>
      </c>
      <c r="N66" s="3">
        <f ca="1"/>
        <v>64.117999999999995</v>
      </c>
      <c r="O66" s="52">
        <f ca="1"/>
        <v>45890</v>
      </c>
      <c r="P66" s="3">
        <f ca="1"/>
        <v>102.20099999999999</v>
      </c>
    </row>
    <row r="67" spans="13:16" x14ac:dyDescent="0.3">
      <c r="M67" s="52">
        <f ca="1"/>
        <v>45888</v>
      </c>
      <c r="N67" s="3">
        <f ca="1"/>
        <v>63.433999999999997</v>
      </c>
      <c r="O67" s="52">
        <f ca="1"/>
        <v>45891</v>
      </c>
      <c r="P67" s="3">
        <f ca="1"/>
        <v>102.886</v>
      </c>
    </row>
    <row r="68" spans="13:16" x14ac:dyDescent="0.3">
      <c r="M68" s="52">
        <f ca="1"/>
        <v>45889</v>
      </c>
      <c r="N68" s="3">
        <f ca="1"/>
        <v>63.737000000000002</v>
      </c>
      <c r="O68" s="52">
        <f ca="1"/>
        <v>45894</v>
      </c>
      <c r="P68" s="3">
        <f ca="1"/>
        <v>102.70099999999999</v>
      </c>
    </row>
    <row r="69" spans="13:16" x14ac:dyDescent="0.3">
      <c r="M69" s="52">
        <f ca="1"/>
        <v>45890</v>
      </c>
      <c r="N69" s="3">
        <f ca="1"/>
        <v>63.795000000000002</v>
      </c>
      <c r="O69" s="52">
        <f ca="1"/>
        <v>45895</v>
      </c>
      <c r="P69" s="3">
        <f ca="1"/>
        <v>102.666</v>
      </c>
    </row>
    <row r="70" spans="13:16" x14ac:dyDescent="0.3">
      <c r="M70" s="52">
        <f ca="1"/>
        <v>45891</v>
      </c>
      <c r="N70" s="3">
        <f ca="1"/>
        <v>63.033000000000001</v>
      </c>
      <c r="O70" s="52">
        <f ca="1"/>
        <v>45896</v>
      </c>
      <c r="P70" s="3">
        <f ca="1"/>
        <v>102.883</v>
      </c>
    </row>
    <row r="71" spans="13:16" x14ac:dyDescent="0.3">
      <c r="M71" s="52">
        <f ca="1"/>
        <v>45894</v>
      </c>
      <c r="N71" s="3">
        <f ca="1"/>
        <v>63.055</v>
      </c>
      <c r="O71" s="52">
        <f ca="1"/>
        <v>45897</v>
      </c>
      <c r="P71" s="3">
        <f ca="1"/>
        <v>103.069</v>
      </c>
    </row>
    <row r="72" spans="13:16" x14ac:dyDescent="0.3">
      <c r="M72" s="52">
        <f ca="1"/>
        <v>45895</v>
      </c>
      <c r="N72" s="3">
        <f ca="1"/>
        <v>62.975000000000001</v>
      </c>
      <c r="O72" s="52">
        <f ca="1"/>
        <v>45898</v>
      </c>
      <c r="P72" s="3">
        <f ca="1"/>
        <v>102.70099999999999</v>
      </c>
    </row>
    <row r="73" spans="13:16" x14ac:dyDescent="0.3">
      <c r="M73" s="52">
        <f ca="1"/>
        <v>45896</v>
      </c>
      <c r="N73" s="3">
        <f ca="1"/>
        <v>62.814999999999998</v>
      </c>
      <c r="O73" s="52">
        <f ca="1"/>
        <v>45902</v>
      </c>
      <c r="P73" s="3">
        <f ca="1"/>
        <v>102.49299999999999</v>
      </c>
    </row>
    <row r="74" spans="13:16" x14ac:dyDescent="0.3">
      <c r="M74" s="52">
        <f ca="1"/>
        <v>45897</v>
      </c>
      <c r="N74" s="3">
        <f ca="1"/>
        <v>63.460999999999999</v>
      </c>
      <c r="O74" s="52">
        <f ca="1"/>
        <v>45903</v>
      </c>
      <c r="P74" s="3">
        <f ca="1"/>
        <v>102.964</v>
      </c>
    </row>
    <row r="75" spans="13:16" x14ac:dyDescent="0.3">
      <c r="M75" s="52">
        <f ca="1"/>
        <v>45898</v>
      </c>
      <c r="N75" s="3">
        <f ca="1"/>
        <v>64.126999999999995</v>
      </c>
      <c r="O75" s="52">
        <f ca="1"/>
        <v>45904</v>
      </c>
      <c r="P75" s="3">
        <f ca="1"/>
        <v>103.59099999999999</v>
      </c>
    </row>
    <row r="76" spans="13:16" x14ac:dyDescent="0.3">
      <c r="M76" s="52">
        <f ca="1"/>
        <v>45901</v>
      </c>
      <c r="N76" s="3">
        <f ca="1"/>
        <v>64.126000000000005</v>
      </c>
      <c r="O76" s="52">
        <f ca="1"/>
        <v>45905</v>
      </c>
      <c r="P76" s="3">
        <f ca="1"/>
        <v>104.31399999999999</v>
      </c>
    </row>
    <row r="77" spans="13:16" x14ac:dyDescent="0.3">
      <c r="M77" s="52">
        <f ca="1"/>
        <v>45902</v>
      </c>
      <c r="N77" s="3">
        <f ca="1"/>
        <v>65.56</v>
      </c>
      <c r="O77" s="52">
        <f ca="1"/>
        <v>45908</v>
      </c>
      <c r="P77" s="3">
        <f ca="1"/>
        <v>104.47499999999999</v>
      </c>
    </row>
    <row r="78" spans="13:16" x14ac:dyDescent="0.3">
      <c r="M78" s="52">
        <f ca="1"/>
        <v>45903</v>
      </c>
      <c r="N78" s="3">
        <f ca="1"/>
        <v>64.844999999999999</v>
      </c>
      <c r="O78" s="52">
        <f ca="1"/>
        <v>45909</v>
      </c>
      <c r="P78" s="3">
        <f ca="1"/>
        <v>104.056</v>
      </c>
    </row>
    <row r="79" spans="13:16" x14ac:dyDescent="0.3">
      <c r="M79" s="52">
        <f ca="1"/>
        <v>45904</v>
      </c>
      <c r="N79" s="3">
        <f ca="1"/>
        <v>64.320999999999998</v>
      </c>
      <c r="O79" s="52">
        <f ca="1"/>
        <v>45910</v>
      </c>
      <c r="P79" s="3">
        <f ca="1"/>
        <v>104.554</v>
      </c>
    </row>
    <row r="80" spans="13:16" x14ac:dyDescent="0.3">
      <c r="M80" s="52">
        <f ca="1"/>
        <v>45905</v>
      </c>
      <c r="N80" s="3">
        <f ca="1"/>
        <v>63.731999999999999</v>
      </c>
      <c r="O80" s="52">
        <f ca="1"/>
        <v>45911</v>
      </c>
      <c r="P80" s="3">
        <f ca="1"/>
        <v>104.824</v>
      </c>
    </row>
    <row r="81" spans="13:16" x14ac:dyDescent="0.3">
      <c r="M81" s="52">
        <f ca="1"/>
        <v>45908</v>
      </c>
      <c r="N81" s="3">
        <f ca="1"/>
        <v>63.633000000000003</v>
      </c>
      <c r="O81" s="52">
        <f ca="1"/>
        <v>45912</v>
      </c>
      <c r="P81" s="3">
        <f ca="1"/>
        <v>104.553</v>
      </c>
    </row>
    <row r="82" spans="13:16" x14ac:dyDescent="0.3">
      <c r="M82" s="52">
        <f ca="1"/>
        <v>45909</v>
      </c>
      <c r="N82" s="3">
        <f ca="1"/>
        <v>63.423000000000002</v>
      </c>
      <c r="O82" s="52">
        <f ca="1"/>
        <v>45915</v>
      </c>
      <c r="P82" s="3">
        <f ca="1"/>
        <v>104.831</v>
      </c>
    </row>
    <row r="83" spans="13:16" x14ac:dyDescent="0.3">
      <c r="M83" s="52">
        <f ca="1"/>
        <v>45910</v>
      </c>
      <c r="N83" s="3">
        <f ca="1"/>
        <v>63.201999999999998</v>
      </c>
      <c r="O83" s="52">
        <f ca="1"/>
        <v>45916</v>
      </c>
      <c r="P83" s="3">
        <f ca="1"/>
        <v>104.877</v>
      </c>
    </row>
    <row r="84" spans="13:16" x14ac:dyDescent="0.3">
      <c r="M84" s="52">
        <f ca="1"/>
        <v>45911</v>
      </c>
      <c r="N84" s="3">
        <f ca="1"/>
        <v>62.77</v>
      </c>
      <c r="O84" s="52">
        <f ca="1"/>
        <v>45917</v>
      </c>
      <c r="P84" s="3">
        <f ca="1"/>
        <v>104.45699999999999</v>
      </c>
    </row>
    <row r="85" spans="13:16" x14ac:dyDescent="0.3">
      <c r="M85" s="52">
        <f ca="1"/>
        <v>45912</v>
      </c>
      <c r="N85" s="3">
        <f ca="1"/>
        <v>62.994</v>
      </c>
      <c r="O85" s="52">
        <f ca="1"/>
        <v>45918</v>
      </c>
      <c r="P85" s="3">
        <f ca="1"/>
        <v>104.489</v>
      </c>
    </row>
    <row r="86" spans="13:16" x14ac:dyDescent="0.3">
      <c r="M86" s="52">
        <f ca="1"/>
        <v>45915</v>
      </c>
      <c r="N86" s="3">
        <f ca="1"/>
        <v>63.128999999999998</v>
      </c>
      <c r="O86" s="52">
        <f ca="1"/>
        <v>45919</v>
      </c>
      <c r="P86" s="3">
        <f ca="1"/>
        <v>104.494</v>
      </c>
    </row>
    <row r="87" spans="13:16" x14ac:dyDescent="0.3">
      <c r="M87" s="52">
        <f ca="1"/>
        <v>45916</v>
      </c>
      <c r="N87" s="3">
        <f ca="1"/>
        <v>63.17</v>
      </c>
      <c r="O87" s="52">
        <f ca="1"/>
        <v>45922</v>
      </c>
      <c r="P87" s="3">
        <f ca="1"/>
        <v>104.434</v>
      </c>
    </row>
    <row r="88" spans="13:16" x14ac:dyDescent="0.3">
      <c r="M88" s="52">
        <f ca="1"/>
        <v>45917</v>
      </c>
      <c r="N88" s="3">
        <f ca="1"/>
        <v>63.49</v>
      </c>
      <c r="O88" s="52">
        <f ca="1"/>
        <v>45923</v>
      </c>
      <c r="P88" s="3">
        <f ca="1"/>
        <v>104.78100000000001</v>
      </c>
    </row>
    <row r="89" spans="13:16" x14ac:dyDescent="0.3">
      <c r="M89" s="52">
        <f ca="1"/>
        <v>45918</v>
      </c>
      <c r="N89" s="3">
        <f ca="1"/>
        <v>63.084000000000003</v>
      </c>
      <c r="O89" s="52">
        <f ca="1"/>
        <v>45924</v>
      </c>
      <c r="P89" s="3">
        <f ca="1"/>
        <v>104.285</v>
      </c>
    </row>
    <row r="90" spans="13:16" x14ac:dyDescent="0.3">
      <c r="M90" s="52">
        <f ca="1"/>
        <v>45919</v>
      </c>
      <c r="N90" s="3">
        <f ca="1"/>
        <v>63.002000000000002</v>
      </c>
      <c r="O90" s="52">
        <f ca="1"/>
        <v>45925</v>
      </c>
      <c r="P90" s="3">
        <f ca="1"/>
        <v>104.11499999999999</v>
      </c>
    </row>
    <row r="91" spans="13:16" x14ac:dyDescent="0.3">
      <c r="M91" s="52">
        <f ca="1"/>
        <v>45922</v>
      </c>
      <c r="N91" s="3">
        <f ca="1"/>
        <v>67.573999999999998</v>
      </c>
      <c r="O91" s="52">
        <f ca="1"/>
        <v>45926</v>
      </c>
      <c r="P91" s="3">
        <f ca="1"/>
        <v>104.175</v>
      </c>
    </row>
    <row r="92" spans="13:16" x14ac:dyDescent="0.3">
      <c r="M92" s="52">
        <f ca="1"/>
        <v>45923</v>
      </c>
      <c r="N92" s="3">
        <f ca="1"/>
        <v>67.238</v>
      </c>
      <c r="O92" s="52">
        <f ca="1"/>
        <v>45929</v>
      </c>
      <c r="P92" s="3">
        <f ca="1"/>
        <v>104.57</v>
      </c>
    </row>
    <row r="93" spans="13:16" x14ac:dyDescent="0.3">
      <c r="M93" s="52">
        <f ca="1"/>
        <v>45924</v>
      </c>
      <c r="N93" s="3">
        <f ca="1"/>
        <v>68.316999999999993</v>
      </c>
      <c r="O93" s="52">
        <f ca="1"/>
        <v>45930</v>
      </c>
      <c r="P93" s="3">
        <f ca="1"/>
        <v>104.336</v>
      </c>
    </row>
    <row r="94" spans="13:16" x14ac:dyDescent="0.3">
      <c r="M94" s="52">
        <f ca="1"/>
        <v>45925</v>
      </c>
      <c r="N94" s="3">
        <f ca="1"/>
        <v>69.316999999999993</v>
      </c>
      <c r="O94" s="52">
        <f ca="1"/>
        <v>45931</v>
      </c>
      <c r="P94" s="3">
        <f ca="1"/>
        <v>104.896</v>
      </c>
    </row>
    <row r="95" spans="13:16" x14ac:dyDescent="0.3">
      <c r="M95" s="52">
        <f ca="1"/>
        <v>45926</v>
      </c>
      <c r="N95" s="3">
        <f ca="1"/>
        <v>68.647999999999996</v>
      </c>
      <c r="O95" s="52">
        <f ca="1"/>
        <v>45932</v>
      </c>
      <c r="P95" s="3">
        <f ca="1"/>
        <v>105.07299999999999</v>
      </c>
    </row>
    <row r="96" spans="13:16" x14ac:dyDescent="0.3">
      <c r="M96" s="52">
        <f ca="1"/>
        <v>45929</v>
      </c>
      <c r="N96" s="3">
        <f ca="1"/>
        <v>68.183999999999997</v>
      </c>
      <c r="O96" s="52">
        <f ca="1"/>
        <v>45933</v>
      </c>
      <c r="P96" s="3">
        <f ca="1"/>
        <v>104.839</v>
      </c>
    </row>
    <row r="97" spans="3:16" x14ac:dyDescent="0.3">
      <c r="M97" s="52">
        <f ca="1"/>
        <v>45930</v>
      </c>
      <c r="N97" s="3">
        <f ca="1"/>
        <v>68.17</v>
      </c>
      <c r="O97" s="52">
        <f ca="1"/>
        <v>45936</v>
      </c>
      <c r="P97" s="3">
        <f ca="1"/>
        <v>104.559</v>
      </c>
    </row>
    <row r="98" spans="3:16" x14ac:dyDescent="0.3">
      <c r="M98" s="52">
        <f ca="1"/>
        <v>45931</v>
      </c>
      <c r="N98" s="3">
        <f ca="1"/>
        <v>69.165000000000006</v>
      </c>
      <c r="O98" s="52">
        <f ca="1"/>
        <v>45937</v>
      </c>
      <c r="P98" s="3">
        <f ca="1"/>
        <v>104.711</v>
      </c>
    </row>
    <row r="99" spans="3:16" x14ac:dyDescent="0.3">
      <c r="M99" s="52">
        <f ca="1"/>
        <v>45932</v>
      </c>
      <c r="N99" s="3">
        <f ca="1"/>
        <v>68.813999999999993</v>
      </c>
      <c r="O99" s="52">
        <f ca="1"/>
        <v>45938</v>
      </c>
      <c r="P99" s="3">
        <f ca="1"/>
        <v>104.66200000000001</v>
      </c>
    </row>
    <row r="100" spans="3:16" x14ac:dyDescent="0.3">
      <c r="M100" s="52">
        <f ca="1"/>
        <v>45933</v>
      </c>
      <c r="N100" s="3">
        <f ca="1"/>
        <v>69.846000000000004</v>
      </c>
      <c r="O100" s="52">
        <f ca="1"/>
        <v>45939</v>
      </c>
      <c r="P100" s="3">
        <f ca="1"/>
        <v>104.379</v>
      </c>
    </row>
    <row r="101" spans="3:16" x14ac:dyDescent="0.3">
      <c r="M101" s="52">
        <f ca="1"/>
        <v>45936</v>
      </c>
      <c r="N101" s="3">
        <f ca="1"/>
        <v>69.724999999999994</v>
      </c>
      <c r="O101" s="52">
        <f ca="1"/>
        <v>45940</v>
      </c>
      <c r="P101" s="3">
        <f ca="1"/>
        <v>104.739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45937</v>
      </c>
      <c r="N102" s="3">
        <f ca="1"/>
        <v>69.47</v>
      </c>
      <c r="O102" s="52">
        <f ca="1"/>
        <v>45944</v>
      </c>
      <c r="P102" s="3">
        <f ca="1"/>
        <v>105.012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45938</v>
      </c>
      <c r="N103" s="3">
        <f ca="1"/>
        <v>69.233999999999995</v>
      </c>
      <c r="O103" s="52">
        <f ca="1"/>
        <v>45945</v>
      </c>
      <c r="P103" s="3">
        <f ca="1"/>
        <v>105.131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45939</v>
      </c>
      <c r="N104" s="3">
        <f ca="1"/>
        <v>70.13</v>
      </c>
      <c r="O104" s="52">
        <f ca="1"/>
        <v>45946</v>
      </c>
      <c r="P104" s="3">
        <f ca="1"/>
        <v>105.45099999999999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45940</v>
      </c>
      <c r="N105" s="3">
        <f ca="1"/>
        <v>71.622</v>
      </c>
      <c r="O105" s="52">
        <f ca="1"/>
        <v>45947</v>
      </c>
      <c r="P105" s="3">
        <f ca="1"/>
        <v>105.226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45943</v>
      </c>
      <c r="N106" s="3">
        <f ca="1"/>
        <v>72.066000000000003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45944</v>
      </c>
      <c r="N107" s="3">
        <f ca="1"/>
        <v>72.063999999999993</v>
      </c>
    </row>
    <row r="108" spans="3:16" x14ac:dyDescent="0.3">
      <c r="M108" s="52">
        <f ca="1"/>
        <v>45945</v>
      </c>
      <c r="N108" s="3">
        <f ca="1"/>
        <v>70.635999999999996</v>
      </c>
    </row>
    <row r="109" spans="3:16" x14ac:dyDescent="0.3">
      <c r="M109" s="52">
        <f ca="1"/>
        <v>45946</v>
      </c>
      <c r="N109" s="3">
        <f ca="1"/>
        <v>71.272000000000006</v>
      </c>
    </row>
    <row r="111" spans="3:16" x14ac:dyDescent="0.3">
      <c r="K111" s="3">
        <f ca="1">K103-N103</f>
        <v>-12.314899999999994</v>
      </c>
    </row>
    <row r="112" spans="3:16" x14ac:dyDescent="0.3">
      <c r="K112" s="3">
        <f t="shared" ref="K112:K115" ca="1" si="30">K104-N104</f>
        <v>-13.243899999999996</v>
      </c>
    </row>
    <row r="113" spans="11:11" x14ac:dyDescent="0.3">
      <c r="K113" s="3">
        <f t="shared" ca="1" si="30"/>
        <v>-15.333500000000001</v>
      </c>
    </row>
    <row r="114" spans="11:11" x14ac:dyDescent="0.3">
      <c r="K114" s="3">
        <f t="shared" ca="1" si="30"/>
        <v>-15.706000000000003</v>
      </c>
    </row>
    <row r="115" spans="11:11" x14ac:dyDescent="0.3">
      <c r="K115" s="3">
        <f t="shared" ca="1" si="30"/>
        <v>-12.590699999999991</v>
      </c>
    </row>
  </sheetData>
  <mergeCells count="3">
    <mergeCell ref="B12:D12"/>
    <mergeCell ref="E12:G12"/>
    <mergeCell ref="H12:J12"/>
  </mergeCells>
  <conditionalFormatting sqref="L1 L7:L11 K12:K49 L50:L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N106"/>
  <sheetViews>
    <sheetView zoomScale="80" zoomScaleNormal="80" workbookViewId="0">
      <selection activeCell="G38" sqref="G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55" hidden="1" customWidth="1"/>
    <col min="10" max="10" width="10.6640625" style="62" hidden="1" customWidth="1"/>
    <col min="11" max="11" width="10.5546875" style="52" hidden="1" customWidth="1"/>
    <col min="12" max="12" width="10.5546875" style="62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2">
        <f ca="1">TODAY()-150</f>
        <v>45797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2" t="s">
        <v>0</v>
      </c>
      <c r="K2" s="104" t="s">
        <v>1</v>
      </c>
    </row>
    <row r="3" spans="1:14" x14ac:dyDescent="0.3">
      <c r="A3" s="14" t="s">
        <v>32</v>
      </c>
      <c r="B3" s="15" t="s">
        <v>103</v>
      </c>
      <c r="C3" s="5" t="s">
        <v>104</v>
      </c>
      <c r="D3" s="31"/>
      <c r="I3" s="52" cm="1">
        <f t="array" aca="1" ref="I3:J106" ca="1">_xll.BDH($B$4, "PX_LAST, ", I$1, "")</f>
        <v>45797</v>
      </c>
      <c r="J3" s="62">
        <f ca="1"/>
        <v>55.292000000000002</v>
      </c>
      <c r="K3" s="52" cm="1">
        <f t="array" aca="1" ref="K3:L40" ca="1">_xll.BDH($C$4, "PX_LAST, ", I$1, "")</f>
        <v>45811</v>
      </c>
      <c r="L3" s="62">
        <f ca="1"/>
        <v>685.81</v>
      </c>
    </row>
    <row r="4" spans="1:14" ht="30" customHeight="1" x14ac:dyDescent="0.3">
      <c r="A4" s="15" t="s">
        <v>33</v>
      </c>
      <c r="B4" s="17" t="s">
        <v>105</v>
      </c>
      <c r="C4" s="6" t="s">
        <v>106</v>
      </c>
      <c r="D4" s="31"/>
      <c r="I4" s="52">
        <f ca="1"/>
        <v>45798</v>
      </c>
      <c r="J4" s="62">
        <f ca="1"/>
        <v>58.441000000000003</v>
      </c>
      <c r="K4" s="52">
        <f ca="1"/>
        <v>45814</v>
      </c>
      <c r="L4" s="62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2">
        <f ca="1"/>
        <v>45799</v>
      </c>
      <c r="J5" s="62">
        <f ca="1"/>
        <v>57.939</v>
      </c>
      <c r="K5" s="52">
        <f ca="1"/>
        <v>45821</v>
      </c>
      <c r="L5" s="62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2">
        <f ca="1"/>
        <v>45800</v>
      </c>
      <c r="J6" s="62">
        <f ca="1"/>
        <v>59.526000000000003</v>
      </c>
      <c r="K6" s="52">
        <f ca="1"/>
        <v>45833</v>
      </c>
      <c r="L6" s="62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3">
        <f ca="1"/>
        <v>45804</v>
      </c>
      <c r="J7" s="62">
        <f ca="1"/>
        <v>55.707999999999998</v>
      </c>
      <c r="K7" s="52">
        <f ca="1"/>
        <v>45834</v>
      </c>
      <c r="L7" s="62">
        <f ca="1"/>
        <v>547.1</v>
      </c>
      <c r="N7" s="52"/>
    </row>
    <row r="8" spans="1:14" x14ac:dyDescent="0.3">
      <c r="A8" s="15" t="s">
        <v>14</v>
      </c>
      <c r="B8" s="15">
        <v>4.8</v>
      </c>
      <c r="C8" s="5"/>
      <c r="D8" s="31"/>
      <c r="E8" s="53"/>
      <c r="G8" s="52"/>
      <c r="I8" s="52">
        <f ca="1"/>
        <v>45805</v>
      </c>
      <c r="J8" s="62">
        <f ca="1"/>
        <v>56.082000000000001</v>
      </c>
      <c r="K8" s="52">
        <f ca="1"/>
        <v>45835</v>
      </c>
      <c r="L8" s="62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3"/>
      <c r="G9" s="52"/>
      <c r="I9" s="52">
        <f ca="1"/>
        <v>45806</v>
      </c>
      <c r="J9" s="62">
        <f ca="1"/>
        <v>56.131</v>
      </c>
      <c r="K9" s="52">
        <f ca="1"/>
        <v>45855</v>
      </c>
      <c r="L9" s="62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54.038020000000003</v>
      </c>
      <c r="C10" s="13" cm="1">
        <f t="array" ref="C10">_xll.BDP(C4,"PX_LAST")</f>
        <v>231.8</v>
      </c>
      <c r="D10" s="31"/>
      <c r="E10" s="1"/>
      <c r="G10" s="52"/>
      <c r="I10" s="52">
        <f ca="1"/>
        <v>45807</v>
      </c>
      <c r="J10" s="62">
        <f ca="1"/>
        <v>56.16</v>
      </c>
      <c r="K10" s="52">
        <f ca="1"/>
        <v>45870</v>
      </c>
      <c r="L10" s="62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2">
        <f ca="1"/>
        <v>45810</v>
      </c>
      <c r="J11" s="62">
        <f ca="1"/>
        <v>55.341000000000001</v>
      </c>
      <c r="K11" s="52">
        <f ca="1"/>
        <v>45891</v>
      </c>
      <c r="L11" s="62">
        <f ca="1"/>
        <v>302.45999999999998</v>
      </c>
    </row>
    <row r="12" spans="1:14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40"/>
      <c r="G12" s="39" t="s">
        <v>16</v>
      </c>
      <c r="I12" s="155">
        <f ca="1"/>
        <v>45811</v>
      </c>
      <c r="J12" s="46">
        <f ca="1"/>
        <v>54.959000000000003</v>
      </c>
      <c r="K12" s="52">
        <f ca="1"/>
        <v>45894</v>
      </c>
      <c r="L12" s="62">
        <f ca="1"/>
        <v>303.64999999999998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I13" s="155">
        <f ca="1"/>
        <v>45812</v>
      </c>
      <c r="J13" s="46">
        <f ca="1"/>
        <v>55.16</v>
      </c>
      <c r="K13" s="52">
        <f ca="1"/>
        <v>45898</v>
      </c>
      <c r="L13" s="62">
        <f ca="1"/>
        <v>305.2</v>
      </c>
    </row>
    <row r="14" spans="1:14" x14ac:dyDescent="0.3">
      <c r="A14" s="36">
        <v>45939</v>
      </c>
      <c r="B14" s="4">
        <v>52.6</v>
      </c>
      <c r="C14" s="31"/>
      <c r="D14" s="5"/>
      <c r="E14" s="4">
        <v>155.55000000000001</v>
      </c>
      <c r="F14" s="1"/>
      <c r="G14" s="82">
        <v>0</v>
      </c>
      <c r="I14" s="155">
        <f ca="1"/>
        <v>45813</v>
      </c>
      <c r="J14" s="46">
        <f ca="1"/>
        <v>55.661000000000001</v>
      </c>
      <c r="K14" s="52">
        <f ca="1"/>
        <v>45908</v>
      </c>
      <c r="L14" s="62">
        <f ca="1"/>
        <v>271.3</v>
      </c>
    </row>
    <row r="15" spans="1:14" x14ac:dyDescent="0.3">
      <c r="A15" s="36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2">
        <f ca="1">C15+D15+F15</f>
        <v>-8455.7777777776355</v>
      </c>
      <c r="I15" s="155">
        <f ca="1"/>
        <v>45814</v>
      </c>
      <c r="J15" s="46">
        <f ca="1"/>
        <v>54.006</v>
      </c>
      <c r="K15" s="52">
        <f ca="1"/>
        <v>45909</v>
      </c>
      <c r="L15" s="62">
        <f ca="1"/>
        <v>268.22000000000003</v>
      </c>
    </row>
    <row r="16" spans="1:14" x14ac:dyDescent="0.3">
      <c r="A16" s="36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2">
        <f ca="1">C16+D16+F16</f>
        <v>-147580.11111111095</v>
      </c>
      <c r="I16" s="155">
        <f ca="1"/>
        <v>45817</v>
      </c>
      <c r="J16" s="46">
        <f ca="1"/>
        <v>53.912999999999997</v>
      </c>
      <c r="K16" s="52">
        <f ca="1"/>
        <v>45911</v>
      </c>
      <c r="L16" s="62">
        <f ca="1"/>
        <v>234.12</v>
      </c>
    </row>
    <row r="17" spans="1:12" x14ac:dyDescent="0.3">
      <c r="A17" s="36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2">
        <f ca="1">C17+D17+F17</f>
        <v>108120.11111111121</v>
      </c>
      <c r="I17" s="155">
        <f ca="1"/>
        <v>45818</v>
      </c>
      <c r="J17" s="46">
        <f ca="1"/>
        <v>53.087000000000003</v>
      </c>
      <c r="K17" s="52">
        <f ca="1"/>
        <v>45912</v>
      </c>
      <c r="L17" s="62">
        <f ca="1"/>
        <v>224.91</v>
      </c>
    </row>
    <row r="18" spans="1:12" x14ac:dyDescent="0.3">
      <c r="A18" s="36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2">
        <f ca="1">C18+D18+F18</f>
        <v>85048.333333333605</v>
      </c>
      <c r="I18" s="155">
        <f ca="1"/>
        <v>45819</v>
      </c>
      <c r="J18" s="46">
        <f ca="1"/>
        <v>53.267000000000003</v>
      </c>
      <c r="K18" s="52">
        <f ca="1"/>
        <v>45915</v>
      </c>
      <c r="L18" s="62">
        <f ca="1"/>
        <v>211.6</v>
      </c>
    </row>
    <row r="19" spans="1:12" x14ac:dyDescent="0.3">
      <c r="A19" s="36">
        <v>45946</v>
      </c>
      <c r="B19" s="4">
        <f ca="1">VLOOKUP(A19,I:J,2)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">
        <f ca="1">VLOOKUP(A19,K:L,2)</f>
        <v>231.8</v>
      </c>
      <c r="F19" s="31">
        <f ca="1">(E19-$E$14)*$C$5*100</f>
        <v>160125</v>
      </c>
      <c r="G19" s="82">
        <f ca="1">C19+D19+F19</f>
        <v>48470.555555555678</v>
      </c>
      <c r="I19" s="155">
        <f ca="1"/>
        <v>45820</v>
      </c>
      <c r="J19" s="46">
        <f ca="1"/>
        <v>53.845999999999997</v>
      </c>
      <c r="K19" s="52">
        <f ca="1"/>
        <v>45916</v>
      </c>
      <c r="L19" s="62">
        <f ca="1"/>
        <v>223.2</v>
      </c>
    </row>
    <row r="20" spans="1:12" x14ac:dyDescent="0.3">
      <c r="A20" s="36">
        <v>45947</v>
      </c>
      <c r="B20" s="4"/>
      <c r="C20" s="31"/>
      <c r="D20" s="32"/>
      <c r="E20" s="4"/>
      <c r="F20" s="31"/>
      <c r="G20" s="82"/>
      <c r="I20" s="155">
        <f ca="1"/>
        <v>45821</v>
      </c>
      <c r="J20" s="46">
        <f ca="1"/>
        <v>55.892000000000003</v>
      </c>
      <c r="K20" s="52">
        <f ca="1"/>
        <v>45917</v>
      </c>
      <c r="L20" s="62">
        <f ca="1"/>
        <v>226.6</v>
      </c>
    </row>
    <row r="21" spans="1:12" x14ac:dyDescent="0.3">
      <c r="A21" s="36"/>
      <c r="B21" s="4"/>
      <c r="C21" s="31"/>
      <c r="D21" s="32"/>
      <c r="E21" s="4"/>
      <c r="F21" s="31"/>
      <c r="G21" s="82"/>
      <c r="I21" s="155">
        <f ca="1"/>
        <v>45824</v>
      </c>
      <c r="J21" s="46">
        <f ca="1"/>
        <v>54.283999999999999</v>
      </c>
      <c r="K21" s="52">
        <f ca="1"/>
        <v>45919</v>
      </c>
      <c r="L21" s="62">
        <f ca="1"/>
        <v>197.25</v>
      </c>
    </row>
    <row r="22" spans="1:12" x14ac:dyDescent="0.3">
      <c r="A22" s="110"/>
      <c r="B22" s="4"/>
      <c r="C22" s="31"/>
      <c r="D22" s="32"/>
      <c r="E22" s="4"/>
      <c r="F22" s="31"/>
      <c r="G22" s="82"/>
      <c r="I22" s="155">
        <f ca="1"/>
        <v>45825</v>
      </c>
      <c r="J22" s="46">
        <f ca="1"/>
        <v>56.819000000000003</v>
      </c>
      <c r="K22" s="52">
        <f ca="1"/>
        <v>45922</v>
      </c>
      <c r="L22" s="62">
        <f ca="1"/>
        <v>185.03</v>
      </c>
    </row>
    <row r="23" spans="1:12" ht="14.4" hidden="1" customHeight="1" x14ac:dyDescent="0.3">
      <c r="A23" s="110"/>
      <c r="B23" s="4"/>
      <c r="C23" s="31"/>
      <c r="D23" s="32"/>
      <c r="E23" s="4"/>
      <c r="F23" s="31"/>
      <c r="G23" s="82"/>
      <c r="I23" s="155">
        <f ca="1"/>
        <v>45826</v>
      </c>
      <c r="J23" s="46">
        <f ca="1"/>
        <v>56.100999999999999</v>
      </c>
      <c r="K23" s="52">
        <f ca="1"/>
        <v>45923</v>
      </c>
      <c r="L23" s="62">
        <f ca="1"/>
        <v>199.8</v>
      </c>
    </row>
    <row r="24" spans="1:12" ht="14.4" hidden="1" customHeight="1" x14ac:dyDescent="0.3">
      <c r="A24" s="110"/>
      <c r="B24" s="4"/>
      <c r="C24" s="31"/>
      <c r="D24" s="32"/>
      <c r="E24" s="4"/>
      <c r="F24" s="31"/>
      <c r="G24" s="82"/>
      <c r="I24" s="155">
        <f ca="1"/>
        <v>45828</v>
      </c>
      <c r="J24" s="46">
        <f ca="1"/>
        <v>56.012999999999998</v>
      </c>
      <c r="K24" s="52">
        <f ca="1"/>
        <v>45924</v>
      </c>
      <c r="L24" s="62">
        <f ca="1"/>
        <v>213.23</v>
      </c>
    </row>
    <row r="25" spans="1:12" ht="14.4" hidden="1" customHeight="1" x14ac:dyDescent="0.3">
      <c r="A25" s="110"/>
      <c r="B25" s="4"/>
      <c r="C25" s="31"/>
      <c r="D25" s="32"/>
      <c r="E25" s="4"/>
      <c r="F25" s="31"/>
      <c r="G25" s="82"/>
      <c r="I25" s="155">
        <f ca="1"/>
        <v>45831</v>
      </c>
      <c r="J25" s="46">
        <f ca="1"/>
        <v>54.692</v>
      </c>
      <c r="K25" s="52">
        <f ca="1"/>
        <v>45925</v>
      </c>
      <c r="L25" s="62">
        <f ca="1"/>
        <v>222.8</v>
      </c>
    </row>
    <row r="26" spans="1:12" ht="14.4" hidden="1" customHeight="1" x14ac:dyDescent="0.3">
      <c r="A26" s="110"/>
      <c r="B26" s="4"/>
      <c r="C26" s="31"/>
      <c r="D26" s="32"/>
      <c r="E26" s="4"/>
      <c r="F26" s="31"/>
      <c r="G26" s="82"/>
      <c r="I26" s="155">
        <f ca="1"/>
        <v>45832</v>
      </c>
      <c r="J26" s="46">
        <f ca="1"/>
        <v>52.798999999999999</v>
      </c>
      <c r="K26" s="52">
        <f ca="1"/>
        <v>45926</v>
      </c>
      <c r="L26" s="62">
        <f ca="1"/>
        <v>213.4</v>
      </c>
    </row>
    <row r="27" spans="1:12" ht="14.4" hidden="1" customHeight="1" x14ac:dyDescent="0.3">
      <c r="A27" s="156"/>
      <c r="B27" s="157"/>
      <c r="C27" s="31"/>
      <c r="D27" s="32"/>
      <c r="E27" s="4"/>
      <c r="F27" s="31"/>
      <c r="G27" s="82"/>
      <c r="I27" s="155">
        <f ca="1"/>
        <v>45833</v>
      </c>
      <c r="J27" s="46">
        <f ca="1"/>
        <v>53.402000000000001</v>
      </c>
      <c r="K27" s="52">
        <f ca="1"/>
        <v>45929</v>
      </c>
      <c r="L27" s="62">
        <f ca="1"/>
        <v>181.95</v>
      </c>
    </row>
    <row r="28" spans="1:12" ht="14.4" hidden="1" customHeight="1" x14ac:dyDescent="0.3">
      <c r="A28" s="110"/>
      <c r="B28" s="4"/>
      <c r="C28" s="31"/>
      <c r="D28" s="32"/>
      <c r="E28" s="4"/>
      <c r="F28" s="31"/>
      <c r="G28" s="82"/>
      <c r="I28" s="155">
        <f ca="1"/>
        <v>45834</v>
      </c>
      <c r="J28" s="46">
        <f ca="1"/>
        <v>52.491999999999997</v>
      </c>
      <c r="K28" s="52">
        <f ca="1"/>
        <v>45930</v>
      </c>
      <c r="L28" s="62">
        <f ca="1"/>
        <v>189.6</v>
      </c>
    </row>
    <row r="29" spans="1:12" ht="14.4" hidden="1" customHeight="1" x14ac:dyDescent="0.3">
      <c r="A29" s="110"/>
      <c r="B29" s="4"/>
      <c r="C29" s="31"/>
      <c r="D29" s="32"/>
      <c r="E29" s="4"/>
      <c r="F29" s="31"/>
      <c r="G29" s="82"/>
      <c r="I29" s="155">
        <f ca="1"/>
        <v>45835</v>
      </c>
      <c r="J29" s="46">
        <f ca="1"/>
        <v>51.991</v>
      </c>
      <c r="K29" s="52">
        <f ca="1"/>
        <v>45931</v>
      </c>
      <c r="L29" s="62">
        <f ca="1"/>
        <v>164.7</v>
      </c>
    </row>
    <row r="30" spans="1:12" ht="14.4" hidden="1" customHeight="1" x14ac:dyDescent="0.3">
      <c r="A30" s="110"/>
      <c r="B30" s="4"/>
      <c r="C30" s="31"/>
      <c r="D30" s="32"/>
      <c r="E30" s="4"/>
      <c r="F30" s="31"/>
      <c r="G30" s="82"/>
      <c r="I30" s="155">
        <f ca="1"/>
        <v>45838</v>
      </c>
      <c r="J30" s="46">
        <f ca="1"/>
        <v>51.058</v>
      </c>
      <c r="K30" s="52">
        <f ca="1"/>
        <v>45932</v>
      </c>
      <c r="L30" s="62">
        <f ca="1"/>
        <v>166.3</v>
      </c>
    </row>
    <row r="31" spans="1:12" ht="14.4" hidden="1" customHeight="1" x14ac:dyDescent="0.3">
      <c r="A31" s="110"/>
      <c r="B31" s="4"/>
      <c r="C31" s="31"/>
      <c r="D31" s="32"/>
      <c r="E31" s="4"/>
      <c r="F31" s="31"/>
      <c r="G31" s="82"/>
      <c r="I31" s="155">
        <f ca="1"/>
        <v>45839</v>
      </c>
      <c r="J31" s="46">
        <f ca="1"/>
        <v>50.558999999999997</v>
      </c>
      <c r="K31" s="52">
        <f ca="1"/>
        <v>45933</v>
      </c>
      <c r="L31" s="62">
        <f ca="1"/>
        <v>166.01</v>
      </c>
    </row>
    <row r="32" spans="1:12" ht="14.4" hidden="1" customHeight="1" x14ac:dyDescent="0.3">
      <c r="A32" s="110"/>
      <c r="B32" s="4"/>
      <c r="C32" s="31"/>
      <c r="D32" s="32"/>
      <c r="E32" s="4"/>
      <c r="F32" s="1"/>
      <c r="G32" s="82"/>
      <c r="I32" s="155">
        <f ca="1"/>
        <v>45840</v>
      </c>
      <c r="J32" s="46">
        <f ca="1"/>
        <v>50.177999999999997</v>
      </c>
      <c r="K32" s="52">
        <f ca="1"/>
        <v>45936</v>
      </c>
      <c r="L32" s="62">
        <f ca="1"/>
        <v>154.01</v>
      </c>
    </row>
    <row r="33" spans="1:12" ht="14.4" hidden="1" customHeight="1" x14ac:dyDescent="0.3">
      <c r="A33" s="110"/>
      <c r="B33" s="4"/>
      <c r="C33" s="31"/>
      <c r="D33" s="32"/>
      <c r="E33" s="4"/>
      <c r="F33" s="1"/>
      <c r="G33" s="82"/>
      <c r="I33" s="155">
        <f ca="1"/>
        <v>45841</v>
      </c>
      <c r="J33" s="46">
        <f ca="1"/>
        <v>49.305</v>
      </c>
      <c r="K33" s="52">
        <f ca="1"/>
        <v>45937</v>
      </c>
      <c r="L33" s="62">
        <f ca="1"/>
        <v>166.5</v>
      </c>
    </row>
    <row r="34" spans="1:12" ht="14.4" hidden="1" customHeight="1" x14ac:dyDescent="0.3">
      <c r="A34" s="110"/>
      <c r="B34" s="4"/>
      <c r="C34" s="31"/>
      <c r="D34" s="32"/>
      <c r="E34" s="4"/>
      <c r="F34" s="1"/>
      <c r="G34" s="82"/>
      <c r="I34" s="155">
        <f ca="1"/>
        <v>45845</v>
      </c>
      <c r="J34" s="46">
        <f ca="1"/>
        <v>50.89</v>
      </c>
      <c r="K34" s="52">
        <f ca="1"/>
        <v>45938</v>
      </c>
      <c r="L34" s="62">
        <f ca="1"/>
        <v>148.79</v>
      </c>
    </row>
    <row r="35" spans="1:12" ht="14.4" hidden="1" customHeight="1" x14ac:dyDescent="0.3">
      <c r="A35" s="110"/>
      <c r="B35" s="4"/>
      <c r="C35" s="31"/>
      <c r="D35" s="32"/>
      <c r="E35" s="4"/>
      <c r="F35" s="1"/>
      <c r="G35" s="82"/>
      <c r="I35" s="155">
        <f ca="1"/>
        <v>45846</v>
      </c>
      <c r="J35" s="46">
        <f ca="1"/>
        <v>51.234000000000002</v>
      </c>
      <c r="K35" s="52">
        <f ca="1"/>
        <v>45939</v>
      </c>
      <c r="L35" s="62">
        <f ca="1"/>
        <v>161.04</v>
      </c>
    </row>
    <row r="36" spans="1:12" ht="14.4" hidden="1" customHeight="1" x14ac:dyDescent="0.3">
      <c r="A36" s="110"/>
      <c r="B36" s="4"/>
      <c r="C36" s="31"/>
      <c r="D36" s="32"/>
      <c r="E36" s="4"/>
      <c r="F36" s="1"/>
      <c r="G36" s="82"/>
      <c r="I36" s="155">
        <f ca="1"/>
        <v>45847</v>
      </c>
      <c r="J36" s="46">
        <f ca="1"/>
        <v>50.05</v>
      </c>
      <c r="K36" s="52">
        <f ca="1"/>
        <v>45940</v>
      </c>
      <c r="L36" s="62">
        <f ca="1"/>
        <v>267.07</v>
      </c>
    </row>
    <row r="37" spans="1:12" x14ac:dyDescent="0.3">
      <c r="A37" s="110"/>
      <c r="B37" s="4"/>
      <c r="C37" s="31"/>
      <c r="D37" s="32"/>
      <c r="E37" s="4"/>
      <c r="F37" s="1"/>
      <c r="G37" s="82"/>
      <c r="I37" s="155">
        <f ca="1"/>
        <v>45848</v>
      </c>
      <c r="J37" s="46">
        <f ca="1"/>
        <v>49.847000000000001</v>
      </c>
      <c r="K37" s="52">
        <f ca="1"/>
        <v>45943</v>
      </c>
      <c r="L37" s="62">
        <f ca="1"/>
        <v>195.86</v>
      </c>
    </row>
    <row r="38" spans="1:12" x14ac:dyDescent="0.3">
      <c r="A38" s="110"/>
      <c r="B38" s="4"/>
      <c r="C38" s="31"/>
      <c r="D38" s="32"/>
      <c r="E38" s="4"/>
      <c r="F38" s="1"/>
      <c r="G38" s="82"/>
      <c r="I38" s="155">
        <f ca="1"/>
        <v>45849</v>
      </c>
      <c r="J38" s="46">
        <f ca="1"/>
        <v>50.536000000000001</v>
      </c>
      <c r="K38" s="52">
        <f ca="1"/>
        <v>45944</v>
      </c>
      <c r="L38" s="62">
        <f ca="1"/>
        <v>220.74</v>
      </c>
    </row>
    <row r="39" spans="1:12" x14ac:dyDescent="0.3">
      <c r="A39" s="110"/>
      <c r="B39" s="4"/>
      <c r="C39" s="31"/>
      <c r="D39" s="32"/>
      <c r="E39" s="4"/>
      <c r="F39" s="1"/>
      <c r="G39" s="81"/>
      <c r="I39" s="155">
        <f ca="1"/>
        <v>45852</v>
      </c>
      <c r="J39" s="46">
        <f ca="1"/>
        <v>50.942999999999998</v>
      </c>
      <c r="K39" s="52">
        <f ca="1"/>
        <v>45945</v>
      </c>
      <c r="L39" s="62">
        <f ca="1"/>
        <v>191.5</v>
      </c>
    </row>
    <row r="40" spans="1:12" x14ac:dyDescent="0.3">
      <c r="A40" s="110"/>
      <c r="B40" s="4"/>
      <c r="C40" s="31"/>
      <c r="D40" s="32"/>
      <c r="E40" s="4"/>
      <c r="F40" s="1"/>
      <c r="G40" s="81"/>
      <c r="I40" s="155">
        <f ca="1"/>
        <v>45853</v>
      </c>
      <c r="J40" s="46">
        <f ca="1"/>
        <v>52.14</v>
      </c>
      <c r="K40" s="52">
        <f ca="1"/>
        <v>45946</v>
      </c>
      <c r="L40" s="62">
        <f ca="1"/>
        <v>231.8</v>
      </c>
    </row>
    <row r="41" spans="1:12" x14ac:dyDescent="0.3">
      <c r="A41" s="110"/>
      <c r="B41" s="4"/>
      <c r="C41" s="31"/>
      <c r="D41" s="32"/>
      <c r="E41" s="4"/>
      <c r="F41" s="1"/>
      <c r="G41" s="81"/>
      <c r="I41" s="155">
        <f ca="1"/>
        <v>45854</v>
      </c>
      <c r="J41" s="46">
        <f ca="1"/>
        <v>51.95</v>
      </c>
    </row>
    <row r="42" spans="1:12" x14ac:dyDescent="0.3">
      <c r="A42" s="110"/>
      <c r="B42" s="4"/>
      <c r="C42" s="31"/>
      <c r="D42" s="5"/>
      <c r="E42" s="4"/>
      <c r="F42" s="1"/>
      <c r="G42" s="81"/>
      <c r="I42" s="155">
        <f ca="1"/>
        <v>45855</v>
      </c>
      <c r="J42" s="46">
        <f ca="1"/>
        <v>50.658000000000001</v>
      </c>
    </row>
    <row r="43" spans="1:12" x14ac:dyDescent="0.3">
      <c r="A43" s="110"/>
      <c r="B43" s="4"/>
      <c r="C43" s="31"/>
      <c r="D43" s="5"/>
      <c r="E43" s="4"/>
      <c r="F43" s="1"/>
      <c r="G43" s="81"/>
      <c r="I43" s="155">
        <f ca="1"/>
        <v>45856</v>
      </c>
      <c r="J43" s="46">
        <f ca="1"/>
        <v>50.805</v>
      </c>
    </row>
    <row r="44" spans="1:12" x14ac:dyDescent="0.3">
      <c r="A44" s="110"/>
      <c r="B44" s="4"/>
      <c r="C44" s="31"/>
      <c r="D44" s="5"/>
      <c r="E44" s="4"/>
      <c r="F44" s="1"/>
      <c r="G44" s="81"/>
      <c r="I44" s="155">
        <f ca="1"/>
        <v>45859</v>
      </c>
      <c r="J44" s="46">
        <f ca="1"/>
        <v>50.99</v>
      </c>
    </row>
    <row r="45" spans="1:12" x14ac:dyDescent="0.3">
      <c r="A45" s="36"/>
      <c r="B45" s="33"/>
      <c r="C45" s="60"/>
      <c r="D45" s="34"/>
      <c r="E45" s="33"/>
      <c r="G45" s="83"/>
      <c r="I45" s="155">
        <f ca="1"/>
        <v>45860</v>
      </c>
      <c r="J45" s="62">
        <f ca="1"/>
        <v>51.104999999999997</v>
      </c>
    </row>
    <row r="46" spans="1:12" ht="15" thickBot="1" x14ac:dyDescent="0.35">
      <c r="A46" s="36"/>
      <c r="B46" s="35"/>
      <c r="C46" s="70"/>
      <c r="D46" s="13"/>
      <c r="E46" s="35"/>
      <c r="F46" s="12"/>
      <c r="G46" s="84"/>
      <c r="I46" s="155">
        <f ca="1"/>
        <v>45861</v>
      </c>
      <c r="J46" s="62">
        <f ca="1"/>
        <v>50.115000000000002</v>
      </c>
    </row>
    <row r="47" spans="1:12" x14ac:dyDescent="0.3">
      <c r="I47" s="155">
        <f ca="1"/>
        <v>45862</v>
      </c>
      <c r="J47" s="62">
        <f ca="1"/>
        <v>50.139000000000003</v>
      </c>
    </row>
    <row r="48" spans="1:12" x14ac:dyDescent="0.3">
      <c r="I48" s="155">
        <f ca="1"/>
        <v>45863</v>
      </c>
      <c r="J48" s="62">
        <f ca="1"/>
        <v>50.043999999999997</v>
      </c>
    </row>
    <row r="49" spans="9:10" x14ac:dyDescent="0.3">
      <c r="I49" s="155">
        <f ca="1"/>
        <v>45866</v>
      </c>
      <c r="J49" s="62">
        <f ca="1"/>
        <v>50.25</v>
      </c>
    </row>
    <row r="50" spans="9:10" x14ac:dyDescent="0.3">
      <c r="I50" s="155">
        <f ca="1"/>
        <v>45867</v>
      </c>
      <c r="J50" s="62">
        <f ca="1"/>
        <v>50.933999999999997</v>
      </c>
    </row>
    <row r="51" spans="9:10" x14ac:dyDescent="0.3">
      <c r="I51" s="155">
        <f ca="1"/>
        <v>45868</v>
      </c>
      <c r="J51" s="62">
        <f ca="1"/>
        <v>50.837000000000003</v>
      </c>
    </row>
    <row r="52" spans="9:10" x14ac:dyDescent="0.3">
      <c r="I52" s="155">
        <f ca="1"/>
        <v>45869</v>
      </c>
      <c r="J52" s="62">
        <f ca="1"/>
        <v>51.338999999999999</v>
      </c>
    </row>
    <row r="53" spans="9:10" x14ac:dyDescent="0.3">
      <c r="I53" s="155">
        <f ca="1"/>
        <v>45870</v>
      </c>
      <c r="J53" s="62">
        <f ca="1"/>
        <v>53.94</v>
      </c>
    </row>
    <row r="54" spans="9:10" x14ac:dyDescent="0.3">
      <c r="I54" s="155">
        <f ca="1"/>
        <v>45873</v>
      </c>
      <c r="J54" s="62">
        <f ca="1"/>
        <v>51.886000000000003</v>
      </c>
    </row>
    <row r="55" spans="9:10" x14ac:dyDescent="0.3">
      <c r="I55" s="155">
        <f ca="1"/>
        <v>45874</v>
      </c>
      <c r="J55" s="62">
        <f ca="1"/>
        <v>52.518999999999998</v>
      </c>
    </row>
    <row r="56" spans="9:10" x14ac:dyDescent="0.3">
      <c r="I56" s="155">
        <f ca="1"/>
        <v>45875</v>
      </c>
      <c r="J56" s="62">
        <f ca="1"/>
        <v>52.03</v>
      </c>
    </row>
    <row r="57" spans="9:10" x14ac:dyDescent="0.3">
      <c r="I57" s="155">
        <f ca="1"/>
        <v>45876</v>
      </c>
      <c r="J57" s="62">
        <f ca="1"/>
        <v>51.976999999999997</v>
      </c>
    </row>
    <row r="58" spans="9:10" x14ac:dyDescent="0.3">
      <c r="I58" s="155">
        <f ca="1"/>
        <v>45877</v>
      </c>
      <c r="J58" s="62">
        <f ca="1"/>
        <v>51.043999999999997</v>
      </c>
    </row>
    <row r="59" spans="9:10" x14ac:dyDescent="0.3">
      <c r="I59" s="155">
        <f ca="1"/>
        <v>45880</v>
      </c>
      <c r="J59" s="62">
        <f ca="1"/>
        <v>51.491999999999997</v>
      </c>
    </row>
    <row r="60" spans="9:10" x14ac:dyDescent="0.3">
      <c r="I60" s="155">
        <f ca="1"/>
        <v>45881</v>
      </c>
      <c r="J60" s="62">
        <f ca="1"/>
        <v>50.103999999999999</v>
      </c>
    </row>
    <row r="61" spans="9:10" x14ac:dyDescent="0.3">
      <c r="I61" s="155">
        <f ca="1"/>
        <v>45882</v>
      </c>
      <c r="J61" s="62">
        <f ca="1"/>
        <v>49.718000000000004</v>
      </c>
    </row>
    <row r="62" spans="9:10" x14ac:dyDescent="0.3">
      <c r="I62" s="155">
        <f ca="1"/>
        <v>45883</v>
      </c>
      <c r="J62" s="62">
        <f ca="1"/>
        <v>49.960999999999999</v>
      </c>
    </row>
    <row r="63" spans="9:10" x14ac:dyDescent="0.3">
      <c r="I63" s="155">
        <f ca="1"/>
        <v>45884</v>
      </c>
      <c r="J63" s="62">
        <f ca="1"/>
        <v>50.036000000000001</v>
      </c>
    </row>
    <row r="64" spans="9:10" x14ac:dyDescent="0.3">
      <c r="I64" s="155">
        <f ca="1"/>
        <v>45887</v>
      </c>
      <c r="J64" s="62">
        <f ca="1"/>
        <v>50.034999999999997</v>
      </c>
    </row>
    <row r="65" spans="9:10" x14ac:dyDescent="0.3">
      <c r="I65" s="155">
        <f ca="1"/>
        <v>45888</v>
      </c>
      <c r="J65" s="62">
        <f ca="1"/>
        <v>50.387999999999998</v>
      </c>
    </row>
    <row r="66" spans="9:10" x14ac:dyDescent="0.3">
      <c r="I66" s="155">
        <f ca="1"/>
        <v>45889</v>
      </c>
      <c r="J66" s="62">
        <f ca="1"/>
        <v>50.752000000000002</v>
      </c>
    </row>
    <row r="67" spans="9:10" x14ac:dyDescent="0.3">
      <c r="I67" s="155">
        <f ca="1"/>
        <v>45890</v>
      </c>
      <c r="J67" s="62">
        <f ca="1"/>
        <v>51.588000000000001</v>
      </c>
    </row>
    <row r="68" spans="9:10" x14ac:dyDescent="0.3">
      <c r="I68" s="155">
        <f ca="1"/>
        <v>45891</v>
      </c>
      <c r="J68" s="62">
        <f ca="1"/>
        <v>49.064999999999998</v>
      </c>
    </row>
    <row r="69" spans="9:10" x14ac:dyDescent="0.3">
      <c r="I69" s="155">
        <f ca="1"/>
        <v>45894</v>
      </c>
      <c r="J69" s="62">
        <f ca="1"/>
        <v>49.643999999999998</v>
      </c>
    </row>
    <row r="70" spans="9:10" x14ac:dyDescent="0.3">
      <c r="I70" s="155">
        <f ca="1"/>
        <v>45895</v>
      </c>
      <c r="J70" s="62">
        <f ca="1"/>
        <v>49.65</v>
      </c>
    </row>
    <row r="71" spans="9:10" x14ac:dyDescent="0.3">
      <c r="I71" s="155">
        <f ca="1"/>
        <v>45896</v>
      </c>
      <c r="J71" s="62">
        <f ca="1"/>
        <v>50.3</v>
      </c>
    </row>
    <row r="72" spans="9:10" x14ac:dyDescent="0.3">
      <c r="I72" s="155">
        <f ca="1"/>
        <v>45897</v>
      </c>
      <c r="J72" s="62">
        <f ca="1"/>
        <v>50.12</v>
      </c>
    </row>
    <row r="73" spans="9:10" x14ac:dyDescent="0.3">
      <c r="I73" s="155">
        <f ca="1"/>
        <v>45898</v>
      </c>
      <c r="J73" s="62">
        <f ca="1"/>
        <v>50.957999999999998</v>
      </c>
    </row>
    <row r="74" spans="9:10" x14ac:dyDescent="0.3">
      <c r="I74" s="155">
        <f ca="1"/>
        <v>45902</v>
      </c>
      <c r="J74" s="62">
        <f ca="1"/>
        <v>51.023000000000003</v>
      </c>
    </row>
    <row r="75" spans="9:10" x14ac:dyDescent="0.3">
      <c r="I75" s="155">
        <f ca="1"/>
        <v>45903</v>
      </c>
      <c r="J75" s="62">
        <f ca="1"/>
        <v>50.9</v>
      </c>
    </row>
    <row r="76" spans="9:10" x14ac:dyDescent="0.3">
      <c r="I76" s="155">
        <f ca="1"/>
        <v>45904</v>
      </c>
      <c r="J76" s="62">
        <f ca="1"/>
        <v>49.542000000000002</v>
      </c>
    </row>
    <row r="77" spans="9:10" x14ac:dyDescent="0.3">
      <c r="I77" s="155">
        <f ca="1"/>
        <v>45905</v>
      </c>
      <c r="J77" s="62">
        <f ca="1"/>
        <v>49.9</v>
      </c>
    </row>
    <row r="78" spans="9:10" x14ac:dyDescent="0.3">
      <c r="I78" s="155">
        <f ca="1"/>
        <v>45908</v>
      </c>
      <c r="J78" s="62">
        <f ca="1"/>
        <v>49.997</v>
      </c>
    </row>
    <row r="79" spans="9:10" x14ac:dyDescent="0.3">
      <c r="I79" s="155">
        <f ca="1"/>
        <v>45909</v>
      </c>
      <c r="J79" s="62">
        <f ca="1"/>
        <v>49.539000000000001</v>
      </c>
    </row>
    <row r="80" spans="9:10" x14ac:dyDescent="0.3">
      <c r="I80" s="155">
        <f ca="1"/>
        <v>45910</v>
      </c>
      <c r="J80" s="62">
        <f ca="1"/>
        <v>48.988</v>
      </c>
    </row>
    <row r="81" spans="9:10" x14ac:dyDescent="0.3">
      <c r="I81" s="155">
        <f ca="1"/>
        <v>45911</v>
      </c>
      <c r="J81" s="62">
        <f ca="1"/>
        <v>47.709000000000003</v>
      </c>
    </row>
    <row r="82" spans="9:10" x14ac:dyDescent="0.3">
      <c r="I82" s="155">
        <f ca="1"/>
        <v>45912</v>
      </c>
      <c r="J82" s="62">
        <f ca="1"/>
        <v>47.848999999999997</v>
      </c>
    </row>
    <row r="83" spans="9:10" x14ac:dyDescent="0.3">
      <c r="I83" s="155">
        <f ca="1"/>
        <v>45915</v>
      </c>
      <c r="J83" s="62">
        <f ca="1"/>
        <v>46.994</v>
      </c>
    </row>
    <row r="84" spans="9:10" x14ac:dyDescent="0.3">
      <c r="I84" s="155">
        <f ca="1"/>
        <v>45916</v>
      </c>
      <c r="J84" s="62">
        <f ca="1"/>
        <v>47.453000000000003</v>
      </c>
    </row>
    <row r="85" spans="9:10" x14ac:dyDescent="0.3">
      <c r="I85" s="155">
        <f ca="1"/>
        <v>45917</v>
      </c>
      <c r="J85" s="62">
        <f ca="1"/>
        <v>47.76</v>
      </c>
    </row>
    <row r="86" spans="9:10" x14ac:dyDescent="0.3">
      <c r="I86" s="155">
        <f ca="1"/>
        <v>45918</v>
      </c>
      <c r="J86" s="62">
        <f ca="1"/>
        <v>46.95</v>
      </c>
    </row>
    <row r="87" spans="9:10" x14ac:dyDescent="0.3">
      <c r="I87" s="155">
        <f ca="1"/>
        <v>45919</v>
      </c>
      <c r="J87" s="62">
        <f ca="1"/>
        <v>47.262</v>
      </c>
    </row>
    <row r="88" spans="9:10" x14ac:dyDescent="0.3">
      <c r="I88" s="155">
        <f ca="1"/>
        <v>45922</v>
      </c>
      <c r="J88" s="62">
        <f ca="1"/>
        <v>51.720999999999997</v>
      </c>
    </row>
    <row r="89" spans="9:10" x14ac:dyDescent="0.3">
      <c r="I89" s="155">
        <f ca="1"/>
        <v>45923</v>
      </c>
      <c r="J89" s="62">
        <f ca="1"/>
        <v>52.152000000000001</v>
      </c>
    </row>
    <row r="90" spans="9:10" x14ac:dyDescent="0.3">
      <c r="I90" s="155">
        <f ca="1"/>
        <v>45924</v>
      </c>
      <c r="J90" s="62">
        <f ca="1"/>
        <v>52.631</v>
      </c>
    </row>
    <row r="91" spans="9:10" x14ac:dyDescent="0.3">
      <c r="I91" s="155">
        <f ca="1"/>
        <v>45925</v>
      </c>
      <c r="J91" s="62">
        <f ca="1"/>
        <v>53.494999999999997</v>
      </c>
    </row>
    <row r="92" spans="9:10" x14ac:dyDescent="0.3">
      <c r="I92" s="155">
        <f ca="1"/>
        <v>45926</v>
      </c>
      <c r="J92" s="62">
        <f ca="1"/>
        <v>52.826000000000001</v>
      </c>
    </row>
    <row r="93" spans="9:10" x14ac:dyDescent="0.3">
      <c r="I93" s="155">
        <f ca="1"/>
        <v>45929</v>
      </c>
      <c r="J93" s="62">
        <f ca="1"/>
        <v>52.215000000000003</v>
      </c>
    </row>
    <row r="94" spans="9:10" x14ac:dyDescent="0.3">
      <c r="I94" s="155">
        <f ca="1"/>
        <v>45930</v>
      </c>
      <c r="J94" s="62">
        <f ca="1"/>
        <v>52.07</v>
      </c>
    </row>
    <row r="95" spans="9:10" x14ac:dyDescent="0.3">
      <c r="I95" s="155">
        <f ca="1"/>
        <v>45931</v>
      </c>
      <c r="J95" s="62">
        <f ca="1"/>
        <v>52.097999999999999</v>
      </c>
    </row>
    <row r="96" spans="9:10" x14ac:dyDescent="0.3">
      <c r="I96" s="155">
        <f ca="1"/>
        <v>45932</v>
      </c>
      <c r="J96" s="62">
        <f ca="1"/>
        <v>51.646000000000001</v>
      </c>
    </row>
    <row r="97" spans="9:10" x14ac:dyDescent="0.3">
      <c r="I97" s="155">
        <f ca="1"/>
        <v>45933</v>
      </c>
      <c r="J97" s="62">
        <f ca="1"/>
        <v>51.488999999999997</v>
      </c>
    </row>
    <row r="98" spans="9:10" x14ac:dyDescent="0.3">
      <c r="I98" s="155">
        <f ca="1"/>
        <v>45936</v>
      </c>
      <c r="J98" s="62">
        <f ca="1"/>
        <v>50.904000000000003</v>
      </c>
    </row>
    <row r="99" spans="9:10" x14ac:dyDescent="0.3">
      <c r="I99" s="155">
        <f ca="1"/>
        <v>45937</v>
      </c>
      <c r="J99" s="62">
        <f ca="1"/>
        <v>51.424999999999997</v>
      </c>
    </row>
    <row r="100" spans="9:10" x14ac:dyDescent="0.3">
      <c r="I100" s="155">
        <f ca="1"/>
        <v>45938</v>
      </c>
      <c r="J100" s="62">
        <f ca="1"/>
        <v>51.866</v>
      </c>
    </row>
    <row r="101" spans="9:10" x14ac:dyDescent="0.3">
      <c r="I101" s="155">
        <f ca="1"/>
        <v>45939</v>
      </c>
      <c r="J101" s="62">
        <f ca="1"/>
        <v>52.597000000000001</v>
      </c>
    </row>
    <row r="102" spans="9:10" x14ac:dyDescent="0.3">
      <c r="I102" s="155">
        <f ca="1"/>
        <v>45940</v>
      </c>
      <c r="J102" s="62">
        <f ca="1"/>
        <v>56.701999999999998</v>
      </c>
    </row>
    <row r="103" spans="9:10" x14ac:dyDescent="0.3">
      <c r="I103" s="155">
        <f ca="1"/>
        <v>45944</v>
      </c>
      <c r="J103" s="62">
        <f ca="1"/>
        <v>53.369</v>
      </c>
    </row>
    <row r="104" spans="9:10" x14ac:dyDescent="0.3">
      <c r="I104" s="155">
        <f ca="1"/>
        <v>45945</v>
      </c>
      <c r="J104" s="62">
        <f ca="1"/>
        <v>52.787999999999997</v>
      </c>
    </row>
    <row r="105" spans="9:10" x14ac:dyDescent="0.3">
      <c r="I105" s="155">
        <f ca="1"/>
        <v>45946</v>
      </c>
      <c r="J105" s="62">
        <f ca="1"/>
        <v>54.866</v>
      </c>
    </row>
    <row r="106" spans="9:10" x14ac:dyDescent="0.3">
      <c r="I106" s="155">
        <f ca="1"/>
        <v>45947</v>
      </c>
      <c r="J106" s="62">
        <f ca="1"/>
        <v>54.037999999999997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D35-C59F-4B3A-ADCD-D19D4324915C}">
  <dimension ref="A1:W139"/>
  <sheetViews>
    <sheetView tabSelected="1" topLeftCell="A23" zoomScale="80" zoomScaleNormal="80" workbookViewId="0">
      <selection activeCell="K46" sqref="K4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6" max="16" width="10.5546875" style="75" customWidth="1"/>
    <col min="17" max="17" width="6" style="54" customWidth="1"/>
    <col min="18" max="18" width="10.5546875" style="75" customWidth="1"/>
    <col min="19" max="19" width="8.88671875" style="54" customWidth="1"/>
    <col min="20" max="20" width="15.77734375" style="125" customWidth="1"/>
    <col min="21" max="21" width="8.88671875" style="54" customWidth="1"/>
    <col min="22" max="22" width="10.5546875" style="75" customWidth="1"/>
    <col min="23" max="23" width="8.88671875" style="54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39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8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5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92.17</v>
      </c>
      <c r="C10" s="21" cm="1">
        <f t="array" ref="C10">_xll.BDP(C4,"px_last")</f>
        <v>101.262</v>
      </c>
      <c r="D10" s="21" cm="1">
        <f t="array" ref="D10">_xll.BDP(D4,"px_last")</f>
        <v>121.59</v>
      </c>
      <c r="E10" s="22" cm="1">
        <f t="array" ref="E10">_xll.BDP(E4,"px_last")</f>
        <v>100.194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2" si="0">(B15/$B$14-1)*$B$5</f>
        <v>-67662.66103713226</v>
      </c>
      <c r="D15" s="32">
        <f t="shared" ref="D15:D22" si="1">-1*(A15-$A$14)/360*$B$7*$B$5</f>
        <v>-2937.5</v>
      </c>
      <c r="E15" s="76">
        <f>VLOOKUP($A15+$I$2,R$3:S$500,2)</f>
        <v>100.99299999999999</v>
      </c>
      <c r="F15" s="31">
        <f t="shared" ref="F15:F22" si="2">(E15-$E$14)/100*$C$5</f>
        <v>18599.999999997865</v>
      </c>
      <c r="G15" s="32">
        <f t="shared" ref="G15:G22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2" si="4">(H15/$H$14-1)*$D$5</f>
        <v>78246.484698095475</v>
      </c>
      <c r="J15" s="32">
        <f t="shared" ref="J15:J22" si="5">-1*(A15-$A$14)/360*$D$7*$D$5</f>
        <v>-5052.5</v>
      </c>
      <c r="K15" s="76">
        <f>VLOOKUP($A15+$I$2,V$3:W$500,2)</f>
        <v>99.673000000000002</v>
      </c>
      <c r="L15" s="31">
        <f t="shared" ref="L15:L22" si="6">(K15-$K$14)/100*$E$5</f>
        <v>79129.999999999112</v>
      </c>
      <c r="M15" s="32">
        <f t="shared" ref="M15:M22" si="7">(A15-$A$14)/360*$E$6*$E$5-(A15-$A$14)/360*$E$7*$E$5*$K$14/100</f>
        <v>-2286.8934444444453</v>
      </c>
      <c r="N15" s="82">
        <f t="shared" ref="N15:N22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1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1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1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1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si="9"/>
        <v>92.23</v>
      </c>
      <c r="C21" s="31">
        <f t="shared" si="0"/>
        <v>-37891.090180794396</v>
      </c>
      <c r="D21" s="32">
        <f t="shared" si="1"/>
        <v>-26437.5</v>
      </c>
      <c r="E21" s="76">
        <f t="shared" si="10"/>
        <v>101.221</v>
      </c>
      <c r="F21" s="31">
        <f t="shared" si="2"/>
        <v>64199.999999999585</v>
      </c>
      <c r="G21" s="32">
        <f t="shared" si="3"/>
        <v>-9340.3499999999967</v>
      </c>
      <c r="H21" s="76">
        <f t="shared" si="11"/>
        <v>121.6</v>
      </c>
      <c r="I21" s="31">
        <f t="shared" si="4"/>
        <v>248966.08767576268</v>
      </c>
      <c r="J21" s="32">
        <f t="shared" si="5"/>
        <v>-45472.5</v>
      </c>
      <c r="K21" s="76">
        <f t="shared" si="12"/>
        <v>100.14700000000001</v>
      </c>
      <c r="L21" s="31">
        <f t="shared" si="6"/>
        <v>273470.00000000064</v>
      </c>
      <c r="M21" s="32">
        <f t="shared" si="7"/>
        <v>-20582.041000000005</v>
      </c>
      <c r="N21" s="82">
        <f t="shared" si="8"/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>B10</f>
        <v>92.17</v>
      </c>
      <c r="C22" s="31">
        <f t="shared" si="0"/>
        <v>-54130.128829707472</v>
      </c>
      <c r="D22" s="32">
        <f t="shared" si="1"/>
        <v>-29374.999999999996</v>
      </c>
      <c r="E22" s="76">
        <f>C10</f>
        <v>101.262</v>
      </c>
      <c r="F22" s="31">
        <f t="shared" si="2"/>
        <v>72399.999999998952</v>
      </c>
      <c r="G22" s="32">
        <f t="shared" si="3"/>
        <v>-10378.166666666664</v>
      </c>
      <c r="H22" s="76">
        <f>D10</f>
        <v>121.59</v>
      </c>
      <c r="I22" s="31">
        <f t="shared" si="4"/>
        <v>245409.42928040077</v>
      </c>
      <c r="J22" s="32">
        <f t="shared" si="5"/>
        <v>-50524.999999999993</v>
      </c>
      <c r="K22" s="76">
        <f>E10</f>
        <v>100.194</v>
      </c>
      <c r="L22" s="31">
        <f t="shared" si="6"/>
        <v>292739.99999999948</v>
      </c>
      <c r="M22" s="32">
        <f t="shared" si="7"/>
        <v>-22868.93444444444</v>
      </c>
      <c r="N22" s="82">
        <f t="shared" si="8"/>
        <v>-70540.325887885483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31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19" x14ac:dyDescent="0.3">
      <c r="P129" s="75">
        <v>45937.625</v>
      </c>
      <c r="Q129" s="54">
        <v>92.19</v>
      </c>
      <c r="R129" s="75">
        <v>45932.625</v>
      </c>
      <c r="S129" s="54">
        <v>100.905</v>
      </c>
    </row>
    <row r="130" spans="16:19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19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19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19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19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19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19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19" x14ac:dyDescent="0.3">
      <c r="R137" s="75">
        <v>45944.625</v>
      </c>
      <c r="S137" s="54">
        <v>101.13800000000001</v>
      </c>
    </row>
    <row r="138" spans="16:19" x14ac:dyDescent="0.3">
      <c r="R138" s="75">
        <v>45945.625</v>
      </c>
      <c r="S138" s="54">
        <v>101.23699999999999</v>
      </c>
    </row>
    <row r="139" spans="16:19" x14ac:dyDescent="0.3">
      <c r="R139" s="75">
        <v>45946.625</v>
      </c>
      <c r="S139" s="54">
        <v>101.221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Closed_CDX IG vs SPX Puts</vt:lpstr>
      <vt:lpstr>ETF 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2025-10-17T12:20:36Z</dcterms:modified>
</cp:coreProperties>
</file>