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F78A52FD-E1F9-4A35-B364-D0EAF6B1065C}" xr6:coauthVersionLast="47" xr6:coauthVersionMax="47" xr10:uidLastSave="{00000000-0000-0000-0000-000000000000}"/>
  <bookViews>
    <workbookView xWindow="-108" yWindow="-108" windowWidth="23256" windowHeight="12456" tabRatio="842" firstSheet="1" activeTab="8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" i="14" l="1"/>
  <c r="T20" i="14"/>
  <c r="T21" i="14"/>
  <c r="T22" i="14"/>
  <c r="T23" i="14"/>
  <c r="T18" i="14"/>
  <c r="W9" i="14"/>
  <c r="X4" i="14"/>
  <c r="W4" i="14"/>
  <c r="T27" i="12"/>
  <c r="T28" i="12"/>
  <c r="T29" i="12"/>
  <c r="T30" i="12"/>
  <c r="T31" i="12"/>
  <c r="T26" i="12"/>
  <c r="R8" i="12"/>
  <c r="K9" i="12"/>
  <c r="J9" i="12"/>
  <c r="B10" i="1" a="1"/>
  <c r="B10" i="1" l="1"/>
  <c r="F10" i="14" a="1"/>
  <c r="F10" i="14"/>
  <c r="C10" i="5" a="1"/>
  <c r="C10" i="5"/>
  <c r="C10" i="10" a="1"/>
  <c r="C10" i="10"/>
  <c r="D10" i="14" a="1"/>
  <c r="D10" i="14"/>
  <c r="F10" i="12" a="1"/>
  <c r="F10" i="12"/>
  <c r="D10" i="8" a="1"/>
  <c r="D10" i="8"/>
  <c r="C10" i="3" a="1"/>
  <c r="C10" i="3"/>
  <c r="E10" i="8" a="1"/>
  <c r="E10" i="8"/>
  <c r="D10" i="10" a="1"/>
  <c r="D10" i="10"/>
  <c r="E10" i="10" a="1"/>
  <c r="E10" i="10"/>
  <c r="E10" i="12" a="1"/>
  <c r="E10" i="12"/>
  <c r="C10" i="12" a="1"/>
  <c r="C10" i="12"/>
  <c r="B10" i="10" a="1"/>
  <c r="B10" i="10"/>
  <c r="C10" i="9" a="1"/>
  <c r="C10" i="9"/>
  <c r="C10" i="1" a="1"/>
  <c r="C10" i="1"/>
  <c r="B10" i="5" a="1"/>
  <c r="B10" i="5"/>
  <c r="E10" i="14" a="1"/>
  <c r="E10" i="14"/>
  <c r="G10" i="12" a="1"/>
  <c r="G10" i="12"/>
  <c r="B10" i="2" a="1"/>
  <c r="B10" i="2"/>
  <c r="D10" i="2" a="1"/>
  <c r="D10" i="2"/>
  <c r="B10" i="14" a="1"/>
  <c r="B10" i="14"/>
  <c r="D10" i="12" a="1"/>
  <c r="D10" i="12"/>
  <c r="C10" i="8" a="1"/>
  <c r="C10" i="8"/>
  <c r="B10" i="8" a="1"/>
  <c r="B10" i="8"/>
  <c r="C10" i="14" a="1"/>
  <c r="C10" i="14"/>
  <c r="B10" i="9" a="1"/>
  <c r="B10" i="9"/>
  <c r="B10" i="3" a="1"/>
  <c r="B10" i="3"/>
  <c r="C10" i="2" a="1"/>
  <c r="C10" i="2"/>
  <c r="G10" i="14" a="1"/>
  <c r="G10" i="14"/>
  <c r="B10" i="12" a="1"/>
  <c r="B10" i="12"/>
  <c r="N15" i="10"/>
  <c r="M15" i="10"/>
  <c r="L15" i="10"/>
  <c r="J15" i="10"/>
  <c r="I15" i="10"/>
  <c r="G15" i="10"/>
  <c r="F15" i="10"/>
  <c r="D15" i="10"/>
  <c r="C15" i="10"/>
  <c r="E1" i="9"/>
  <c r="C17" i="9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H23" i="3" s="1"/>
  <c r="G23" i="3"/>
  <c r="I24" i="2"/>
  <c r="K24" i="2" s="1"/>
  <c r="J24" i="2"/>
  <c r="F24" i="2"/>
  <c r="G24" i="2"/>
  <c r="C24" i="2"/>
  <c r="D24" i="2"/>
  <c r="G40" i="1"/>
  <c r="I40" i="1" s="1"/>
  <c r="H40" i="1"/>
  <c r="C40" i="1"/>
  <c r="D40" i="1"/>
  <c r="E40" i="1"/>
  <c r="T16" i="14"/>
  <c r="T17" i="14"/>
  <c r="T15" i="14"/>
  <c r="S16" i="14"/>
  <c r="S17" i="14"/>
  <c r="S18" i="14"/>
  <c r="S19" i="14"/>
  <c r="S20" i="14"/>
  <c r="S21" i="14"/>
  <c r="S22" i="14"/>
  <c r="S23" i="14"/>
  <c r="S15" i="14"/>
  <c r="R16" i="14"/>
  <c r="R17" i="14"/>
  <c r="R18" i="14"/>
  <c r="R19" i="14"/>
  <c r="R20" i="14"/>
  <c r="R21" i="14"/>
  <c r="R22" i="14"/>
  <c r="R23" i="14"/>
  <c r="R15" i="14"/>
  <c r="P16" i="14"/>
  <c r="P17" i="14"/>
  <c r="P18" i="14"/>
  <c r="P19" i="14"/>
  <c r="P20" i="14"/>
  <c r="P21" i="14"/>
  <c r="P22" i="14"/>
  <c r="P23" i="14"/>
  <c r="P15" i="14"/>
  <c r="O16" i="14"/>
  <c r="O17" i="14"/>
  <c r="O18" i="14"/>
  <c r="O19" i="14"/>
  <c r="O20" i="14"/>
  <c r="O21" i="14"/>
  <c r="O22" i="14"/>
  <c r="O23" i="14"/>
  <c r="O15" i="14"/>
  <c r="M16" i="14"/>
  <c r="M17" i="14"/>
  <c r="M18" i="14"/>
  <c r="M19" i="14"/>
  <c r="M20" i="14"/>
  <c r="M21" i="14"/>
  <c r="M22" i="14"/>
  <c r="M23" i="14"/>
  <c r="M15" i="14"/>
  <c r="L16" i="14"/>
  <c r="L17" i="14"/>
  <c r="L18" i="14"/>
  <c r="L19" i="14"/>
  <c r="L20" i="14"/>
  <c r="L21" i="14"/>
  <c r="L22" i="14"/>
  <c r="L23" i="14"/>
  <c r="L15" i="14"/>
  <c r="J16" i="14"/>
  <c r="J17" i="14"/>
  <c r="J18" i="14"/>
  <c r="J19" i="14"/>
  <c r="J20" i="14"/>
  <c r="J21" i="14"/>
  <c r="J22" i="14"/>
  <c r="J23" i="14"/>
  <c r="J15" i="14"/>
  <c r="I16" i="14"/>
  <c r="I17" i="14"/>
  <c r="I18" i="14"/>
  <c r="I19" i="14"/>
  <c r="I20" i="14"/>
  <c r="I21" i="14"/>
  <c r="I22" i="14"/>
  <c r="I23" i="14"/>
  <c r="I15" i="14"/>
  <c r="G16" i="14"/>
  <c r="G17" i="14"/>
  <c r="G18" i="14"/>
  <c r="G19" i="14"/>
  <c r="G20" i="14"/>
  <c r="G21" i="14"/>
  <c r="G22" i="14"/>
  <c r="G23" i="14"/>
  <c r="G15" i="14"/>
  <c r="F16" i="14"/>
  <c r="F17" i="14"/>
  <c r="F18" i="14"/>
  <c r="F19" i="14"/>
  <c r="F20" i="14"/>
  <c r="F21" i="14"/>
  <c r="F22" i="14"/>
  <c r="F23" i="14"/>
  <c r="F15" i="14"/>
  <c r="D16" i="14"/>
  <c r="D17" i="14"/>
  <c r="D18" i="14"/>
  <c r="D19" i="14"/>
  <c r="D20" i="14"/>
  <c r="D21" i="14"/>
  <c r="D22" i="14"/>
  <c r="D23" i="14"/>
  <c r="D15" i="14"/>
  <c r="C16" i="14"/>
  <c r="C17" i="14"/>
  <c r="C18" i="14"/>
  <c r="C19" i="14"/>
  <c r="C20" i="14"/>
  <c r="C21" i="14"/>
  <c r="C22" i="14"/>
  <c r="C23" i="14"/>
  <c r="C15" i="14"/>
  <c r="B43" i="14"/>
  <c r="I1" i="14"/>
  <c r="C6" i="14"/>
  <c r="G6" i="14"/>
  <c r="J45" i="14" a="1"/>
  <c r="H45" i="14" a="1"/>
  <c r="F45" i="14" a="1"/>
  <c r="B45" i="14" a="1"/>
  <c r="L45" i="14" a="1"/>
  <c r="D45" i="14" a="1"/>
  <c r="I3" i="14" a="1"/>
  <c r="K3" i="14" a="1"/>
  <c r="S3" i="14" a="1"/>
  <c r="Q3" i="14" a="1"/>
  <c r="M3" i="14" a="1"/>
  <c r="O3" i="14" a="1"/>
  <c r="G3" i="9" a="1"/>
  <c r="E3" i="9" a="1"/>
  <c r="L45" i="14" l="1"/>
  <c r="B45" i="14"/>
  <c r="F45" i="14"/>
  <c r="H45" i="14"/>
  <c r="J45" i="14"/>
  <c r="D45" i="14"/>
  <c r="O3" i="14"/>
  <c r="M3" i="14"/>
  <c r="Q3" i="14"/>
  <c r="S3" i="14"/>
  <c r="K3" i="14"/>
  <c r="I3" i="14"/>
  <c r="E3" i="9"/>
  <c r="G3" i="9"/>
  <c r="H17" i="9"/>
  <c r="N19" i="8"/>
  <c r="H20" i="5"/>
  <c r="Q14" i="14"/>
  <c r="K14" i="14"/>
  <c r="H14" i="14"/>
  <c r="E14" i="14"/>
  <c r="G5" i="14"/>
  <c r="F5" i="14"/>
  <c r="E5" i="14"/>
  <c r="D5" i="14"/>
  <c r="C5" i="14"/>
  <c r="B5" i="14"/>
  <c r="T16" i="12"/>
  <c r="T17" i="12"/>
  <c r="T18" i="12"/>
  <c r="T19" i="12"/>
  <c r="T20" i="12"/>
  <c r="T21" i="12"/>
  <c r="T22" i="12"/>
  <c r="T23" i="12"/>
  <c r="T24" i="12"/>
  <c r="T25" i="12"/>
  <c r="T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15" i="12"/>
  <c r="E6" i="12"/>
  <c r="C6" i="12"/>
  <c r="S16" i="12" l="1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15" i="12"/>
  <c r="B43" i="12"/>
  <c r="I1" i="12"/>
  <c r="Q14" i="12"/>
  <c r="N14" i="12"/>
  <c r="K14" i="12"/>
  <c r="E14" i="12"/>
  <c r="G5" i="12"/>
  <c r="F5" i="12"/>
  <c r="E5" i="12"/>
  <c r="D5" i="12"/>
  <c r="C5" i="12"/>
  <c r="O3" i="12" a="1"/>
  <c r="K3" i="12" a="1"/>
  <c r="Q3" i="12" a="1"/>
  <c r="I3" i="12" a="1"/>
  <c r="M3" i="12" a="1"/>
  <c r="S3" i="12" a="1"/>
  <c r="B45" i="12" a="1"/>
  <c r="J45" i="12" a="1"/>
  <c r="F45" i="12" a="1"/>
  <c r="H45" i="12" a="1"/>
  <c r="L45" i="12" a="1"/>
  <c r="D45" i="12" a="1"/>
  <c r="D45" i="12" l="1"/>
  <c r="L45" i="12"/>
  <c r="H45" i="12"/>
  <c r="F45" i="12"/>
  <c r="J45" i="12"/>
  <c r="B45" i="12"/>
  <c r="S3" i="12"/>
  <c r="M3" i="12"/>
  <c r="I3" i="12"/>
  <c r="Q3" i="12"/>
  <c r="K3" i="12"/>
  <c r="O3" i="12"/>
  <c r="B5" i="12"/>
  <c r="E5" i="10" l="1"/>
  <c r="D5" i="10"/>
  <c r="C5" i="10"/>
  <c r="B5" i="10"/>
  <c r="G1" i="10"/>
  <c r="I3" i="10" a="1"/>
  <c r="M3" i="10" a="1"/>
  <c r="G3" i="10" a="1"/>
  <c r="K3" i="10" a="1"/>
  <c r="K3" i="10" l="1"/>
  <c r="G3" i="10"/>
  <c r="M3" i="10"/>
  <c r="I3" i="10"/>
  <c r="G16" i="9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J23" i="2"/>
  <c r="G23" i="2"/>
  <c r="I23" i="2"/>
  <c r="F23" i="2"/>
  <c r="D23" i="2"/>
  <c r="C23" i="2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N18" i="8" l="1"/>
  <c r="H19" i="5"/>
  <c r="H22" i="3"/>
  <c r="K23" i="2"/>
  <c r="N17" i="8"/>
  <c r="H18" i="5"/>
  <c r="H21" i="3"/>
  <c r="K22" i="2"/>
  <c r="N16" i="8"/>
  <c r="H17" i="5"/>
  <c r="H20" i="3"/>
  <c r="K21" i="2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E5" i="8"/>
  <c r="D5" i="8"/>
  <c r="C5" i="8"/>
  <c r="N15" i="8" l="1"/>
  <c r="H16" i="5"/>
  <c r="H19" i="3"/>
  <c r="K20" i="2"/>
  <c r="B5" i="8"/>
  <c r="G1" i="8"/>
  <c r="I3" i="8" a="1"/>
  <c r="K3" i="8" a="1"/>
  <c r="G3" i="8" a="1"/>
  <c r="M3" i="8" a="1"/>
  <c r="M3" i="8" l="1"/>
  <c r="G3" i="8"/>
  <c r="K3" i="8"/>
  <c r="I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5" i="5"/>
  <c r="B5" i="5"/>
  <c r="E1" i="5"/>
  <c r="E3" i="5" a="1"/>
  <c r="G3" i="5" a="1"/>
  <c r="G3" i="5" l="1"/>
  <c r="E3" i="5"/>
  <c r="H18" i="3"/>
  <c r="K19" i="2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G33" i="1"/>
  <c r="G32" i="1"/>
  <c r="L1" i="1"/>
  <c r="E3" i="3" a="1"/>
  <c r="G3" i="3" a="1"/>
  <c r="N3" i="1" a="1"/>
  <c r="L3" i="1" a="1"/>
  <c r="J3" i="2" a="1"/>
  <c r="F3" i="2" a="1"/>
  <c r="H3" i="2" a="1"/>
  <c r="H3" i="2" l="1"/>
  <c r="F3" i="2"/>
  <c r="J3" i="2"/>
  <c r="L3" i="1"/>
  <c r="N3" i="1"/>
  <c r="G3" i="3"/>
  <c r="E3" i="3"/>
  <c r="K17" i="2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37" i="1" l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<sst xmlns="http://schemas.openxmlformats.org/spreadsheetml/2006/main" count="416" uniqueCount="83">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</sst>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mm/dd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0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Data...4225561704</v>
        <stp/>
        <stp>BDP|11883986536691201393</stp>
        <tr r="C10" s="10"/>
      </tp>
      <tp t="s">
        <v>#N/A Requesting Data...4223715244</v>
        <stp/>
        <stp>BDP|18062887627254797806</stp>
        <tr r="C10" s="12"/>
        <tr r="E10" s="12"/>
      </tp>
      <tp t="s">
        <v>#N/A Requesting Data...4279148552</v>
        <stp/>
        <stp>BDP|16545953933052450030</stp>
        <tr r="B10" s="5"/>
      </tp>
      <tp t="s">
        <v>#N/A Requesting Data...4266797004</v>
        <stp/>
        <stp>BDH|14120426093494568398</stp>
        <tr r="N3" s="1"/>
      </tp>
      <tp t="s">
        <v>#N/A Requesting Data...4258546942</v>
        <stp/>
        <stp>BDH|11975774905479352304</stp>
        <tr r="H3" s="2"/>
      </tp>
      <tp t="s">
        <v>#N/A Requesting Data...4248239721</v>
        <stp/>
        <stp>BDP|14650062796027575721</stp>
        <tr r="E10" s="14"/>
        <tr r="G10" s="12"/>
      </tp>
      <tp t="s">
        <v>#N/A Requesting Data...4252761704</v>
        <stp/>
        <stp>BDH|17143534362541615835</stp>
        <tr r="L3" s="1"/>
      </tp>
      <tp t="s">
        <v>#N/A Requesting Data...4227676091</v>
        <stp/>
        <stp>BDH|10954425499620952041</stp>
        <tr r="M3" s="14"/>
      </tp>
      <tp t="s">
        <v>#N/A Requesting Data...4262252968</v>
        <stp/>
        <stp>BDP|12076286461161277423</stp>
        <tr r="C10" s="5"/>
      </tp>
      <tp t="s">
        <v>#N/A Requesting Data...4210437068</v>
        <stp/>
        <stp>BDP|18219294914923540841</stp>
        <tr r="C10" s="9"/>
      </tp>
      <tp t="s">
        <v>#N/A Requesting Data...4242996194</v>
        <stp/>
        <stp>BDH|14438487668314286239</stp>
        <tr r="G3" s="8"/>
      </tp>
      <tp t="s">
        <v>#N/A Requesting Data...4225533879</v>
        <stp/>
        <stp>BDH|14659725812702889069</stp>
        <tr r="M3" s="8"/>
      </tp>
      <tp t="s">
        <v>#N/A Requesting Data...4256295136</v>
        <stp/>
        <stp>BDH|18200886364886194044</stp>
        <tr r="G3" s="9"/>
      </tp>
      <tp t="s">
        <v>#N/A Requesting Data...4213974530</v>
        <stp/>
        <stp>BDP|13030111079165378191</stp>
        <tr r="F10" s="14"/>
      </tp>
      <tp t="s">
        <v>#N/A Requesting Data...4260607931</v>
        <stp/>
        <stp>BDP|17674809694487604003</stp>
        <tr r="B10" s="10"/>
      </tp>
      <tp t="s">
        <v>#N/A Requesting Data...4257579654</v>
        <stp/>
        <stp>BDH|17924025658814998792</stp>
        <tr r="L45" s="14"/>
      </tp>
      <tp t="s">
        <v>#N/A Requesting Data...4269671787</v>
        <stp/>
        <stp>BDH|12194809786401386509</stp>
        <tr r="S3" s="12"/>
      </tp>
      <tp t="s">
        <v>#N/A Requesting Data...4284767067</v>
        <stp/>
        <stp>BDP|11473368239062878490</stp>
        <tr r="D10" s="14"/>
        <tr r="F10" s="12"/>
      </tp>
      <tp t="s">
        <v>#N/A Requesting Data...4246260293</v>
        <stp/>
        <stp>BDP|14572736216992007722</stp>
        <tr r="B10" s="2"/>
      </tp>
      <tp t="s">
        <v>#N/A Requesting Data...4292985745</v>
        <stp/>
        <stp>BDP|13060443244535072213</stp>
        <tr r="B10" s="1"/>
      </tp>
      <tp t="s">
        <v>#N/A Requesting Data...4249964885</v>
        <stp/>
        <stp>BDH|12761449360717514306</stp>
        <tr r="S3" s="14"/>
      </tp>
      <tp t="s">
        <v>#N/A Requesting Data...4244495570</v>
        <stp/>
        <stp>BDH|15162662563882479367</stp>
        <tr r="O3" s="14"/>
      </tp>
      <tp t="s">
        <v>#N/A Requesting Data...4274412862</v>
        <stp/>
        <stp>BDH|15861616174675340579</stp>
        <tr r="B45" s="14"/>
      </tp>
      <tp t="s">
        <v>#N/A Requesting Data...4276229166</v>
        <stp/>
        <stp>BDP|17166731865344641740</stp>
        <tr r="C10" s="1"/>
      </tp>
      <tp t="s">
        <v>#N/A Requesting Data...4272574066</v>
        <stp/>
        <stp>BDH|12465421903874444718</stp>
        <tr r="F45" s="12"/>
      </tp>
    </main>
    <main first="bofaddin.rtdserver">
      <tp t="s">
        <v>#N/A Requesting Data...4263504715</v>
        <stp/>
        <stp>BDH|1013474590297763792</stp>
        <tr r="B45" s="12"/>
      </tp>
      <tp t="s">
        <v>#N/A Requesting Data...4277425791</v>
        <stp/>
        <stp>BDH|2717560623909469091</stp>
        <tr r="I3" s="10"/>
      </tp>
      <tp t="s">
        <v>#N/A Requesting Data...4263355715</v>
        <stp/>
        <stp>BDH|3445546162904307803</stp>
        <tr r="I3" s="8"/>
      </tp>
      <tp t="s">
        <v>#N/A Requesting Data...4228849228</v>
        <stp/>
        <stp>BDH|5349215390462485038</stp>
        <tr r="K3" s="10"/>
      </tp>
      <tp t="s">
        <v>#N/A Requesting Data...4256730074</v>
        <stp/>
        <stp>BDH|8881870080613539582</stp>
        <tr r="E3" s="5"/>
      </tp>
      <tp t="s">
        <v>#N/A Requesting Data...4243313900</v>
        <stp/>
        <stp>BDH|5645638548481727952</stp>
        <tr r="H45" s="14"/>
      </tp>
      <tp t="s">
        <v>#N/A Requesting Data...4241684761</v>
        <stp/>
        <stp>BDH|7773134792624455432</stp>
        <tr r="I3" s="12"/>
      </tp>
      <tp t="s">
        <v>#N/A Requesting Data...4291130249</v>
        <stp/>
        <stp>BDH|8137878096425285487</stp>
        <tr r="F3" s="2"/>
      </tp>
      <tp t="s">
        <v>#N/A Requesting Data...4222396803</v>
        <stp/>
        <stp>BDH|8018213874797332241</stp>
        <tr r="Q3" s="12"/>
      </tp>
      <tp t="s">
        <v>#N/A Requesting Data...4252534397</v>
        <stp/>
        <stp>BDP|9706553668206945454</stp>
        <tr r="D10" s="8"/>
      </tp>
      <tp t="s">
        <v>#N/A Requesting Data...4242158038</v>
        <stp/>
        <stp>BDH|5229848164922646121</stp>
        <tr r="E3" s="3"/>
      </tp>
      <tp t="s">
        <v>#N/A Requesting Data...4223996147</v>
        <stp/>
        <stp>BDH|3252827332534898510</stp>
        <tr r="D45" s="14"/>
      </tp>
      <tp t="s">
        <v>#N/A Requesting Data...4253830704</v>
        <stp/>
        <stp>BDH|5275909267274734715</stp>
        <tr r="J45" s="14"/>
      </tp>
      <tp t="s">
        <v>#N/A Requesting Data...4271140857</v>
        <stp/>
        <stp>BDH|3505202943914129860</stp>
        <tr r="D45" s="12"/>
        <tr r="H45" s="12"/>
      </tp>
      <tp t="s">
        <v>#N/A Requesting Data...4262118373</v>
        <stp/>
        <stp>BDP|4329662592027264695</stp>
        <tr r="B10" s="12"/>
      </tp>
      <tp t="s">
        <v>#N/A Requesting Data...4250814928</v>
        <stp/>
        <stp>BDP|6614610459362681385</stp>
        <tr r="E10" s="10"/>
      </tp>
      <tp t="s">
        <v>#N/A Requesting Data...4244501793</v>
        <stp/>
        <stp>BDH|5302064217883081298</stp>
        <tr r="I3" s="14"/>
      </tp>
      <tp t="s">
        <v>#N/A Requesting Data...4231063187</v>
        <stp/>
        <stp>BDH|5277142693832393961</stp>
        <tr r="Q3" s="14"/>
      </tp>
      <tp t="s">
        <v>#N/A Requesting Data...4284233567</v>
        <stp/>
        <stp>BDH|4041302854410172451</stp>
        <tr r="G3" s="3"/>
      </tp>
      <tp t="s">
        <v>#N/A Requesting Data...4244882192</v>
        <stp/>
        <stp>BDP|3122389811593012513</stp>
        <tr r="C10" s="14"/>
      </tp>
      <tp t="s">
        <v>#N/A Requesting Data...4233950883</v>
        <stp/>
        <stp>BDP|1931107217112743305</stp>
        <tr r="D10" s="2"/>
      </tp>
      <tp t="s">
        <v>#N/A Requesting Data...4292386723</v>
        <stp/>
        <stp>BDP|8919074471278682748</stp>
        <tr r="C10" s="3"/>
      </tp>
      <tp t="s">
        <v>#N/A Requesting Data...4242880521</v>
        <stp/>
        <stp>BDP|6499873574608943180</stp>
        <tr r="B10" s="8"/>
      </tp>
      <tp t="s">
        <v>#N/A Requesting Data...4289746176</v>
        <stp/>
        <stp>BDH|8465360895296315406</stp>
        <tr r="G3" s="5"/>
      </tp>
      <tp t="s">
        <v>#N/A Requesting Data...4255453039</v>
        <stp/>
        <stp>BDP|9073119891745028595</stp>
        <tr r="E10" s="8"/>
      </tp>
      <tp t="s">
        <v>#N/A Requesting Data...4258381562</v>
        <stp/>
        <stp>BDP|7280882837258491593</stp>
        <tr r="D10" s="10"/>
      </tp>
      <tp t="s">
        <v>#N/A Requesting Data...4268808349</v>
        <stp/>
        <stp>BDH|5676990869173419841</stp>
        <tr r="M3" s="12"/>
      </tp>
      <tp t="s">
        <v>#N/A Requesting Data...4258249637</v>
        <stp/>
        <stp>BDH|4958413075624023299</stp>
        <tr r="J45" s="12"/>
      </tp>
      <tp t="s">
        <v>#N/A Requesting Data...4264642834</v>
        <stp/>
        <stp>BDH|5468311159426329744</stp>
        <tr r="M3" s="10"/>
      </tp>
      <tp t="s">
        <v>#N/A Requesting Data...4291533479</v>
        <stp/>
        <stp>BDH|4076022359824825715</stp>
        <tr r="J3" s="2"/>
      </tp>
      <tp t="s">
        <v>#N/A Requesting Data...4262119570</v>
        <stp/>
        <stp>BDH|1466163179840461591</stp>
        <tr r="K3" s="8"/>
      </tp>
      <tp t="s">
        <v>#N/A Requesting Data...4237397568</v>
        <stp/>
        <stp>BDP|4720520890802409863</stp>
        <tr r="B10" s="3"/>
      </tp>
      <tp t="s">
        <v>#N/A Requesting Data...4258048166</v>
        <stp/>
        <stp>BDH|1365840357916289864</stp>
        <tr r="K3" s="14"/>
      </tp>
      <tp t="s">
        <v>#N/A Requesting Data...4242483003</v>
        <stp/>
        <stp>BDH|7144521354254813048</stp>
        <tr r="K3" s="12"/>
        <tr r="O3" s="12"/>
      </tp>
      <tp t="s">
        <v>#N/A Requesting Data...4281797277</v>
        <stp/>
        <stp>BDP|2192385730727379645</stp>
        <tr r="C10" s="8"/>
      </tp>
      <tp t="s">
        <v>#N/A Requesting Data...4282451571</v>
        <stp/>
        <stp>BDH|8903894600240432361</stp>
        <tr r="L45" s="12"/>
      </tp>
      <tp t="s">
        <v>#N/A Requesting Data...4243134427</v>
        <stp/>
        <stp>BDH|8013744470949673279</stp>
        <tr r="F45" s="14"/>
      </tp>
      <tp t="s">
        <v>#N/A Requesting Data...4244362025</v>
        <stp/>
        <stp>BDP|519161733290183679</stp>
        <tr r="B10" s="9"/>
      </tp>
      <tp t="s">
        <v>#N/A Requesting Data...4243933059</v>
        <stp/>
        <stp>BDP|332801733094788947</stp>
        <tr r="B10" s="14"/>
        <tr r="D10" s="12"/>
      </tp>
      <tp t="s">
        <v>#N/A Requesting Data...4289184770</v>
        <stp/>
        <stp>BDP|416056535068485843</stp>
        <tr r="C10" s="2"/>
      </tp>
      <tp t="s">
        <v>#N/A Requesting Data...4273517483</v>
        <stp/>
        <stp>BDH|209238618972668341</stp>
        <tr r="E3" s="9"/>
      </tp>
      <tp t="s">
        <v>#N/A Requesting Data...4290958623</v>
        <stp/>
        <stp>BDP|967432059673127000</stp>
        <tr r="G10" s="14"/>
      </tp>
      <tp t="s">
        <v>#N/A Requesting Data...4288128720</v>
        <stp/>
        <stp>BDH|919709802306952993</stp>
        <tr r="G3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Basis'!$A$13:$A$313</c:f>
              <c:numCache>
                <c:formatCode>d\-mmm\-yy</c:formatCode>
                <c:ptCount val="287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45941</c:v>
                </c:pt>
                <c:pt idx="17">
                  <c:v>45942</c:v>
                </c:pt>
                <c:pt idx="18">
                  <c:v>45943</c:v>
                </c:pt>
                <c:pt idx="19">
                  <c:v>45944</c:v>
                </c:pt>
              </c:numCache>
            </c:numRef>
          </c:cat>
          <c:val>
            <c:numRef>
              <c:f>'ACAFP Basis'!$I$13:$I$313</c:f>
              <c:numCache>
                <c:formatCode>General</c:formatCode>
                <c:ptCount val="287"/>
                <c:pt idx="2" formatCode="_(&quot;$&quot;* #,##0.00_);_(&quot;$&quot;* \(#,##0.00\);_(&quot;$&quot;* &quot;-&quot;??_);_(@_)">
                  <c:v>20572.519958333647</c:v>
                </c:pt>
                <c:pt idx="3" formatCode="_(&quot;$&quot;* #,##0.00_);_(&quot;$&quot;* \(#,##0.00\);_(&quot;$&quot;* &quot;-&quot;??_);_(@_)">
                  <c:v>18236.58391666643</c:v>
                </c:pt>
                <c:pt idx="4" formatCode="_(&quot;$&quot;* #,##0.00_);_(&quot;$&quot;* \(#,##0.00\);_(&quot;$&quot;* &quot;-&quot;??_);_(@_)">
                  <c:v>45757.170791666686</c:v>
                </c:pt>
                <c:pt idx="5" formatCode="_(&quot;$&quot;* #,##0.00_);_(&quot;$&quot;* \(#,##0.00\);_(&quot;$&quot;* &quot;-&quot;??_);_(@_)">
                  <c:v>63393.419749999666</c:v>
                </c:pt>
                <c:pt idx="6" formatCode="_(&quot;$&quot;* #,##0.00_);_(&quot;$&quot;* \(#,##0.00\);_(&quot;$&quot;* &quot;-&quot;??_);_(@_)">
                  <c:v>61094.388208332988</c:v>
                </c:pt>
                <c:pt idx="7" formatCode="_(&quot;$&quot;* #,##0.00_);_(&quot;$&quot;* \(#,##0.00\);_(&quot;$&quot;* &quot;-&quot;??_);_(@_)">
                  <c:v>90173.865666666854</c:v>
                </c:pt>
                <c:pt idx="8" formatCode="_(&quot;$&quot;* #,##0.00_);_(&quot;$&quot;* \(#,##0.00\);_(&quot;$&quot;* &quot;-&quot;??_);_(@_)">
                  <c:v>74992.472625000097</c:v>
                </c:pt>
                <c:pt idx="9" formatCode="_(&quot;$&quot;* #,##0.00_);_(&quot;$&quot;* \(#,##0.00\);_(&quot;$&quot;* &quot;-&quot;??_);_(@_)">
                  <c:v>81807.740500000044</c:v>
                </c:pt>
                <c:pt idx="10" formatCode="_(&quot;$&quot;* #,##0.00_);_(&quot;$&quot;* \(#,##0.00\);_(&quot;$&quot;* &quot;-&quot;??_);_(@_)">
                  <c:v>59055.41124999959</c:v>
                </c:pt>
                <c:pt idx="11" formatCode="_(&quot;$&quot;* #,##0.00_);_(&quot;$&quot;* \(#,##0.00\);_(&quot;$&quot;* &quot;-&quot;??_);_(@_)">
                  <c:v>42354.969124999763</c:v>
                </c:pt>
                <c:pt idx="12" formatCode="_(&quot;$&quot;* #,##0.00_);_(&quot;$&quot;* \(#,##0.00\);_(&quot;$&quot;* &quot;-&quot;??_);_(@_)">
                  <c:v>38059.901083333454</c:v>
                </c:pt>
                <c:pt idx="13" formatCode="_(&quot;$&quot;* #,##0.00_);_(&quot;$&quot;* \(#,##0.00\);_(&quot;$&quot;* &quot;-&quot;??_);_(@_)">
                  <c:v>56217.301041666513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_("$"* #,##0.00_);_("$"* \(#,##0.00\);_("$"* "-"??_);_(@_)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-34552.754666666689</c:v>
                </c:pt>
                <c:pt idx="8">
                  <c:v>-30957.394222222225</c:v>
                </c:pt>
                <c:pt idx="9">
                  <c:v>-21730.833777777756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</c:numCache>
            </c:numRef>
          </c:cat>
          <c:val>
            <c:numRef>
              <c:f>'EU Insurance CDS RV'!$H$15:$H$31</c:f>
              <c:numCache>
                <c:formatCode>_("$"* #,##0.00_);_("$"* \(#,##0.00\);_("$"* "-"??_);_(@_)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3172.7475555555029</c:v>
                </c:pt>
                <c:pt idx="7">
                  <c:v>1308.5853333333362</c:v>
                </c:pt>
                <c:pt idx="8">
                  <c:v>1981.3711111110479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</c:numCache>
            </c:numRef>
          </c:cat>
          <c:val>
            <c:numRef>
              <c:f>Barclays!$H$15:$H$31</c:f>
              <c:numCache>
                <c:formatCode>_("$"* #,##0.00_);_("$"* \(#,##0.00\);_("$"* "-"??_);_(@_)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-39307.595833332867</c:v>
                </c:pt>
                <c:pt idx="4">
                  <c:v>-40162.195138888332</c:v>
                </c:pt>
                <c:pt idx="5">
                  <c:v>-48016.794444443403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_("$"* #,##0.00_);_("$"* \(#,##0.00\);_("$"* "-"??_);_(@_)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-16258.991816669015</c:v>
                </c:pt>
                <c:pt idx="3">
                  <c:v>-18135.380180000517</c:v>
                </c:pt>
                <c:pt idx="4">
                  <c:v>-12721.318543334342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</c:numCache>
            </c:numRef>
          </c:cat>
          <c:val>
            <c:numRef>
              <c:f>'EU Banks CDS RV'!$H$15:$H$31</c:f>
              <c:numCache>
                <c:formatCode>_("$"* #,##0.00_);_("$"* \(#,##0.00\);_("$"* "-"??_);_(@_)</c:formatCode>
                <c:ptCount val="17"/>
                <c:pt idx="0">
                  <c:v>-1124.1733333332741</c:v>
                </c:pt>
                <c:pt idx="1">
                  <c:v>2470.7778888889206</c:v>
                </c:pt>
                <c:pt idx="2">
                  <c:v>-1828.7708888888219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Compression'!$A$14:$A$29</c:f>
              <c:numCache>
                <c:formatCode>d\-mmm\-yy</c:formatCode>
                <c:ptCount val="16"/>
                <c:pt idx="0">
                  <c:v>45937</c:v>
                </c:pt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45941</c:v>
                </c:pt>
              </c:numCache>
            </c:numRef>
          </c:cat>
          <c:val>
            <c:numRef>
              <c:f>'EU ETF Compression'!$N$15:$N$31</c:f>
              <c:numCache>
                <c:formatCode>_("$"* #,##0.00_);_("$"* \(#,##0.00\);_("$"* "-"??_);_(@_)</c:formatCode>
                <c:ptCount val="17"/>
                <c:pt idx="0">
                  <c:v>-60247.702236505749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9-4546-B1F8-63545A09C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Compression'!$A$14:$A$29</c:f>
              <c:numCache>
                <c:formatCode>d\-mmm\-yy</c:formatCode>
                <c:ptCount val="16"/>
                <c:pt idx="0">
                  <c:v>45915</c:v>
                </c:pt>
                <c:pt idx="1">
                  <c:v>45916</c:v>
                </c:pt>
                <c:pt idx="2">
                  <c:v>45917</c:v>
                </c:pt>
                <c:pt idx="3">
                  <c:v>45918</c:v>
                </c:pt>
                <c:pt idx="4">
                  <c:v>45919</c:v>
                </c:pt>
                <c:pt idx="5">
                  <c:v>45922</c:v>
                </c:pt>
                <c:pt idx="6">
                  <c:v>45923</c:v>
                </c:pt>
                <c:pt idx="7">
                  <c:v>45924</c:v>
                </c:pt>
                <c:pt idx="8">
                  <c:v>45925</c:v>
                </c:pt>
                <c:pt idx="9">
                  <c:v>45926</c:v>
                </c:pt>
                <c:pt idx="10">
                  <c:v>45929</c:v>
                </c:pt>
                <c:pt idx="11">
                  <c:v>45930</c:v>
                </c:pt>
                <c:pt idx="12">
                  <c:v>45931</c:v>
                </c:pt>
                <c:pt idx="13">
                  <c:v>45932</c:v>
                </c:pt>
                <c:pt idx="14">
                  <c:v>45933</c:v>
                </c:pt>
                <c:pt idx="15">
                  <c:v>45936</c:v>
                </c:pt>
              </c:numCache>
            </c:numRef>
          </c:cat>
          <c:val>
            <c:numRef>
              <c:f>'US ETF Compression'!$T$15:$T$31</c:f>
              <c:numCache>
                <c:formatCode>_("$"* #,##0_);_("$"* \(#,##0\);_("$"* "-"??_);_(@_)</c:formatCode>
                <c:ptCount val="17"/>
                <c:pt idx="0">
                  <c:v>31217.214616930833</c:v>
                </c:pt>
                <c:pt idx="1">
                  <c:v>-40274.442201504164</c:v>
                </c:pt>
                <c:pt idx="2">
                  <c:v>45075.639234011898</c:v>
                </c:pt>
                <c:pt idx="3">
                  <c:v>42451.761896485979</c:v>
                </c:pt>
                <c:pt idx="4">
                  <c:v>108871.49256401924</c:v>
                </c:pt>
                <c:pt idx="5">
                  <c:v>106697.93186877367</c:v>
                </c:pt>
                <c:pt idx="6">
                  <c:v>131978.59209042153</c:v>
                </c:pt>
                <c:pt idx="7">
                  <c:v>92444.507231884942</c:v>
                </c:pt>
                <c:pt idx="8">
                  <c:v>108259.48657025544</c:v>
                </c:pt>
                <c:pt idx="9">
                  <c:v>145392.45495853462</c:v>
                </c:pt>
                <c:pt idx="10">
                  <c:v>115643.94561680552</c:v>
                </c:pt>
                <c:pt idx="11">
                  <c:v>99114.446437403763</c:v>
                </c:pt>
                <c:pt idx="12">
                  <c:v>73234.049773876992</c:v>
                </c:pt>
                <c:pt idx="13">
                  <c:v>22942.234283888927</c:v>
                </c:pt>
                <c:pt idx="14">
                  <c:v>68433.5164725629</c:v>
                </c:pt>
                <c:pt idx="15">
                  <c:v>18088.264775209918</c:v>
                </c:pt>
                <c:pt idx="16">
                  <c:v>31657.198246134929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2-4419-A0DA-A27446B1B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Curve'!$A$14:$A$21</c:f>
              <c:numCache>
                <c:formatCode>d\-mmm\-yy</c:formatCode>
                <c:ptCount val="8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</c:numCache>
            </c:numRef>
          </c:cat>
          <c:val>
            <c:numRef>
              <c:f>'US IG Cash Curve'!$T$15:$T$31</c:f>
              <c:numCache>
                <c:formatCode>_("$"* #,##0_);_("$"* \(#,##0\);_("$"* "-"??_);_(@_)</c:formatCode>
                <c:ptCount val="17"/>
                <c:pt idx="0">
                  <c:v>-55382.275611917656</c:v>
                </c:pt>
                <c:pt idx="1">
                  <c:v>-43004.817213670685</c:v>
                </c:pt>
                <c:pt idx="2">
                  <c:v>-51000.88574030342</c:v>
                </c:pt>
                <c:pt idx="3">
                  <c:v>-6247.6096224775101</c:v>
                </c:pt>
                <c:pt idx="4">
                  <c:v>-23146.914097216068</c:v>
                </c:pt>
                <c:pt idx="5">
                  <c:v>-46778.870482892766</c:v>
                </c:pt>
                <c:pt idx="6">
                  <c:v>-50093.547582631712</c:v>
                </c:pt>
                <c:pt idx="7">
                  <c:v>-20117.184810696766</c:v>
                </c:pt>
                <c:pt idx="8">
                  <c:v>-44941.769888268638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E-457A-8C85-67FD5B679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27</xdr:col>
      <xdr:colOff>100014</xdr:colOff>
      <xdr:row>20</xdr:row>
      <xdr:rowOff>62706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C4BB9-043A-4F9D-A89B-8C3655702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486453</xdr:colOff>
      <xdr:row>13</xdr:row>
      <xdr:rowOff>151492</xdr:rowOff>
    </xdr:from>
    <xdr:to>
      <xdr:col>33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0682F-C604-4268-A9CB-FB46889B8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486453</xdr:colOff>
      <xdr:row>13</xdr:row>
      <xdr:rowOff>151492</xdr:rowOff>
    </xdr:from>
    <xdr:to>
      <xdr:col>33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DB794-5FE6-4AEB-A433-77F98641B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zoomScale="80" zoomScaleNormal="80" workbookViewId="0">
      <selection activeCell="L14" sqref="L14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8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45933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45933</v>
      </c>
      <c r="M3" s="3">
        <f ca="1"/>
        <v>101.806</v>
      </c>
      <c r="N3" s="53" cm="1">
        <f t="array" aca="1" ref="N3:O6" ca="1">_xll.BDH($C$4, "PX_LAST, ", $L$1, "")</f>
        <v>45933</v>
      </c>
      <c r="O3" s="3">
        <f ca="1"/>
        <v>101.01600000000001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45936</v>
      </c>
      <c r="M4" s="3">
        <f ca="1"/>
        <v>106.31399999999999</v>
      </c>
      <c r="N4" s="53">
        <f ca="1"/>
        <v>45936</v>
      </c>
      <c r="O4" s="3">
        <f ca="1"/>
        <v>100.465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45937</v>
      </c>
      <c r="M5" s="3">
        <f ca="1"/>
        <v>106.738</v>
      </c>
      <c r="N5" s="53">
        <f ca="1"/>
        <v>45937</v>
      </c>
      <c r="O5" s="3">
        <f ca="1"/>
        <v>100.452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45938</v>
      </c>
      <c r="M6" s="3">
        <f ca="1"/>
        <v>104.783</v>
      </c>
      <c r="N6" s="53">
        <f ca="1"/>
        <v>45938</v>
      </c>
      <c r="O6" s="3">
        <f ca="1"/>
        <v>100.514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/>
      <c r="N7" s="53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104.78279999999999</v>
      </c>
      <c r="C10" s="13" cm="1">
        <f t="array" ref="C10">_xll.BDP(C4,"PX_LAST")</f>
        <v>100.514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89" t="s">
        <v>0</v>
      </c>
      <c r="C12" s="90"/>
      <c r="D12" s="90"/>
      <c r="E12" s="91"/>
      <c r="F12" s="92" t="s">
        <v>1</v>
      </c>
      <c r="G12" s="93"/>
      <c r="H12" s="94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4">
        <f>(D15+E15)*$B$9-G15-H15</f>
        <v>20572.519958333647</v>
      </c>
      <c r="J15" s="1"/>
      <c r="L15" s="107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4">
        <f t="shared" ref="I16:I33" si="4">(D16+E16)*$B$9-G16-H16</f>
        <v>18236.58391666643</v>
      </c>
      <c r="J16" s="1"/>
      <c r="L16" s="107"/>
    </row>
    <row r="17" spans="1:12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4">
        <f t="shared" si="4"/>
        <v>45757.170791666686</v>
      </c>
      <c r="J17" s="1"/>
      <c r="L17" s="107"/>
    </row>
    <row r="18" spans="1:12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4">
        <f t="shared" si="4"/>
        <v>63393.419749999666</v>
      </c>
      <c r="J18" s="1"/>
      <c r="L18" s="107"/>
    </row>
    <row r="19" spans="1:12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4">
        <f t="shared" si="4"/>
        <v>61094.388208332988</v>
      </c>
      <c r="J19" s="1"/>
      <c r="L19" s="107"/>
    </row>
    <row r="20" spans="1:12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4">
        <f t="shared" si="4"/>
        <v>90173.865666666854</v>
      </c>
      <c r="J20" s="1"/>
      <c r="L20" s="107"/>
    </row>
    <row r="21" spans="1:12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4">
        <f t="shared" si="4"/>
        <v>74992.472625000097</v>
      </c>
      <c r="J21" s="1"/>
      <c r="L21" s="107"/>
    </row>
    <row r="22" spans="1:12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4">
        <f t="shared" si="4"/>
        <v>81807.740500000044</v>
      </c>
      <c r="J22" s="1"/>
    </row>
    <row r="23" spans="1:12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4">
        <f t="shared" si="4"/>
        <v>60914.435958333328</v>
      </c>
      <c r="J23" s="1"/>
    </row>
    <row r="24" spans="1:12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4">
        <f t="shared" si="4"/>
        <v>74009.595416666678</v>
      </c>
      <c r="J24" s="1"/>
    </row>
    <row r="25" spans="1:12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4">
        <f t="shared" si="4"/>
        <v>33945.590374999971</v>
      </c>
      <c r="J25" s="1"/>
    </row>
    <row r="26" spans="1:12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4">
        <f t="shared" si="4"/>
        <v>26106.814333333008</v>
      </c>
      <c r="J26" s="1"/>
    </row>
    <row r="27" spans="1:12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4"/>
      <c r="J27" s="1"/>
    </row>
    <row r="28" spans="1:12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4">
        <f t="shared" si="4"/>
        <v>32354.597708333502</v>
      </c>
      <c r="J28" s="1"/>
    </row>
    <row r="29" spans="1:12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4">
        <f t="shared" si="4"/>
        <v>32365.614166666328</v>
      </c>
      <c r="J29" s="1"/>
    </row>
    <row r="30" spans="1:12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4">
        <f t="shared" si="4"/>
        <v>34935.891624999553</v>
      </c>
      <c r="J30" s="1"/>
    </row>
    <row r="31" spans="1:12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4">
        <f t="shared" si="4"/>
        <v>32388.287583332876</v>
      </c>
      <c r="J31" s="1"/>
    </row>
    <row r="32" spans="1:12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4">
        <f t="shared" si="4"/>
        <v>11025.391541666799</v>
      </c>
      <c r="J32" s="1"/>
    </row>
    <row r="33" spans="1:10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4">
        <f t="shared" si="4"/>
        <v>34122.251916666726</v>
      </c>
      <c r="J33" s="1"/>
    </row>
    <row r="34" spans="1:10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4">
        <f t="shared" ref="I34:I39" si="8">(D34+E34)*$B$9-G34-H34</f>
        <v>30267.178874999743</v>
      </c>
      <c r="J34" s="1"/>
    </row>
    <row r="35" spans="1:10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4">
        <f t="shared" si="8"/>
        <v>38979.032333333416</v>
      </c>
      <c r="J35" s="1"/>
    </row>
    <row r="36" spans="1:10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>$C$6*(A36-$A$14)/360*$C$5-$C$7*(A36-$A$14)/360*$C$5*$F$14/100</f>
        <v>15987.005208333343</v>
      </c>
      <c r="I36" s="84">
        <f t="shared" si="8"/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>$C$6*(A37-$A$14)/360*$C$5-$C$7*(A37-$A$14)/360*$C$5*$F$14/100</f>
        <v>16538.281250000007</v>
      </c>
      <c r="I37" s="84">
        <f t="shared" si="8"/>
        <v>59055.41124999959</v>
      </c>
      <c r="J37" s="1"/>
    </row>
    <row r="38" spans="1:10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>$C$6*(A38-$A$14)/360*$C$5-$C$7*(A38-$A$14)/360*$C$5*$F$14/100</f>
        <v>18192.109375000007</v>
      </c>
      <c r="I38" s="84">
        <f t="shared" si="8"/>
        <v>42354.969124999763</v>
      </c>
      <c r="J38" s="1"/>
    </row>
    <row r="39" spans="1:10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>$C$6*(A39-$A$14)/360*$C$5-$C$7*(A39-$A$14)/360*$C$5*$F$14/100</f>
        <v>18743.385416666664</v>
      </c>
      <c r="I39" s="84">
        <f t="shared" si="8"/>
        <v>38059.901083333454</v>
      </c>
      <c r="J39" s="1"/>
    </row>
    <row r="40" spans="1:10" x14ac:dyDescent="0.3">
      <c r="A40" s="37">
        <v>45938</v>
      </c>
      <c r="B40" s="4">
        <v>104.866</v>
      </c>
      <c r="C40" s="1">
        <f t="shared" ref="C40" si="11">B40-$G$6</f>
        <v>93.325000000000003</v>
      </c>
      <c r="D40" s="31">
        <f t="shared" si="9"/>
        <v>146901.24999999997</v>
      </c>
      <c r="E40" s="32">
        <f t="shared" ref="E40" si="12">$B$6*(A40-$A$14)/360*$B$5</f>
        <v>24305.555555555558</v>
      </c>
      <c r="F40" s="4">
        <v>100.539</v>
      </c>
      <c r="G40" s="1">
        <f t="shared" ref="G40" si="13">(F40-$F$14)/100*$C$5</f>
        <v>124800.00000000012</v>
      </c>
      <c r="H40" s="32">
        <f>$C$6*(A40-$A$14)/360*$C$5-$C$7*(A40-$A$14)/360*$C$5*$F$14/100</f>
        <v>19294.661458333336</v>
      </c>
      <c r="I40" s="84">
        <f t="shared" ref="I40" si="14">(D40+E40)*$B$9-G40-H40</f>
        <v>56217.301041666513</v>
      </c>
      <c r="J40" s="1"/>
    </row>
    <row r="41" spans="1:10" x14ac:dyDescent="0.3">
      <c r="A41" s="37">
        <v>45939</v>
      </c>
      <c r="B41" s="4"/>
      <c r="C41" s="1"/>
      <c r="D41" s="31"/>
      <c r="E41" s="5"/>
      <c r="F41" s="4"/>
      <c r="G41" s="1"/>
      <c r="H41" s="5"/>
      <c r="I41" s="84"/>
      <c r="J41" s="1"/>
    </row>
    <row r="42" spans="1:10" x14ac:dyDescent="0.3">
      <c r="A42" s="37">
        <v>45940</v>
      </c>
      <c r="B42" s="4"/>
      <c r="C42" s="1"/>
      <c r="D42" s="31"/>
      <c r="E42" s="5"/>
      <c r="F42" s="4"/>
      <c r="G42" s="1"/>
      <c r="H42" s="5"/>
      <c r="I42" s="84"/>
      <c r="J42" s="1"/>
    </row>
    <row r="43" spans="1:10" x14ac:dyDescent="0.3">
      <c r="A43" s="37">
        <v>45941</v>
      </c>
      <c r="B43" s="4"/>
      <c r="C43" s="1"/>
      <c r="D43" s="31"/>
      <c r="E43" s="5"/>
      <c r="F43" s="4"/>
      <c r="G43" s="1"/>
      <c r="H43" s="5"/>
      <c r="I43" s="84"/>
      <c r="J43" s="1"/>
    </row>
    <row r="44" spans="1:10" x14ac:dyDescent="0.3">
      <c r="A44" s="37">
        <v>45942</v>
      </c>
      <c r="B44" s="4"/>
      <c r="C44" s="1"/>
      <c r="D44" s="31"/>
      <c r="E44" s="5"/>
      <c r="F44" s="4"/>
      <c r="G44" s="1"/>
      <c r="H44" s="5"/>
      <c r="I44" s="84"/>
      <c r="J44" s="1"/>
    </row>
    <row r="45" spans="1:10" x14ac:dyDescent="0.3">
      <c r="A45" s="37">
        <v>45943</v>
      </c>
      <c r="B45" s="34"/>
      <c r="E45" s="35"/>
      <c r="F45" s="34"/>
      <c r="H45" s="35"/>
      <c r="I45" s="86"/>
    </row>
    <row r="46" spans="1:10" ht="15" thickBot="1" x14ac:dyDescent="0.35">
      <c r="A46" s="37">
        <v>45944</v>
      </c>
      <c r="B46" s="36"/>
      <c r="C46" s="12"/>
      <c r="D46" s="72"/>
      <c r="E46" s="13"/>
      <c r="F46" s="36"/>
      <c r="G46" s="12"/>
      <c r="H46" s="13"/>
      <c r="I46" s="87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M7" sqref="M7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45933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45933</v>
      </c>
      <c r="G3" s="1">
        <f ca="1"/>
        <v>46.137</v>
      </c>
      <c r="H3" s="53" cm="1">
        <f t="array" aca="1" ref="H3:I6" ca="1">_xll.BDH($C$4, "PX_LAST, ", $F$1, "")</f>
        <v>45933</v>
      </c>
      <c r="I3" s="47">
        <f ca="1"/>
        <v>33.853999999999999</v>
      </c>
      <c r="J3" s="53" cm="1">
        <f t="array" aca="1" ref="J3:K6" ca="1">_xll.BDH($D$4, "PX_LAST, ", $F$1, "")</f>
        <v>45933</v>
      </c>
      <c r="K3" s="1">
        <f ca="1"/>
        <v>47.753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45936</v>
      </c>
      <c r="G4" s="1">
        <f ca="1"/>
        <v>46.728999999999999</v>
      </c>
      <c r="H4" s="54">
        <f ca="1"/>
        <v>45936</v>
      </c>
      <c r="I4" s="1">
        <f ca="1"/>
        <v>34.582000000000001</v>
      </c>
      <c r="J4" s="54">
        <f ca="1"/>
        <v>45936</v>
      </c>
      <c r="K4" s="1">
        <f ca="1"/>
        <v>48.448999999999998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45937</v>
      </c>
      <c r="G5" s="1">
        <f ca="1"/>
        <v>47.106999999999999</v>
      </c>
      <c r="H5" s="54">
        <f ca="1"/>
        <v>45937</v>
      </c>
      <c r="I5" s="1">
        <f ca="1"/>
        <v>34.889000000000003</v>
      </c>
      <c r="J5" s="54">
        <f ca="1"/>
        <v>45937</v>
      </c>
      <c r="K5" s="1">
        <f ca="1"/>
        <v>49.048000000000002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45938</v>
      </c>
      <c r="G6" s="1">
        <f ca="1"/>
        <v>47.893000000000001</v>
      </c>
      <c r="H6" s="54">
        <f ca="1"/>
        <v>45938</v>
      </c>
      <c r="I6" s="1">
        <f ca="1"/>
        <v>35.597999999999999</v>
      </c>
      <c r="J6" s="54">
        <f ca="1"/>
        <v>45938</v>
      </c>
      <c r="K6" s="1">
        <f ca="1"/>
        <v>49.271000000000001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/>
      <c r="G7" s="1"/>
      <c r="H7" s="54"/>
      <c r="I7" s="1"/>
      <c r="J7" s="54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47.892710000000001</v>
      </c>
      <c r="C10" s="21" cm="1">
        <f t="array" ref="C10">_xll.BDP(C4,"px_last")</f>
        <v>35.597929999999998</v>
      </c>
      <c r="D10" s="22" cm="1">
        <f t="array" ref="D10">_xll.BDP(D4,"px_last")</f>
        <v>49.270890000000001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89" t="s">
        <v>0</v>
      </c>
      <c r="C12" s="90"/>
      <c r="D12" s="91"/>
      <c r="E12" s="95" t="s">
        <v>0</v>
      </c>
      <c r="F12" s="96"/>
      <c r="G12" s="97"/>
      <c r="H12" s="92" t="s">
        <v>1</v>
      </c>
      <c r="I12" s="93"/>
      <c r="J12" s="94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84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84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84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84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84">
        <f t="shared" ref="K19" si="14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84">
        <f t="shared" ref="K20" si="16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84">
        <f t="shared" ref="K21" si="18">C21+D21+F21+G21-I21-J21</f>
        <v>-37585.432000000001</v>
      </c>
      <c r="L21" s="1"/>
    </row>
    <row r="22" spans="1:12" x14ac:dyDescent="0.3">
      <c r="A22" s="37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84">
        <f t="shared" ref="K22" si="20">C22+D22+F22+G22-I22-J22</f>
        <v>-34552.754666666689</v>
      </c>
      <c r="L22" s="1"/>
    </row>
    <row r="23" spans="1:12" x14ac:dyDescent="0.3">
      <c r="A23" s="37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84">
        <f t="shared" ref="K23" si="22">C23+D23+F23+G23-I23-J23</f>
        <v>-30957.394222222225</v>
      </c>
      <c r="L23" s="1"/>
    </row>
    <row r="24" spans="1:12" x14ac:dyDescent="0.3">
      <c r="A24" s="37">
        <v>45938</v>
      </c>
      <c r="B24" s="1">
        <v>47.043999999999997</v>
      </c>
      <c r="C24" s="31">
        <f t="shared" ref="C24" si="23">-1*(B24-$B$14)*10^-4*$B$8*$B$5</f>
        <v>-20870.975999999977</v>
      </c>
      <c r="D24" s="32">
        <f t="shared" ref="D24" si="24">$B$6*(A24-$A$14)/360*$B$5</f>
        <v>27222.222222222226</v>
      </c>
      <c r="E24" s="4">
        <v>35.479999999999997</v>
      </c>
      <c r="F24" s="31">
        <f t="shared" ref="F24" si="25">-1*(E24-$E$14)*10^-4*$C$8*$C$5</f>
        <v>-11982.079999999974</v>
      </c>
      <c r="G24" s="32">
        <f t="shared" ref="G24" si="26">$C$6*(A24-$A$14)/360*$C$5</f>
        <v>6222.2222222222226</v>
      </c>
      <c r="H24" s="4">
        <v>49.991999999999997</v>
      </c>
      <c r="I24" s="31">
        <f t="shared" ref="I24" si="27">-1*(H24-$H$14)*10^-4*$D$8*$D$5</f>
        <v>12600.000000000033</v>
      </c>
      <c r="J24" s="32">
        <f t="shared" ref="J24" si="28">$D$6*(A24-$A$14)/360*$D$5</f>
        <v>9722.2222222222226</v>
      </c>
      <c r="K24" s="84">
        <f t="shared" ref="K24" si="29">C24+D24+F24+G24-I24-J24</f>
        <v>-21730.833777777756</v>
      </c>
      <c r="L24" s="1"/>
    </row>
    <row r="25" spans="1:12" x14ac:dyDescent="0.3">
      <c r="A25" s="37">
        <v>45939</v>
      </c>
      <c r="B25" s="46"/>
      <c r="C25" s="31"/>
      <c r="D25" s="32"/>
      <c r="E25" s="4"/>
      <c r="F25" s="31"/>
      <c r="G25" s="32"/>
      <c r="H25" s="4"/>
      <c r="I25" s="31"/>
      <c r="J25" s="32"/>
      <c r="K25" s="84"/>
      <c r="L25" s="1"/>
    </row>
    <row r="26" spans="1:12" x14ac:dyDescent="0.3">
      <c r="A26" s="37">
        <v>45940</v>
      </c>
      <c r="B26" s="46"/>
      <c r="C26" s="31"/>
      <c r="D26" s="32"/>
      <c r="E26" s="4"/>
      <c r="F26" s="31"/>
      <c r="G26" s="32"/>
      <c r="H26" s="4"/>
      <c r="I26" s="31"/>
      <c r="J26" s="32"/>
      <c r="K26" s="84"/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84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84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84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84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84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>
      <selection activeCell="K4" sqref="K4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45933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45933</v>
      </c>
      <c r="F3" s="1">
        <f ca="1"/>
        <v>56.69</v>
      </c>
      <c r="G3" s="53" cm="1">
        <f t="array" aca="1" ref="G3:H6" ca="1">_xll.BDH($C$4, "PX_LAST, ",E1, "")</f>
        <v>45933</v>
      </c>
      <c r="H3" s="47">
        <f ca="1"/>
        <v>39.761000000000003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45936</v>
      </c>
      <c r="F4" s="1">
        <f ca="1"/>
        <v>57.584000000000003</v>
      </c>
      <c r="G4" s="54">
        <f ca="1"/>
        <v>45936</v>
      </c>
      <c r="H4" s="1">
        <f ca="1"/>
        <v>40.457999999999998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45937</v>
      </c>
      <c r="F5" s="1">
        <f ca="1"/>
        <v>57.856000000000002</v>
      </c>
      <c r="G5" s="54">
        <f ca="1"/>
        <v>45937</v>
      </c>
      <c r="H5" s="1">
        <f ca="1"/>
        <v>40.533000000000001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45938</v>
      </c>
      <c r="F6" s="1">
        <f ca="1"/>
        <v>57.975000000000001</v>
      </c>
      <c r="G6" s="54">
        <f ca="1"/>
        <v>45938</v>
      </c>
      <c r="H6" s="1">
        <f ca="1"/>
        <v>40.777999999999999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57.975239999999999</v>
      </c>
      <c r="C10" s="22" cm="1">
        <f t="array" ref="C10">_xll.BDP(C4,"px_last")</f>
        <v>40.778309999999998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9" t="s">
        <v>0</v>
      </c>
      <c r="C12" s="90"/>
      <c r="D12" s="91"/>
      <c r="E12" s="92" t="s">
        <v>1</v>
      </c>
      <c r="F12" s="93"/>
      <c r="G12" s="94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4"/>
      <c r="I14" s="1"/>
    </row>
    <row r="15" spans="1:12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4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4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4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4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4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4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4">
        <f t="shared" ref="H21" si="9">C21+D21-F21-G21</f>
        <v>3172.7475555555029</v>
      </c>
      <c r="I21" s="1"/>
    </row>
    <row r="22" spans="1:9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4">
        <f t="shared" ref="H22" si="11">C22+D22-F22-G22</f>
        <v>1308.5853333333362</v>
      </c>
      <c r="I22" s="1"/>
    </row>
    <row r="23" spans="1:9" x14ac:dyDescent="0.3">
      <c r="A23" s="37">
        <v>45938</v>
      </c>
      <c r="B23" s="46">
        <v>57.868000000000002</v>
      </c>
      <c r="C23" s="31">
        <f t="shared" ref="C23" si="12">-1*(B23-$B$14)*10^-4*$B$8*$B$5</f>
        <v>-3650.5600000000204</v>
      </c>
      <c r="D23" s="32">
        <f t="shared" ref="D23" si="13">$B$6*(A23-$A$14)/360*$B$5</f>
        <v>7222.2222222222226</v>
      </c>
      <c r="E23" s="4">
        <v>40.604999999999997</v>
      </c>
      <c r="F23" s="31">
        <f t="shared" ref="F23" si="14">-1*(E23-$E$14)*10^-4*$C$8*$C$5</f>
        <v>-8520.8199999999579</v>
      </c>
      <c r="G23" s="32">
        <f t="shared" ref="G23" si="15">$C$6*(A23-$A$14)/360*$C$5</f>
        <v>10111.111111111111</v>
      </c>
      <c r="H23" s="84">
        <f t="shared" ref="H23" si="16">C23+D23-F23-G23</f>
        <v>1981.3711111110479</v>
      </c>
      <c r="I23" s="1"/>
    </row>
    <row r="24" spans="1:9" x14ac:dyDescent="0.3">
      <c r="A24" s="37">
        <v>45939</v>
      </c>
      <c r="B24" s="46"/>
      <c r="C24" s="31"/>
      <c r="D24" s="32"/>
      <c r="E24" s="4"/>
      <c r="F24" s="31"/>
      <c r="G24" s="32"/>
      <c r="H24" s="84"/>
      <c r="I24" s="1"/>
    </row>
    <row r="25" spans="1:9" x14ac:dyDescent="0.3">
      <c r="A25" s="37">
        <v>45940</v>
      </c>
      <c r="B25" s="46"/>
      <c r="C25" s="31"/>
      <c r="D25" s="32"/>
      <c r="E25" s="4"/>
      <c r="F25" s="31"/>
      <c r="G25" s="32"/>
      <c r="H25" s="84"/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84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84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84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>
      <selection activeCell="J6" sqref="J6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/>
      <c r="B1" s="1"/>
      <c r="C1" s="1"/>
      <c r="D1" s="1"/>
      <c r="E1" s="54">
        <f ca="1">TODAY()-5</f>
        <v>45933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6" ca="1">_xll.BDH($B$4, "PX_LAST, ",E1, "")</f>
        <v>45933</v>
      </c>
      <c r="F3" s="1">
        <f ca="1"/>
        <v>94.963999999999999</v>
      </c>
      <c r="G3" s="53" cm="1">
        <f t="array" aca="1" ref="G3:H6" ca="1">_xll.BDH($C$4, "PX_LAST, ",E1, "")</f>
        <v>45933</v>
      </c>
      <c r="H3" s="47">
        <f ca="1"/>
        <v>106.473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45936</v>
      </c>
      <c r="F4" s="1">
        <f ca="1"/>
        <v>94.912000000000006</v>
      </c>
      <c r="G4" s="54">
        <f ca="1"/>
        <v>45936</v>
      </c>
      <c r="H4" s="1">
        <f ca="1"/>
        <v>106.16800000000001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45937</v>
      </c>
      <c r="F5" s="1">
        <f ca="1"/>
        <v>94.86</v>
      </c>
      <c r="G5" s="54">
        <f ca="1"/>
        <v>45937</v>
      </c>
      <c r="H5" s="1">
        <f ca="1"/>
        <v>106.07599999999999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45938</v>
      </c>
      <c r="F6" s="1">
        <f ca="1"/>
        <v>94.915999999999997</v>
      </c>
      <c r="G6" s="54">
        <f ca="1"/>
        <v>45938</v>
      </c>
      <c r="H6" s="1">
        <f ca="1"/>
        <v>106.021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/>
      <c r="F7" s="1"/>
      <c r="G7" s="54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94.915999999999997</v>
      </c>
      <c r="C10" s="22" cm="1">
        <f t="array" ref="C10">_xll.BDP(C4,"px_last")</f>
        <v>106.021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89" t="s">
        <v>0</v>
      </c>
      <c r="C12" s="90"/>
      <c r="D12" s="91"/>
      <c r="E12" s="92" t="s">
        <v>1</v>
      </c>
      <c r="F12" s="93"/>
      <c r="G12" s="94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4">
        <f t="shared" ref="H15:H20" si="4"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4">
        <f t="shared" si="4"/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4">
        <f t="shared" si="4"/>
        <v>-58363.797916666808</v>
      </c>
      <c r="I17" s="1"/>
    </row>
    <row r="18" spans="1:9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4">
        <f t="shared" si="4"/>
        <v>-39307.595833332867</v>
      </c>
      <c r="I18" s="1"/>
    </row>
    <row r="19" spans="1:9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4">
        <f t="shared" si="4"/>
        <v>-40162.195138888332</v>
      </c>
      <c r="I19" s="1"/>
    </row>
    <row r="20" spans="1:9" x14ac:dyDescent="0.3">
      <c r="A20" s="37">
        <v>45938</v>
      </c>
      <c r="B20" s="46">
        <v>94.793000000000006</v>
      </c>
      <c r="C20" s="31">
        <f t="shared" si="0"/>
        <v>-14759.999999998854</v>
      </c>
      <c r="D20" s="32">
        <f t="shared" si="1"/>
        <v>1447.1499999999996</v>
      </c>
      <c r="E20" s="4">
        <v>106.027</v>
      </c>
      <c r="F20" s="31">
        <f t="shared" si="2"/>
        <v>27700.000000000102</v>
      </c>
      <c r="G20" s="32">
        <f t="shared" si="3"/>
        <v>7003.9444444444453</v>
      </c>
      <c r="H20" s="84">
        <f t="shared" si="4"/>
        <v>-48016.794444443403</v>
      </c>
      <c r="I20" s="1"/>
    </row>
    <row r="21" spans="1:9" x14ac:dyDescent="0.3">
      <c r="A21" s="37">
        <v>45939</v>
      </c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>
        <v>45940</v>
      </c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>
      <selection activeCell="R12" sqref="R12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45933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6" ca="1">_xll.BDH($B$4, "PX_LAST, ", $G$1, "")</f>
        <v>45933</v>
      </c>
      <c r="H3" s="1">
        <f ca="1"/>
        <v>100.846</v>
      </c>
      <c r="I3" s="53" cm="1">
        <f t="array" aca="1" ref="I3:J6" ca="1">_xll.BDH($C$4, "PX_LAST, ", $G$1, "")</f>
        <v>45933</v>
      </c>
      <c r="J3" s="47">
        <f ca="1"/>
        <v>101.1484375</v>
      </c>
      <c r="K3" s="53" cm="1">
        <f t="array" aca="1" ref="K3:L6" ca="1">_xll.BDH($D$4, "PX_LAST, ", $G$1, "")</f>
        <v>45933</v>
      </c>
      <c r="L3" s="1">
        <f ca="1"/>
        <v>94.849000000000004</v>
      </c>
      <c r="M3" s="53" cm="1">
        <f t="array" aca="1" ref="M3:N6" ca="1">_xll.BDH($E$4, "PX_LAST, ", $G$1, "")</f>
        <v>45933</v>
      </c>
      <c r="N3" s="55">
        <f ca="1"/>
        <v>100.5546875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45936</v>
      </c>
      <c r="H4" s="1">
        <f ca="1"/>
        <v>100.666</v>
      </c>
      <c r="I4" s="54">
        <f ca="1"/>
        <v>45936</v>
      </c>
      <c r="J4" s="1">
        <f ca="1"/>
        <v>100.8828125</v>
      </c>
      <c r="K4" s="54">
        <f ca="1"/>
        <v>45936</v>
      </c>
      <c r="L4" s="1">
        <f ca="1"/>
        <v>94.522000000000006</v>
      </c>
      <c r="M4" s="54">
        <f ca="1"/>
        <v>45936</v>
      </c>
      <c r="N4" s="55">
        <f ca="1"/>
        <v>99.96875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45937</v>
      </c>
      <c r="H5" s="1">
        <f ca="1"/>
        <v>100.748</v>
      </c>
      <c r="I5" s="54">
        <f ca="1"/>
        <v>45937</v>
      </c>
      <c r="J5" s="1">
        <f ca="1"/>
        <v>101.1171875</v>
      </c>
      <c r="K5" s="54">
        <f ca="1"/>
        <v>45937</v>
      </c>
      <c r="L5" s="1">
        <f ca="1"/>
        <v>94.481999999999999</v>
      </c>
      <c r="M5" s="54">
        <f ca="1"/>
        <v>45937</v>
      </c>
      <c r="N5" s="55">
        <f ca="1"/>
        <v>100.359375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45938</v>
      </c>
      <c r="H6" s="1">
        <f ca="1"/>
        <v>100.764</v>
      </c>
      <c r="I6" s="54">
        <f ca="1"/>
        <v>45938</v>
      </c>
      <c r="J6" s="1">
        <f ca="1"/>
        <v>101.046875</v>
      </c>
      <c r="K6" s="54">
        <f ca="1"/>
        <v>45938</v>
      </c>
      <c r="L6" s="1">
        <f ca="1"/>
        <v>94.477999999999994</v>
      </c>
      <c r="M6" s="54">
        <f ca="1"/>
        <v>45938</v>
      </c>
      <c r="N6" s="55">
        <f ca="1"/>
        <v>100.328125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100.764</v>
      </c>
      <c r="C10" s="21" cm="1">
        <f t="array" ref="C10">_xll.BDP(C4,"px_last")</f>
        <v>101.0625</v>
      </c>
      <c r="D10" s="21" cm="1">
        <f t="array" ref="D10">_xll.BDP(D4,"px_last")</f>
        <v>94.477999999999994</v>
      </c>
      <c r="E10" s="22" cm="1">
        <f t="array" ref="E10">_xll.BDP(E4,"px_last")</f>
        <v>100.34375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89" t="s">
        <v>0</v>
      </c>
      <c r="C12" s="90"/>
      <c r="D12" s="90"/>
      <c r="E12" s="95" t="s">
        <v>1</v>
      </c>
      <c r="F12" s="96"/>
      <c r="G12" s="97"/>
      <c r="H12" s="92" t="s">
        <v>1</v>
      </c>
      <c r="I12" s="93"/>
      <c r="J12" s="94"/>
      <c r="K12" s="98" t="s">
        <v>0</v>
      </c>
      <c r="L12" s="99"/>
      <c r="M12" s="100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15"/>
    </row>
    <row r="15" spans="1:14" x14ac:dyDescent="0.3">
      <c r="A15" s="37">
        <v>45932</v>
      </c>
      <c r="B15" s="79">
        <v>100.941</v>
      </c>
      <c r="C15" s="31">
        <f>(B15-$B$14)/100*$B$5</f>
        <v>40739.999999999556</v>
      </c>
      <c r="D15" s="32">
        <f>(A15-$A$14)/360*$B$6*$B$5-(A15-$A$14)/360*$B$7*$B$5*$B$14/100</f>
        <v>240.1408333333336</v>
      </c>
      <c r="E15" s="79">
        <v>101.44499999999999</v>
      </c>
      <c r="F15" s="31">
        <f>(E15-$E$14)/100*$C$5</f>
        <v>74391.999999999593</v>
      </c>
      <c r="G15" s="32">
        <f>(A15-$A$14)/360*$C$6*$C$5-(A15-$A$14)/360*$C$7*$C$5*$E$14/100</f>
        <v>-6.7944844444439241</v>
      </c>
      <c r="H15" s="79">
        <v>94.896000000000001</v>
      </c>
      <c r="I15" s="31">
        <f>(H15-$H$14)/100*$D$5</f>
        <v>26050.00000000004</v>
      </c>
      <c r="J15" s="32">
        <f>(A15-$A$14)/360*$D$6*$D$5-(A15-$A$14)/360*$D$7*$D$5*$H$14/100</f>
        <v>192.07465277777771</v>
      </c>
      <c r="K15" s="79">
        <v>100.9375</v>
      </c>
      <c r="L15" s="31">
        <f>(K15-$K$14)/100*$E$5</f>
        <v>26901.000000000124</v>
      </c>
      <c r="M15" s="32">
        <f>(A15-$A$14)/360*$E$6*$E$5-(A15-$A$14)/360*$E$7*$E$5*$K$14/100</f>
        <v>59.20097166666676</v>
      </c>
      <c r="N15" s="84">
        <f>C15+D15-F15-G15-I15-J15+L15+M15</f>
        <v>-32686.938363333298</v>
      </c>
    </row>
    <row r="16" spans="1:14" x14ac:dyDescent="0.3">
      <c r="A16" s="37">
        <v>45933</v>
      </c>
      <c r="B16" s="79">
        <v>100.846</v>
      </c>
      <c r="C16" s="31">
        <f>(B16-$B$14)/100*$B$5</f>
        <v>27439.999999999713</v>
      </c>
      <c r="D16" s="32">
        <f>(A16-$A$14)/360*$B$6*$B$5-(A16-$A$14)/360*$B$7*$B$5*$B$14/100</f>
        <v>480.28166666666721</v>
      </c>
      <c r="E16" s="79">
        <v>101.1484375</v>
      </c>
      <c r="F16" s="31">
        <f>(E16-$E$14)/100*$C$5</f>
        <v>34059.500000000524</v>
      </c>
      <c r="G16" s="32">
        <f>(A16-$A$14)/360*$C$6*$C$5-(A16-$A$14)/360*$C$7*$C$5*$E$14/100</f>
        <v>-13.588968888887848</v>
      </c>
      <c r="H16" s="79">
        <v>94.849000000000004</v>
      </c>
      <c r="I16" s="31">
        <f>(H16-$H$14)/100*$D$5</f>
        <v>23700.000000000189</v>
      </c>
      <c r="J16" s="32">
        <f>(A16-$A$14)/360*$D$6*$D$5-(A16-$A$14)/360*$D$7*$D$5*$H$14/100</f>
        <v>384.14930555555543</v>
      </c>
      <c r="K16" s="79">
        <v>100.554</v>
      </c>
      <c r="L16" s="31">
        <f>(K16-$K$14)/100*$E$5</f>
        <v>10794.000000000211</v>
      </c>
      <c r="M16" s="32">
        <f>(A16-$A$14)/360*$E$6*$E$5-(A16-$A$14)/360*$E$7*$E$5*$K$14/100</f>
        <v>118.40194333333352</v>
      </c>
      <c r="N16" s="84">
        <f>C16+D16-F16-G16-I16-J16+L16+M16</f>
        <v>-19297.376726667459</v>
      </c>
    </row>
    <row r="17" spans="1:14" x14ac:dyDescent="0.3">
      <c r="A17" s="37">
        <v>45936</v>
      </c>
      <c r="B17" s="79">
        <v>100.666</v>
      </c>
      <c r="C17" s="31">
        <f>(B17-$B$14)/100*$B$5</f>
        <v>2239.9999999987585</v>
      </c>
      <c r="D17" s="32">
        <f>(A17-$A$14)/360*$B$6*$B$5-(A17-$A$14)/360*$B$7*$B$5*$B$14/100</f>
        <v>1200.7041666666682</v>
      </c>
      <c r="E17" s="79">
        <v>100.8828</v>
      </c>
      <c r="F17" s="31">
        <f>(E17-$E$14)/100*$C$5</f>
        <v>-2067.1999999990476</v>
      </c>
      <c r="G17" s="32">
        <f>(A17-$A$14)/360*$C$6*$C$5-(A17-$A$14)/360*$C$7*$C$5*$E$14/100</f>
        <v>-33.972422222220303</v>
      </c>
      <c r="H17" s="79">
        <v>94.522000000000006</v>
      </c>
      <c r="I17" s="31">
        <f>(H17-$H$14)/100*$D$5</f>
        <v>7350.0000000002783</v>
      </c>
      <c r="J17" s="32">
        <f>(A17-$A$14)/360*$D$6*$D$5-(A17-$A$14)/360*$D$7*$D$5*$H$14/100</f>
        <v>960.37326388888914</v>
      </c>
      <c r="K17" s="79">
        <v>99.96875</v>
      </c>
      <c r="L17" s="31">
        <f>(K17-$K$14)/100*$E$5</f>
        <v>-13786.499999999876</v>
      </c>
      <c r="M17" s="32">
        <f>(A17-$A$14)/360*$E$6*$E$5-(A17-$A$14)/360*$E$7*$E$5*$K$14/100</f>
        <v>296.00485833333414</v>
      </c>
      <c r="N17" s="84">
        <f>C17+D17-F17-G17-I17-J17+L17+M17</f>
        <v>-16258.991816669015</v>
      </c>
    </row>
    <row r="18" spans="1:14" x14ac:dyDescent="0.3">
      <c r="A18" s="37">
        <v>45937</v>
      </c>
      <c r="B18" s="46">
        <v>100.748</v>
      </c>
      <c r="C18" s="31">
        <f>(B18-$B$14)/100*$B$5</f>
        <v>13719.999999999856</v>
      </c>
      <c r="D18" s="32">
        <f>(A18-$A$14)/360*$B$6*$B$5-(A18-$A$14)/360*$B$7*$B$5*$B$14/100</f>
        <v>1440.8450000000012</v>
      </c>
      <c r="E18" s="79">
        <v>101.1171875</v>
      </c>
      <c r="F18" s="31">
        <f>(E18-$E$14)/100*$C$5</f>
        <v>29809.500000000528</v>
      </c>
      <c r="G18" s="32">
        <f>(A18-$A$14)/360*$C$6*$C$5-(A18-$A$14)/360*$C$7*$C$5*$E$14/100</f>
        <v>-40.766906666663999</v>
      </c>
      <c r="H18" s="4">
        <v>94.481999999999999</v>
      </c>
      <c r="I18" s="31">
        <f>(H18-$H$14)/100*$D$5</f>
        <v>5349.9999999999663</v>
      </c>
      <c r="J18" s="32">
        <f>(A18-$A$14)/360*$D$6*$D$5-(A18-$A$14)/360*$D$7*$D$5*$H$14/100</f>
        <v>1152.4479166666674</v>
      </c>
      <c r="K18" s="79">
        <v>100.359375</v>
      </c>
      <c r="L18" s="31">
        <f>(K18-$K$14)/100*$E$5</f>
        <v>2619.7500000001241</v>
      </c>
      <c r="M18" s="32">
        <f>(A18-$A$14)/360*$E$6*$E$5-(A18-$A$14)/360*$E$7*$E$5*$K$14/100</f>
        <v>355.20583000000033</v>
      </c>
      <c r="N18" s="84">
        <f>C18+D18-F18-G18-I18-J18+L18+M18</f>
        <v>-18135.380180000517</v>
      </c>
    </row>
    <row r="19" spans="1:14" x14ac:dyDescent="0.3">
      <c r="A19" s="37">
        <v>45938</v>
      </c>
      <c r="B19" s="46">
        <v>100.798</v>
      </c>
      <c r="C19" s="31">
        <f>(B19-$B$14)/100*$B$5</f>
        <v>20719.999999999458</v>
      </c>
      <c r="D19" s="32">
        <f>(A19-$A$14)/360*$B$6*$B$5-(A19-$A$14)/360*$B$7*$B$5*$B$14/100</f>
        <v>1680.9858333333341</v>
      </c>
      <c r="E19" s="79">
        <v>101.1484375</v>
      </c>
      <c r="F19" s="31">
        <f>(E19-$E$14)/100*$C$5</f>
        <v>34059.500000000524</v>
      </c>
      <c r="G19" s="32">
        <f>(A19-$A$14)/360*$C$6*$C$5-(A19-$A$14)/360*$C$7*$C$5*$E$14/100</f>
        <v>-47.561391111108605</v>
      </c>
      <c r="H19" s="4">
        <v>94.536000000000001</v>
      </c>
      <c r="I19" s="31">
        <f>(H19-$H$14)/100*$D$5</f>
        <v>8050.0000000000673</v>
      </c>
      <c r="J19" s="32">
        <f>(A19-$A$14)/360*$D$6*$D$5-(A19-$A$14)/360*$D$7*$D$5*$H$14/100</f>
        <v>1344.5225694444443</v>
      </c>
      <c r="K19" s="79">
        <v>100.484375</v>
      </c>
      <c r="L19" s="31">
        <f>(K19-$K$14)/100*$E$5</f>
        <v>7869.7500000001237</v>
      </c>
      <c r="M19" s="32">
        <f>(A19-$A$14)/360*$E$6*$E$5-(A19-$A$14)/360*$E$7*$E$5*$K$14/100</f>
        <v>414.40680166666698</v>
      </c>
      <c r="N19" s="84">
        <f>C19+D19-F19-G19-I19-J19+L19+M19</f>
        <v>-12721.318543334342</v>
      </c>
    </row>
    <row r="20" spans="1:14" x14ac:dyDescent="0.3">
      <c r="A20" s="37">
        <v>45939</v>
      </c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84"/>
    </row>
    <row r="21" spans="1:14" x14ac:dyDescent="0.3">
      <c r="A21" s="37">
        <v>45940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4"/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4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zoomScale="80" zoomScaleNormal="80" workbookViewId="0">
      <selection activeCell="K6" sqref="K6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TODAY()-7</f>
        <v>45931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5" ca="1">_xll.BDH($B$4, "PX_LAST, ",E1, "")</f>
        <v>45931</v>
      </c>
      <c r="F3" s="1">
        <f ca="1"/>
        <v>93.427999999999997</v>
      </c>
      <c r="G3" s="53" cm="1">
        <f t="array" aca="1" ref="G3:H8" ca="1">_xll.BDH($C$4, "PX_LAST, ",E1, "")</f>
        <v>45931</v>
      </c>
      <c r="H3" s="47">
        <f ca="1"/>
        <v>45.883000000000003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>
        <f ca="1"/>
        <v>45932</v>
      </c>
      <c r="F4" s="1">
        <f ca="1"/>
        <v>92.248999999999995</v>
      </c>
      <c r="G4" s="54">
        <f ca="1"/>
        <v>45932</v>
      </c>
      <c r="H4" s="1">
        <f ca="1"/>
        <v>46.127000000000002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>
        <f ca="1"/>
        <v>45938</v>
      </c>
      <c r="F5" s="1">
        <f ca="1"/>
        <v>92.66</v>
      </c>
      <c r="G5" s="54">
        <f ca="1"/>
        <v>45933</v>
      </c>
      <c r="H5" s="1">
        <f ca="1"/>
        <v>45.582000000000001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54">
        <f ca="1"/>
        <v>45936</v>
      </c>
      <c r="H6" s="1">
        <f ca="1"/>
        <v>46.14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>
        <f ca="1"/>
        <v>45937</v>
      </c>
      <c r="H7" s="1">
        <f ca="1"/>
        <v>46.350999999999999</v>
      </c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54">
        <f ca="1"/>
        <v>45938</v>
      </c>
      <c r="H8" s="1">
        <f ca="1"/>
        <v>46.363</v>
      </c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46.362540000000003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9" t="s">
        <v>0</v>
      </c>
      <c r="C12" s="90"/>
      <c r="D12" s="91"/>
      <c r="E12" s="92" t="s">
        <v>1</v>
      </c>
      <c r="F12" s="93"/>
      <c r="G12" s="94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4"/>
      <c r="I14" s="1"/>
    </row>
    <row r="15" spans="1:12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4">
        <f>C15+D15-F15-G15</f>
        <v>-1124.1733333332741</v>
      </c>
      <c r="I15" s="1"/>
    </row>
    <row r="16" spans="1:12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46.350999999999999</v>
      </c>
      <c r="F16" s="31">
        <f t="shared" ref="F16" si="6">-1*(E16-$E$14)*10^-4*$C$8*$C$5</f>
        <v>-26397.188999999984</v>
      </c>
      <c r="G16" s="32">
        <f>$C$6*(A16-$A$14)/360*$C$5</f>
        <v>4333.3333333333339</v>
      </c>
      <c r="H16" s="84">
        <f>C16+D16-F16-G16</f>
        <v>2470.7778888889206</v>
      </c>
      <c r="I16" s="1"/>
    </row>
    <row r="17" spans="1:9" x14ac:dyDescent="0.3">
      <c r="A17" s="37">
        <v>45938</v>
      </c>
      <c r="B17" s="46">
        <v>92.66</v>
      </c>
      <c r="C17" s="31">
        <f t="shared" ref="C17" si="7">-1*(B17-$B$14)*10^-4*$B$8*$B$5</f>
        <v>-25801.999999999967</v>
      </c>
      <c r="D17" s="32">
        <f t="shared" ref="D17" si="8">$B$6*(A17-$A$14)/360*$B$5</f>
        <v>2777.7777777777778</v>
      </c>
      <c r="E17" s="46">
        <v>46.362000000000002</v>
      </c>
      <c r="F17" s="31">
        <f t="shared" ref="F17" si="9">-1*(E17-$E$14)*10^-4*$C$8*$C$5</f>
        <v>-26612.118000000035</v>
      </c>
      <c r="G17" s="32">
        <f>$C$6*(A17-$A$14)/360*$C$5</f>
        <v>5416.666666666667</v>
      </c>
      <c r="H17" s="84">
        <f>C17+D17-F17-G17</f>
        <v>-1828.7708888888219</v>
      </c>
      <c r="I17" s="1"/>
    </row>
    <row r="18" spans="1:9" x14ac:dyDescent="0.3">
      <c r="A18" s="37">
        <v>45939</v>
      </c>
      <c r="B18" s="46"/>
      <c r="C18" s="31"/>
      <c r="D18" s="32"/>
      <c r="E18" s="46"/>
      <c r="F18" s="31"/>
      <c r="G18" s="32"/>
      <c r="H18" s="84"/>
      <c r="I18" s="1"/>
    </row>
    <row r="19" spans="1:9" x14ac:dyDescent="0.3">
      <c r="A19" s="37">
        <v>45940</v>
      </c>
      <c r="B19" s="46"/>
      <c r="C19" s="31"/>
      <c r="D19" s="32"/>
      <c r="E19" s="46"/>
      <c r="F19" s="31"/>
      <c r="G19" s="32"/>
      <c r="H19" s="39"/>
      <c r="I19" s="1"/>
    </row>
    <row r="20" spans="1:9" x14ac:dyDescent="0.3">
      <c r="A20" s="37">
        <v>45941</v>
      </c>
      <c r="B20" s="46"/>
      <c r="C20" s="31"/>
      <c r="D20" s="32"/>
      <c r="E20" s="46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6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6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6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6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6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6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O53"/>
  <sheetViews>
    <sheetView zoomScale="80" zoomScaleNormal="80" workbookViewId="0"/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45933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57</v>
      </c>
      <c r="C3" s="76" t="s">
        <v>58</v>
      </c>
      <c r="D3" s="76" t="s">
        <v>59</v>
      </c>
      <c r="E3" s="67" t="s">
        <v>60</v>
      </c>
      <c r="G3" s="53" cm="1">
        <f t="array" aca="1" ref="G3:H6" ca="1">_xll.BDH($B$4, "PX_LAST, ", $G$1, "")</f>
        <v>45933</v>
      </c>
      <c r="H3" s="1">
        <f ca="1"/>
        <v>92.57</v>
      </c>
      <c r="I3" s="53" cm="1">
        <f t="array" aca="1" ref="I3:J6" ca="1">_xll.BDH($C$4, "PX_LAST, ", $G$1, "")</f>
        <v>45933</v>
      </c>
      <c r="J3" s="47">
        <f ca="1"/>
        <v>100.9</v>
      </c>
      <c r="K3" s="53" cm="1">
        <f t="array" aca="1" ref="K3:L6" ca="1">_xll.BDH($D$4, "PX_LAST, ", $G$1, "")</f>
        <v>45933</v>
      </c>
      <c r="L3" s="1">
        <f ca="1"/>
        <v>121.04</v>
      </c>
      <c r="M3" s="53" cm="1">
        <f t="array" aca="1" ref="M3:N6" ca="1">_xll.BDH($E$4, "PX_LAST, ", $G$1, "")</f>
        <v>45933</v>
      </c>
      <c r="N3" s="55">
        <f ca="1"/>
        <v>99.516999999999996</v>
      </c>
    </row>
    <row r="4" spans="1:14" ht="32.25" customHeight="1" x14ac:dyDescent="0.3">
      <c r="A4" s="15" t="s">
        <v>34</v>
      </c>
      <c r="B4" s="68" t="s">
        <v>61</v>
      </c>
      <c r="C4" s="42" t="s">
        <v>63</v>
      </c>
      <c r="D4" s="42" t="s">
        <v>62</v>
      </c>
      <c r="E4" s="43" t="s">
        <v>64</v>
      </c>
      <c r="G4" s="78">
        <f ca="1"/>
        <v>45936</v>
      </c>
      <c r="H4" s="1">
        <f ca="1"/>
        <v>92.53</v>
      </c>
      <c r="I4" s="54">
        <f ca="1"/>
        <v>45936</v>
      </c>
      <c r="J4" s="1">
        <f ca="1"/>
        <v>100.917</v>
      </c>
      <c r="K4" s="54">
        <f ca="1"/>
        <v>45936</v>
      </c>
      <c r="L4" s="1">
        <f ca="1"/>
        <v>120.97499999999999</v>
      </c>
      <c r="M4" s="54">
        <f ca="1"/>
        <v>45936</v>
      </c>
      <c r="N4" s="55">
        <f ca="1"/>
        <v>99.501000000000005</v>
      </c>
    </row>
    <row r="5" spans="1:14" x14ac:dyDescent="0.3">
      <c r="A5" s="15" t="s">
        <v>8</v>
      </c>
      <c r="B5" s="69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78">
        <f ca="1"/>
        <v>45937</v>
      </c>
      <c r="H5" s="1">
        <f ca="1"/>
        <v>92.26</v>
      </c>
      <c r="I5" s="54">
        <f ca="1"/>
        <v>45937</v>
      </c>
      <c r="J5" s="1">
        <f ca="1"/>
        <v>100.93</v>
      </c>
      <c r="K5" s="54">
        <f ca="1"/>
        <v>45937</v>
      </c>
      <c r="L5" s="1">
        <f ca="1"/>
        <v>120.96</v>
      </c>
      <c r="M5" s="54">
        <f ca="1"/>
        <v>45937</v>
      </c>
      <c r="N5" s="55">
        <f ca="1"/>
        <v>99.540999999999997</v>
      </c>
    </row>
    <row r="6" spans="1:14" x14ac:dyDescent="0.3">
      <c r="A6" s="15" t="s">
        <v>10</v>
      </c>
      <c r="B6" s="71">
        <v>0</v>
      </c>
      <c r="C6" s="77">
        <v>2.4E-2</v>
      </c>
      <c r="D6" s="77">
        <v>0</v>
      </c>
      <c r="E6" s="10">
        <v>2.1999999999999999E-2</v>
      </c>
      <c r="G6" s="78">
        <f ca="1"/>
        <v>45938</v>
      </c>
      <c r="H6" s="1">
        <f ca="1"/>
        <v>92.15</v>
      </c>
      <c r="I6" s="54">
        <f ca="1"/>
        <v>45938</v>
      </c>
      <c r="J6" s="1">
        <f ca="1"/>
        <v>100.986</v>
      </c>
      <c r="K6" s="54">
        <f ca="1"/>
        <v>45938</v>
      </c>
      <c r="L6" s="1">
        <f ca="1"/>
        <v>121.1</v>
      </c>
      <c r="M6" s="54">
        <f ca="1"/>
        <v>45938</v>
      </c>
      <c r="N6" s="55">
        <f ca="1"/>
        <v>99.665000000000006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92.15</v>
      </c>
      <c r="C10" s="21" cm="1">
        <f t="array" ref="C10">_xll.BDP(C4,"px_last")</f>
        <v>100.986</v>
      </c>
      <c r="D10" s="21" cm="1">
        <f t="array" ref="D10">_xll.BDP(D4,"px_last")</f>
        <v>121.1</v>
      </c>
      <c r="E10" s="22" cm="1">
        <f t="array" ref="E10">_xll.BDP(E4,"px_last")</f>
        <v>99.665000000000006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89" t="s">
        <v>0</v>
      </c>
      <c r="C12" s="90"/>
      <c r="D12" s="90"/>
      <c r="E12" s="95" t="s">
        <v>1</v>
      </c>
      <c r="F12" s="96"/>
      <c r="G12" s="97"/>
      <c r="H12" s="92" t="s">
        <v>1</v>
      </c>
      <c r="I12" s="93"/>
      <c r="J12" s="94"/>
      <c r="K12" s="98" t="s">
        <v>0</v>
      </c>
      <c r="L12" s="99"/>
      <c r="M12" s="100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45937</v>
      </c>
      <c r="B14" s="79">
        <v>92.37</v>
      </c>
      <c r="C14" s="47"/>
      <c r="D14" s="48"/>
      <c r="E14" s="79">
        <v>100.9</v>
      </c>
      <c r="F14" s="1"/>
      <c r="G14" s="5"/>
      <c r="H14" s="79">
        <v>120.9</v>
      </c>
      <c r="I14" s="1"/>
      <c r="J14" s="5"/>
      <c r="K14" s="79">
        <v>99.48</v>
      </c>
      <c r="L14" s="1"/>
      <c r="M14" s="5"/>
      <c r="N14" s="84"/>
    </row>
    <row r="15" spans="1:14" x14ac:dyDescent="0.3">
      <c r="A15" s="37">
        <v>45938</v>
      </c>
      <c r="B15" s="79">
        <v>92.19</v>
      </c>
      <c r="C15" s="31">
        <f>(B15/$B$14-1)*$B$5</f>
        <v>-48717.115946736441</v>
      </c>
      <c r="D15" s="32">
        <f>-1*(A15-$A$14)/360*$B$7*$B$5</f>
        <v>-2937.5</v>
      </c>
      <c r="E15" s="79">
        <v>100.989</v>
      </c>
      <c r="F15" s="31">
        <f>(E15-$E$14)/100*$C$5</f>
        <v>17799.999999999727</v>
      </c>
      <c r="G15" s="32">
        <f>(A15-$A$14)/360*$C$6*$C$5-(A15-$A$14)/360*$C$7*$C$5*$E$14/100</f>
        <v>-1037.8166666666666</v>
      </c>
      <c r="H15" s="79">
        <v>121.09</v>
      </c>
      <c r="I15" s="31">
        <f>(H15/$H$14-1)*$D$5</f>
        <v>67576.509511990676</v>
      </c>
      <c r="J15" s="32">
        <f>-1*(A15-$A$14)/360*$D$7*$D$5</f>
        <v>-5052.5</v>
      </c>
      <c r="K15" s="79">
        <v>99.658000000000001</v>
      </c>
      <c r="L15" s="31">
        <f>(K15-$K$14)/100*$E$5</f>
        <v>72979.99999999888</v>
      </c>
      <c r="M15" s="32">
        <f>(A15-$A$14)/360*$E$6*$E$5-(A15-$A$14)/360*$E$7*$E$5*$K$14/100</f>
        <v>-2286.8934444444453</v>
      </c>
      <c r="N15" s="84">
        <f>C15+D15-F15-G15-I15-J15+L15+M15</f>
        <v>-60247.702236505749</v>
      </c>
    </row>
    <row r="16" spans="1:14" x14ac:dyDescent="0.3">
      <c r="A16" s="37">
        <v>45939</v>
      </c>
      <c r="B16" s="79"/>
      <c r="C16" s="31"/>
      <c r="D16" s="32"/>
      <c r="E16" s="79"/>
      <c r="F16" s="31"/>
      <c r="G16" s="32"/>
      <c r="H16" s="79"/>
      <c r="I16" s="31"/>
      <c r="J16" s="32"/>
      <c r="K16" s="79"/>
      <c r="L16" s="31"/>
      <c r="M16" s="32"/>
      <c r="N16" s="84"/>
    </row>
    <row r="17" spans="1:14" x14ac:dyDescent="0.3">
      <c r="A17" s="37">
        <v>45940</v>
      </c>
      <c r="B17" s="79"/>
      <c r="C17" s="31"/>
      <c r="D17" s="32"/>
      <c r="E17" s="79"/>
      <c r="F17" s="31"/>
      <c r="G17" s="32"/>
      <c r="H17" s="79"/>
      <c r="I17" s="31"/>
      <c r="J17" s="32"/>
      <c r="K17" s="79"/>
      <c r="L17" s="31"/>
      <c r="M17" s="32"/>
      <c r="N17" s="84"/>
    </row>
    <row r="18" spans="1:14" x14ac:dyDescent="0.3">
      <c r="A18" s="37">
        <v>45941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39"/>
    </row>
    <row r="19" spans="1:14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B12:D12"/>
    <mergeCell ref="E12:G12"/>
    <mergeCell ref="H12:J12"/>
    <mergeCell ref="K12:M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U73"/>
  <sheetViews>
    <sheetView zoomScale="80" zoomScaleNormal="80" workbookViewId="0">
      <selection activeCell="I8" sqref="I8:R9"/>
    </sheetView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2" max="16384" width="8.88671875" style="55"/>
  </cols>
  <sheetData>
    <row r="1" spans="1:20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45933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0</v>
      </c>
      <c r="F2" s="74" t="s">
        <v>0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</row>
    <row r="3" spans="1:20" x14ac:dyDescent="0.3">
      <c r="A3" s="15" t="s">
        <v>33</v>
      </c>
      <c r="B3" s="66" t="s">
        <v>65</v>
      </c>
      <c r="C3" s="76" t="s">
        <v>67</v>
      </c>
      <c r="D3" s="76" t="s">
        <v>68</v>
      </c>
      <c r="E3" s="76" t="s">
        <v>67</v>
      </c>
      <c r="F3" s="76" t="s">
        <v>69</v>
      </c>
      <c r="G3" s="67" t="s">
        <v>70</v>
      </c>
      <c r="I3" s="53" cm="1">
        <f t="array" aca="1" ref="I3:J6" ca="1">_xll.BDH($B$4, "PX_LAST, ", $I$1, "")</f>
        <v>45933</v>
      </c>
      <c r="J3" s="1">
        <f ca="1"/>
        <v>80.84</v>
      </c>
      <c r="K3" s="53" cm="1">
        <f t="array" aca="1" ref="K3:L6" ca="1">_xll.BDH($C$4, "PX_LAST, ", $I$1, "")</f>
        <v>45933</v>
      </c>
      <c r="L3" s="47">
        <f ca="1"/>
        <v>99.58984375</v>
      </c>
      <c r="M3" s="53" cm="1">
        <f t="array" aca="1" ref="M3:N6" ca="1">_xll.BDH($D$4, "PX_LAST, ", $I$1, "")</f>
        <v>45933</v>
      </c>
      <c r="N3" s="1">
        <f ca="1"/>
        <v>111.55</v>
      </c>
      <c r="O3" s="53" cm="1">
        <f t="array" aca="1" ref="O3:P6" ca="1">_xll.BDH($E$4, "PX_LAST, ", $I$1, "")</f>
        <v>45933</v>
      </c>
      <c r="P3" s="55">
        <f ca="1"/>
        <v>99.58984375</v>
      </c>
      <c r="Q3" s="53" cm="1">
        <f t="array" aca="1" ref="Q3:R6" ca="1">_xll.BDH($F$4, "PX_LAST, ", $I$1, "")</f>
        <v>45933</v>
      </c>
      <c r="R3" s="55">
        <f ca="1"/>
        <v>101.0390625</v>
      </c>
      <c r="S3" s="53" cm="1">
        <f t="array" aca="1" ref="S3:T6" ca="1">_xll.BDH($G$4, "PX_LAST, ", $I$1, "")</f>
        <v>45933</v>
      </c>
      <c r="T3" s="55">
        <f ca="1"/>
        <v>100.59375</v>
      </c>
    </row>
    <row r="4" spans="1:20" ht="32.25" customHeight="1" x14ac:dyDescent="0.3">
      <c r="A4" s="15" t="s">
        <v>34</v>
      </c>
      <c r="B4" s="68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I4" s="78">
        <f ca="1"/>
        <v>45936</v>
      </c>
      <c r="J4" s="1">
        <f ca="1"/>
        <v>80.86</v>
      </c>
      <c r="K4" s="54">
        <f ca="1"/>
        <v>45936</v>
      </c>
      <c r="L4" s="1">
        <f ca="1"/>
        <v>99.5078125</v>
      </c>
      <c r="M4" s="54">
        <f ca="1"/>
        <v>45936</v>
      </c>
      <c r="N4" s="1">
        <f ca="1"/>
        <v>111.19</v>
      </c>
      <c r="O4" s="78">
        <f ca="1"/>
        <v>45936</v>
      </c>
      <c r="P4" s="55">
        <f ca="1"/>
        <v>99.5078125</v>
      </c>
      <c r="Q4" s="78">
        <f ca="1"/>
        <v>45936</v>
      </c>
      <c r="R4" s="55">
        <f ca="1"/>
        <v>100.765625</v>
      </c>
      <c r="S4" s="54">
        <f ca="1"/>
        <v>45936</v>
      </c>
      <c r="T4" s="55">
        <f ca="1"/>
        <v>100.015625</v>
      </c>
    </row>
    <row r="5" spans="1:20" x14ac:dyDescent="0.3">
      <c r="A5" s="15" t="s">
        <v>8</v>
      </c>
      <c r="B5" s="69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78">
        <f ca="1"/>
        <v>45937</v>
      </c>
      <c r="J5" s="1">
        <f ca="1"/>
        <v>80.77</v>
      </c>
      <c r="K5" s="54">
        <f ca="1"/>
        <v>45937</v>
      </c>
      <c r="L5" s="1">
        <f ca="1"/>
        <v>99.65625</v>
      </c>
      <c r="M5" s="54">
        <f ca="1"/>
        <v>45937</v>
      </c>
      <c r="N5" s="1">
        <f ca="1"/>
        <v>111.4</v>
      </c>
      <c r="O5" s="78">
        <f ca="1"/>
        <v>45937</v>
      </c>
      <c r="P5" s="55">
        <f ca="1"/>
        <v>99.65625</v>
      </c>
      <c r="Q5" s="78">
        <f ca="1"/>
        <v>45937</v>
      </c>
      <c r="R5" s="55">
        <f ca="1"/>
        <v>101.0078125</v>
      </c>
      <c r="S5" s="54">
        <f ca="1"/>
        <v>45937</v>
      </c>
      <c r="T5" s="55">
        <f ca="1"/>
        <v>100.40625</v>
      </c>
    </row>
    <row r="6" spans="1:20" x14ac:dyDescent="0.3">
      <c r="A6" s="15" t="s">
        <v>10</v>
      </c>
      <c r="B6" s="71">
        <v>0</v>
      </c>
      <c r="C6" s="77">
        <f>(3+5/8)*0.01</f>
        <v>3.6249999999999998E-2</v>
      </c>
      <c r="D6" s="77">
        <v>0</v>
      </c>
      <c r="E6" s="77">
        <f>(3+5/8)*0.01</f>
        <v>3.6249999999999998E-2</v>
      </c>
      <c r="F6" s="77">
        <v>4.2500000000000003E-2</v>
      </c>
      <c r="G6" s="10">
        <v>4.7500000000000001E-2</v>
      </c>
      <c r="I6" s="78">
        <f ca="1"/>
        <v>45938</v>
      </c>
      <c r="J6" s="1">
        <f ca="1"/>
        <v>80.760000000000005</v>
      </c>
      <c r="K6" s="54">
        <f ca="1"/>
        <v>45938</v>
      </c>
      <c r="L6" s="1">
        <f ca="1"/>
        <v>99.546875</v>
      </c>
      <c r="M6" s="54">
        <f ca="1"/>
        <v>45938</v>
      </c>
      <c r="N6" s="1">
        <f ca="1"/>
        <v>111.325</v>
      </c>
      <c r="O6" s="78">
        <f ca="1"/>
        <v>45938</v>
      </c>
      <c r="P6" s="55">
        <f ca="1"/>
        <v>99.546875</v>
      </c>
      <c r="Q6" s="78">
        <f ca="1"/>
        <v>45938</v>
      </c>
      <c r="R6" s="55">
        <f ca="1"/>
        <v>100.9453125</v>
      </c>
      <c r="S6" s="54">
        <f ca="1"/>
        <v>45938</v>
      </c>
      <c r="T6" s="55">
        <f ca="1"/>
        <v>100.375</v>
      </c>
    </row>
    <row r="7" spans="1:20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</row>
    <row r="8" spans="1:20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117" t="s">
        <v>81</v>
      </c>
      <c r="J8" s="109" t="s">
        <v>65</v>
      </c>
      <c r="K8" s="110" t="s">
        <v>68</v>
      </c>
      <c r="L8" s="1"/>
      <c r="M8" s="118" t="s">
        <v>80</v>
      </c>
      <c r="N8" s="76" t="s">
        <v>65</v>
      </c>
      <c r="O8" s="114" t="s">
        <v>68</v>
      </c>
      <c r="P8" s="1"/>
      <c r="Q8" s="119" t="s">
        <v>82</v>
      </c>
      <c r="R8" s="116">
        <f>J9*N9-K9*O9</f>
        <v>34276.718721329118</v>
      </c>
      <c r="S8" s="54"/>
      <c r="T8" s="1"/>
    </row>
    <row r="9" spans="1:20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111"/>
      <c r="J9" s="112">
        <f>B5/B14</f>
        <v>431220.35360068991</v>
      </c>
      <c r="K9" s="113">
        <f>D5/H14</f>
        <v>320241.96059244761</v>
      </c>
      <c r="L9" s="1"/>
      <c r="M9" s="82"/>
      <c r="N9" s="21">
        <v>0.38100000000000001</v>
      </c>
      <c r="O9" s="115">
        <v>0.40600000000000003</v>
      </c>
      <c r="P9" s="1"/>
      <c r="Q9" s="54"/>
      <c r="R9" s="1"/>
      <c r="S9" s="54"/>
      <c r="T9" s="1"/>
    </row>
    <row r="10" spans="1:20" ht="15" thickBot="1" x14ac:dyDescent="0.35">
      <c r="A10" s="16" t="s">
        <v>29</v>
      </c>
      <c r="B10" s="11" cm="1">
        <f t="array" ref="B10">_xll.BDP(B4,"px_last")</f>
        <v>80.760000000000005</v>
      </c>
      <c r="C10" s="21" cm="1">
        <f t="array" ref="C10">_xll.BDP(C4,"px_last")</f>
        <v>99.5546875</v>
      </c>
      <c r="D10" s="21" cm="1">
        <f t="array" ref="D10">_xll.BDP(D4,"px_last")</f>
        <v>111.325</v>
      </c>
      <c r="E10" s="21" cm="1">
        <f t="array" ref="E10">_xll.BDP(E4,"px_last")</f>
        <v>99.5546875</v>
      </c>
      <c r="F10" s="21" cm="1">
        <f t="array" ref="F10">_xll.BDP(F4,"px_last")</f>
        <v>100.953125</v>
      </c>
      <c r="G10" s="22" cm="1">
        <f t="array" ref="G10">_xll.BDP(G4,"px_last")</f>
        <v>100.390625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</row>
    <row r="11" spans="1:20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</row>
    <row r="12" spans="1:20" ht="15" thickBot="1" x14ac:dyDescent="0.35">
      <c r="A12" s="40" t="s">
        <v>23</v>
      </c>
      <c r="B12" s="89" t="s">
        <v>0</v>
      </c>
      <c r="C12" s="90"/>
      <c r="D12" s="90"/>
      <c r="E12" s="95" t="s">
        <v>1</v>
      </c>
      <c r="F12" s="96"/>
      <c r="G12" s="97"/>
      <c r="H12" s="92" t="s">
        <v>1</v>
      </c>
      <c r="I12" s="103"/>
      <c r="J12" s="94"/>
      <c r="K12" s="104" t="s">
        <v>0</v>
      </c>
      <c r="L12" s="105"/>
      <c r="M12" s="106"/>
      <c r="N12" s="92" t="s">
        <v>0</v>
      </c>
      <c r="O12" s="103"/>
      <c r="P12" s="94"/>
      <c r="Q12" s="101" t="s">
        <v>0</v>
      </c>
      <c r="R12" s="99"/>
      <c r="S12" s="102"/>
      <c r="T12" s="40" t="s">
        <v>16</v>
      </c>
    </row>
    <row r="13" spans="1:20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6"/>
    </row>
    <row r="14" spans="1:20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15"/>
    </row>
    <row r="15" spans="1:20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5">
        <f>C15+D15-F15-G15-I15-J15+L15+M15+O15+P15+R15+S15</f>
        <v>31217.214616930833</v>
      </c>
    </row>
    <row r="16" spans="1:20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5">
        <f t="shared" ref="T16:T31" si="12">C16+D16-F16-G16-I16-J16+L16+M16+O16+P16+R16+S16</f>
        <v>-40274.442201504164</v>
      </c>
    </row>
    <row r="17" spans="1:20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5">
        <f t="shared" si="12"/>
        <v>45075.639234011898</v>
      </c>
    </row>
    <row r="18" spans="1:20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5">
        <f t="shared" si="12"/>
        <v>42451.761896485979</v>
      </c>
    </row>
    <row r="19" spans="1:20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5">
        <f t="shared" si="12"/>
        <v>108871.49256401924</v>
      </c>
    </row>
    <row r="20" spans="1:20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5">
        <f t="shared" si="12"/>
        <v>106697.93186877367</v>
      </c>
    </row>
    <row r="21" spans="1:20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5">
        <f t="shared" si="12"/>
        <v>131978.59209042153</v>
      </c>
    </row>
    <row r="22" spans="1:20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5">
        <f t="shared" si="12"/>
        <v>92444.507231884942</v>
      </c>
    </row>
    <row r="23" spans="1:20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5">
        <f t="shared" si="12"/>
        <v>108259.48657025544</v>
      </c>
    </row>
    <row r="24" spans="1:20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5">
        <f t="shared" si="12"/>
        <v>145392.45495853462</v>
      </c>
    </row>
    <row r="25" spans="1:20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5">
        <f t="shared" si="12"/>
        <v>115643.94561680552</v>
      </c>
    </row>
    <row r="26" spans="1:20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5">
        <f>C26+D26-F26-G26-I26-J26+L26+M26+O26+P26+R26+S26+$R$8</f>
        <v>99114.446437403763</v>
      </c>
    </row>
    <row r="27" spans="1:20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5">
        <f t="shared" ref="T27:T31" si="13">C27+D27-F27-G27-I27-J27+L27+M27+O27+P27+R27+S27+$R$8</f>
        <v>73234.049773876992</v>
      </c>
    </row>
    <row r="28" spans="1:20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5">
        <f t="shared" si="13"/>
        <v>22942.234283888927</v>
      </c>
    </row>
    <row r="29" spans="1:20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5">
        <f t="shared" si="13"/>
        <v>68433.5164725629</v>
      </c>
    </row>
    <row r="30" spans="1:20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5">
        <f t="shared" si="13"/>
        <v>18088.264775209918</v>
      </c>
    </row>
    <row r="31" spans="1:20" x14ac:dyDescent="0.3">
      <c r="A31" s="37">
        <v>45938</v>
      </c>
      <c r="B31" s="46">
        <v>80.825000000000003</v>
      </c>
      <c r="C31" s="47">
        <f t="shared" si="0"/>
        <v>-146614.92022423673</v>
      </c>
      <c r="D31" s="47">
        <f t="shared" si="1"/>
        <v>-94587.499999999985</v>
      </c>
      <c r="E31" s="46">
        <v>99.609375</v>
      </c>
      <c r="F31" s="47">
        <f t="shared" si="2"/>
        <v>-99023.4375</v>
      </c>
      <c r="G31" s="48">
        <f t="shared" si="3"/>
        <v>-7599.0480143229142</v>
      </c>
      <c r="H31" s="46">
        <v>111.5287</v>
      </c>
      <c r="I31" s="47">
        <f t="shared" si="4"/>
        <v>-283830.44967308769</v>
      </c>
      <c r="J31" s="48">
        <f t="shared" si="5"/>
        <v>-97289.999999999985</v>
      </c>
      <c r="K31" s="46">
        <v>99.609375</v>
      </c>
      <c r="L31" s="47">
        <f t="shared" si="6"/>
        <v>-86328.125</v>
      </c>
      <c r="M31" s="48">
        <f t="shared" si="7"/>
        <v>-7385.7337456597161</v>
      </c>
      <c r="N31" s="46">
        <v>101.0859375</v>
      </c>
      <c r="O31" s="47">
        <f t="shared" si="8"/>
        <v>-51562.5</v>
      </c>
      <c r="P31" s="48">
        <f t="shared" si="9"/>
        <v>-263.62027994791424</v>
      </c>
      <c r="Q31" s="46">
        <v>100.6328125</v>
      </c>
      <c r="R31" s="47">
        <f t="shared" si="10"/>
        <v>-106640.625</v>
      </c>
      <c r="S31" s="48">
        <f t="shared" si="11"/>
        <v>3020.5685872395879</v>
      </c>
      <c r="T31" s="85">
        <f t="shared" si="13"/>
        <v>31657.198246134929</v>
      </c>
    </row>
    <row r="32" spans="1:20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39"/>
    </row>
    <row r="33" spans="1:20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</row>
    <row r="34" spans="1:20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TODAY()-22</f>
        <v>45916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80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53" cm="1">
        <f t="array" aca="1" ref="B45:C61" ca="1">_xll.BDH($B$4, "PX_LAST, ", B43, "")</f>
        <v>45916</v>
      </c>
      <c r="C45" s="1">
        <f ca="1"/>
        <v>81.13</v>
      </c>
      <c r="D45" s="53" cm="1">
        <f t="array" aca="1" ref="D45:E61" ca="1">_xll.BDH($C$4, "PX_LAST, ", B43, "")</f>
        <v>45916</v>
      </c>
      <c r="E45" s="47">
        <f ca="1"/>
        <v>100.17578125</v>
      </c>
      <c r="F45" s="53" cm="1">
        <f t="array" aca="1" ref="F45:G61" ca="1">_xll.BDH($D$4, "PX_LAST, ", B43, "")</f>
        <v>45916</v>
      </c>
      <c r="G45" s="1">
        <f ca="1"/>
        <v>112.26</v>
      </c>
      <c r="H45" s="53" cm="1">
        <f t="array" aca="1" ref="H45:I61" ca="1">_xll.BDH($E$4, "PX_LAST, ", B43, "")</f>
        <v>45916</v>
      </c>
      <c r="I45" s="55">
        <f ca="1"/>
        <v>100.17578125</v>
      </c>
      <c r="J45" s="53" cm="1">
        <f t="array" aca="1" ref="J45:K61" ca="1">_xll.BDH($F$4, "PX_LAST, ", B43, "")</f>
        <v>45916</v>
      </c>
      <c r="K45" s="55">
        <f ca="1"/>
        <v>101.7890625</v>
      </c>
      <c r="L45" s="53" cm="1">
        <f t="array" aca="1" ref="L45:M61" ca="1">_xll.BDH($G$4, "PX_LAST, ", B43, "")</f>
        <v>45916</v>
      </c>
      <c r="M45" s="55">
        <f ca="1"/>
        <v>101.6171875</v>
      </c>
      <c r="R45" s="58"/>
      <c r="S45" s="58"/>
      <c r="T45" s="58"/>
    </row>
    <row r="46" spans="1:20" x14ac:dyDescent="0.3">
      <c r="B46" s="78">
        <f ca="1"/>
        <v>45917</v>
      </c>
      <c r="C46" s="60">
        <f ca="1"/>
        <v>81.05</v>
      </c>
      <c r="D46" s="78">
        <f ca="1"/>
        <v>45917</v>
      </c>
      <c r="E46" s="60">
        <f ca="1"/>
        <v>99.86328125</v>
      </c>
      <c r="F46" s="78">
        <f ca="1"/>
        <v>45917</v>
      </c>
      <c r="G46" s="55">
        <f ca="1"/>
        <v>112.06</v>
      </c>
      <c r="H46" s="78">
        <f ca="1"/>
        <v>45917</v>
      </c>
      <c r="I46" s="55">
        <f ca="1"/>
        <v>99.86328125</v>
      </c>
      <c r="J46" s="78">
        <f ca="1"/>
        <v>45917</v>
      </c>
      <c r="K46" s="60">
        <f ca="1"/>
        <v>101.296875</v>
      </c>
      <c r="L46" s="78">
        <f ca="1"/>
        <v>45917</v>
      </c>
      <c r="M46" s="55">
        <f ca="1"/>
        <v>100.9296875</v>
      </c>
    </row>
    <row r="47" spans="1:20" x14ac:dyDescent="0.3">
      <c r="B47" s="78">
        <f ca="1"/>
        <v>45918</v>
      </c>
      <c r="C47" s="60">
        <f ca="1"/>
        <v>81.23</v>
      </c>
      <c r="D47" s="78">
        <f ca="1"/>
        <v>45918</v>
      </c>
      <c r="E47" s="60">
        <f ca="1"/>
        <v>99.82421875</v>
      </c>
      <c r="F47" s="78">
        <f ca="1"/>
        <v>45918</v>
      </c>
      <c r="G47" s="55">
        <f ca="1"/>
        <v>111.83</v>
      </c>
      <c r="H47" s="78">
        <f ca="1"/>
        <v>45918</v>
      </c>
      <c r="I47" s="55">
        <f ca="1"/>
        <v>99.82421875</v>
      </c>
      <c r="J47" s="78">
        <f ca="1"/>
        <v>45918</v>
      </c>
      <c r="K47" s="60">
        <f ca="1"/>
        <v>101.15625</v>
      </c>
      <c r="L47" s="78">
        <f ca="1"/>
        <v>45918</v>
      </c>
      <c r="M47" s="55">
        <f ca="1"/>
        <v>100.390625</v>
      </c>
    </row>
    <row r="48" spans="1:20" x14ac:dyDescent="0.3">
      <c r="B48" s="78">
        <f ca="1"/>
        <v>45919</v>
      </c>
      <c r="C48" s="60">
        <f ca="1"/>
        <v>81.260000000000005</v>
      </c>
      <c r="D48" s="78">
        <f ca="1"/>
        <v>45919</v>
      </c>
      <c r="E48" s="60">
        <f ca="1"/>
        <v>99.7578125</v>
      </c>
      <c r="F48" s="78">
        <f ca="1"/>
        <v>45919</v>
      </c>
      <c r="G48" s="55">
        <f ca="1"/>
        <v>111.74</v>
      </c>
      <c r="H48" s="78">
        <f ca="1"/>
        <v>45919</v>
      </c>
      <c r="I48" s="55">
        <f ca="1"/>
        <v>99.7578125</v>
      </c>
      <c r="J48" s="78">
        <f ca="1"/>
        <v>45919</v>
      </c>
      <c r="K48" s="60">
        <f ca="1"/>
        <v>100.9765625</v>
      </c>
      <c r="L48" s="78">
        <f ca="1"/>
        <v>45919</v>
      </c>
      <c r="M48" s="55">
        <f ca="1"/>
        <v>100.078125</v>
      </c>
    </row>
    <row r="49" spans="2:13" x14ac:dyDescent="0.3">
      <c r="B49" s="78">
        <f ca="1"/>
        <v>45922</v>
      </c>
      <c r="C49" s="60">
        <f ca="1"/>
        <v>81.319999999999993</v>
      </c>
      <c r="D49" s="78">
        <f ca="1"/>
        <v>45922</v>
      </c>
      <c r="E49" s="60">
        <f ca="1"/>
        <v>99.65234375</v>
      </c>
      <c r="F49" s="78">
        <f ca="1"/>
        <v>45922</v>
      </c>
      <c r="G49" s="55">
        <f ca="1"/>
        <v>111.49</v>
      </c>
      <c r="H49" s="78">
        <f ca="1"/>
        <v>45922</v>
      </c>
      <c r="I49" s="55">
        <f ca="1"/>
        <v>99.65234375</v>
      </c>
      <c r="J49" s="78">
        <f ca="1"/>
        <v>45922</v>
      </c>
      <c r="K49" s="60">
        <f ca="1"/>
        <v>100.8203125</v>
      </c>
      <c r="L49" s="78">
        <f ca="1"/>
        <v>45922</v>
      </c>
      <c r="M49" s="55">
        <f ca="1"/>
        <v>99.78125</v>
      </c>
    </row>
    <row r="50" spans="2:13" x14ac:dyDescent="0.3">
      <c r="B50" s="78">
        <f ca="1"/>
        <v>45923</v>
      </c>
      <c r="C50" s="60">
        <f ca="1"/>
        <v>81.260000000000005</v>
      </c>
      <c r="D50" s="78">
        <f ca="1"/>
        <v>45923</v>
      </c>
      <c r="E50" s="60">
        <f ca="1"/>
        <v>99.80078125</v>
      </c>
      <c r="F50" s="78">
        <f ca="1"/>
        <v>45923</v>
      </c>
      <c r="G50" s="55">
        <f ca="1"/>
        <v>111.71</v>
      </c>
      <c r="H50" s="78">
        <f ca="1"/>
        <v>45923</v>
      </c>
      <c r="I50" s="55">
        <f ca="1"/>
        <v>99.80078125</v>
      </c>
      <c r="J50" s="78">
        <f ca="1"/>
        <v>45923</v>
      </c>
      <c r="K50" s="60">
        <f ca="1"/>
        <v>101.1484375</v>
      </c>
      <c r="L50" s="78">
        <f ca="1"/>
        <v>45923</v>
      </c>
      <c r="M50" s="55">
        <f ca="1"/>
        <v>100.4765625</v>
      </c>
    </row>
    <row r="51" spans="2:13" x14ac:dyDescent="0.3">
      <c r="B51" s="78">
        <f ca="1"/>
        <v>45924</v>
      </c>
      <c r="C51" s="60">
        <f ca="1"/>
        <v>81.150000000000006</v>
      </c>
      <c r="D51" s="78">
        <f ca="1"/>
        <v>45924</v>
      </c>
      <c r="E51" s="60">
        <f ca="1"/>
        <v>99.58203125</v>
      </c>
      <c r="F51" s="78">
        <f ca="1"/>
        <v>45924</v>
      </c>
      <c r="G51" s="55">
        <f ca="1"/>
        <v>111.26</v>
      </c>
      <c r="H51" s="78">
        <f ca="1"/>
        <v>45924</v>
      </c>
      <c r="I51" s="55">
        <f ca="1"/>
        <v>99.58203125</v>
      </c>
      <c r="J51" s="78">
        <f ca="1"/>
        <v>45924</v>
      </c>
      <c r="K51" s="60">
        <f ca="1"/>
        <v>100.8203125</v>
      </c>
      <c r="L51" s="78">
        <f ca="1"/>
        <v>45924</v>
      </c>
      <c r="M51" s="55">
        <f ca="1"/>
        <v>99.9765625</v>
      </c>
    </row>
    <row r="52" spans="2:13" x14ac:dyDescent="0.3">
      <c r="B52" s="78">
        <f ca="1"/>
        <v>45925</v>
      </c>
      <c r="C52" s="60">
        <f ca="1"/>
        <v>80.92</v>
      </c>
      <c r="D52" s="78">
        <f ca="1"/>
        <v>45925</v>
      </c>
      <c r="E52" s="60">
        <f ca="1"/>
        <v>99.40234375</v>
      </c>
      <c r="F52" s="78">
        <f ca="1"/>
        <v>45925</v>
      </c>
      <c r="G52" s="55">
        <f ca="1"/>
        <v>111.06</v>
      </c>
      <c r="H52" s="78">
        <f ca="1"/>
        <v>45925</v>
      </c>
      <c r="I52" s="55">
        <f ca="1"/>
        <v>99.40234375</v>
      </c>
      <c r="J52" s="78">
        <f ca="1"/>
        <v>45925</v>
      </c>
      <c r="K52" s="60">
        <f ca="1"/>
        <v>100.6328125</v>
      </c>
      <c r="L52" s="78">
        <f ca="1"/>
        <v>45925</v>
      </c>
      <c r="M52" s="55">
        <f ca="1"/>
        <v>100.0234375</v>
      </c>
    </row>
    <row r="53" spans="2:13" x14ac:dyDescent="0.3">
      <c r="B53" s="78">
        <f ca="1"/>
        <v>45926</v>
      </c>
      <c r="C53" s="60">
        <f ca="1"/>
        <v>81.08</v>
      </c>
      <c r="D53" s="78">
        <f ca="1"/>
        <v>45926</v>
      </c>
      <c r="E53" s="60">
        <f ca="1"/>
        <v>99.37890625</v>
      </c>
      <c r="F53" s="78">
        <f ca="1"/>
        <v>45926</v>
      </c>
      <c r="G53" s="55">
        <f ca="1"/>
        <v>111.21</v>
      </c>
      <c r="H53" s="78">
        <f ca="1"/>
        <v>45926</v>
      </c>
      <c r="I53" s="55">
        <f ca="1"/>
        <v>99.37890625</v>
      </c>
      <c r="J53" s="78">
        <f ca="1"/>
        <v>45926</v>
      </c>
      <c r="K53" s="60">
        <f ca="1"/>
        <v>100.5859375</v>
      </c>
      <c r="L53" s="78">
        <f ca="1"/>
        <v>45926</v>
      </c>
      <c r="M53" s="55">
        <f ca="1"/>
        <v>100</v>
      </c>
    </row>
    <row r="54" spans="2:13" x14ac:dyDescent="0.3">
      <c r="B54" s="78">
        <f ca="1"/>
        <v>45929</v>
      </c>
      <c r="C54" s="55">
        <f ca="1"/>
        <v>81.22</v>
      </c>
      <c r="D54" s="78">
        <f ca="1"/>
        <v>45929</v>
      </c>
      <c r="E54" s="55">
        <f ca="1"/>
        <v>99.5078125</v>
      </c>
      <c r="F54" s="78">
        <f ca="1"/>
        <v>45929</v>
      </c>
      <c r="G54" s="55">
        <f ca="1"/>
        <v>111.58</v>
      </c>
      <c r="H54" s="78">
        <f ca="1"/>
        <v>45929</v>
      </c>
      <c r="I54" s="55">
        <f ca="1"/>
        <v>99.5078125</v>
      </c>
      <c r="J54" s="78">
        <f ca="1"/>
        <v>45929</v>
      </c>
      <c r="K54" s="55">
        <f ca="1"/>
        <v>100.8828125</v>
      </c>
      <c r="L54" s="78">
        <f ca="1"/>
        <v>45929</v>
      </c>
      <c r="M54" s="55">
        <f ca="1"/>
        <v>100.71875</v>
      </c>
    </row>
    <row r="55" spans="2:13" x14ac:dyDescent="0.3">
      <c r="B55" s="78">
        <f ca="1"/>
        <v>45930</v>
      </c>
      <c r="C55" s="55">
        <f ca="1"/>
        <v>81.19</v>
      </c>
      <c r="D55" s="78">
        <f ca="1"/>
        <v>45930</v>
      </c>
      <c r="E55" s="55">
        <f ca="1"/>
        <v>99.48046875</v>
      </c>
      <c r="F55" s="78">
        <f ca="1"/>
        <v>45930</v>
      </c>
      <c r="G55" s="55">
        <f ca="1"/>
        <v>111.47</v>
      </c>
      <c r="H55" s="78">
        <f ca="1"/>
        <v>45930</v>
      </c>
      <c r="I55" s="55">
        <f ca="1"/>
        <v>99.48046875</v>
      </c>
      <c r="J55" s="78">
        <f ca="1"/>
        <v>45930</v>
      </c>
      <c r="K55" s="55">
        <f ca="1"/>
        <v>100.7890625</v>
      </c>
      <c r="L55" s="78">
        <f ca="1"/>
        <v>45930</v>
      </c>
      <c r="M55" s="55">
        <f ca="1"/>
        <v>100.28125</v>
      </c>
    </row>
    <row r="56" spans="2:13" x14ac:dyDescent="0.3">
      <c r="B56" s="78">
        <f ca="1"/>
        <v>45931</v>
      </c>
      <c r="C56" s="55">
        <f ca="1"/>
        <v>80.959999999999994</v>
      </c>
      <c r="D56" s="78">
        <f ca="1"/>
        <v>45931</v>
      </c>
      <c r="E56" s="55">
        <f ca="1"/>
        <v>99.78515625</v>
      </c>
      <c r="F56" s="78">
        <f ca="1"/>
        <v>45931</v>
      </c>
      <c r="G56" s="55">
        <f ca="1"/>
        <v>111.51</v>
      </c>
      <c r="H56" s="78">
        <f ca="1"/>
        <v>45931</v>
      </c>
      <c r="I56" s="55">
        <f ca="1"/>
        <v>99.78515625</v>
      </c>
      <c r="J56" s="78">
        <f ca="1"/>
        <v>45931</v>
      </c>
      <c r="K56" s="55">
        <f ca="1"/>
        <v>101.2109375</v>
      </c>
      <c r="L56" s="78">
        <f ca="1"/>
        <v>45931</v>
      </c>
      <c r="M56" s="55">
        <f ca="1"/>
        <v>100.6328125</v>
      </c>
    </row>
    <row r="57" spans="2:13" x14ac:dyDescent="0.3">
      <c r="B57" s="78">
        <f ca="1"/>
        <v>45932</v>
      </c>
      <c r="C57" s="55">
        <f ca="1"/>
        <v>80.930000000000007</v>
      </c>
      <c r="D57" s="78">
        <f ca="1"/>
        <v>45932</v>
      </c>
      <c r="E57" s="55">
        <f ca="1"/>
        <v>99.79296875</v>
      </c>
      <c r="F57" s="78">
        <f ca="1"/>
        <v>45932</v>
      </c>
      <c r="G57" s="55">
        <f ca="1"/>
        <v>111.69</v>
      </c>
      <c r="H57" s="78">
        <f ca="1"/>
        <v>45932</v>
      </c>
      <c r="I57" s="55">
        <f ca="1"/>
        <v>99.79296875</v>
      </c>
      <c r="J57" s="78">
        <f ca="1"/>
        <v>45932</v>
      </c>
      <c r="K57" s="55">
        <f ca="1"/>
        <v>101.3359375</v>
      </c>
      <c r="L57" s="78">
        <f ca="1"/>
        <v>45932</v>
      </c>
      <c r="M57" s="55">
        <f ca="1"/>
        <v>100.96875</v>
      </c>
    </row>
    <row r="58" spans="2:13" x14ac:dyDescent="0.3">
      <c r="B58" s="78">
        <f ca="1"/>
        <v>45933</v>
      </c>
      <c r="C58" s="55">
        <f ca="1"/>
        <v>80.84</v>
      </c>
      <c r="D58" s="78">
        <f ca="1"/>
        <v>45933</v>
      </c>
      <c r="E58" s="55">
        <f ca="1"/>
        <v>99.58984375</v>
      </c>
      <c r="F58" s="78">
        <f ca="1"/>
        <v>45933</v>
      </c>
      <c r="G58" s="55">
        <f ca="1"/>
        <v>111.55</v>
      </c>
      <c r="H58" s="78">
        <f ca="1"/>
        <v>45933</v>
      </c>
      <c r="I58" s="55">
        <f ca="1"/>
        <v>99.58984375</v>
      </c>
      <c r="J58" s="78">
        <f ca="1"/>
        <v>45933</v>
      </c>
      <c r="K58" s="55">
        <f ca="1"/>
        <v>101.0390625</v>
      </c>
      <c r="L58" s="78">
        <f ca="1"/>
        <v>45933</v>
      </c>
      <c r="M58" s="55">
        <f ca="1"/>
        <v>100.59375</v>
      </c>
    </row>
    <row r="59" spans="2:13" x14ac:dyDescent="0.3">
      <c r="B59" s="78">
        <f ca="1"/>
        <v>45936</v>
      </c>
      <c r="C59" s="55">
        <f ca="1"/>
        <v>80.86</v>
      </c>
      <c r="D59" s="78">
        <f ca="1"/>
        <v>45936</v>
      </c>
      <c r="E59" s="55">
        <f ca="1"/>
        <v>99.5078125</v>
      </c>
      <c r="F59" s="78">
        <f ca="1"/>
        <v>45936</v>
      </c>
      <c r="G59" s="55">
        <f ca="1"/>
        <v>111.19</v>
      </c>
      <c r="H59" s="78">
        <f ca="1"/>
        <v>45936</v>
      </c>
      <c r="I59" s="55">
        <f ca="1"/>
        <v>99.5078125</v>
      </c>
      <c r="J59" s="78">
        <f ca="1"/>
        <v>45936</v>
      </c>
      <c r="K59" s="55">
        <f ca="1"/>
        <v>100.765625</v>
      </c>
      <c r="L59" s="78">
        <f ca="1"/>
        <v>45936</v>
      </c>
      <c r="M59" s="55">
        <f ca="1"/>
        <v>100.015625</v>
      </c>
    </row>
    <row r="60" spans="2:13" x14ac:dyDescent="0.3">
      <c r="B60" s="78">
        <f ca="1"/>
        <v>45937</v>
      </c>
      <c r="C60" s="55">
        <f ca="1"/>
        <v>80.77</v>
      </c>
      <c r="D60" s="78">
        <f ca="1"/>
        <v>45937</v>
      </c>
      <c r="E60" s="55">
        <f ca="1"/>
        <v>99.65625</v>
      </c>
      <c r="F60" s="78">
        <f ca="1"/>
        <v>45937</v>
      </c>
      <c r="G60" s="55">
        <f ca="1"/>
        <v>111.4</v>
      </c>
      <c r="H60" s="78">
        <f ca="1"/>
        <v>45937</v>
      </c>
      <c r="I60" s="55">
        <f ca="1"/>
        <v>99.65625</v>
      </c>
      <c r="J60" s="78">
        <f ca="1"/>
        <v>45937</v>
      </c>
      <c r="K60" s="55">
        <f ca="1"/>
        <v>101.0078125</v>
      </c>
      <c r="L60" s="78">
        <f ca="1"/>
        <v>45937</v>
      </c>
      <c r="M60" s="55">
        <f ca="1"/>
        <v>100.40625</v>
      </c>
    </row>
    <row r="61" spans="2:13" x14ac:dyDescent="0.3">
      <c r="B61" s="78">
        <f ca="1"/>
        <v>45938</v>
      </c>
      <c r="C61" s="55">
        <f ca="1"/>
        <v>80.760000000000005</v>
      </c>
      <c r="D61" s="78">
        <f ca="1"/>
        <v>45938</v>
      </c>
      <c r="E61" s="55">
        <f ca="1"/>
        <v>99.546875</v>
      </c>
      <c r="F61" s="78">
        <f ca="1"/>
        <v>45938</v>
      </c>
      <c r="G61" s="55">
        <f ca="1"/>
        <v>111.325</v>
      </c>
      <c r="H61" s="78">
        <f ca="1"/>
        <v>45938</v>
      </c>
      <c r="I61" s="55">
        <f ca="1"/>
        <v>99.546875</v>
      </c>
      <c r="J61" s="78">
        <f ca="1"/>
        <v>45938</v>
      </c>
      <c r="K61" s="55">
        <f ca="1"/>
        <v>100.9453125</v>
      </c>
      <c r="L61" s="78">
        <f ca="1"/>
        <v>45938</v>
      </c>
      <c r="M61" s="55">
        <f ca="1"/>
        <v>100.375</v>
      </c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E73"/>
  <sheetViews>
    <sheetView tabSelected="1" zoomScale="80" zoomScaleNormal="80" workbookViewId="0"/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8" width="11.5546875" style="55" bestFit="1" customWidth="1"/>
    <col min="19" max="20" width="13.33203125" style="55" bestFit="1" customWidth="1"/>
    <col min="22" max="22" width="13.88671875" style="55" bestFit="1" customWidth="1"/>
    <col min="23" max="23" width="9.44140625" style="55" bestFit="1" customWidth="1"/>
    <col min="24" max="16384" width="8.88671875" style="55"/>
  </cols>
  <sheetData>
    <row r="1" spans="1:31" ht="15" thickBot="1" x14ac:dyDescent="0.35">
      <c r="A1" s="1"/>
      <c r="B1" s="1"/>
      <c r="C1" s="1"/>
      <c r="D1" s="1"/>
      <c r="E1" s="1"/>
      <c r="F1" s="1"/>
      <c r="G1" s="1"/>
      <c r="I1" s="54">
        <f ca="1">TODAY()-10</f>
        <v>45928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31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1</v>
      </c>
      <c r="F2" s="74" t="s">
        <v>1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</row>
    <row r="3" spans="1:31" x14ac:dyDescent="0.3">
      <c r="A3" s="15" t="s">
        <v>33</v>
      </c>
      <c r="B3" s="66" t="s">
        <v>68</v>
      </c>
      <c r="C3" s="76" t="s">
        <v>67</v>
      </c>
      <c r="D3" s="76" t="s">
        <v>69</v>
      </c>
      <c r="E3" s="76" t="s">
        <v>70</v>
      </c>
      <c r="F3" s="76" t="s">
        <v>75</v>
      </c>
      <c r="G3" s="67" t="s">
        <v>77</v>
      </c>
      <c r="I3" s="53" cm="1">
        <f t="array" aca="1" ref="I3:J10" ca="1">_xll.BDH($B$4, "PX_LAST, ", $I$1, "")</f>
        <v>45929</v>
      </c>
      <c r="J3" s="1">
        <f ca="1"/>
        <v>111.58</v>
      </c>
      <c r="K3" s="53" cm="1">
        <f t="array" aca="1" ref="K3:L10" ca="1">_xll.BDH($C$4, "PX_LAST, ", $I$1, "")</f>
        <v>45929</v>
      </c>
      <c r="L3" s="47">
        <f ca="1"/>
        <v>99.50390625</v>
      </c>
      <c r="M3" s="53" cm="1">
        <f t="array" aca="1" ref="M3:N10" ca="1">_xll.BDH($D$4, "PX_LAST, ", $I$1, "")</f>
        <v>45929</v>
      </c>
      <c r="N3" s="1">
        <f ca="1"/>
        <v>100.8828125</v>
      </c>
      <c r="O3" s="53" cm="1">
        <f t="array" aca="1" ref="O3:P10" ca="1">_xll.BDH($E$4, "PX_LAST, ", $I$1, "")</f>
        <v>45929</v>
      </c>
      <c r="P3" s="55">
        <f ca="1"/>
        <v>100.71875</v>
      </c>
      <c r="Q3" s="53" cm="1">
        <f t="array" aca="1" ref="Q3:R10" ca="1">_xll.BDH($F$4, "PX_LAST, ", $I$1, "")</f>
        <v>45929</v>
      </c>
      <c r="R3" s="55">
        <f ca="1"/>
        <v>84.11</v>
      </c>
      <c r="S3" s="53" cm="1">
        <f t="array" aca="1" ref="S3:T10" ca="1">_xll.BDH($G$4, "PX_LAST, ", $I$1, "")</f>
        <v>45929</v>
      </c>
      <c r="T3" s="55">
        <f ca="1"/>
        <v>99.7265625</v>
      </c>
      <c r="V3" s="117" t="s">
        <v>81</v>
      </c>
      <c r="W3" s="109" t="s">
        <v>68</v>
      </c>
      <c r="X3" s="110" t="s">
        <v>75</v>
      </c>
      <c r="Y3" s="1"/>
      <c r="AC3" s="1"/>
    </row>
    <row r="4" spans="1:31" ht="32.25" customHeight="1" thickBot="1" x14ac:dyDescent="0.35">
      <c r="A4" s="15" t="s">
        <v>34</v>
      </c>
      <c r="B4" s="68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8">
        <f ca="1"/>
        <v>45930</v>
      </c>
      <c r="J4" s="1">
        <f ca="1"/>
        <v>111.47</v>
      </c>
      <c r="K4" s="54">
        <f ca="1"/>
        <v>45930</v>
      </c>
      <c r="L4" s="1">
        <f ca="1"/>
        <v>99.47265625</v>
      </c>
      <c r="M4" s="54">
        <f ca="1"/>
        <v>45930</v>
      </c>
      <c r="N4" s="1">
        <f ca="1"/>
        <v>100.7890625</v>
      </c>
      <c r="O4" s="78">
        <f ca="1"/>
        <v>45930</v>
      </c>
      <c r="P4" s="55">
        <f ca="1"/>
        <v>100.28125</v>
      </c>
      <c r="Q4" s="78">
        <f ca="1"/>
        <v>45930</v>
      </c>
      <c r="R4" s="55">
        <f ca="1"/>
        <v>84.11</v>
      </c>
      <c r="S4" s="54">
        <f ca="1"/>
        <v>45930</v>
      </c>
      <c r="T4" s="55">
        <f ca="1"/>
        <v>99.6640625</v>
      </c>
      <c r="V4" s="111"/>
      <c r="W4" s="112">
        <f>B5/B14</f>
        <v>322202.69478617457</v>
      </c>
      <c r="X4" s="113">
        <f>F5/N14</f>
        <v>596551.92984549305</v>
      </c>
      <c r="Y4" s="1"/>
      <c r="AC4" s="1"/>
      <c r="AD4" s="54"/>
      <c r="AE4" s="1"/>
    </row>
    <row r="5" spans="1:31" ht="15" thickBot="1" x14ac:dyDescent="0.35">
      <c r="A5" s="15" t="s">
        <v>8</v>
      </c>
      <c r="B5" s="69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8">
        <f ca="1"/>
        <v>45931</v>
      </c>
      <c r="J5" s="1">
        <f ca="1"/>
        <v>111.51</v>
      </c>
      <c r="K5" s="54">
        <f ca="1"/>
        <v>45931</v>
      </c>
      <c r="L5" s="1">
        <f ca="1"/>
        <v>99.78515625</v>
      </c>
      <c r="M5" s="54">
        <f ca="1"/>
        <v>45931</v>
      </c>
      <c r="N5" s="1">
        <f ca="1"/>
        <v>101.2109375</v>
      </c>
      <c r="O5" s="78">
        <f ca="1"/>
        <v>45931</v>
      </c>
      <c r="P5" s="55">
        <f ca="1"/>
        <v>100.6328125</v>
      </c>
      <c r="Q5" s="78">
        <f ca="1"/>
        <v>45931</v>
      </c>
      <c r="R5" s="55">
        <f ca="1"/>
        <v>84.07</v>
      </c>
      <c r="S5" s="54">
        <f ca="1"/>
        <v>45931</v>
      </c>
      <c r="T5" s="55">
        <f ca="1"/>
        <v>100.0390625</v>
      </c>
      <c r="V5" s="108"/>
    </row>
    <row r="6" spans="1:31" x14ac:dyDescent="0.3">
      <c r="A6" s="15" t="s">
        <v>10</v>
      </c>
      <c r="B6" s="71">
        <v>0</v>
      </c>
      <c r="C6" s="10">
        <f>(3+5/8)*0.01</f>
        <v>3.6249999999999998E-2</v>
      </c>
      <c r="D6" s="77">
        <v>4.2500000000000003E-2</v>
      </c>
      <c r="E6" s="77">
        <v>4.7500000000000001E-2</v>
      </c>
      <c r="F6" s="77">
        <v>0</v>
      </c>
      <c r="G6" s="10">
        <f>(3+5/8)*0.01</f>
        <v>3.6249999999999998E-2</v>
      </c>
      <c r="I6" s="78">
        <f ca="1"/>
        <v>45932</v>
      </c>
      <c r="J6" s="1">
        <f ca="1"/>
        <v>111.69</v>
      </c>
      <c r="K6" s="54">
        <f ca="1"/>
        <v>45932</v>
      </c>
      <c r="L6" s="1">
        <f ca="1"/>
        <v>99.79296875</v>
      </c>
      <c r="M6" s="54">
        <f ca="1"/>
        <v>45932</v>
      </c>
      <c r="N6" s="1">
        <f ca="1"/>
        <v>101.3359375</v>
      </c>
      <c r="O6" s="78">
        <f ca="1"/>
        <v>45932</v>
      </c>
      <c r="P6" s="55">
        <f ca="1"/>
        <v>100.96875</v>
      </c>
      <c r="Q6" s="78">
        <f ca="1"/>
        <v>45932</v>
      </c>
      <c r="R6" s="55">
        <f ca="1"/>
        <v>84.16</v>
      </c>
      <c r="S6" s="54">
        <f ca="1"/>
        <v>45932</v>
      </c>
      <c r="T6" s="55">
        <f ca="1"/>
        <v>100.0859375</v>
      </c>
      <c r="V6" s="118" t="s">
        <v>80</v>
      </c>
      <c r="W6" s="76" t="s">
        <v>68</v>
      </c>
      <c r="X6" s="114" t="s">
        <v>75</v>
      </c>
    </row>
    <row r="7" spans="1:31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>
        <f ca="1"/>
        <v>45933</v>
      </c>
      <c r="J7" s="1">
        <f ca="1"/>
        <v>111.55</v>
      </c>
      <c r="K7" s="54">
        <f ca="1"/>
        <v>45933</v>
      </c>
      <c r="L7" s="1">
        <f ca="1"/>
        <v>99.58984375</v>
      </c>
      <c r="M7" s="54">
        <f ca="1"/>
        <v>45933</v>
      </c>
      <c r="N7" s="1">
        <f ca="1"/>
        <v>101.0390625</v>
      </c>
      <c r="O7" s="54">
        <f ca="1"/>
        <v>45933</v>
      </c>
      <c r="P7" s="1">
        <f ca="1"/>
        <v>100.59375</v>
      </c>
      <c r="Q7" s="54">
        <f ca="1"/>
        <v>45933</v>
      </c>
      <c r="R7" s="1">
        <f ca="1"/>
        <v>84.06</v>
      </c>
      <c r="S7" s="54">
        <f ca="1"/>
        <v>45933</v>
      </c>
      <c r="T7" s="1">
        <f ca="1"/>
        <v>99.8203125</v>
      </c>
      <c r="V7" s="82"/>
      <c r="W7" s="21">
        <v>0.41</v>
      </c>
      <c r="X7" s="115">
        <v>0.32600000000000001</v>
      </c>
    </row>
    <row r="8" spans="1:31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54">
        <f ca="1"/>
        <v>45936</v>
      </c>
      <c r="J8" s="1">
        <f ca="1"/>
        <v>111.19</v>
      </c>
      <c r="K8" s="54">
        <f ca="1"/>
        <v>45936</v>
      </c>
      <c r="L8" s="1">
        <f ca="1"/>
        <v>99.50390625</v>
      </c>
      <c r="M8" s="54">
        <f ca="1"/>
        <v>45936</v>
      </c>
      <c r="N8" s="1">
        <f ca="1"/>
        <v>100.765625</v>
      </c>
      <c r="O8" s="54">
        <f ca="1"/>
        <v>45936</v>
      </c>
      <c r="P8" s="1">
        <f ca="1"/>
        <v>100.015625</v>
      </c>
      <c r="Q8" s="54">
        <f ca="1"/>
        <v>45936</v>
      </c>
      <c r="R8" s="1">
        <f ca="1"/>
        <v>83.89</v>
      </c>
      <c r="S8" s="54">
        <f ca="1"/>
        <v>45936</v>
      </c>
      <c r="T8" s="1">
        <f ca="1"/>
        <v>99.6484375</v>
      </c>
      <c r="V8" s="108"/>
    </row>
    <row r="9" spans="1:31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54">
        <f ca="1"/>
        <v>45937</v>
      </c>
      <c r="J9" s="1">
        <f ca="1"/>
        <v>111.4</v>
      </c>
      <c r="K9" s="54">
        <f ca="1"/>
        <v>45937</v>
      </c>
      <c r="L9" s="1">
        <f ca="1"/>
        <v>99.65234375</v>
      </c>
      <c r="M9" s="54">
        <f ca="1"/>
        <v>45937</v>
      </c>
      <c r="N9" s="1">
        <f ca="1"/>
        <v>101.0078125</v>
      </c>
      <c r="O9" s="54">
        <f ca="1"/>
        <v>45937</v>
      </c>
      <c r="P9" s="1">
        <f ca="1"/>
        <v>100.40625</v>
      </c>
      <c r="Q9" s="54">
        <f ca="1"/>
        <v>45937</v>
      </c>
      <c r="R9" s="1">
        <f ca="1"/>
        <v>84</v>
      </c>
      <c r="S9" s="54">
        <f ca="1"/>
        <v>45937</v>
      </c>
      <c r="T9" s="1">
        <f ca="1"/>
        <v>99.8671875</v>
      </c>
      <c r="V9" s="119" t="s">
        <v>82</v>
      </c>
      <c r="W9" s="116">
        <f>W4*W7-X4*X7</f>
        <v>-62372.824267299176</v>
      </c>
    </row>
    <row r="10" spans="1:31" ht="15" thickBot="1" x14ac:dyDescent="0.35">
      <c r="A10" s="16" t="s">
        <v>29</v>
      </c>
      <c r="B10" s="11" cm="1">
        <f t="array" ref="B10">_xll.BDP(B4,"px_last")</f>
        <v>111.325</v>
      </c>
      <c r="C10" s="21" cm="1">
        <f t="array" ref="C10">_xll.BDP(C4,"px_last")</f>
        <v>99.546875</v>
      </c>
      <c r="D10" s="21" cm="1">
        <f t="array" ref="D10">_xll.BDP(D4,"px_last")</f>
        <v>100.953125</v>
      </c>
      <c r="E10" s="21" cm="1">
        <f t="array" ref="E10">_xll.BDP(E4,"px_last")</f>
        <v>100.390625</v>
      </c>
      <c r="F10" s="21" cm="1">
        <f t="array" ref="F10">_xll.BDP(F4,"px_last")</f>
        <v>83.95</v>
      </c>
      <c r="G10" s="22" cm="1">
        <f t="array" ref="G10">_xll.BDP(G4,"px_last")</f>
        <v>99.765625</v>
      </c>
      <c r="H10" s="1"/>
      <c r="I10" s="54">
        <f ca="1"/>
        <v>45938</v>
      </c>
      <c r="J10" s="1">
        <f ca="1"/>
        <v>111.325</v>
      </c>
      <c r="K10" s="54">
        <f ca="1"/>
        <v>45938</v>
      </c>
      <c r="L10" s="1">
        <f ca="1"/>
        <v>99.54296875</v>
      </c>
      <c r="M10" s="54">
        <f ca="1"/>
        <v>45938</v>
      </c>
      <c r="N10" s="1">
        <f ca="1"/>
        <v>100.9453125</v>
      </c>
      <c r="O10" s="54">
        <f ca="1"/>
        <v>45938</v>
      </c>
      <c r="P10" s="1">
        <f ca="1"/>
        <v>100.375</v>
      </c>
      <c r="Q10" s="54">
        <f ca="1"/>
        <v>45938</v>
      </c>
      <c r="R10" s="1">
        <f ca="1"/>
        <v>83.95</v>
      </c>
      <c r="S10" s="54">
        <f ca="1"/>
        <v>45938</v>
      </c>
      <c r="T10" s="1">
        <f ca="1"/>
        <v>99.7578125</v>
      </c>
      <c r="V10" s="108"/>
    </row>
    <row r="11" spans="1:31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108"/>
    </row>
    <row r="12" spans="1:31" ht="15" thickBot="1" x14ac:dyDescent="0.35">
      <c r="A12" s="40" t="s">
        <v>23</v>
      </c>
      <c r="B12" s="89" t="s">
        <v>0</v>
      </c>
      <c r="C12" s="90"/>
      <c r="D12" s="90"/>
      <c r="E12" s="95" t="s">
        <v>1</v>
      </c>
      <c r="F12" s="96"/>
      <c r="G12" s="97"/>
      <c r="H12" s="92" t="s">
        <v>1</v>
      </c>
      <c r="I12" s="103"/>
      <c r="J12" s="94"/>
      <c r="K12" s="104" t="s">
        <v>1</v>
      </c>
      <c r="L12" s="105"/>
      <c r="M12" s="106"/>
      <c r="N12" s="92" t="s">
        <v>1</v>
      </c>
      <c r="O12" s="103"/>
      <c r="P12" s="94"/>
      <c r="Q12" s="101" t="s">
        <v>0</v>
      </c>
      <c r="R12" s="99"/>
      <c r="S12" s="102"/>
      <c r="T12" s="40" t="s">
        <v>16</v>
      </c>
      <c r="V12" s="108"/>
    </row>
    <row r="13" spans="1:31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6"/>
    </row>
    <row r="14" spans="1:31" x14ac:dyDescent="0.3">
      <c r="A14" s="37">
        <v>45925</v>
      </c>
      <c r="B14" s="46">
        <v>110.955</v>
      </c>
      <c r="C14" s="47"/>
      <c r="D14" s="47"/>
      <c r="E14" s="46">
        <f>99+12/32+3/8*1/32</f>
        <v>99.38671875</v>
      </c>
      <c r="F14" s="47"/>
      <c r="G14" s="48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15"/>
    </row>
    <row r="15" spans="1:31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85">
        <f>C15+D15-F15-G15-I15-J15-L15-M15-O15-P15+R15+S15</f>
        <v>-55382.275611917656</v>
      </c>
    </row>
    <row r="16" spans="1:31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85">
        <f t="shared" ref="T16:T23" si="12">C16+D16-F16-G16-I16-J16-L16-M16-O16-P16+R16+S16</f>
        <v>-43004.817213670685</v>
      </c>
    </row>
    <row r="17" spans="1:20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85">
        <f t="shared" si="12"/>
        <v>-51000.88574030342</v>
      </c>
    </row>
    <row r="18" spans="1:20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85">
        <f>C18+D18-F18-G18-I18-J18-L18-M18-O18-P18+R18+S18+$W$9</f>
        <v>-6247.6096224775101</v>
      </c>
    </row>
    <row r="19" spans="1:20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85">
        <f t="shared" ref="T19:T23" si="13">C19+D19-F19-G19-I19-J19-L19-M19-O19-P19+R19+S19+$W$9</f>
        <v>-23146.914097216068</v>
      </c>
    </row>
    <row r="20" spans="1:20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85">
        <f t="shared" si="13"/>
        <v>-46778.870482892766</v>
      </c>
    </row>
    <row r="21" spans="1:20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85">
        <f t="shared" si="13"/>
        <v>-50093.547582631712</v>
      </c>
    </row>
    <row r="22" spans="1:20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85">
        <f t="shared" si="13"/>
        <v>-20117.184810696766</v>
      </c>
    </row>
    <row r="23" spans="1:20" x14ac:dyDescent="0.3">
      <c r="A23" s="37">
        <v>45938</v>
      </c>
      <c r="B23" s="46">
        <v>111.41500000000001</v>
      </c>
      <c r="C23" s="47">
        <f t="shared" si="0"/>
        <v>148213.23960164472</v>
      </c>
      <c r="D23" s="47">
        <f t="shared" si="1"/>
        <v>-54608.124999999993</v>
      </c>
      <c r="E23" s="46">
        <v>99.56640625</v>
      </c>
      <c r="F23" s="47">
        <f t="shared" si="2"/>
        <v>30097.65625</v>
      </c>
      <c r="G23" s="48">
        <f t="shared" si="3"/>
        <v>-3502.497881401905</v>
      </c>
      <c r="H23" s="46">
        <v>100.9921875</v>
      </c>
      <c r="I23" s="47">
        <f t="shared" si="4"/>
        <v>30468.75</v>
      </c>
      <c r="J23" s="48">
        <f t="shared" si="5"/>
        <v>-12.959798177082121</v>
      </c>
      <c r="K23" s="46">
        <v>100.515625</v>
      </c>
      <c r="L23" s="47">
        <f t="shared" si="6"/>
        <v>80390.625</v>
      </c>
      <c r="M23" s="48">
        <f t="shared" si="7"/>
        <v>2011.7635416666672</v>
      </c>
      <c r="N23" s="46">
        <v>84.004999999999995</v>
      </c>
      <c r="O23" s="47">
        <f t="shared" si="8"/>
        <v>113344.86667063937</v>
      </c>
      <c r="P23" s="48">
        <f t="shared" si="9"/>
        <v>-76374.999999999985</v>
      </c>
      <c r="Q23" s="46">
        <v>99.8046875</v>
      </c>
      <c r="R23" s="47">
        <f t="shared" si="10"/>
        <v>111015.62500000001</v>
      </c>
      <c r="S23" s="48">
        <f t="shared" si="11"/>
        <v>-10766.481439887139</v>
      </c>
      <c r="T23" s="85">
        <f t="shared" si="13"/>
        <v>-44941.769888268638</v>
      </c>
    </row>
    <row r="24" spans="1:20" x14ac:dyDescent="0.3">
      <c r="A24" s="37">
        <v>45939</v>
      </c>
      <c r="B24" s="46"/>
      <c r="C24" s="47"/>
      <c r="D24" s="47"/>
      <c r="E24" s="46"/>
      <c r="F24" s="47"/>
      <c r="G24" s="48"/>
      <c r="H24" s="46"/>
      <c r="I24" s="47"/>
      <c r="J24" s="48"/>
      <c r="K24" s="46"/>
      <c r="L24" s="47"/>
      <c r="M24" s="48"/>
      <c r="N24" s="46"/>
      <c r="O24" s="47"/>
      <c r="P24" s="48"/>
      <c r="Q24" s="46"/>
      <c r="R24" s="47"/>
      <c r="S24" s="48"/>
      <c r="T24" s="85"/>
    </row>
    <row r="25" spans="1:20" x14ac:dyDescent="0.3">
      <c r="A25" s="37">
        <v>45940</v>
      </c>
      <c r="B25" s="46"/>
      <c r="C25" s="47"/>
      <c r="D25" s="47"/>
      <c r="E25" s="46"/>
      <c r="F25" s="47"/>
      <c r="G25" s="48"/>
      <c r="H25" s="46"/>
      <c r="I25" s="47"/>
      <c r="J25" s="48"/>
      <c r="K25" s="46"/>
      <c r="L25" s="47"/>
      <c r="M25" s="48"/>
      <c r="N25" s="46"/>
      <c r="O25" s="47"/>
      <c r="P25" s="48"/>
      <c r="Q25" s="46"/>
      <c r="R25" s="47"/>
      <c r="S25" s="48"/>
      <c r="T25" s="85"/>
    </row>
    <row r="26" spans="1:20" x14ac:dyDescent="0.3">
      <c r="A26" s="37">
        <v>45941</v>
      </c>
      <c r="B26" s="46"/>
      <c r="C26" s="47"/>
      <c r="D26" s="47"/>
      <c r="E26" s="46"/>
      <c r="F26" s="47"/>
      <c r="G26" s="48"/>
      <c r="H26" s="46"/>
      <c r="I26" s="47"/>
      <c r="J26" s="48"/>
      <c r="K26" s="46"/>
      <c r="L26" s="47"/>
      <c r="M26" s="48"/>
      <c r="N26" s="46"/>
      <c r="O26" s="47"/>
      <c r="P26" s="48"/>
      <c r="Q26" s="46"/>
      <c r="R26" s="47"/>
      <c r="S26" s="48"/>
      <c r="T26" s="85"/>
    </row>
    <row r="27" spans="1:20" x14ac:dyDescent="0.3">
      <c r="B27" s="57"/>
      <c r="C27" s="47"/>
      <c r="D27" s="47"/>
      <c r="E27" s="46"/>
      <c r="F27" s="47"/>
      <c r="G27" s="48"/>
      <c r="H27" s="46"/>
      <c r="I27" s="47"/>
      <c r="J27" s="48"/>
      <c r="K27" s="46"/>
      <c r="L27" s="47"/>
      <c r="M27" s="48"/>
      <c r="N27" s="46"/>
      <c r="O27" s="47"/>
      <c r="P27" s="48"/>
      <c r="Q27" s="46"/>
      <c r="R27" s="47"/>
      <c r="S27" s="48"/>
      <c r="T27" s="85"/>
    </row>
    <row r="28" spans="1:20" x14ac:dyDescent="0.3"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85"/>
    </row>
    <row r="29" spans="1:20" x14ac:dyDescent="0.3"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5"/>
    </row>
    <row r="30" spans="1:20" x14ac:dyDescent="0.3"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5"/>
    </row>
    <row r="31" spans="1:20" x14ac:dyDescent="0.3"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5"/>
    </row>
    <row r="32" spans="1:20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39"/>
    </row>
    <row r="33" spans="1:20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</row>
    <row r="34" spans="1:20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TODAY()-12</f>
        <v>45926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80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53" cm="1">
        <f t="array" aca="1" ref="B45:C53" ca="1">_xll.BDH($B$4, "PX_LAST, ", B43, "")</f>
        <v>45926</v>
      </c>
      <c r="C45" s="1">
        <f ca="1"/>
        <v>111.21</v>
      </c>
      <c r="D45" s="53" cm="1">
        <f t="array" aca="1" ref="D45:E53" ca="1">_xll.BDH($C$4, "PX_LAST, ", B43, "")</f>
        <v>45926</v>
      </c>
      <c r="E45" s="47">
        <f ca="1"/>
        <v>99.36328125</v>
      </c>
      <c r="F45" s="53" cm="1">
        <f t="array" aca="1" ref="F45:G53" ca="1">_xll.BDH($D$4, "PX_LAST, ", B43, "")</f>
        <v>45926</v>
      </c>
      <c r="G45" s="1">
        <f ca="1"/>
        <v>100.5859375</v>
      </c>
      <c r="H45" s="53" cm="1">
        <f t="array" aca="1" ref="H45:I53" ca="1">_xll.BDH($E$4, "PX_LAST, ", B43, "")</f>
        <v>45926</v>
      </c>
      <c r="I45" s="55">
        <f ca="1"/>
        <v>100</v>
      </c>
      <c r="J45" s="53" cm="1">
        <f t="array" aca="1" ref="J45:K53" ca="1">_xll.BDH($F$4, "PX_LAST, ", B43, "")</f>
        <v>45926</v>
      </c>
      <c r="K45" s="55">
        <f ca="1"/>
        <v>83.93</v>
      </c>
      <c r="L45" s="53" cm="1">
        <f t="array" aca="1" ref="L45:M53" ca="1">_xll.BDH($G$4, "PX_LAST, ", B43, "")</f>
        <v>45926</v>
      </c>
      <c r="M45" s="55">
        <f ca="1"/>
        <v>99.4921875</v>
      </c>
      <c r="R45" s="58"/>
      <c r="S45" s="58"/>
      <c r="T45" s="58"/>
    </row>
    <row r="46" spans="1:20" x14ac:dyDescent="0.3">
      <c r="B46" s="78">
        <f ca="1"/>
        <v>45929</v>
      </c>
      <c r="C46" s="60">
        <f ca="1"/>
        <v>111.58</v>
      </c>
      <c r="D46" s="78">
        <f ca="1"/>
        <v>45929</v>
      </c>
      <c r="E46" s="60">
        <f ca="1"/>
        <v>99.50390625</v>
      </c>
      <c r="F46" s="78">
        <f ca="1"/>
        <v>45929</v>
      </c>
      <c r="G46" s="55">
        <f ca="1"/>
        <v>100.8828125</v>
      </c>
      <c r="H46" s="78">
        <f ca="1"/>
        <v>45929</v>
      </c>
      <c r="I46" s="55">
        <f ca="1"/>
        <v>100.71875</v>
      </c>
      <c r="J46" s="78">
        <f ca="1"/>
        <v>45929</v>
      </c>
      <c r="K46" s="60">
        <f ca="1"/>
        <v>84.11</v>
      </c>
      <c r="L46" s="78">
        <f ca="1"/>
        <v>45929</v>
      </c>
      <c r="M46" s="55">
        <f ca="1"/>
        <v>99.7265625</v>
      </c>
    </row>
    <row r="47" spans="1:20" x14ac:dyDescent="0.3">
      <c r="B47" s="78">
        <f ca="1"/>
        <v>45930</v>
      </c>
      <c r="C47" s="60">
        <f ca="1"/>
        <v>111.47</v>
      </c>
      <c r="D47" s="78">
        <f ca="1"/>
        <v>45930</v>
      </c>
      <c r="E47" s="60">
        <f ca="1"/>
        <v>99.47265625</v>
      </c>
      <c r="F47" s="78">
        <f ca="1"/>
        <v>45930</v>
      </c>
      <c r="G47" s="55">
        <f ca="1"/>
        <v>100.7890625</v>
      </c>
      <c r="H47" s="78">
        <f ca="1"/>
        <v>45930</v>
      </c>
      <c r="I47" s="55">
        <f ca="1"/>
        <v>100.28125</v>
      </c>
      <c r="J47" s="78">
        <f ca="1"/>
        <v>45930</v>
      </c>
      <c r="K47" s="60">
        <f ca="1"/>
        <v>84.11</v>
      </c>
      <c r="L47" s="78">
        <f ca="1"/>
        <v>45930</v>
      </c>
      <c r="M47" s="55">
        <f ca="1"/>
        <v>99.6640625</v>
      </c>
    </row>
    <row r="48" spans="1:20" x14ac:dyDescent="0.3">
      <c r="B48" s="78">
        <f ca="1"/>
        <v>45931</v>
      </c>
      <c r="C48" s="60">
        <f ca="1"/>
        <v>111.51</v>
      </c>
      <c r="D48" s="78">
        <f ca="1"/>
        <v>45931</v>
      </c>
      <c r="E48" s="60">
        <f ca="1"/>
        <v>99.78515625</v>
      </c>
      <c r="F48" s="78">
        <f ca="1"/>
        <v>45931</v>
      </c>
      <c r="G48" s="55">
        <f ca="1"/>
        <v>101.2109375</v>
      </c>
      <c r="H48" s="78">
        <f ca="1"/>
        <v>45931</v>
      </c>
      <c r="I48" s="55">
        <f ca="1"/>
        <v>100.6328125</v>
      </c>
      <c r="J48" s="78">
        <f ca="1"/>
        <v>45931</v>
      </c>
      <c r="K48" s="60">
        <f ca="1"/>
        <v>84.07</v>
      </c>
      <c r="L48" s="78">
        <f ca="1"/>
        <v>45931</v>
      </c>
      <c r="M48" s="55">
        <f ca="1"/>
        <v>100.0390625</v>
      </c>
    </row>
    <row r="49" spans="2:13" x14ac:dyDescent="0.3">
      <c r="B49" s="78">
        <f ca="1"/>
        <v>45932</v>
      </c>
      <c r="C49" s="60">
        <f ca="1"/>
        <v>111.69</v>
      </c>
      <c r="D49" s="78">
        <f ca="1"/>
        <v>45932</v>
      </c>
      <c r="E49" s="60">
        <f ca="1"/>
        <v>99.79296875</v>
      </c>
      <c r="F49" s="78">
        <f ca="1"/>
        <v>45932</v>
      </c>
      <c r="G49" s="55">
        <f ca="1"/>
        <v>101.3359375</v>
      </c>
      <c r="H49" s="78">
        <f ca="1"/>
        <v>45932</v>
      </c>
      <c r="I49" s="55">
        <f ca="1"/>
        <v>100.96875</v>
      </c>
      <c r="J49" s="78">
        <f ca="1"/>
        <v>45932</v>
      </c>
      <c r="K49" s="60">
        <f ca="1"/>
        <v>84.16</v>
      </c>
      <c r="L49" s="78">
        <f ca="1"/>
        <v>45932</v>
      </c>
      <c r="M49" s="55">
        <f ca="1"/>
        <v>100.0859375</v>
      </c>
    </row>
    <row r="50" spans="2:13" x14ac:dyDescent="0.3">
      <c r="B50" s="78">
        <f ca="1"/>
        <v>45933</v>
      </c>
      <c r="C50" s="60">
        <f ca="1"/>
        <v>111.55</v>
      </c>
      <c r="D50" s="78">
        <f ca="1"/>
        <v>45933</v>
      </c>
      <c r="E50" s="60">
        <f ca="1"/>
        <v>99.58984375</v>
      </c>
      <c r="F50" s="78">
        <f ca="1"/>
        <v>45933</v>
      </c>
      <c r="G50" s="55">
        <f ca="1"/>
        <v>101.0390625</v>
      </c>
      <c r="H50" s="78">
        <f ca="1"/>
        <v>45933</v>
      </c>
      <c r="I50" s="55">
        <f ca="1"/>
        <v>100.59375</v>
      </c>
      <c r="J50" s="78">
        <f ca="1"/>
        <v>45933</v>
      </c>
      <c r="K50" s="60">
        <f ca="1"/>
        <v>84.06</v>
      </c>
      <c r="L50" s="78">
        <f ca="1"/>
        <v>45933</v>
      </c>
      <c r="M50" s="55">
        <f ca="1"/>
        <v>99.8203125</v>
      </c>
    </row>
    <row r="51" spans="2:13" x14ac:dyDescent="0.3">
      <c r="B51" s="78">
        <f ca="1"/>
        <v>45936</v>
      </c>
      <c r="C51" s="60">
        <f ca="1"/>
        <v>111.19</v>
      </c>
      <c r="D51" s="78">
        <f ca="1"/>
        <v>45936</v>
      </c>
      <c r="E51" s="60">
        <f ca="1"/>
        <v>99.50390625</v>
      </c>
      <c r="F51" s="78">
        <f ca="1"/>
        <v>45936</v>
      </c>
      <c r="G51" s="55">
        <f ca="1"/>
        <v>100.765625</v>
      </c>
      <c r="H51" s="78">
        <f ca="1"/>
        <v>45936</v>
      </c>
      <c r="I51" s="55">
        <f ca="1"/>
        <v>100.015625</v>
      </c>
      <c r="J51" s="78">
        <f ca="1"/>
        <v>45936</v>
      </c>
      <c r="K51" s="60">
        <f ca="1"/>
        <v>83.89</v>
      </c>
      <c r="L51" s="78">
        <f ca="1"/>
        <v>45936</v>
      </c>
      <c r="M51" s="55">
        <f ca="1"/>
        <v>99.6484375</v>
      </c>
    </row>
    <row r="52" spans="2:13" x14ac:dyDescent="0.3">
      <c r="B52" s="78">
        <f ca="1"/>
        <v>45937</v>
      </c>
      <c r="C52" s="60">
        <f ca="1"/>
        <v>111.4</v>
      </c>
      <c r="D52" s="78">
        <f ca="1"/>
        <v>45937</v>
      </c>
      <c r="E52" s="60">
        <f ca="1"/>
        <v>99.65234375</v>
      </c>
      <c r="F52" s="78">
        <f ca="1"/>
        <v>45937</v>
      </c>
      <c r="G52" s="55">
        <f ca="1"/>
        <v>101.0078125</v>
      </c>
      <c r="H52" s="78">
        <f ca="1"/>
        <v>45937</v>
      </c>
      <c r="I52" s="55">
        <f ca="1"/>
        <v>100.40625</v>
      </c>
      <c r="J52" s="78">
        <f ca="1"/>
        <v>45937</v>
      </c>
      <c r="K52" s="60">
        <f ca="1"/>
        <v>84</v>
      </c>
      <c r="L52" s="78">
        <f ca="1"/>
        <v>45937</v>
      </c>
      <c r="M52" s="55">
        <f ca="1"/>
        <v>99.8671875</v>
      </c>
    </row>
    <row r="53" spans="2:13" x14ac:dyDescent="0.3">
      <c r="B53" s="78">
        <f ca="1"/>
        <v>45938</v>
      </c>
      <c r="C53" s="60">
        <f ca="1"/>
        <v>111.325</v>
      </c>
      <c r="D53" s="78">
        <f ca="1"/>
        <v>45938</v>
      </c>
      <c r="E53" s="60">
        <f ca="1"/>
        <v>99.54296875</v>
      </c>
      <c r="F53" s="78">
        <f ca="1"/>
        <v>45938</v>
      </c>
      <c r="G53" s="55">
        <f ca="1"/>
        <v>100.9453125</v>
      </c>
      <c r="H53" s="78">
        <f ca="1"/>
        <v>45938</v>
      </c>
      <c r="I53" s="55">
        <f ca="1"/>
        <v>100.375</v>
      </c>
      <c r="J53" s="78">
        <f ca="1"/>
        <v>45938</v>
      </c>
      <c r="K53" s="60">
        <f ca="1"/>
        <v>83.95</v>
      </c>
      <c r="L53" s="78">
        <f ca="1"/>
        <v>45938</v>
      </c>
      <c r="M53" s="55">
        <f ca="1"/>
        <v>99.7578125</v>
      </c>
    </row>
    <row r="54" spans="2:13" x14ac:dyDescent="0.3">
      <c r="B54" s="78"/>
      <c r="D54" s="78"/>
      <c r="F54" s="78"/>
      <c r="H54" s="78"/>
      <c r="J54" s="78"/>
      <c r="L54" s="78"/>
    </row>
    <row r="55" spans="2:13" x14ac:dyDescent="0.3">
      <c r="B55" s="78"/>
      <c r="D55" s="78"/>
      <c r="F55" s="78"/>
      <c r="H55" s="78"/>
      <c r="J55" s="78"/>
      <c r="L55" s="78"/>
    </row>
    <row r="56" spans="2:13" x14ac:dyDescent="0.3">
      <c r="B56" s="78"/>
      <c r="D56" s="78"/>
      <c r="F56" s="78"/>
      <c r="H56" s="78"/>
      <c r="J56" s="78"/>
      <c r="L56" s="78"/>
    </row>
    <row r="57" spans="2:13" x14ac:dyDescent="0.3">
      <c r="B57" s="78"/>
      <c r="D57" s="78"/>
      <c r="F57" s="78"/>
      <c r="H57" s="78"/>
      <c r="J57" s="78"/>
      <c r="L57" s="78"/>
    </row>
    <row r="58" spans="2:13" x14ac:dyDescent="0.3">
      <c r="B58" s="78"/>
      <c r="D58" s="78"/>
      <c r="F58" s="78"/>
      <c r="H58" s="78"/>
      <c r="J58" s="78"/>
      <c r="L58" s="78"/>
    </row>
    <row r="59" spans="2:13" x14ac:dyDescent="0.3">
      <c r="B59" s="78"/>
      <c r="D59" s="78"/>
      <c r="F59" s="78"/>
      <c r="H59" s="78"/>
      <c r="J59" s="78"/>
      <c r="L59" s="78"/>
    </row>
    <row r="60" spans="2:13" x14ac:dyDescent="0.3">
      <c r="B60" s="78"/>
      <c r="D60" s="78"/>
      <c r="F60" s="78"/>
      <c r="H60" s="78"/>
      <c r="J60" s="78"/>
      <c r="L60" s="78"/>
    </row>
    <row r="61" spans="2:13" x14ac:dyDescent="0.3">
      <c r="B61" s="78"/>
      <c r="D61" s="78"/>
      <c r="F61" s="78"/>
      <c r="H61" s="78"/>
      <c r="J61" s="78"/>
      <c r="L61" s="78"/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2025-10-08T19:15:31Z</dcterms:modified>
</cp:coreProperties>
</file>