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dev\hourlog\pm\"/>
    </mc:Choice>
  </mc:AlternateContent>
  <bookViews>
    <workbookView xWindow="0" yWindow="15" windowWidth="19020" windowHeight="11835" tabRatio="682" activeTab="1"/>
  </bookViews>
  <sheets>
    <sheet name="Terms" sheetId="1" r:id="rId1"/>
    <sheet name="Data" sheetId="2" r:id="rId2"/>
    <sheet name="Charts" sheetId="3" r:id="rId3"/>
  </sheets>
  <definedNames>
    <definedName name="_xlnm.Print_Area" localSheetId="1">Data!$B$7:$T$26</definedName>
    <definedName name="_xlnm.Print_Area" localSheetId="0">Terms!$B$2:$F$23</definedName>
  </definedNames>
  <calcPr calcId="152511"/>
</workbook>
</file>

<file path=xl/calcChain.xml><?xml version="1.0" encoding="utf-8"?>
<calcChain xmlns="http://schemas.openxmlformats.org/spreadsheetml/2006/main">
  <c r="X21" i="2" l="1"/>
  <c r="R21" i="2"/>
  <c r="Q21" i="2"/>
  <c r="L21" i="2"/>
  <c r="Y21" i="2" s="1"/>
  <c r="AA21" i="2" s="1"/>
  <c r="K21" i="2"/>
  <c r="N21" i="2" s="1"/>
  <c r="I21" i="2"/>
  <c r="J21" i="2" s="1"/>
  <c r="G21" i="2"/>
  <c r="H21" i="2" s="1"/>
  <c r="S21" i="2" l="1"/>
  <c r="T21" i="2" s="1"/>
  <c r="AB21" i="2"/>
  <c r="M21" i="2"/>
  <c r="P21" i="2"/>
  <c r="O21" i="2" s="1"/>
  <c r="Z21" i="2"/>
  <c r="X20" i="2"/>
  <c r="R20" i="2"/>
  <c r="Q20" i="2"/>
  <c r="P20" i="2"/>
  <c r="O20" i="2" s="1"/>
  <c r="N20" i="2"/>
  <c r="M20" i="2" s="1"/>
  <c r="L20" i="2"/>
  <c r="Y20" i="2" s="1"/>
  <c r="K20" i="2"/>
  <c r="S20" i="2" s="1"/>
  <c r="T20" i="2" s="1"/>
  <c r="I20" i="2"/>
  <c r="J20" i="2" s="1"/>
  <c r="G20" i="2"/>
  <c r="H20" i="2" s="1"/>
  <c r="AA20" i="2" l="1"/>
  <c r="AB20" i="2" s="1"/>
  <c r="Z20" i="2"/>
  <c r="X19" i="2"/>
  <c r="R19" i="2"/>
  <c r="Q19" i="2"/>
  <c r="L19" i="2"/>
  <c r="Y19" i="2" s="1"/>
  <c r="K19" i="2"/>
  <c r="N19" i="2" s="1"/>
  <c r="M19" i="2" s="1"/>
  <c r="I19" i="2"/>
  <c r="J19" i="2" s="1"/>
  <c r="G19" i="2"/>
  <c r="H19" i="2" s="1"/>
  <c r="S19" i="2" l="1"/>
  <c r="T19" i="2" s="1"/>
  <c r="AA19" i="2"/>
  <c r="AB19" i="2" s="1"/>
  <c r="Z19" i="2"/>
  <c r="P19" i="2"/>
  <c r="O19" i="2" s="1"/>
  <c r="X18" i="2"/>
  <c r="R18" i="2"/>
  <c r="Q18" i="2"/>
  <c r="L18" i="2"/>
  <c r="K18" i="2"/>
  <c r="N18" i="2" s="1"/>
  <c r="M18" i="2" s="1"/>
  <c r="I18" i="2"/>
  <c r="J18" i="2" s="1"/>
  <c r="G18" i="2"/>
  <c r="H18" i="2" s="1"/>
  <c r="S18" i="2" l="1"/>
  <c r="T18" i="2" s="1"/>
  <c r="Y18" i="2"/>
  <c r="AA18" i="2" s="1"/>
  <c r="AB18" i="2" s="1"/>
  <c r="P18" i="2"/>
  <c r="O18" i="2" s="1"/>
  <c r="Z18" i="2"/>
  <c r="X17" i="2"/>
  <c r="R17" i="2"/>
  <c r="Q17" i="2"/>
  <c r="L17" i="2"/>
  <c r="Y17" i="2" s="1"/>
  <c r="K17" i="2"/>
  <c r="N17" i="2" s="1"/>
  <c r="M17" i="2" s="1"/>
  <c r="I17" i="2"/>
  <c r="J17" i="2" s="1"/>
  <c r="G17" i="2"/>
  <c r="H17" i="2" s="1"/>
  <c r="S17" i="2" l="1"/>
  <c r="T17" i="2" s="1"/>
  <c r="AA17" i="2"/>
  <c r="Z17" i="2"/>
  <c r="AB17" i="2"/>
  <c r="P17" i="2"/>
  <c r="O17" i="2" s="1"/>
  <c r="X16" i="2"/>
  <c r="R16" i="2"/>
  <c r="Q16" i="2"/>
  <c r="L16" i="2"/>
  <c r="Y16" i="2" s="1"/>
  <c r="AA16" i="2" s="1"/>
  <c r="K16" i="2"/>
  <c r="N16" i="2" s="1"/>
  <c r="I16" i="2"/>
  <c r="J16" i="2" s="1"/>
  <c r="G16" i="2"/>
  <c r="H16" i="2" s="1"/>
  <c r="S16" i="2" l="1"/>
  <c r="T16" i="2" s="1"/>
  <c r="AB16" i="2"/>
  <c r="P16" i="2"/>
  <c r="O16" i="2" s="1"/>
  <c r="M16" i="2"/>
  <c r="Z16" i="2"/>
  <c r="AB15" i="2"/>
  <c r="AA15" i="2"/>
  <c r="Z15" i="2"/>
  <c r="Y15" i="2"/>
  <c r="X15" i="2"/>
  <c r="T15" i="2"/>
  <c r="S15" i="2"/>
  <c r="R15" i="2"/>
  <c r="L15" i="2"/>
  <c r="J15" i="2"/>
  <c r="I15" i="2"/>
  <c r="G15" i="2"/>
  <c r="H15" i="2"/>
  <c r="K15" i="2"/>
  <c r="N15" i="2" s="1"/>
  <c r="Q15" i="2"/>
  <c r="M15" i="2" l="1"/>
  <c r="P15" i="2"/>
  <c r="O15" i="2" s="1"/>
  <c r="AB14" i="2"/>
  <c r="AA14" i="2"/>
  <c r="Z14" i="2"/>
  <c r="Y14" i="2"/>
  <c r="X14" i="2"/>
  <c r="T14" i="2"/>
  <c r="O14" i="2"/>
  <c r="J14" i="2"/>
  <c r="H14" i="2"/>
  <c r="G14" i="2"/>
  <c r="K14" i="2"/>
  <c r="S14" i="2" s="1"/>
  <c r="Q14" i="2"/>
  <c r="I14" i="2"/>
  <c r="L14" i="2"/>
  <c r="R14" i="2"/>
  <c r="N14" i="2" l="1"/>
  <c r="P14" i="2" s="1"/>
  <c r="Y13" i="2"/>
  <c r="Z13" i="2" s="1"/>
  <c r="X13" i="2"/>
  <c r="R13" i="2"/>
  <c r="Q13" i="2"/>
  <c r="N13" i="2"/>
  <c r="M13" i="2" s="1"/>
  <c r="L13" i="2"/>
  <c r="S13" i="2" s="1"/>
  <c r="T13" i="2" s="1"/>
  <c r="K13" i="2"/>
  <c r="I13" i="2"/>
  <c r="J13" i="2" s="1"/>
  <c r="G13" i="2"/>
  <c r="H13" i="2" s="1"/>
  <c r="M14" i="2" l="1"/>
  <c r="P13" i="2"/>
  <c r="O13" i="2" s="1"/>
  <c r="AA13" i="2"/>
  <c r="AB13" i="2" s="1"/>
  <c r="AB11" i="2"/>
  <c r="AB12" i="2"/>
  <c r="AB10" i="2"/>
  <c r="X11" i="2"/>
  <c r="X12" i="2"/>
  <c r="X10" i="2"/>
  <c r="AA11" i="2"/>
  <c r="AA12" i="2"/>
  <c r="AA10" i="2"/>
  <c r="Z12" i="2"/>
  <c r="Z11" i="2"/>
  <c r="Y12" i="2"/>
  <c r="Y11" i="2"/>
  <c r="Z10" i="2"/>
  <c r="Y10" i="2"/>
  <c r="R12" i="2" l="1"/>
  <c r="Q12" i="2"/>
  <c r="L12" i="2"/>
  <c r="K12" i="2"/>
  <c r="N12" i="2" s="1"/>
  <c r="I12" i="2"/>
  <c r="J12" i="2" s="1"/>
  <c r="G12" i="2"/>
  <c r="H12" i="2" s="1"/>
  <c r="S12" i="2" l="1"/>
  <c r="T12" i="2" s="1"/>
  <c r="P12" i="2"/>
  <c r="O12" i="2" s="1"/>
  <c r="M12" i="2"/>
  <c r="R11" i="2"/>
  <c r="Q11" i="2"/>
  <c r="L11" i="2"/>
  <c r="S11" i="2" s="1"/>
  <c r="T11" i="2" s="1"/>
  <c r="K11" i="2"/>
  <c r="N11" i="2" s="1"/>
  <c r="I11" i="2"/>
  <c r="J11" i="2" s="1"/>
  <c r="G11" i="2"/>
  <c r="H11" i="2" s="1"/>
  <c r="M11" i="2" l="1"/>
  <c r="P11" i="2"/>
  <c r="O11" i="2" s="1"/>
  <c r="G10" i="2"/>
  <c r="H10" i="2" s="1"/>
  <c r="K10" i="2"/>
  <c r="N10" i="2" s="1"/>
  <c r="R10" i="2"/>
  <c r="L10" i="2"/>
  <c r="I10" i="2"/>
  <c r="J10" i="2" s="1"/>
  <c r="Q10" i="2" l="1"/>
  <c r="M10" i="2"/>
  <c r="S10" i="2"/>
  <c r="T10" i="2" s="1"/>
  <c r="P10" i="2"/>
  <c r="O10" i="2" s="1"/>
</calcChain>
</file>

<file path=xl/comments1.xml><?xml version="1.0" encoding="utf-8"?>
<comments xmlns="http://schemas.openxmlformats.org/spreadsheetml/2006/main">
  <authors>
    <author>Vuppala, Vasu</author>
    <author>vuppala</author>
  </authors>
  <commentList>
    <comment ref="V8" authorId="0" shapeId="0">
      <text>
        <r>
          <rPr>
            <sz val="9"/>
            <color indexed="81"/>
            <rFont val="Tahoma"/>
            <family val="2"/>
          </rPr>
          <t>How Long will take to complete the project?
These are NOT found in  EVM literature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T9" authorId="1" shapeId="0">
      <text>
        <r>
          <rPr>
            <b/>
            <sz val="10"/>
            <color indexed="81"/>
            <rFont val="Tahoma"/>
            <family val="2"/>
          </rPr>
          <t xml:space="preserve">Green: </t>
        </r>
        <r>
          <rPr>
            <sz val="10"/>
            <color indexed="81"/>
            <rFont val="Tahoma"/>
            <family val="2"/>
          </rPr>
          <t>On Track</t>
        </r>
        <r>
          <rPr>
            <b/>
            <sz val="10"/>
            <color indexed="81"/>
            <rFont val="Tahoma"/>
            <family val="2"/>
          </rPr>
          <t xml:space="preserve">
Yellow: </t>
        </r>
        <r>
          <rPr>
            <sz val="10"/>
            <color indexed="81"/>
            <rFont val="Tahoma"/>
            <family val="2"/>
          </rPr>
          <t>Slightly Slipping</t>
        </r>
        <r>
          <rPr>
            <b/>
            <sz val="10"/>
            <color indexed="81"/>
            <rFont val="Tahoma"/>
            <family val="2"/>
          </rPr>
          <t xml:space="preserve">
Red: </t>
        </r>
        <r>
          <rPr>
            <sz val="10"/>
            <color indexed="81"/>
            <rFont val="Tahoma"/>
            <family val="2"/>
          </rPr>
          <t>Needs Attention</t>
        </r>
        <r>
          <rPr>
            <b/>
            <sz val="10"/>
            <color indexed="81"/>
            <rFont val="Tahoma"/>
            <family val="2"/>
          </rPr>
          <t xml:space="preserve">
Black: </t>
        </r>
        <r>
          <rPr>
            <sz val="10"/>
            <color indexed="81"/>
            <rFont val="Tahoma"/>
            <family val="2"/>
          </rPr>
          <t>Terminate or restore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<sst xmlns="http://schemas.openxmlformats.org/spreadsheetml/2006/main" count="112" uniqueCount="99">
  <si>
    <t>Description</t>
  </si>
  <si>
    <t>Actual Cost</t>
  </si>
  <si>
    <t>Earned Value</t>
  </si>
  <si>
    <t>Planned Value</t>
  </si>
  <si>
    <t>Cost Performance Index</t>
  </si>
  <si>
    <t>Cost Variance</t>
  </si>
  <si>
    <t>Schedule Variance</t>
  </si>
  <si>
    <t>Schedule Performance Index</t>
  </si>
  <si>
    <t>BAC</t>
  </si>
  <si>
    <t>AC</t>
  </si>
  <si>
    <t>EV</t>
  </si>
  <si>
    <t>PV</t>
  </si>
  <si>
    <t>EAC</t>
  </si>
  <si>
    <t>ETC</t>
  </si>
  <si>
    <t>CPI</t>
  </si>
  <si>
    <t>VAC</t>
  </si>
  <si>
    <t>CV</t>
  </si>
  <si>
    <t>SV</t>
  </si>
  <si>
    <t>SPI</t>
  </si>
  <si>
    <t>Status</t>
  </si>
  <si>
    <t>&lt;0.65</t>
  </si>
  <si>
    <t>Budget</t>
  </si>
  <si>
    <t>Earned</t>
  </si>
  <si>
    <t>Actual</t>
  </si>
  <si>
    <t>Forecast</t>
  </si>
  <si>
    <t>Average Index</t>
  </si>
  <si>
    <t>VAC (%)</t>
  </si>
  <si>
    <t>VAC ($)</t>
  </si>
  <si>
    <t>GREEN = On track</t>
  </si>
  <si>
    <t>YELLOW = Slightly behind schedule/budget</t>
  </si>
  <si>
    <t>RED = Needs immediate attention</t>
  </si>
  <si>
    <t>Cost efficiency ratio</t>
  </si>
  <si>
    <t>Average of CPI and SPI</t>
  </si>
  <si>
    <t>EV-AC</t>
  </si>
  <si>
    <t>EV/AC</t>
  </si>
  <si>
    <t>EV-PV</t>
  </si>
  <si>
    <t>EV/PV</t>
  </si>
  <si>
    <t>EAC-AC</t>
  </si>
  <si>
    <t>BAC/CPI</t>
  </si>
  <si>
    <t>BAC-EAC</t>
  </si>
  <si>
    <t>(CPI+SPI)/2</t>
  </si>
  <si>
    <t>Estimate at Completion</t>
  </si>
  <si>
    <t>Variance at Completion</t>
  </si>
  <si>
    <t>Budget at Completion</t>
  </si>
  <si>
    <t>Estimate to Completion</t>
  </si>
  <si>
    <t>Schedule efficiency ratio</t>
  </si>
  <si>
    <t>Expected additional cost needed</t>
  </si>
  <si>
    <t>Expected total cost</t>
  </si>
  <si>
    <t>Estimated cost overrun at end of project</t>
  </si>
  <si>
    <t>Baseline project cost</t>
  </si>
  <si>
    <t>Physical work scheduled for completion during a given period</t>
  </si>
  <si>
    <r>
      <t>³</t>
    </r>
    <r>
      <rPr>
        <sz val="10"/>
        <rFont val="Arial"/>
        <family val="2"/>
      </rPr>
      <t>1.0</t>
    </r>
  </si>
  <si>
    <r>
      <t>³</t>
    </r>
    <r>
      <rPr>
        <sz val="10"/>
        <rFont val="Arial"/>
        <family val="2"/>
      </rPr>
      <t xml:space="preserve">0.85 but </t>
    </r>
    <r>
      <rPr>
        <sz val="10"/>
        <rFont val="Symbol"/>
        <family val="1"/>
        <charset val="2"/>
      </rPr>
      <t>&lt;</t>
    </r>
    <r>
      <rPr>
        <sz val="10"/>
        <rFont val="Arial"/>
        <family val="2"/>
      </rPr>
      <t>1.0</t>
    </r>
  </si>
  <si>
    <r>
      <t>³</t>
    </r>
    <r>
      <rPr>
        <sz val="10"/>
        <rFont val="Arial"/>
        <family val="2"/>
      </rPr>
      <t xml:space="preserve">0.65 but </t>
    </r>
    <r>
      <rPr>
        <sz val="10"/>
        <rFont val="Symbol"/>
        <family val="1"/>
        <charset val="2"/>
      </rPr>
      <t>&lt;</t>
    </r>
    <r>
      <rPr>
        <sz val="10"/>
        <rFont val="Arial"/>
        <family val="2"/>
      </rPr>
      <t>0.85</t>
    </r>
  </si>
  <si>
    <t>BLACK = Needs to be killed or restored</t>
  </si>
  <si>
    <t>Physical work completed during a given period</t>
  </si>
  <si>
    <t>Total costs incurred in completing work during a given period</t>
  </si>
  <si>
    <t>Formula/Value</t>
  </si>
  <si>
    <t>Schedule slipped during a given period</t>
  </si>
  <si>
    <t>Cost overrun during a given period</t>
  </si>
  <si>
    <t>Abbrev.</t>
  </si>
  <si>
    <t xml:space="preserve">PV </t>
  </si>
  <si>
    <t>$</t>
  </si>
  <si>
    <t>%</t>
  </si>
  <si>
    <t>TCPI</t>
  </si>
  <si>
    <t>Cost</t>
  </si>
  <si>
    <t>Sched</t>
  </si>
  <si>
    <t>To-Complete Performance Index</t>
  </si>
  <si>
    <t>TCPI-C</t>
  </si>
  <si>
    <t>BAC-EV)/(BAC-AC)</t>
  </si>
  <si>
    <t>TCPI-S</t>
  </si>
  <si>
    <t>(BAC-EV)/(BAC-PV)</t>
  </si>
  <si>
    <t>Ratio of remaining work and remaining funds</t>
  </si>
  <si>
    <t>Ratio of remaing work and remaining time</t>
  </si>
  <si>
    <t xml:space="preserve">    TCPI Cost</t>
  </si>
  <si>
    <t>Ratio of remaining work and remaining resources</t>
  </si>
  <si>
    <t xml:space="preserve">    TCPI Schedule*</t>
  </si>
  <si>
    <t>*Note: TCPI-S is not a standard and is not defined in literature.</t>
  </si>
  <si>
    <t>Project EVM Report</t>
  </si>
  <si>
    <t>Project ID</t>
  </si>
  <si>
    <t>Project Description</t>
  </si>
  <si>
    <t>Work Order #</t>
  </si>
  <si>
    <t>Index</t>
  </si>
  <si>
    <t>Status Date</t>
  </si>
  <si>
    <t>#</t>
  </si>
  <si>
    <t>EVM Analysis Terms</t>
  </si>
  <si>
    <t>Term</t>
  </si>
  <si>
    <t>Status Field</t>
  </si>
  <si>
    <t>Color Codes:</t>
  </si>
  <si>
    <t>HourLog</t>
  </si>
  <si>
    <t>RC100609.14100.W02655</t>
  </si>
  <si>
    <t>New Hour Log</t>
  </si>
  <si>
    <t>DAS</t>
  </si>
  <si>
    <t>DAC</t>
  </si>
  <si>
    <t>EAC-T</t>
  </si>
  <si>
    <t>ETC-T</t>
  </si>
  <si>
    <t>VAC-T</t>
  </si>
  <si>
    <t>BAC-T</t>
  </si>
  <si>
    <t xml:space="preserve"> Schedule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</si>
</sst>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164" formatCode="0_);[Red]\(0\)"/>
    <numFmt numFmtId="165" formatCode="&quot;$&quot;#,##0.00;[Red]&quot;$&quot;#,##0.00"/>
    <numFmt numFmtId="166" formatCode="&quot;$&quot;#,##0.00"/>
    <numFmt numFmtId="167" formatCode="0.00_);[Red]\(0.00\)"/>
    <numFmt numFmtId="168" formatCode="0.00_);\(0.00\)"/>
  </numFmts>
  <fonts count="1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b/>
      <sz val="12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sz val="8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7" fillId="4" borderId="5" xfId="0" applyFont="1" applyFill="1" applyBorder="1" applyAlignment="1">
      <alignment horizontal="center"/>
    </xf>
    <xf numFmtId="2" fontId="7" fillId="3" borderId="5" xfId="0" applyNumberFormat="1" applyFont="1" applyFill="1" applyBorder="1" applyAlignment="1">
      <alignment horizontal="center" vertical="center" wrapText="1"/>
    </xf>
    <xf numFmtId="164" fontId="7" fillId="3" borderId="5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/>
    </xf>
    <xf numFmtId="165" fontId="9" fillId="0" borderId="2" xfId="0" applyNumberFormat="1" applyFont="1" applyFill="1" applyBorder="1"/>
    <xf numFmtId="166" fontId="9" fillId="0" borderId="2" xfId="0" applyNumberFormat="1" applyFont="1" applyFill="1" applyBorder="1"/>
    <xf numFmtId="166" fontId="9" fillId="0" borderId="4" xfId="0" applyNumberFormat="1" applyFont="1" applyFill="1" applyBorder="1"/>
    <xf numFmtId="166" fontId="9" fillId="0" borderId="3" xfId="0" applyNumberFormat="1" applyFont="1" applyFill="1" applyBorder="1"/>
    <xf numFmtId="9" fontId="9" fillId="0" borderId="2" xfId="0" applyNumberFormat="1" applyFont="1" applyFill="1" applyBorder="1"/>
    <xf numFmtId="6" fontId="9" fillId="0" borderId="2" xfId="0" applyNumberFormat="1" applyFont="1" applyFill="1" applyBorder="1"/>
    <xf numFmtId="2" fontId="9" fillId="0" borderId="2" xfId="0" applyNumberFormat="1" applyFont="1" applyFill="1" applyBorder="1"/>
    <xf numFmtId="0" fontId="4" fillId="0" borderId="0" xfId="0" applyFont="1"/>
    <xf numFmtId="0" fontId="0" fillId="0" borderId="0" xfId="0" applyFill="1" applyBorder="1" applyAlignment="1"/>
    <xf numFmtId="0" fontId="0" fillId="0" borderId="0" xfId="0" applyBorder="1" applyAlignment="1">
      <alignment horizontal="left" vertical="center" shrinkToFit="1"/>
    </xf>
    <xf numFmtId="0" fontId="7" fillId="3" borderId="1" xfId="0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 wrapText="1"/>
    </xf>
    <xf numFmtId="2" fontId="7" fillId="3" borderId="1" xfId="0" applyNumberFormat="1" applyFont="1" applyFill="1" applyBorder="1" applyAlignment="1">
      <alignment horizontal="center" vertical="center" wrapText="1"/>
    </xf>
    <xf numFmtId="0" fontId="0" fillId="0" borderId="0" xfId="0" applyBorder="1"/>
    <xf numFmtId="14" fontId="9" fillId="0" borderId="2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167" fontId="9" fillId="0" borderId="2" xfId="0" applyNumberFormat="1" applyFont="1" applyFill="1" applyBorder="1"/>
    <xf numFmtId="0" fontId="7" fillId="3" borderId="5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7" borderId="0" xfId="0" applyFont="1" applyFill="1" applyBorder="1" applyAlignment="1">
      <alignment horizontal="left" vertical="center" shrinkToFit="1"/>
    </xf>
    <xf numFmtId="0" fontId="8" fillId="0" borderId="0" xfId="0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center"/>
    </xf>
    <xf numFmtId="0" fontId="2" fillId="0" borderId="9" xfId="0" applyFont="1" applyBorder="1" applyAlignment="1">
      <alignment horizontal="left"/>
    </xf>
    <xf numFmtId="0" fontId="0" fillId="0" borderId="9" xfId="0" applyBorder="1" applyAlignment="1">
      <alignment horizontal="left" wrapText="1"/>
    </xf>
    <xf numFmtId="0" fontId="5" fillId="0" borderId="9" xfId="0" applyFont="1" applyBorder="1" applyAlignment="1">
      <alignment horizontal="left"/>
    </xf>
    <xf numFmtId="0" fontId="4" fillId="0" borderId="9" xfId="0" applyFont="1" applyBorder="1" applyAlignment="1">
      <alignment horizontal="left" wrapText="1"/>
    </xf>
    <xf numFmtId="0" fontId="4" fillId="0" borderId="9" xfId="0" applyFont="1" applyBorder="1" applyAlignment="1">
      <alignment horizontal="left"/>
    </xf>
    <xf numFmtId="168" fontId="9" fillId="0" borderId="2" xfId="0" applyNumberFormat="1" applyFont="1" applyFill="1" applyBorder="1"/>
    <xf numFmtId="165" fontId="9" fillId="0" borderId="2" xfId="0" applyNumberFormat="1" applyFont="1" applyFill="1" applyBorder="1"/>
    <xf numFmtId="166" fontId="9" fillId="0" borderId="2" xfId="0" applyNumberFormat="1" applyFont="1" applyFill="1" applyBorder="1"/>
    <xf numFmtId="166" fontId="9" fillId="0" borderId="4" xfId="0" applyNumberFormat="1" applyFont="1" applyFill="1" applyBorder="1"/>
    <xf numFmtId="166" fontId="9" fillId="0" borderId="8" xfId="0" applyNumberFormat="1" applyFont="1" applyFill="1" applyBorder="1"/>
    <xf numFmtId="9" fontId="9" fillId="0" borderId="2" xfId="0" applyNumberFormat="1" applyFont="1" applyFill="1" applyBorder="1"/>
    <xf numFmtId="6" fontId="9" fillId="0" borderId="2" xfId="0" applyNumberFormat="1" applyFont="1" applyFill="1" applyBorder="1"/>
    <xf numFmtId="2" fontId="9" fillId="0" borderId="2" xfId="0" applyNumberFormat="1" applyFont="1" applyFill="1" applyBorder="1"/>
    <xf numFmtId="164" fontId="9" fillId="0" borderId="2" xfId="0" applyNumberFormat="1" applyFont="1" applyFill="1" applyBorder="1"/>
    <xf numFmtId="14" fontId="9" fillId="0" borderId="2" xfId="0" applyNumberFormat="1" applyFont="1" applyFill="1" applyBorder="1" applyAlignment="1">
      <alignment vertical="center"/>
    </xf>
    <xf numFmtId="167" fontId="9" fillId="0" borderId="2" xfId="0" applyNumberFormat="1" applyFont="1" applyFill="1" applyBorder="1"/>
    <xf numFmtId="168" fontId="9" fillId="0" borderId="2" xfId="0" applyNumberFormat="1" applyFont="1" applyFill="1" applyBorder="1"/>
    <xf numFmtId="14" fontId="4" fillId="0" borderId="2" xfId="0" applyNumberFormat="1" applyFont="1" applyBorder="1"/>
    <xf numFmtId="1" fontId="4" fillId="0" borderId="2" xfId="0" applyNumberFormat="1" applyFont="1" applyBorder="1"/>
    <xf numFmtId="164" fontId="4" fillId="0" borderId="2" xfId="0" applyNumberFormat="1" applyFont="1" applyBorder="1"/>
    <xf numFmtId="0" fontId="4" fillId="0" borderId="2" xfId="0" applyFont="1" applyBorder="1"/>
    <xf numFmtId="0" fontId="2" fillId="3" borderId="2" xfId="0" applyFont="1" applyFill="1" applyBorder="1" applyAlignment="1">
      <alignment horizontal="center" vertical="center" wrapText="1"/>
    </xf>
    <xf numFmtId="9" fontId="4" fillId="0" borderId="2" xfId="0" applyNumberFormat="1" applyFont="1" applyBorder="1"/>
    <xf numFmtId="0" fontId="6" fillId="11" borderId="9" xfId="0" applyFont="1" applyFill="1" applyBorder="1" applyAlignment="1">
      <alignment horizontal="center" vertical="center"/>
    </xf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14" fillId="9" borderId="6" xfId="0" applyFont="1" applyFill="1" applyBorder="1" applyAlignment="1">
      <alignment horizontal="center" vertical="center" shrinkToFit="1"/>
    </xf>
    <xf numFmtId="0" fontId="14" fillId="9" borderId="7" xfId="0" applyFont="1" applyFill="1" applyBorder="1" applyAlignment="1">
      <alignment horizontal="center"/>
    </xf>
    <xf numFmtId="0" fontId="14" fillId="9" borderId="8" xfId="0" applyFont="1" applyFill="1" applyBorder="1" applyAlignment="1">
      <alignment horizontal="center"/>
    </xf>
    <xf numFmtId="0" fontId="10" fillId="10" borderId="2" xfId="0" applyFont="1" applyFill="1" applyBorder="1" applyAlignment="1">
      <alignment horizontal="left" vertical="center" indent="1"/>
    </xf>
    <xf numFmtId="0" fontId="8" fillId="0" borderId="2" xfId="0" applyFont="1" applyFill="1" applyBorder="1" applyAlignment="1">
      <alignment horizontal="left" vertical="center" wrapText="1" indent="1"/>
    </xf>
    <xf numFmtId="0" fontId="2" fillId="10" borderId="2" xfId="0" applyFont="1" applyFill="1" applyBorder="1" applyAlignment="1">
      <alignment horizontal="left" vertical="center" indent="1"/>
    </xf>
    <xf numFmtId="0" fontId="2" fillId="3" borderId="6" xfId="0" applyFont="1" applyFill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2" fillId="12" borderId="2" xfId="0" applyFont="1" applyFill="1" applyBorder="1" applyAlignment="1">
      <alignment horizontal="center"/>
    </xf>
    <xf numFmtId="0" fontId="0" fillId="0" borderId="2" xfId="0" applyBorder="1" applyAlignment="1"/>
    <xf numFmtId="0" fontId="7" fillId="4" borderId="5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 wrapText="1"/>
    </xf>
    <xf numFmtId="0" fontId="7" fillId="8" borderId="8" xfId="0" applyFont="1" applyFill="1" applyBorder="1" applyAlignment="1">
      <alignment horizontal="center" wrapText="1"/>
    </xf>
    <xf numFmtId="0" fontId="7" fillId="5" borderId="5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</cellXfs>
  <cellStyles count="1">
    <cellStyle name="Normal" xfId="0" builtinId="0"/>
  </cellStyles>
  <dxfs count="49"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16"/>
      </font>
      <fill>
        <patternFill>
          <bgColor indexed="13"/>
        </patternFill>
      </fill>
    </dxf>
    <dxf>
      <font>
        <b/>
        <i val="0"/>
        <condense val="0"/>
        <extend val="0"/>
        <color indexed="43"/>
      </font>
      <fill>
        <patternFill>
          <bgColor indexed="5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Cumulative Performance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CPI</c:v>
          </c:tx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</c:numCache>
            </c:numRef>
          </c:cat>
          <c:val>
            <c:numRef>
              <c:f>Data!$K$10:$K$26</c:f>
              <c:numCache>
                <c:formatCode>0.00</c:formatCode>
                <c:ptCount val="17"/>
                <c:pt idx="0">
                  <c:v>1.1428571428571428</c:v>
                </c:pt>
                <c:pt idx="1">
                  <c:v>2.5718749999999999</c:v>
                </c:pt>
                <c:pt idx="2">
                  <c:v>1.5492307692307692</c:v>
                </c:pt>
                <c:pt idx="3">
                  <c:v>1.4268292682926829</c:v>
                </c:pt>
                <c:pt idx="4">
                  <c:v>1.5178635014836794</c:v>
                </c:pt>
                <c:pt idx="5">
                  <c:v>1.3795744680851063</c:v>
                </c:pt>
                <c:pt idx="6">
                  <c:v>1.3775438596491227</c:v>
                </c:pt>
                <c:pt idx="7">
                  <c:v>1.3670886075949367</c:v>
                </c:pt>
                <c:pt idx="8">
                  <c:v>1.2558510638297873</c:v>
                </c:pt>
                <c:pt idx="9">
                  <c:v>1.2121718377088306</c:v>
                </c:pt>
                <c:pt idx="10">
                  <c:v>1.0800391389432484</c:v>
                </c:pt>
                <c:pt idx="11">
                  <c:v>1.0277586206896552</c:v>
                </c:pt>
              </c:numCache>
            </c:numRef>
          </c:val>
          <c:smooth val="0"/>
        </c:ser>
        <c:ser>
          <c:idx val="1"/>
          <c:order val="1"/>
          <c:tx>
            <c:v>SPI</c:v>
          </c:tx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</c:numCache>
            </c:numRef>
          </c:cat>
          <c:val>
            <c:numRef>
              <c:f>Data!$L$10:$L$26</c:f>
              <c:numCache>
                <c:formatCode>0.00</c:formatCode>
                <c:ptCount val="17"/>
                <c:pt idx="0">
                  <c:v>0.10139416983523447</c:v>
                </c:pt>
                <c:pt idx="1">
                  <c:v>0.42731048805815158</c:v>
                </c:pt>
                <c:pt idx="2">
                  <c:v>0.41236691236691236</c:v>
                </c:pt>
                <c:pt idx="3">
                  <c:v>0.43787425149700598</c:v>
                </c:pt>
                <c:pt idx="4">
                  <c:v>0.4406616126809097</c:v>
                </c:pt>
                <c:pt idx="5">
                  <c:v>0.51006922592825676</c:v>
                </c:pt>
                <c:pt idx="6">
                  <c:v>0.57599765258215962</c:v>
                </c:pt>
                <c:pt idx="7">
                  <c:v>0.6091370558375635</c:v>
                </c:pt>
                <c:pt idx="8">
                  <c:v>0.62526483050847459</c:v>
                </c:pt>
                <c:pt idx="9">
                  <c:v>0.63339704716507117</c:v>
                </c:pt>
                <c:pt idx="10">
                  <c:v>0.66185638543906355</c:v>
                </c:pt>
                <c:pt idx="11">
                  <c:v>0.70173439406159188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199912"/>
        <c:axId val="252201088"/>
      </c:lineChart>
      <c:dateAx>
        <c:axId val="2521999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252201088"/>
        <c:crosses val="autoZero"/>
        <c:auto val="1"/>
        <c:lblOffset val="100"/>
        <c:baseTimeUnit val="days"/>
        <c:majorUnit val="7"/>
        <c:majorTimeUnit val="days"/>
      </c:dateAx>
      <c:valAx>
        <c:axId val="252201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  </a:t>
                </a: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52199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  <a:scene3d>
      <a:camera prst="orthographicFront"/>
      <a:lightRig rig="threePt" dir="t"/>
    </a:scene3d>
    <a:sp3d/>
  </c:spPr>
  <c:printSettings>
    <c:headerFooter/>
    <c:pageMargins b="0.75000000000000722" l="0.70000000000000062" r="0.70000000000000062" t="0.750000000000007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Variance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Cost</c:v>
          </c:tx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</c:numCache>
            </c:numRef>
          </c:cat>
          <c:val>
            <c:numRef>
              <c:f>Data!$H$10:$H$26</c:f>
              <c:numCache>
                <c:formatCode>0%</c:formatCode>
                <c:ptCount val="17"/>
                <c:pt idx="0">
                  <c:v>1.2674271229404309E-2</c:v>
                </c:pt>
                <c:pt idx="1">
                  <c:v>0.26116303219106957</c:v>
                </c:pt>
                <c:pt idx="2">
                  <c:v>0.14619164619164618</c:v>
                </c:pt>
                <c:pt idx="3">
                  <c:v>0.1309880239520958</c:v>
                </c:pt>
                <c:pt idx="4">
                  <c:v>0.15034458993797381</c:v>
                </c:pt>
                <c:pt idx="5">
                  <c:v>0.14033983637507866</c:v>
                </c:pt>
                <c:pt idx="6">
                  <c:v>0.15786384976525822</c:v>
                </c:pt>
                <c:pt idx="7">
                  <c:v>0.16356457980823463</c:v>
                </c:pt>
                <c:pt idx="8">
                  <c:v>0.12738347457627119</c:v>
                </c:pt>
                <c:pt idx="9">
                  <c:v>0.11086630733013356</c:v>
                </c:pt>
                <c:pt idx="10">
                  <c:v>4.9048606929620764E-2</c:v>
                </c:pt>
                <c:pt idx="11">
                  <c:v>1.895306784833355E-2</c:v>
                </c:pt>
              </c:numCache>
            </c:numRef>
          </c:val>
          <c:smooth val="0"/>
        </c:ser>
        <c:ser>
          <c:idx val="1"/>
          <c:order val="1"/>
          <c:tx>
            <c:v>Schedule</c:v>
          </c:tx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</c:numCache>
            </c:numRef>
          </c:cat>
          <c:val>
            <c:numRef>
              <c:f>Data!$J$10:$J$26</c:f>
              <c:numCache>
                <c:formatCode>0%</c:formatCode>
                <c:ptCount val="17"/>
                <c:pt idx="0">
                  <c:v>-0.89860583016476547</c:v>
                </c:pt>
                <c:pt idx="1">
                  <c:v>-0.57268951194184836</c:v>
                </c:pt>
                <c:pt idx="2">
                  <c:v>-0.58763308763308764</c:v>
                </c:pt>
                <c:pt idx="3">
                  <c:v>-0.56212574850299402</c:v>
                </c:pt>
                <c:pt idx="4">
                  <c:v>-0.55933838731909025</c:v>
                </c:pt>
                <c:pt idx="5">
                  <c:v>-0.48993077407174324</c:v>
                </c:pt>
                <c:pt idx="6">
                  <c:v>-0.42400234741784038</c:v>
                </c:pt>
                <c:pt idx="7">
                  <c:v>-0.39086294416243655</c:v>
                </c:pt>
                <c:pt idx="8">
                  <c:v>-0.37473516949152541</c:v>
                </c:pt>
                <c:pt idx="9">
                  <c:v>-0.36660295283492877</c:v>
                </c:pt>
                <c:pt idx="10">
                  <c:v>-0.33814361456093639</c:v>
                </c:pt>
                <c:pt idx="11">
                  <c:v>-0.29826560593840817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213216"/>
        <c:axId val="410215960"/>
      </c:lineChart>
      <c:dateAx>
        <c:axId val="4102132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crossAx val="410215960"/>
        <c:crosses val="autoZero"/>
        <c:auto val="0"/>
        <c:lblOffset val="100"/>
        <c:baseTimeUnit val="days"/>
        <c:majorUnit val="7"/>
        <c:majorTimeUnit val="days"/>
      </c:dateAx>
      <c:valAx>
        <c:axId val="410215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410213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  <a:scene3d>
      <a:camera prst="orthographicFront"/>
      <a:lightRig rig="threePt" dir="t"/>
    </a:scene3d>
    <a:sp3d/>
  </c:spPr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Values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EV</c:v>
          </c:tx>
          <c:invertIfNegative val="0"/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</c:numCache>
            </c:numRef>
          </c:cat>
          <c:val>
            <c:numRef>
              <c:f>Data!$E$10:$E$26</c:f>
              <c:numCache>
                <c:formatCode>"$"#,##0.00</c:formatCode>
                <c:ptCount val="17"/>
                <c:pt idx="0">
                  <c:v>3200</c:v>
                </c:pt>
                <c:pt idx="1">
                  <c:v>16460</c:v>
                </c:pt>
                <c:pt idx="2">
                  <c:v>20140</c:v>
                </c:pt>
                <c:pt idx="3">
                  <c:v>23400</c:v>
                </c:pt>
                <c:pt idx="4">
                  <c:v>25576</c:v>
                </c:pt>
                <c:pt idx="5">
                  <c:v>32420</c:v>
                </c:pt>
                <c:pt idx="6">
                  <c:v>39260</c:v>
                </c:pt>
                <c:pt idx="7">
                  <c:v>43200</c:v>
                </c:pt>
                <c:pt idx="8">
                  <c:v>47220</c:v>
                </c:pt>
                <c:pt idx="9">
                  <c:v>50790</c:v>
                </c:pt>
                <c:pt idx="10">
                  <c:v>55190</c:v>
                </c:pt>
                <c:pt idx="11">
                  <c:v>59610</c:v>
                </c:pt>
              </c:numCache>
            </c:numRef>
          </c:val>
        </c:ser>
        <c:ser>
          <c:idx val="1"/>
          <c:order val="1"/>
          <c:tx>
            <c:v>PV</c:v>
          </c:tx>
          <c:invertIfNegative val="0"/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</c:numCache>
            </c:numRef>
          </c:cat>
          <c:val>
            <c:numRef>
              <c:f>Data!$D$10:$D$26</c:f>
              <c:numCache>
                <c:formatCode>"$"#,##0.00</c:formatCode>
                <c:ptCount val="17"/>
                <c:pt idx="0">
                  <c:v>31560</c:v>
                </c:pt>
                <c:pt idx="1">
                  <c:v>38520</c:v>
                </c:pt>
                <c:pt idx="2">
                  <c:v>48840</c:v>
                </c:pt>
                <c:pt idx="3">
                  <c:v>53440</c:v>
                </c:pt>
                <c:pt idx="4">
                  <c:v>58040</c:v>
                </c:pt>
                <c:pt idx="5">
                  <c:v>63560</c:v>
                </c:pt>
                <c:pt idx="6">
                  <c:v>68160</c:v>
                </c:pt>
                <c:pt idx="7">
                  <c:v>70920</c:v>
                </c:pt>
                <c:pt idx="8">
                  <c:v>75520</c:v>
                </c:pt>
                <c:pt idx="9">
                  <c:v>80186.67</c:v>
                </c:pt>
                <c:pt idx="10">
                  <c:v>83386.67</c:v>
                </c:pt>
                <c:pt idx="11">
                  <c:v>84946.67</c:v>
                </c:pt>
              </c:numCache>
            </c:numRef>
          </c:val>
        </c:ser>
        <c:ser>
          <c:idx val="2"/>
          <c:order val="2"/>
          <c:tx>
            <c:v>AC</c:v>
          </c:tx>
          <c:invertIfNegative val="0"/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</c:numCache>
            </c:numRef>
          </c:cat>
          <c:val>
            <c:numRef>
              <c:f>Data!$F$10:$F$26</c:f>
              <c:numCache>
                <c:formatCode>"$"#,##0.00</c:formatCode>
                <c:ptCount val="17"/>
                <c:pt idx="0">
                  <c:v>2800</c:v>
                </c:pt>
                <c:pt idx="1">
                  <c:v>6400</c:v>
                </c:pt>
                <c:pt idx="2">
                  <c:v>13000</c:v>
                </c:pt>
                <c:pt idx="3">
                  <c:v>16400</c:v>
                </c:pt>
                <c:pt idx="4">
                  <c:v>16850</c:v>
                </c:pt>
                <c:pt idx="5">
                  <c:v>23500</c:v>
                </c:pt>
                <c:pt idx="6">
                  <c:v>28500</c:v>
                </c:pt>
                <c:pt idx="7">
                  <c:v>31600</c:v>
                </c:pt>
                <c:pt idx="8">
                  <c:v>37600</c:v>
                </c:pt>
                <c:pt idx="9">
                  <c:v>41900</c:v>
                </c:pt>
                <c:pt idx="10">
                  <c:v>51100</c:v>
                </c:pt>
                <c:pt idx="11">
                  <c:v>58000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10215568"/>
        <c:axId val="410212824"/>
      </c:barChart>
      <c:dateAx>
        <c:axId val="4102155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41021282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10212824"/>
        <c:scaling>
          <c:orientation val="minMax"/>
        </c:scaling>
        <c:delete val="0"/>
        <c:axPos val="l"/>
        <c:majorGridlines/>
        <c:numFmt formatCode="&quot;$&quot;#,##0" sourceLinked="0"/>
        <c:majorTickMark val="none"/>
        <c:minorTickMark val="none"/>
        <c:tickLblPos val="nextTo"/>
        <c:crossAx val="4102155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  <a:scene3d>
      <a:camera prst="orthographicFront"/>
      <a:lightRig rig="threePt" dir="t"/>
    </a:scene3d>
    <a:sp3d/>
  </c:spPr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Forecast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EAC</c:v>
          </c:tx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</c:numCache>
            </c:numRef>
          </c:cat>
          <c:val>
            <c:numRef>
              <c:f>Data!$N$10:$N$26</c:f>
              <c:numCache>
                <c:formatCode>"$"#,##0_);[Red]\("$"#,##0\)</c:formatCode>
                <c:ptCount val="17"/>
                <c:pt idx="0">
                  <c:v>85312.5</c:v>
                </c:pt>
                <c:pt idx="1">
                  <c:v>37910.085054678006</c:v>
                </c:pt>
                <c:pt idx="2">
                  <c:v>62934.458788480639</c:v>
                </c:pt>
                <c:pt idx="3">
                  <c:v>68333.333333333343</c:v>
                </c:pt>
                <c:pt idx="4">
                  <c:v>64235.025023459501</c:v>
                </c:pt>
                <c:pt idx="5">
                  <c:v>70673.966687230102</c:v>
                </c:pt>
                <c:pt idx="6">
                  <c:v>70778.145695364248</c:v>
                </c:pt>
                <c:pt idx="7">
                  <c:v>71319.444444444453</c:v>
                </c:pt>
                <c:pt idx="8">
                  <c:v>77636.594663278272</c:v>
                </c:pt>
                <c:pt idx="9">
                  <c:v>80434.140578854101</c:v>
                </c:pt>
                <c:pt idx="10">
                  <c:v>90274.506251132465</c:v>
                </c:pt>
                <c:pt idx="11">
                  <c:v>94866.633115249118</c:v>
                </c:pt>
              </c:numCache>
            </c:numRef>
          </c:val>
          <c:smooth val="0"/>
        </c:ser>
        <c:ser>
          <c:idx val="1"/>
          <c:order val="1"/>
          <c:tx>
            <c:v>ETC</c:v>
          </c:tx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</c:numCache>
            </c:numRef>
          </c:cat>
          <c:val>
            <c:numRef>
              <c:f>Data!$M$10:$M$26</c:f>
              <c:numCache>
                <c:formatCode>"$"#,##0_);[Red]\("$"#,##0\)</c:formatCode>
                <c:ptCount val="17"/>
                <c:pt idx="0">
                  <c:v>82512.5</c:v>
                </c:pt>
                <c:pt idx="1">
                  <c:v>31510.085054678006</c:v>
                </c:pt>
                <c:pt idx="2">
                  <c:v>49934.458788480639</c:v>
                </c:pt>
                <c:pt idx="3">
                  <c:v>51933.333333333343</c:v>
                </c:pt>
                <c:pt idx="4">
                  <c:v>47385.025023459501</c:v>
                </c:pt>
                <c:pt idx="5">
                  <c:v>47173.966687230102</c:v>
                </c:pt>
                <c:pt idx="6">
                  <c:v>42278.145695364248</c:v>
                </c:pt>
                <c:pt idx="7">
                  <c:v>39719.444444444453</c:v>
                </c:pt>
                <c:pt idx="8">
                  <c:v>40036.594663278272</c:v>
                </c:pt>
                <c:pt idx="9">
                  <c:v>38534.140578854101</c:v>
                </c:pt>
                <c:pt idx="10">
                  <c:v>39174.506251132465</c:v>
                </c:pt>
                <c:pt idx="11">
                  <c:v>36866.633115249118</c:v>
                </c:pt>
              </c:numCache>
            </c:numRef>
          </c:val>
          <c:smooth val="0"/>
        </c:ser>
        <c:ser>
          <c:idx val="2"/>
          <c:order val="2"/>
          <c:tx>
            <c:v>BAC</c:v>
          </c:tx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</c:numCache>
            </c:numRef>
          </c:cat>
          <c:val>
            <c:numRef>
              <c:f>Data!$C$10:$C$26</c:f>
              <c:numCache>
                <c:formatCode>"$"#,##0.00;[Red]"$"#,##0.00</c:formatCode>
                <c:ptCount val="17"/>
                <c:pt idx="0">
                  <c:v>97500</c:v>
                </c:pt>
                <c:pt idx="1">
                  <c:v>97500</c:v>
                </c:pt>
                <c:pt idx="2">
                  <c:v>97500</c:v>
                </c:pt>
                <c:pt idx="3">
                  <c:v>97500</c:v>
                </c:pt>
                <c:pt idx="4">
                  <c:v>97500</c:v>
                </c:pt>
                <c:pt idx="5">
                  <c:v>97500</c:v>
                </c:pt>
                <c:pt idx="6">
                  <c:v>97500</c:v>
                </c:pt>
                <c:pt idx="7">
                  <c:v>97500</c:v>
                </c:pt>
                <c:pt idx="8">
                  <c:v>97500</c:v>
                </c:pt>
                <c:pt idx="9">
                  <c:v>97500</c:v>
                </c:pt>
                <c:pt idx="10">
                  <c:v>97500</c:v>
                </c:pt>
                <c:pt idx="11">
                  <c:v>97500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793200"/>
        <c:axId val="249788496"/>
      </c:lineChart>
      <c:dateAx>
        <c:axId val="249793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249788496"/>
        <c:crosses val="autoZero"/>
        <c:auto val="1"/>
        <c:lblOffset val="100"/>
        <c:baseTimeUnit val="days"/>
        <c:majorUnit val="7"/>
        <c:majorTimeUnit val="days"/>
      </c:dateAx>
      <c:valAx>
        <c:axId val="249788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overlay val="0"/>
        </c:title>
        <c:numFmt formatCode="&quot;$&quot;#,##0_);[Red]\(&quot;$&quot;#,##0\)" sourceLinked="1"/>
        <c:majorTickMark val="none"/>
        <c:minorTickMark val="none"/>
        <c:tickLblPos val="nextTo"/>
        <c:crossAx val="24979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  <a:scene3d>
      <a:camera prst="orthographicFront"/>
      <a:lightRig rig="threePt" dir="t"/>
    </a:scene3d>
    <a:sp3d/>
  </c:spPr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TCPI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Cost</c:v>
          </c:tx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</c:numCache>
            </c:numRef>
          </c:cat>
          <c:val>
            <c:numRef>
              <c:f>Data!$Q$10:$Q$26</c:f>
              <c:numCache>
                <c:formatCode>0.00_);\(0.00\)</c:formatCode>
                <c:ptCount val="17"/>
                <c:pt idx="0">
                  <c:v>0.9957761351636748</c:v>
                </c:pt>
                <c:pt idx="1">
                  <c:v>0.88957189901207467</c:v>
                </c:pt>
                <c:pt idx="2">
                  <c:v>0.91550295857988162</c:v>
                </c:pt>
                <c:pt idx="3">
                  <c:v>0.91368680641183719</c:v>
                </c:pt>
                <c:pt idx="4">
                  <c:v>0.89180409175449471</c:v>
                </c:pt>
                <c:pt idx="5">
                  <c:v>0.87945945945945947</c:v>
                </c:pt>
                <c:pt idx="6">
                  <c:v>0.84405797101449276</c:v>
                </c:pt>
                <c:pt idx="7">
                  <c:v>0.82397572078907433</c:v>
                </c:pt>
                <c:pt idx="8">
                  <c:v>0.83939899833055087</c:v>
                </c:pt>
                <c:pt idx="9">
                  <c:v>0.84010791366906479</c:v>
                </c:pt>
                <c:pt idx="10">
                  <c:v>0.91185344827586212</c:v>
                </c:pt>
                <c:pt idx="11">
                  <c:v>0.95924050632911395</c:v>
                </c:pt>
              </c:numCache>
            </c:numRef>
          </c:val>
          <c:smooth val="0"/>
        </c:ser>
        <c:ser>
          <c:idx val="1"/>
          <c:order val="1"/>
          <c:tx>
            <c:v>Schedule</c:v>
          </c:tx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</c:numCache>
            </c:numRef>
          </c:cat>
          <c:val>
            <c:numRef>
              <c:f>Data!$R$10:$R$26</c:f>
              <c:numCache>
                <c:formatCode>0.00_);[Red]\(0.00\)</c:formatCode>
                <c:ptCount val="17"/>
                <c:pt idx="0">
                  <c:v>1.4300879587503792</c:v>
                </c:pt>
                <c:pt idx="1">
                  <c:v>1.3740250932519498</c:v>
                </c:pt>
                <c:pt idx="2">
                  <c:v>1.5898068228524456</c:v>
                </c:pt>
                <c:pt idx="3">
                  <c:v>1.6817975487970949</c:v>
                </c:pt>
                <c:pt idx="4">
                  <c:v>1.822706538266599</c:v>
                </c:pt>
                <c:pt idx="5">
                  <c:v>1.9175014731879787</c:v>
                </c:pt>
                <c:pt idx="6">
                  <c:v>1.9850034083162917</c:v>
                </c:pt>
                <c:pt idx="7">
                  <c:v>2.0428893905191874</c:v>
                </c:pt>
                <c:pt idx="8">
                  <c:v>2.2875341219290264</c:v>
                </c:pt>
                <c:pt idx="9">
                  <c:v>2.6979211971353863</c:v>
                </c:pt>
                <c:pt idx="10">
                  <c:v>2.9978750585439435</c:v>
                </c:pt>
                <c:pt idx="11">
                  <c:v>3.0183226283384563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702944"/>
        <c:axId val="251703336"/>
      </c:lineChart>
      <c:dateAx>
        <c:axId val="2517029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251703336"/>
        <c:crosses val="autoZero"/>
        <c:auto val="1"/>
        <c:lblOffset val="100"/>
        <c:baseTimeUnit val="days"/>
        <c:majorUnit val="7"/>
        <c:majorTimeUnit val="days"/>
      </c:dateAx>
      <c:valAx>
        <c:axId val="251703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  </a:t>
                </a:r>
                <a:endParaRPr lang="en-US"/>
              </a:p>
            </c:rich>
          </c:tx>
          <c:overlay val="0"/>
        </c:title>
        <c:numFmt formatCode="0.00_);\(0.00\)" sourceLinked="1"/>
        <c:majorTickMark val="none"/>
        <c:minorTickMark val="none"/>
        <c:tickLblPos val="nextTo"/>
        <c:crossAx val="25170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  <a:scene3d>
      <a:camera prst="orthographicFront"/>
      <a:lightRig rig="threePt" dir="t"/>
    </a:scene3d>
    <a:sp3d/>
  </c:spPr>
  <c:printSettings>
    <c:headerFooter/>
    <c:pageMargins b="0.75000000000000744" l="0.70000000000000062" r="0.70000000000000062" t="0.750000000000007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1</xdr:rowOff>
    </xdr:from>
    <xdr:to>
      <xdr:col>11</xdr:col>
      <xdr:colOff>250370</xdr:colOff>
      <xdr:row>19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540205</xdr:colOff>
      <xdr:row>0</xdr:row>
      <xdr:rowOff>141515</xdr:rowOff>
    </xdr:from>
    <xdr:to>
      <xdr:col>25</xdr:col>
      <xdr:colOff>359229</xdr:colOff>
      <xdr:row>19</xdr:row>
      <xdr:rowOff>97972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152400</xdr:rowOff>
    </xdr:from>
    <xdr:to>
      <xdr:col>11</xdr:col>
      <xdr:colOff>76200</xdr:colOff>
      <xdr:row>42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8165</xdr:colOff>
      <xdr:row>44</xdr:row>
      <xdr:rowOff>21773</xdr:rowOff>
    </xdr:from>
    <xdr:to>
      <xdr:col>24</xdr:col>
      <xdr:colOff>587829</xdr:colOff>
      <xdr:row>63</xdr:row>
      <xdr:rowOff>2722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44</xdr:row>
      <xdr:rowOff>104775</xdr:rowOff>
    </xdr:from>
    <xdr:to>
      <xdr:col>11</xdr:col>
      <xdr:colOff>424543</xdr:colOff>
      <xdr:row>62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54"/>
    <pageSetUpPr fitToPage="1"/>
  </sheetPr>
  <dimension ref="B2:F43"/>
  <sheetViews>
    <sheetView workbookViewId="0">
      <selection activeCell="F17" sqref="F17"/>
    </sheetView>
  </sheetViews>
  <sheetFormatPr defaultRowHeight="12.75" x14ac:dyDescent="0.2"/>
  <cols>
    <col min="1" max="1" width="3.140625" customWidth="1"/>
    <col min="2" max="2" width="3.28515625" style="5" customWidth="1"/>
    <col min="3" max="3" width="29.28515625" customWidth="1"/>
    <col min="4" max="4" width="9.140625" style="1"/>
    <col min="5" max="5" width="51.5703125" customWidth="1"/>
    <col min="6" max="6" width="18.140625" style="1" customWidth="1"/>
  </cols>
  <sheetData>
    <row r="2" spans="2:6" ht="28.5" customHeight="1" x14ac:dyDescent="0.2">
      <c r="B2" s="58" t="s">
        <v>85</v>
      </c>
      <c r="C2" s="58"/>
      <c r="D2" s="58"/>
      <c r="E2" s="58"/>
      <c r="F2" s="58"/>
    </row>
    <row r="3" spans="2:6" x14ac:dyDescent="0.2">
      <c r="B3" s="31" t="s">
        <v>84</v>
      </c>
      <c r="C3" s="31" t="s">
        <v>86</v>
      </c>
      <c r="D3" s="31" t="s">
        <v>60</v>
      </c>
      <c r="E3" s="31" t="s">
        <v>0</v>
      </c>
      <c r="F3" s="31" t="s">
        <v>57</v>
      </c>
    </row>
    <row r="4" spans="2:6" x14ac:dyDescent="0.2">
      <c r="B4" s="32">
        <v>1</v>
      </c>
      <c r="C4" s="33" t="s">
        <v>43</v>
      </c>
      <c r="D4" s="33" t="s">
        <v>8</v>
      </c>
      <c r="E4" s="33" t="s">
        <v>49</v>
      </c>
      <c r="F4" s="33"/>
    </row>
    <row r="5" spans="2:6" x14ac:dyDescent="0.2">
      <c r="B5" s="32">
        <v>2</v>
      </c>
      <c r="C5" s="33" t="s">
        <v>1</v>
      </c>
      <c r="D5" s="33" t="s">
        <v>9</v>
      </c>
      <c r="E5" s="33" t="s">
        <v>56</v>
      </c>
      <c r="F5" s="33"/>
    </row>
    <row r="6" spans="2:6" x14ac:dyDescent="0.2">
      <c r="B6" s="32">
        <v>3</v>
      </c>
      <c r="C6" s="33" t="s">
        <v>2</v>
      </c>
      <c r="D6" s="33" t="s">
        <v>10</v>
      </c>
      <c r="E6" s="33" t="s">
        <v>55</v>
      </c>
      <c r="F6" s="33"/>
    </row>
    <row r="7" spans="2:6" x14ac:dyDescent="0.2">
      <c r="B7" s="32">
        <v>4</v>
      </c>
      <c r="C7" s="33" t="s">
        <v>3</v>
      </c>
      <c r="D7" s="33" t="s">
        <v>11</v>
      </c>
      <c r="E7" s="33" t="s">
        <v>50</v>
      </c>
      <c r="F7" s="33"/>
    </row>
    <row r="8" spans="2:6" x14ac:dyDescent="0.2">
      <c r="B8" s="32">
        <v>5</v>
      </c>
      <c r="C8" s="33" t="s">
        <v>5</v>
      </c>
      <c r="D8" s="33" t="s">
        <v>16</v>
      </c>
      <c r="E8" s="33" t="s">
        <v>59</v>
      </c>
      <c r="F8" s="33" t="s">
        <v>33</v>
      </c>
    </row>
    <row r="9" spans="2:6" x14ac:dyDescent="0.2">
      <c r="B9" s="32">
        <v>6</v>
      </c>
      <c r="C9" s="33" t="s">
        <v>4</v>
      </c>
      <c r="D9" s="33" t="s">
        <v>14</v>
      </c>
      <c r="E9" s="33" t="s">
        <v>31</v>
      </c>
      <c r="F9" s="33" t="s">
        <v>34</v>
      </c>
    </row>
    <row r="10" spans="2:6" x14ac:dyDescent="0.2">
      <c r="B10" s="32">
        <v>7</v>
      </c>
      <c r="C10" s="33" t="s">
        <v>6</v>
      </c>
      <c r="D10" s="33" t="s">
        <v>17</v>
      </c>
      <c r="E10" s="33" t="s">
        <v>58</v>
      </c>
      <c r="F10" s="33" t="s">
        <v>35</v>
      </c>
    </row>
    <row r="11" spans="2:6" x14ac:dyDescent="0.2">
      <c r="B11" s="32">
        <v>8</v>
      </c>
      <c r="C11" s="33" t="s">
        <v>7</v>
      </c>
      <c r="D11" s="33" t="s">
        <v>18</v>
      </c>
      <c r="E11" s="33" t="s">
        <v>45</v>
      </c>
      <c r="F11" s="33" t="s">
        <v>36</v>
      </c>
    </row>
    <row r="12" spans="2:6" x14ac:dyDescent="0.2">
      <c r="B12" s="32">
        <v>9</v>
      </c>
      <c r="C12" s="33" t="s">
        <v>44</v>
      </c>
      <c r="D12" s="33" t="s">
        <v>13</v>
      </c>
      <c r="E12" s="33" t="s">
        <v>46</v>
      </c>
      <c r="F12" s="33" t="s">
        <v>37</v>
      </c>
    </row>
    <row r="13" spans="2:6" x14ac:dyDescent="0.2">
      <c r="B13" s="32">
        <v>10</v>
      </c>
      <c r="C13" s="33" t="s">
        <v>41</v>
      </c>
      <c r="D13" s="33" t="s">
        <v>12</v>
      </c>
      <c r="E13" s="33" t="s">
        <v>47</v>
      </c>
      <c r="F13" s="33" t="s">
        <v>38</v>
      </c>
    </row>
    <row r="14" spans="2:6" x14ac:dyDescent="0.2">
      <c r="B14" s="32">
        <v>11</v>
      </c>
      <c r="C14" s="33" t="s">
        <v>42</v>
      </c>
      <c r="D14" s="33" t="s">
        <v>15</v>
      </c>
      <c r="E14" s="33" t="s">
        <v>48</v>
      </c>
      <c r="F14" s="33" t="s">
        <v>39</v>
      </c>
    </row>
    <row r="15" spans="2:6" x14ac:dyDescent="0.2">
      <c r="B15" s="32">
        <v>12</v>
      </c>
      <c r="C15" s="33" t="s">
        <v>67</v>
      </c>
      <c r="D15" s="33" t="s">
        <v>64</v>
      </c>
      <c r="E15" s="33" t="s">
        <v>75</v>
      </c>
      <c r="F15" s="33"/>
    </row>
    <row r="16" spans="2:6" x14ac:dyDescent="0.2">
      <c r="B16" s="32"/>
      <c r="C16" s="33" t="s">
        <v>74</v>
      </c>
      <c r="D16" s="33" t="s">
        <v>68</v>
      </c>
      <c r="E16" s="33" t="s">
        <v>72</v>
      </c>
      <c r="F16" s="33" t="s">
        <v>69</v>
      </c>
    </row>
    <row r="17" spans="2:6" x14ac:dyDescent="0.2">
      <c r="B17" s="32"/>
      <c r="C17" s="33" t="s">
        <v>76</v>
      </c>
      <c r="D17" s="33" t="s">
        <v>70</v>
      </c>
      <c r="E17" s="33" t="s">
        <v>73</v>
      </c>
      <c r="F17" s="33" t="s">
        <v>71</v>
      </c>
    </row>
    <row r="18" spans="2:6" x14ac:dyDescent="0.2">
      <c r="B18" s="32">
        <v>13</v>
      </c>
      <c r="C18" s="39" t="s">
        <v>25</v>
      </c>
      <c r="D18" s="33"/>
      <c r="E18" s="33" t="s">
        <v>32</v>
      </c>
      <c r="F18" s="33" t="s">
        <v>40</v>
      </c>
    </row>
    <row r="19" spans="2:6" x14ac:dyDescent="0.2">
      <c r="B19" s="34">
        <v>14</v>
      </c>
      <c r="C19" s="39" t="s">
        <v>87</v>
      </c>
      <c r="D19" s="33"/>
      <c r="E19" s="35" t="s">
        <v>88</v>
      </c>
      <c r="F19" s="33"/>
    </row>
    <row r="20" spans="2:6" x14ac:dyDescent="0.2">
      <c r="B20" s="33"/>
      <c r="C20" s="33"/>
      <c r="D20" s="33"/>
      <c r="E20" s="36" t="s">
        <v>28</v>
      </c>
      <c r="F20" s="37" t="s">
        <v>51</v>
      </c>
    </row>
    <row r="21" spans="2:6" x14ac:dyDescent="0.2">
      <c r="B21" s="33"/>
      <c r="C21" s="33"/>
      <c r="D21" s="33"/>
      <c r="E21" s="36" t="s">
        <v>29</v>
      </c>
      <c r="F21" s="37" t="s">
        <v>52</v>
      </c>
    </row>
    <row r="22" spans="2:6" x14ac:dyDescent="0.2">
      <c r="B22" s="33"/>
      <c r="C22" s="33"/>
      <c r="D22" s="33"/>
      <c r="E22" s="36" t="s">
        <v>30</v>
      </c>
      <c r="F22" s="37" t="s">
        <v>53</v>
      </c>
    </row>
    <row r="23" spans="2:6" x14ac:dyDescent="0.2">
      <c r="B23" s="33"/>
      <c r="C23" s="33"/>
      <c r="D23" s="33"/>
      <c r="E23" s="38" t="s">
        <v>54</v>
      </c>
      <c r="F23" s="33" t="s">
        <v>20</v>
      </c>
    </row>
    <row r="25" spans="2:6" x14ac:dyDescent="0.2">
      <c r="C25" s="59" t="s">
        <v>77</v>
      </c>
      <c r="D25" s="60"/>
      <c r="E25" s="60"/>
      <c r="F25" s="61"/>
    </row>
    <row r="26" spans="2:6" x14ac:dyDescent="0.2">
      <c r="B26" s="1"/>
      <c r="D26"/>
      <c r="F26"/>
    </row>
    <row r="27" spans="2:6" x14ac:dyDescent="0.2">
      <c r="B27" s="1"/>
      <c r="D27"/>
      <c r="F27"/>
    </row>
    <row r="28" spans="2:6" x14ac:dyDescent="0.2">
      <c r="B28" s="1"/>
      <c r="D28"/>
      <c r="F28"/>
    </row>
    <row r="29" spans="2:6" x14ac:dyDescent="0.2">
      <c r="B29" s="1"/>
      <c r="D29"/>
      <c r="F29"/>
    </row>
    <row r="30" spans="2:6" x14ac:dyDescent="0.2">
      <c r="B30" s="1"/>
      <c r="D30"/>
      <c r="F30"/>
    </row>
    <row r="31" spans="2:6" x14ac:dyDescent="0.2">
      <c r="B31" s="1"/>
      <c r="D31"/>
      <c r="F31"/>
    </row>
    <row r="32" spans="2:6" x14ac:dyDescent="0.2">
      <c r="B32" s="1"/>
      <c r="D32"/>
      <c r="F32"/>
    </row>
    <row r="33" spans="2:6" x14ac:dyDescent="0.2">
      <c r="B33" s="1"/>
      <c r="D33"/>
      <c r="F33"/>
    </row>
    <row r="34" spans="2:6" x14ac:dyDescent="0.2">
      <c r="B34" s="1"/>
      <c r="D34"/>
      <c r="F34"/>
    </row>
    <row r="35" spans="2:6" x14ac:dyDescent="0.2">
      <c r="B35" s="1"/>
      <c r="D35"/>
      <c r="F35"/>
    </row>
    <row r="36" spans="2:6" x14ac:dyDescent="0.2">
      <c r="B36" s="1"/>
      <c r="D36"/>
      <c r="F36"/>
    </row>
    <row r="37" spans="2:6" x14ac:dyDescent="0.2">
      <c r="B37" s="1"/>
      <c r="D37"/>
      <c r="F37"/>
    </row>
    <row r="38" spans="2:6" x14ac:dyDescent="0.2">
      <c r="B38" s="1"/>
      <c r="D38"/>
      <c r="F38"/>
    </row>
    <row r="39" spans="2:6" x14ac:dyDescent="0.2">
      <c r="B39" s="1"/>
      <c r="D39"/>
      <c r="F39"/>
    </row>
    <row r="40" spans="2:6" x14ac:dyDescent="0.2">
      <c r="B40" s="1"/>
      <c r="D40"/>
      <c r="F40"/>
    </row>
    <row r="41" spans="2:6" x14ac:dyDescent="0.2">
      <c r="B41" s="1"/>
      <c r="D41"/>
      <c r="F41"/>
    </row>
    <row r="42" spans="2:6" x14ac:dyDescent="0.2">
      <c r="B42" s="1"/>
      <c r="D42"/>
      <c r="F42"/>
    </row>
    <row r="43" spans="2:6" x14ac:dyDescent="0.2">
      <c r="B43" s="1"/>
      <c r="D43"/>
      <c r="F43"/>
    </row>
  </sheetData>
  <mergeCells count="2">
    <mergeCell ref="B2:F2"/>
    <mergeCell ref="C25:F25"/>
  </mergeCells>
  <phoneticPr fontId="1" type="noConversion"/>
  <pageMargins left="0.75" right="0.75" top="1" bottom="1" header="0.5" footer="0.5"/>
  <pageSetup scale="86" orientation="portrait" r:id="rId1"/>
  <headerFooter alignWithMargins="0">
    <oddHeader>Page &amp;P of &amp;N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44"/>
    <pageSetUpPr fitToPage="1"/>
  </sheetPr>
  <dimension ref="B2:AB81"/>
  <sheetViews>
    <sheetView tabSelected="1" zoomScale="85" zoomScaleNormal="85" workbookViewId="0">
      <selection activeCell="F21" sqref="F21"/>
    </sheetView>
  </sheetViews>
  <sheetFormatPr defaultRowHeight="12.75" x14ac:dyDescent="0.2"/>
  <cols>
    <col min="1" max="1" width="3.5703125" customWidth="1"/>
    <col min="2" max="2" width="10" customWidth="1"/>
    <col min="3" max="3" width="11.42578125" customWidth="1"/>
    <col min="4" max="4" width="11" customWidth="1"/>
    <col min="5" max="5" width="11.5703125" customWidth="1"/>
    <col min="6" max="6" width="11.140625" customWidth="1"/>
    <col min="7" max="7" width="12.140625" style="3" customWidth="1"/>
    <col min="8" max="8" width="6.28515625" style="3" customWidth="1"/>
    <col min="9" max="9" width="9.5703125" style="3" customWidth="1"/>
    <col min="10" max="10" width="9.140625" style="3" customWidth="1"/>
    <col min="11" max="11" width="6.85546875" style="2" customWidth="1"/>
    <col min="12" max="12" width="7.7109375" style="2" customWidth="1"/>
    <col min="13" max="13" width="9.7109375" style="3" bestFit="1" customWidth="1"/>
    <col min="14" max="14" width="10.140625" style="3" bestFit="1" customWidth="1"/>
    <col min="15" max="15" width="7.140625" style="3" customWidth="1"/>
    <col min="16" max="16" width="9.140625" style="3" customWidth="1"/>
    <col min="17" max="18" width="7" style="3" customWidth="1"/>
    <col min="19" max="19" width="9.140625" style="2" customWidth="1"/>
    <col min="20" max="20" width="10.85546875" customWidth="1"/>
    <col min="22" max="22" width="10.28515625" customWidth="1"/>
    <col min="23" max="23" width="11.42578125" customWidth="1"/>
    <col min="24" max="24" width="9.28515625" customWidth="1"/>
    <col min="25" max="25" width="12.140625" customWidth="1"/>
  </cols>
  <sheetData>
    <row r="2" spans="2:28" ht="18" x14ac:dyDescent="0.25">
      <c r="C2" s="62" t="s">
        <v>78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  <c r="S2"/>
    </row>
    <row r="3" spans="2:28" ht="14.25" x14ac:dyDescent="0.2">
      <c r="C3" s="29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/>
    </row>
    <row r="4" spans="2:28" ht="17.25" customHeight="1" x14ac:dyDescent="0.2">
      <c r="C4" s="65" t="s">
        <v>79</v>
      </c>
      <c r="D4" s="65"/>
      <c r="E4" s="65" t="s">
        <v>80</v>
      </c>
      <c r="F4" s="65"/>
      <c r="G4" s="65"/>
      <c r="H4" s="65"/>
      <c r="I4" s="65"/>
      <c r="J4" s="67"/>
      <c r="K4" s="67"/>
      <c r="L4" s="67"/>
      <c r="M4" s="67"/>
      <c r="N4" s="67"/>
      <c r="O4" s="67" t="s">
        <v>81</v>
      </c>
      <c r="P4" s="67"/>
      <c r="Q4" s="67"/>
      <c r="R4" s="67"/>
      <c r="S4"/>
    </row>
    <row r="5" spans="2:28" ht="17.25" customHeight="1" x14ac:dyDescent="0.2">
      <c r="C5" s="66" t="s">
        <v>89</v>
      </c>
      <c r="D5" s="66"/>
      <c r="E5" s="66" t="s">
        <v>91</v>
      </c>
      <c r="F5" s="66"/>
      <c r="G5" s="66"/>
      <c r="H5" s="66"/>
      <c r="I5" s="66"/>
      <c r="J5" s="66"/>
      <c r="K5" s="66"/>
      <c r="L5" s="66"/>
      <c r="M5" s="66"/>
      <c r="N5" s="66"/>
      <c r="O5" s="66" t="s">
        <v>90</v>
      </c>
      <c r="P5" s="66"/>
      <c r="Q5" s="66"/>
      <c r="R5" s="66"/>
      <c r="S5"/>
    </row>
    <row r="6" spans="2:28" ht="14.25" x14ac:dyDescent="0.2">
      <c r="C6" s="30"/>
      <c r="D6" s="30"/>
      <c r="E6" s="30"/>
      <c r="F6" s="30"/>
      <c r="G6" s="30"/>
      <c r="H6" s="30"/>
      <c r="I6" s="30"/>
      <c r="J6"/>
      <c r="K6"/>
      <c r="L6"/>
      <c r="M6"/>
      <c r="N6"/>
      <c r="O6"/>
      <c r="P6"/>
      <c r="Q6"/>
      <c r="R6"/>
      <c r="S6"/>
    </row>
    <row r="7" spans="2:28" s="18" customFormat="1" ht="14.25" customHeight="1" x14ac:dyDescent="0.2">
      <c r="B7" s="19"/>
      <c r="C7" s="19"/>
      <c r="D7" s="1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25"/>
      <c r="R7" s="25"/>
      <c r="S7" s="9"/>
      <c r="T7" s="9"/>
    </row>
    <row r="8" spans="2:28" s="23" customFormat="1" ht="15.75" x14ac:dyDescent="0.2">
      <c r="B8" s="9"/>
      <c r="C8" s="72" t="s">
        <v>21</v>
      </c>
      <c r="D8" s="72"/>
      <c r="E8" s="6" t="s">
        <v>22</v>
      </c>
      <c r="F8" s="6" t="s">
        <v>23</v>
      </c>
      <c r="G8" s="72" t="s">
        <v>5</v>
      </c>
      <c r="H8" s="72"/>
      <c r="I8" s="72" t="s">
        <v>6</v>
      </c>
      <c r="J8" s="72"/>
      <c r="K8" s="75" t="s">
        <v>82</v>
      </c>
      <c r="L8" s="75"/>
      <c r="M8" s="76" t="s">
        <v>24</v>
      </c>
      <c r="N8" s="76"/>
      <c r="O8" s="76"/>
      <c r="P8" s="76"/>
      <c r="Q8" s="73" t="s">
        <v>64</v>
      </c>
      <c r="R8" s="74"/>
      <c r="V8" s="70" t="s">
        <v>98</v>
      </c>
      <c r="W8" s="70"/>
      <c r="X8" s="70"/>
      <c r="Y8" s="70"/>
      <c r="Z8" s="70"/>
      <c r="AA8" s="70"/>
      <c r="AB8" s="71"/>
    </row>
    <row r="9" spans="2:28" s="4" customFormat="1" ht="25.5" x14ac:dyDescent="0.2">
      <c r="B9" s="27" t="s">
        <v>83</v>
      </c>
      <c r="C9" s="20" t="s">
        <v>8</v>
      </c>
      <c r="D9" s="20" t="s">
        <v>61</v>
      </c>
      <c r="E9" s="20" t="s">
        <v>10</v>
      </c>
      <c r="F9" s="20" t="s">
        <v>9</v>
      </c>
      <c r="G9" s="21" t="s">
        <v>62</v>
      </c>
      <c r="H9" s="21" t="s">
        <v>63</v>
      </c>
      <c r="I9" s="21" t="s">
        <v>62</v>
      </c>
      <c r="J9" s="21" t="s">
        <v>63</v>
      </c>
      <c r="K9" s="22" t="s">
        <v>14</v>
      </c>
      <c r="L9" s="22" t="s">
        <v>18</v>
      </c>
      <c r="M9" s="21" t="s">
        <v>13</v>
      </c>
      <c r="N9" s="21" t="s">
        <v>12</v>
      </c>
      <c r="O9" s="21" t="s">
        <v>26</v>
      </c>
      <c r="P9" s="21" t="s">
        <v>27</v>
      </c>
      <c r="Q9" s="21" t="s">
        <v>65</v>
      </c>
      <c r="R9" s="21" t="s">
        <v>66</v>
      </c>
      <c r="S9" s="7" t="s">
        <v>25</v>
      </c>
      <c r="T9" s="8" t="s">
        <v>19</v>
      </c>
      <c r="V9" s="56" t="s">
        <v>92</v>
      </c>
      <c r="W9" s="56" t="s">
        <v>93</v>
      </c>
      <c r="X9" s="56" t="s">
        <v>97</v>
      </c>
      <c r="Y9" s="56" t="s">
        <v>94</v>
      </c>
      <c r="Z9" s="56" t="s">
        <v>95</v>
      </c>
      <c r="AA9" s="68" t="s">
        <v>96</v>
      </c>
      <c r="AB9" s="69"/>
    </row>
    <row r="10" spans="2:28" s="17" customFormat="1" x14ac:dyDescent="0.2">
      <c r="B10" s="24">
        <v>41918</v>
      </c>
      <c r="C10" s="10">
        <v>97500</v>
      </c>
      <c r="D10" s="11">
        <v>31560</v>
      </c>
      <c r="E10" s="12">
        <v>3200</v>
      </c>
      <c r="F10" s="13">
        <v>2800</v>
      </c>
      <c r="G10" s="11">
        <f t="shared" ref="G10:G11" si="0">E10-F10</f>
        <v>400</v>
      </c>
      <c r="H10" s="14">
        <f t="shared" ref="H10:H11" si="1">IF(D10=0, 0, G10/D10)</f>
        <v>1.2674271229404309E-2</v>
      </c>
      <c r="I10" s="15">
        <f t="shared" ref="I10:I11" si="2">E10-D10</f>
        <v>-28360</v>
      </c>
      <c r="J10" s="14">
        <f t="shared" ref="J10:J11" si="3">IF(D10=0,0,I10/D10)</f>
        <v>-0.89860583016476547</v>
      </c>
      <c r="K10" s="16">
        <f t="shared" ref="K10:K11" si="4">IF(F10=0,0,E10/F10)</f>
        <v>1.1428571428571428</v>
      </c>
      <c r="L10" s="16">
        <f t="shared" ref="L10:L11" si="5">IF(D10=E10,1,E10/D10)</f>
        <v>0.10139416983523447</v>
      </c>
      <c r="M10" s="15">
        <f t="shared" ref="M10:M11" si="6">N10-F10</f>
        <v>82512.5</v>
      </c>
      <c r="N10" s="15">
        <f t="shared" ref="N10:N11" si="7">IF(K10=0,0,C10/K10)</f>
        <v>85312.5</v>
      </c>
      <c r="O10" s="14">
        <f t="shared" ref="O10:O11" si="8">IF(C10=0,0,P10/C10)</f>
        <v>0.125</v>
      </c>
      <c r="P10" s="15">
        <f t="shared" ref="P10:P11" si="9">C10-N10</f>
        <v>12187.5</v>
      </c>
      <c r="Q10" s="40">
        <f t="shared" ref="Q10:Q11" si="10">IF(C10=F10,0,(C10-E10)/(C10-F10))</f>
        <v>0.9957761351636748</v>
      </c>
      <c r="R10" s="26">
        <f t="shared" ref="R10:R11" si="11">IF(C10=D10,0,(C10-E10)/(C10-D10))</f>
        <v>1.4300879587503792</v>
      </c>
      <c r="S10" s="16">
        <f t="shared" ref="S10:S11" si="12">(L10+K10)/2</f>
        <v>0.62212565634618866</v>
      </c>
      <c r="T10" s="48" t="str">
        <f t="shared" ref="T10:T15" si="13">IF(AND(C10 = D10, C10 &lt;&gt; E10),"Deadline",IF(S10&lt;0.65,"Black",IF(S10&lt;0.85,"Red",IF(S10&lt;1,"Yellow","Green"))))</f>
        <v>Black</v>
      </c>
      <c r="V10" s="52">
        <v>41883</v>
      </c>
      <c r="W10" s="52">
        <v>42044</v>
      </c>
      <c r="X10" s="54">
        <f>W10-V10</f>
        <v>161</v>
      </c>
      <c r="Y10" s="52">
        <f t="shared" ref="Y10:Y15" si="14">V10 +(W10-V10)/L10</f>
        <v>43470.862500000003</v>
      </c>
      <c r="Z10" s="53">
        <f t="shared" ref="Z10:Z15" si="15">Y10-B10</f>
        <v>1552.8625000000029</v>
      </c>
      <c r="AA10" s="54">
        <f>W10-Y10</f>
        <v>-1426.8625000000029</v>
      </c>
      <c r="AB10" s="57">
        <f>IF(X10=0,0,AA10/X10)</f>
        <v>-8.8625000000000185</v>
      </c>
    </row>
    <row r="11" spans="2:28" s="17" customFormat="1" x14ac:dyDescent="0.2">
      <c r="B11" s="49">
        <v>41922</v>
      </c>
      <c r="C11" s="41">
        <v>97500</v>
      </c>
      <c r="D11" s="42">
        <v>38520</v>
      </c>
      <c r="E11" s="43">
        <v>16460</v>
      </c>
      <c r="F11" s="13">
        <v>6400</v>
      </c>
      <c r="G11" s="42">
        <f t="shared" si="0"/>
        <v>10060</v>
      </c>
      <c r="H11" s="45">
        <f t="shared" si="1"/>
        <v>0.26116303219106957</v>
      </c>
      <c r="I11" s="46">
        <f t="shared" si="2"/>
        <v>-22060</v>
      </c>
      <c r="J11" s="45">
        <f t="shared" si="3"/>
        <v>-0.57268951194184836</v>
      </c>
      <c r="K11" s="47">
        <f t="shared" si="4"/>
        <v>2.5718749999999999</v>
      </c>
      <c r="L11" s="47">
        <f t="shared" si="5"/>
        <v>0.42731048805815158</v>
      </c>
      <c r="M11" s="46">
        <f t="shared" si="6"/>
        <v>31510.085054678006</v>
      </c>
      <c r="N11" s="46">
        <f t="shared" si="7"/>
        <v>37910.085054678006</v>
      </c>
      <c r="O11" s="45">
        <f t="shared" si="8"/>
        <v>0.6111786148238153</v>
      </c>
      <c r="P11" s="46">
        <f t="shared" si="9"/>
        <v>59589.914945321994</v>
      </c>
      <c r="Q11" s="51">
        <f t="shared" si="10"/>
        <v>0.88957189901207467</v>
      </c>
      <c r="R11" s="50">
        <f t="shared" si="11"/>
        <v>1.3740250932519498</v>
      </c>
      <c r="S11" s="47">
        <f t="shared" si="12"/>
        <v>1.4995927440290757</v>
      </c>
      <c r="T11" s="48" t="str">
        <f t="shared" si="13"/>
        <v>Green</v>
      </c>
      <c r="V11" s="52">
        <v>41883</v>
      </c>
      <c r="W11" s="52">
        <v>42044</v>
      </c>
      <c r="X11" s="54">
        <f t="shared" ref="X11:X15" si="16">W11-V11</f>
        <v>161</v>
      </c>
      <c r="Y11" s="52">
        <f t="shared" si="14"/>
        <v>42259.775212636698</v>
      </c>
      <c r="Z11" s="53">
        <f t="shared" si="15"/>
        <v>337.77521263669769</v>
      </c>
      <c r="AA11" s="54">
        <f t="shared" ref="AA11:AA15" si="17">W11-Y11</f>
        <v>-215.77521263669769</v>
      </c>
      <c r="AB11" s="57">
        <f t="shared" ref="AB11:AB15" si="18">IF(X11=0,0,AA11/X11)</f>
        <v>-1.3402187120291782</v>
      </c>
    </row>
    <row r="12" spans="2:28" s="17" customFormat="1" x14ac:dyDescent="0.2">
      <c r="B12" s="49">
        <v>41936</v>
      </c>
      <c r="C12" s="41">
        <v>97500</v>
      </c>
      <c r="D12" s="42">
        <v>48840</v>
      </c>
      <c r="E12" s="43">
        <v>20140</v>
      </c>
      <c r="F12" s="13">
        <v>13000</v>
      </c>
      <c r="G12" s="42">
        <f t="shared" ref="G12:G15" si="19">E12-F12</f>
        <v>7140</v>
      </c>
      <c r="H12" s="45">
        <f t="shared" ref="H12:H15" si="20">IF(D12=0, 0, G12/D12)</f>
        <v>0.14619164619164618</v>
      </c>
      <c r="I12" s="46">
        <f t="shared" ref="I12:I15" si="21">E12-D12</f>
        <v>-28700</v>
      </c>
      <c r="J12" s="45">
        <f t="shared" ref="J12:J15" si="22">IF(D12=0,0,I12/D12)</f>
        <v>-0.58763308763308764</v>
      </c>
      <c r="K12" s="47">
        <f t="shared" ref="K12:K15" si="23">IF(F12=0,0,E12/F12)</f>
        <v>1.5492307692307692</v>
      </c>
      <c r="L12" s="47">
        <f t="shared" ref="L12:L15" si="24">IF(D12=E12,1,E12/D12)</f>
        <v>0.41236691236691236</v>
      </c>
      <c r="M12" s="46">
        <f t="shared" ref="M12:M15" si="25">N12-F12</f>
        <v>49934.458788480639</v>
      </c>
      <c r="N12" s="46">
        <f t="shared" ref="N12:N15" si="26">IF(K12=0,0,C12/K12)</f>
        <v>62934.458788480639</v>
      </c>
      <c r="O12" s="45">
        <f t="shared" ref="O12:O15" si="27">IF(C12=0,0,P12/C12)</f>
        <v>0.3545183714001986</v>
      </c>
      <c r="P12" s="46">
        <f t="shared" ref="P12:P15" si="28">C12-N12</f>
        <v>34565.541211519361</v>
      </c>
      <c r="Q12" s="51">
        <f t="shared" ref="Q12:Q15" si="29">IF(C12=F12,0,(C12-E12)/(C12-F12))</f>
        <v>0.91550295857988162</v>
      </c>
      <c r="R12" s="50">
        <f t="shared" ref="R12:R15" si="30">IF(C12=D12,0,(C12-E12)/(C12-D12))</f>
        <v>1.5898068228524456</v>
      </c>
      <c r="S12" s="47">
        <f t="shared" ref="S12:S15" si="31">(L12+K12)/2</f>
        <v>0.98079884079884083</v>
      </c>
      <c r="T12" s="48" t="str">
        <f t="shared" si="13"/>
        <v>Yellow</v>
      </c>
      <c r="V12" s="52">
        <v>41883</v>
      </c>
      <c r="W12" s="52">
        <v>42044</v>
      </c>
      <c r="X12" s="54">
        <f t="shared" si="16"/>
        <v>161</v>
      </c>
      <c r="Y12" s="52">
        <f t="shared" si="14"/>
        <v>42273.428997020856</v>
      </c>
      <c r="Z12" s="53">
        <f t="shared" si="15"/>
        <v>337.4289970208556</v>
      </c>
      <c r="AA12" s="54">
        <f t="shared" si="17"/>
        <v>-229.4289970208556</v>
      </c>
      <c r="AB12" s="57">
        <f t="shared" si="18"/>
        <v>-1.4250248262164944</v>
      </c>
    </row>
    <row r="13" spans="2:28" s="17" customFormat="1" x14ac:dyDescent="0.2">
      <c r="B13" s="49">
        <v>41943</v>
      </c>
      <c r="C13" s="41">
        <v>97500</v>
      </c>
      <c r="D13" s="42">
        <v>53440</v>
      </c>
      <c r="E13" s="43">
        <v>23400</v>
      </c>
      <c r="F13" s="13">
        <v>16400</v>
      </c>
      <c r="G13" s="42">
        <f t="shared" si="19"/>
        <v>7000</v>
      </c>
      <c r="H13" s="45">
        <f t="shared" si="20"/>
        <v>0.1309880239520958</v>
      </c>
      <c r="I13" s="46">
        <f t="shared" si="21"/>
        <v>-30040</v>
      </c>
      <c r="J13" s="45">
        <f t="shared" si="22"/>
        <v>-0.56212574850299402</v>
      </c>
      <c r="K13" s="47">
        <f t="shared" si="23"/>
        <v>1.4268292682926829</v>
      </c>
      <c r="L13" s="47">
        <f t="shared" si="24"/>
        <v>0.43787425149700598</v>
      </c>
      <c r="M13" s="46">
        <f t="shared" si="25"/>
        <v>51933.333333333343</v>
      </c>
      <c r="N13" s="46">
        <f t="shared" si="26"/>
        <v>68333.333333333343</v>
      </c>
      <c r="O13" s="45">
        <f t="shared" si="27"/>
        <v>0.29914529914529903</v>
      </c>
      <c r="P13" s="46">
        <f t="shared" si="28"/>
        <v>29166.666666666657</v>
      </c>
      <c r="Q13" s="51">
        <f t="shared" si="29"/>
        <v>0.91368680641183719</v>
      </c>
      <c r="R13" s="50">
        <f t="shared" si="30"/>
        <v>1.6817975487970949</v>
      </c>
      <c r="S13" s="47">
        <f t="shared" si="31"/>
        <v>0.93235175989484442</v>
      </c>
      <c r="T13" s="48" t="str">
        <f t="shared" si="13"/>
        <v>Yellow</v>
      </c>
      <c r="V13" s="52">
        <v>41883</v>
      </c>
      <c r="W13" s="52">
        <v>42044</v>
      </c>
      <c r="X13" s="54">
        <f t="shared" si="16"/>
        <v>161</v>
      </c>
      <c r="Y13" s="52">
        <f t="shared" si="14"/>
        <v>42250.685470085467</v>
      </c>
      <c r="Z13" s="53">
        <f t="shared" si="15"/>
        <v>307.68547008546739</v>
      </c>
      <c r="AA13" s="54">
        <f t="shared" si="17"/>
        <v>-206.68547008546739</v>
      </c>
      <c r="AB13" s="57">
        <f t="shared" si="18"/>
        <v>-1.283760683760667</v>
      </c>
    </row>
    <row r="14" spans="2:28" s="17" customFormat="1" x14ac:dyDescent="0.2">
      <c r="B14" s="49">
        <v>41950</v>
      </c>
      <c r="C14" s="41">
        <v>97500</v>
      </c>
      <c r="D14" s="42">
        <v>58040</v>
      </c>
      <c r="E14" s="43">
        <v>25576</v>
      </c>
      <c r="F14" s="13">
        <v>16850</v>
      </c>
      <c r="G14" s="42">
        <f t="shared" si="19"/>
        <v>8726</v>
      </c>
      <c r="H14" s="45">
        <f t="shared" si="20"/>
        <v>0.15034458993797381</v>
      </c>
      <c r="I14" s="46">
        <f t="shared" si="21"/>
        <v>-32464</v>
      </c>
      <c r="J14" s="45">
        <f t="shared" si="22"/>
        <v>-0.55933838731909025</v>
      </c>
      <c r="K14" s="47">
        <f t="shared" si="23"/>
        <v>1.5178635014836794</v>
      </c>
      <c r="L14" s="47">
        <f t="shared" si="24"/>
        <v>0.4406616126809097</v>
      </c>
      <c r="M14" s="46">
        <f t="shared" si="25"/>
        <v>47385.025023459501</v>
      </c>
      <c r="N14" s="46">
        <f t="shared" si="26"/>
        <v>64235.025023459501</v>
      </c>
      <c r="O14" s="45">
        <f t="shared" si="27"/>
        <v>0.34117923052862048</v>
      </c>
      <c r="P14" s="46">
        <f t="shared" si="28"/>
        <v>33264.974976540499</v>
      </c>
      <c r="Q14" s="51">
        <f t="shared" si="29"/>
        <v>0.89180409175449471</v>
      </c>
      <c r="R14" s="50">
        <f t="shared" si="30"/>
        <v>1.822706538266599</v>
      </c>
      <c r="S14" s="47">
        <f t="shared" si="31"/>
        <v>0.97926255708229459</v>
      </c>
      <c r="T14" s="48" t="str">
        <f t="shared" si="13"/>
        <v>Yellow</v>
      </c>
      <c r="V14" s="52">
        <v>41883</v>
      </c>
      <c r="W14" s="52">
        <v>42044</v>
      </c>
      <c r="X14" s="54">
        <f t="shared" si="16"/>
        <v>161</v>
      </c>
      <c r="Y14" s="52">
        <f t="shared" si="14"/>
        <v>42248.359712230216</v>
      </c>
      <c r="Z14" s="53">
        <f t="shared" si="15"/>
        <v>298.35971223021625</v>
      </c>
      <c r="AA14" s="54">
        <f t="shared" si="17"/>
        <v>-204.35971223021625</v>
      </c>
      <c r="AB14" s="57">
        <f t="shared" si="18"/>
        <v>-1.2693149827963741</v>
      </c>
    </row>
    <row r="15" spans="2:28" s="17" customFormat="1" x14ac:dyDescent="0.2">
      <c r="B15" s="24">
        <v>41957</v>
      </c>
      <c r="C15" s="41">
        <v>97500</v>
      </c>
      <c r="D15" s="42">
        <v>63560</v>
      </c>
      <c r="E15" s="43">
        <v>32420</v>
      </c>
      <c r="F15" s="13">
        <v>23500</v>
      </c>
      <c r="G15" s="11">
        <f t="shared" si="19"/>
        <v>8920</v>
      </c>
      <c r="H15" s="14">
        <f t="shared" si="20"/>
        <v>0.14033983637507866</v>
      </c>
      <c r="I15" s="46">
        <f t="shared" si="21"/>
        <v>-31140</v>
      </c>
      <c r="J15" s="45">
        <f t="shared" si="22"/>
        <v>-0.48993077407174324</v>
      </c>
      <c r="K15" s="16">
        <f t="shared" si="23"/>
        <v>1.3795744680851063</v>
      </c>
      <c r="L15" s="47">
        <f t="shared" si="24"/>
        <v>0.51006922592825676</v>
      </c>
      <c r="M15" s="15">
        <f t="shared" si="25"/>
        <v>47173.966687230102</v>
      </c>
      <c r="N15" s="15">
        <f t="shared" si="26"/>
        <v>70673.966687230102</v>
      </c>
      <c r="O15" s="14">
        <f t="shared" si="27"/>
        <v>0.27513880320789641</v>
      </c>
      <c r="P15" s="15">
        <f t="shared" si="28"/>
        <v>26826.033312769898</v>
      </c>
      <c r="Q15" s="40">
        <f t="shared" si="29"/>
        <v>0.87945945945945947</v>
      </c>
      <c r="R15" s="50">
        <f t="shared" si="30"/>
        <v>1.9175014731879787</v>
      </c>
      <c r="S15" s="47">
        <f t="shared" si="31"/>
        <v>0.94482184700668159</v>
      </c>
      <c r="T15" s="48" t="str">
        <f t="shared" si="13"/>
        <v>Yellow</v>
      </c>
      <c r="V15" s="52">
        <v>41883</v>
      </c>
      <c r="W15" s="52">
        <v>42044</v>
      </c>
      <c r="X15" s="54">
        <f t="shared" si="16"/>
        <v>161</v>
      </c>
      <c r="Y15" s="52">
        <f t="shared" si="14"/>
        <v>42198.643429981494</v>
      </c>
      <c r="Z15" s="53">
        <f t="shared" si="15"/>
        <v>241.64342998149368</v>
      </c>
      <c r="AA15" s="54">
        <f t="shared" si="17"/>
        <v>-154.64342998149368</v>
      </c>
      <c r="AB15" s="57">
        <f t="shared" si="18"/>
        <v>-0.96051819864281796</v>
      </c>
    </row>
    <row r="16" spans="2:28" s="17" customFormat="1" x14ac:dyDescent="0.2">
      <c r="B16" s="49">
        <v>41967</v>
      </c>
      <c r="C16" s="41">
        <v>97500</v>
      </c>
      <c r="D16" s="42">
        <v>68160</v>
      </c>
      <c r="E16" s="43">
        <v>39260</v>
      </c>
      <c r="F16" s="13">
        <v>28500</v>
      </c>
      <c r="G16" s="42">
        <f t="shared" ref="G16" si="32">E16-F16</f>
        <v>10760</v>
      </c>
      <c r="H16" s="45">
        <f t="shared" ref="H16" si="33">IF(D16=0, 0, G16/D16)</f>
        <v>0.15786384976525822</v>
      </c>
      <c r="I16" s="46">
        <f t="shared" ref="I16" si="34">E16-D16</f>
        <v>-28900</v>
      </c>
      <c r="J16" s="45">
        <f t="shared" ref="J16" si="35">IF(D16=0,0,I16/D16)</f>
        <v>-0.42400234741784038</v>
      </c>
      <c r="K16" s="47">
        <f t="shared" ref="K16" si="36">IF(F16=0,0,E16/F16)</f>
        <v>1.3775438596491227</v>
      </c>
      <c r="L16" s="47">
        <f t="shared" ref="L16" si="37">IF(D16=E16,1,E16/D16)</f>
        <v>0.57599765258215962</v>
      </c>
      <c r="M16" s="46">
        <f t="shared" ref="M16" si="38">N16-F16</f>
        <v>42278.145695364248</v>
      </c>
      <c r="N16" s="46">
        <f t="shared" ref="N16" si="39">IF(K16=0,0,C16/K16)</f>
        <v>70778.145695364248</v>
      </c>
      <c r="O16" s="45">
        <f t="shared" ref="O16" si="40">IF(C16=0,0,P16/C16)</f>
        <v>0.27407030056036669</v>
      </c>
      <c r="P16" s="46">
        <f t="shared" ref="P16" si="41">C16-N16</f>
        <v>26721.854304635752</v>
      </c>
      <c r="Q16" s="51">
        <f t="shared" ref="Q16" si="42">IF(C16=F16,0,(C16-E16)/(C16-F16))</f>
        <v>0.84405797101449276</v>
      </c>
      <c r="R16" s="50">
        <f t="shared" ref="R16" si="43">IF(C16=D16,0,(C16-E16)/(C16-D16))</f>
        <v>1.9850034083162917</v>
      </c>
      <c r="S16" s="47">
        <f t="shared" ref="S16" si="44">(L16+K16)/2</f>
        <v>0.97677075611564113</v>
      </c>
      <c r="T16" s="48" t="str">
        <f t="shared" ref="T16" si="45">IF(AND(C16 = D16, C16 &lt;&gt; E16),"Deadline",IF(S16&lt;0.65,"Black",IF(S16&lt;0.85,"Red",IF(S16&lt;1,"Yellow","Green"))))</f>
        <v>Yellow</v>
      </c>
      <c r="V16" s="52">
        <v>41883</v>
      </c>
      <c r="W16" s="52">
        <v>42044</v>
      </c>
      <c r="X16" s="54">
        <f t="shared" ref="X16" si="46">W16-V16</f>
        <v>161</v>
      </c>
      <c r="Y16" s="52">
        <f t="shared" ref="Y16" si="47">V16 +(W16-V16)/L16</f>
        <v>42162.515028018337</v>
      </c>
      <c r="Z16" s="53">
        <f t="shared" ref="Z16" si="48">Y16-B16</f>
        <v>195.51502801833703</v>
      </c>
      <c r="AA16" s="54">
        <f t="shared" ref="AA16" si="49">W16-Y16</f>
        <v>-118.51502801833703</v>
      </c>
      <c r="AB16" s="57">
        <f t="shared" ref="AB16" si="50">IF(X16=0,0,AA16/X16)</f>
        <v>-0.73611818644929838</v>
      </c>
    </row>
    <row r="17" spans="2:28" s="17" customFormat="1" x14ac:dyDescent="0.2">
      <c r="B17" s="49">
        <v>41974</v>
      </c>
      <c r="C17" s="41">
        <v>97500</v>
      </c>
      <c r="D17" s="42">
        <v>70920</v>
      </c>
      <c r="E17" s="43">
        <v>43200</v>
      </c>
      <c r="F17" s="13">
        <v>31600</v>
      </c>
      <c r="G17" s="42">
        <f t="shared" ref="G17" si="51">E17-F17</f>
        <v>11600</v>
      </c>
      <c r="H17" s="45">
        <f t="shared" ref="H17" si="52">IF(D17=0, 0, G17/D17)</f>
        <v>0.16356457980823463</v>
      </c>
      <c r="I17" s="46">
        <f t="shared" ref="I17" si="53">E17-D17</f>
        <v>-27720</v>
      </c>
      <c r="J17" s="45">
        <f t="shared" ref="J17" si="54">IF(D17=0,0,I17/D17)</f>
        <v>-0.39086294416243655</v>
      </c>
      <c r="K17" s="47">
        <f t="shared" ref="K17" si="55">IF(F17=0,0,E17/F17)</f>
        <v>1.3670886075949367</v>
      </c>
      <c r="L17" s="47">
        <f t="shared" ref="L17" si="56">IF(D17=E17,1,E17/D17)</f>
        <v>0.6091370558375635</v>
      </c>
      <c r="M17" s="46">
        <f t="shared" ref="M17" si="57">N17-F17</f>
        <v>39719.444444444453</v>
      </c>
      <c r="N17" s="46">
        <f t="shared" ref="N17" si="58">IF(K17=0,0,C17/K17)</f>
        <v>71319.444444444453</v>
      </c>
      <c r="O17" s="45">
        <f t="shared" ref="O17" si="59">IF(C17=0,0,P17/C17)</f>
        <v>0.26851851851851843</v>
      </c>
      <c r="P17" s="46">
        <f t="shared" ref="P17" si="60">C17-N17</f>
        <v>26180.555555555547</v>
      </c>
      <c r="Q17" s="51">
        <f t="shared" ref="Q17" si="61">IF(C17=F17,0,(C17-E17)/(C17-F17))</f>
        <v>0.82397572078907433</v>
      </c>
      <c r="R17" s="50">
        <f t="shared" ref="R17" si="62">IF(C17=D17,0,(C17-E17)/(C17-D17))</f>
        <v>2.0428893905191874</v>
      </c>
      <c r="S17" s="47">
        <f t="shared" ref="S17" si="63">(L17+K17)/2</f>
        <v>0.98811283171625008</v>
      </c>
      <c r="T17" s="48" t="str">
        <f t="shared" ref="T17" si="64">IF(AND(C17 = D17, C17 &lt;&gt; E17),"Deadline",IF(S17&lt;0.65,"Black",IF(S17&lt;0.85,"Red",IF(S17&lt;1,"Yellow","Green"))))</f>
        <v>Yellow</v>
      </c>
      <c r="V17" s="52">
        <v>41883</v>
      </c>
      <c r="W17" s="52">
        <v>42044</v>
      </c>
      <c r="X17" s="54">
        <f t="shared" ref="X17" si="65">W17-V17</f>
        <v>161</v>
      </c>
      <c r="Y17" s="52">
        <f t="shared" ref="Y17" si="66">V17 +(W17-V17)/L17</f>
        <v>42147.308333333334</v>
      </c>
      <c r="Z17" s="53">
        <f t="shared" ref="Z17" si="67">Y17-B17</f>
        <v>173.3083333333343</v>
      </c>
      <c r="AA17" s="54">
        <f t="shared" ref="AA17" si="68">W17-Y17</f>
        <v>-103.3083333333343</v>
      </c>
      <c r="AB17" s="57">
        <f t="shared" ref="AB17" si="69">IF(X17=0,0,AA17/X17)</f>
        <v>-0.64166666666667271</v>
      </c>
    </row>
    <row r="18" spans="2:28" s="17" customFormat="1" x14ac:dyDescent="0.2">
      <c r="B18" s="49">
        <v>41981</v>
      </c>
      <c r="C18" s="41">
        <v>97500</v>
      </c>
      <c r="D18" s="42">
        <v>75520</v>
      </c>
      <c r="E18" s="43">
        <v>47220</v>
      </c>
      <c r="F18" s="13">
        <v>37600</v>
      </c>
      <c r="G18" s="42">
        <f t="shared" ref="G18" si="70">E18-F18</f>
        <v>9620</v>
      </c>
      <c r="H18" s="45">
        <f t="shared" ref="H18" si="71">IF(D18=0, 0, G18/D18)</f>
        <v>0.12738347457627119</v>
      </c>
      <c r="I18" s="46">
        <f t="shared" ref="I18" si="72">E18-D18</f>
        <v>-28300</v>
      </c>
      <c r="J18" s="45">
        <f t="shared" ref="J18" si="73">IF(D18=0,0,I18/D18)</f>
        <v>-0.37473516949152541</v>
      </c>
      <c r="K18" s="47">
        <f t="shared" ref="K18" si="74">IF(F18=0,0,E18/F18)</f>
        <v>1.2558510638297873</v>
      </c>
      <c r="L18" s="47">
        <f t="shared" ref="L18" si="75">IF(D18=E18,1,E18/D18)</f>
        <v>0.62526483050847459</v>
      </c>
      <c r="M18" s="46">
        <f t="shared" ref="M18" si="76">N18-F18</f>
        <v>40036.594663278272</v>
      </c>
      <c r="N18" s="46">
        <f t="shared" ref="N18" si="77">IF(K18=0,0,C18/K18)</f>
        <v>77636.594663278272</v>
      </c>
      <c r="O18" s="45">
        <f t="shared" ref="O18" si="78">IF(C18=0,0,P18/C18)</f>
        <v>0.20372723422278696</v>
      </c>
      <c r="P18" s="46">
        <f t="shared" ref="P18" si="79">C18-N18</f>
        <v>19863.405336721728</v>
      </c>
      <c r="Q18" s="51">
        <f t="shared" ref="Q18" si="80">IF(C18=F18,0,(C18-E18)/(C18-F18))</f>
        <v>0.83939899833055087</v>
      </c>
      <c r="R18" s="50">
        <f t="shared" ref="R18" si="81">IF(C18=D18,0,(C18-E18)/(C18-D18))</f>
        <v>2.2875341219290264</v>
      </c>
      <c r="S18" s="47">
        <f t="shared" ref="S18" si="82">(L18+K18)/2</f>
        <v>0.94055794716913099</v>
      </c>
      <c r="T18" s="48" t="str">
        <f t="shared" ref="T18" si="83">IF(AND(C18 = D18, C18 &lt;&gt; E18),"Deadline",IF(S18&lt;0.65,"Black",IF(S18&lt;0.85,"Red",IF(S18&lt;1,"Yellow","Green"))))</f>
        <v>Yellow</v>
      </c>
      <c r="V18" s="52">
        <v>41883</v>
      </c>
      <c r="W18" s="52">
        <v>42044</v>
      </c>
      <c r="X18" s="54">
        <f t="shared" ref="X18" si="84">W18-V18</f>
        <v>161</v>
      </c>
      <c r="Y18" s="52">
        <f t="shared" ref="Y18" si="85">V18 +(W18-V18)/L18</f>
        <v>42140.490893689115</v>
      </c>
      <c r="Z18" s="53">
        <f t="shared" ref="Z18" si="86">Y18-B18</f>
        <v>159.49089368911518</v>
      </c>
      <c r="AA18" s="54">
        <f t="shared" ref="AA18" si="87">W18-Y18</f>
        <v>-96.490893689115182</v>
      </c>
      <c r="AB18" s="57">
        <f t="shared" ref="AB18" si="88">IF(X18=0,0,AA18/X18)</f>
        <v>-0.59932232105040484</v>
      </c>
    </row>
    <row r="19" spans="2:28" s="17" customFormat="1" x14ac:dyDescent="0.2">
      <c r="B19" s="49">
        <v>41988</v>
      </c>
      <c r="C19" s="41">
        <v>97500</v>
      </c>
      <c r="D19" s="42">
        <v>80186.67</v>
      </c>
      <c r="E19" s="43">
        <v>50790</v>
      </c>
      <c r="F19" s="13">
        <v>41900</v>
      </c>
      <c r="G19" s="42">
        <f t="shared" ref="G19:G20" si="89">E19-F19</f>
        <v>8890</v>
      </c>
      <c r="H19" s="45">
        <f t="shared" ref="H19:H20" si="90">IF(D19=0, 0, G19/D19)</f>
        <v>0.11086630733013356</v>
      </c>
      <c r="I19" s="46">
        <f t="shared" ref="I19:I20" si="91">E19-D19</f>
        <v>-29396.67</v>
      </c>
      <c r="J19" s="45">
        <f t="shared" ref="J19:J20" si="92">IF(D19=0,0,I19/D19)</f>
        <v>-0.36660295283492877</v>
      </c>
      <c r="K19" s="47">
        <f t="shared" ref="K19:K20" si="93">IF(F19=0,0,E19/F19)</f>
        <v>1.2121718377088306</v>
      </c>
      <c r="L19" s="47">
        <f t="shared" ref="L19:L20" si="94">IF(D19=E19,1,E19/D19)</f>
        <v>0.63339704716507117</v>
      </c>
      <c r="M19" s="46">
        <f t="shared" ref="M19:M20" si="95">N19-F19</f>
        <v>38534.140578854101</v>
      </c>
      <c r="N19" s="46">
        <f t="shared" ref="N19:N20" si="96">IF(K19=0,0,C19/K19)</f>
        <v>80434.140578854101</v>
      </c>
      <c r="O19" s="45">
        <f t="shared" ref="O19:O20" si="97">IF(C19=0,0,P19/C19)</f>
        <v>0.17503445560149639</v>
      </c>
      <c r="P19" s="46">
        <f t="shared" ref="P19:P20" si="98">C19-N19</f>
        <v>17065.859421145899</v>
      </c>
      <c r="Q19" s="51">
        <f t="shared" ref="Q19:Q20" si="99">IF(C19=F19,0,(C19-E19)/(C19-F19))</f>
        <v>0.84010791366906479</v>
      </c>
      <c r="R19" s="50">
        <f t="shared" ref="R19:R20" si="100">IF(C19=D19,0,(C19-E19)/(C19-D19))</f>
        <v>2.6979211971353863</v>
      </c>
      <c r="S19" s="47">
        <f t="shared" ref="S19:S20" si="101">(L19+K19)/2</f>
        <v>0.9227844424369509</v>
      </c>
      <c r="T19" s="48" t="str">
        <f t="shared" ref="T19:T20" si="102">IF(AND(C19 = D19, C19 &lt;&gt; E19),"Deadline",IF(S19&lt;0.65,"Black",IF(S19&lt;0.85,"Red",IF(S19&lt;1,"Yellow","Green"))))</f>
        <v>Yellow</v>
      </c>
      <c r="V19" s="52">
        <v>41883</v>
      </c>
      <c r="W19" s="52">
        <v>42044</v>
      </c>
      <c r="X19" s="54">
        <f t="shared" ref="X19:X20" si="103">W19-V19</f>
        <v>161</v>
      </c>
      <c r="Y19" s="52">
        <f t="shared" ref="Y19:Y20" si="104">V19 +(W19-V19)/L19</f>
        <v>42137.184955109275</v>
      </c>
      <c r="Z19" s="53">
        <f t="shared" ref="Z19:Z20" si="105">Y19-B19</f>
        <v>149.1849551092746</v>
      </c>
      <c r="AA19" s="54">
        <f t="shared" ref="AA19:AA20" si="106">W19-Y19</f>
        <v>-93.184955109274597</v>
      </c>
      <c r="AB19" s="57">
        <f t="shared" ref="AB19:AB20" si="107">IF(X19=0,0,AA19/X19)</f>
        <v>-0.57878854105139499</v>
      </c>
    </row>
    <row r="20" spans="2:28" s="17" customFormat="1" x14ac:dyDescent="0.2">
      <c r="B20" s="49">
        <v>41995</v>
      </c>
      <c r="C20" s="41">
        <v>97500</v>
      </c>
      <c r="D20" s="42">
        <v>83386.67</v>
      </c>
      <c r="E20" s="43">
        <v>55190</v>
      </c>
      <c r="F20" s="44">
        <v>51100</v>
      </c>
      <c r="G20" s="42">
        <f t="shared" si="89"/>
        <v>4090</v>
      </c>
      <c r="H20" s="45">
        <f t="shared" si="90"/>
        <v>4.9048606929620764E-2</v>
      </c>
      <c r="I20" s="46">
        <f t="shared" si="91"/>
        <v>-28196.67</v>
      </c>
      <c r="J20" s="45">
        <f t="shared" si="92"/>
        <v>-0.33814361456093639</v>
      </c>
      <c r="K20" s="47">
        <f t="shared" si="93"/>
        <v>1.0800391389432484</v>
      </c>
      <c r="L20" s="47">
        <f t="shared" si="94"/>
        <v>0.66185638543906355</v>
      </c>
      <c r="M20" s="46">
        <f t="shared" si="95"/>
        <v>39174.506251132465</v>
      </c>
      <c r="N20" s="46">
        <f t="shared" si="96"/>
        <v>90274.506251132465</v>
      </c>
      <c r="O20" s="45">
        <f t="shared" si="97"/>
        <v>7.4107628193513186E-2</v>
      </c>
      <c r="P20" s="46">
        <f t="shared" si="98"/>
        <v>7225.493748867535</v>
      </c>
      <c r="Q20" s="51">
        <f t="shared" si="99"/>
        <v>0.91185344827586212</v>
      </c>
      <c r="R20" s="50">
        <f t="shared" si="100"/>
        <v>2.9978750585439435</v>
      </c>
      <c r="S20" s="47">
        <f t="shared" si="101"/>
        <v>0.87094776219115599</v>
      </c>
      <c r="T20" s="48" t="str">
        <f t="shared" si="102"/>
        <v>Yellow</v>
      </c>
      <c r="V20" s="52">
        <v>41883</v>
      </c>
      <c r="W20" s="52">
        <v>42044</v>
      </c>
      <c r="X20" s="54">
        <f t="shared" si="103"/>
        <v>161</v>
      </c>
      <c r="Y20" s="52">
        <f t="shared" si="104"/>
        <v>42126.255188802323</v>
      </c>
      <c r="Z20" s="53">
        <f t="shared" si="105"/>
        <v>131.25518880232266</v>
      </c>
      <c r="AA20" s="54">
        <f t="shared" si="106"/>
        <v>-82.255188802322664</v>
      </c>
      <c r="AB20" s="57">
        <f t="shared" si="107"/>
        <v>-0.51090179380324641</v>
      </c>
    </row>
    <row r="21" spans="2:28" s="17" customFormat="1" x14ac:dyDescent="0.2">
      <c r="B21" s="49">
        <v>42002</v>
      </c>
      <c r="C21" s="41">
        <v>97500</v>
      </c>
      <c r="D21" s="42">
        <v>84946.67</v>
      </c>
      <c r="E21" s="43">
        <v>59610</v>
      </c>
      <c r="F21" s="44">
        <v>58000</v>
      </c>
      <c r="G21" s="42">
        <f t="shared" ref="G21" si="108">E21-F21</f>
        <v>1610</v>
      </c>
      <c r="H21" s="45">
        <f t="shared" ref="H21" si="109">IF(D21=0, 0, G21/D21)</f>
        <v>1.895306784833355E-2</v>
      </c>
      <c r="I21" s="46">
        <f t="shared" ref="I21" si="110">E21-D21</f>
        <v>-25336.67</v>
      </c>
      <c r="J21" s="45">
        <f t="shared" ref="J21" si="111">IF(D21=0,0,I21/D21)</f>
        <v>-0.29826560593840817</v>
      </c>
      <c r="K21" s="47">
        <f t="shared" ref="K21" si="112">IF(F21=0,0,E21/F21)</f>
        <v>1.0277586206896552</v>
      </c>
      <c r="L21" s="47">
        <f t="shared" ref="L21" si="113">IF(D21=E21,1,E21/D21)</f>
        <v>0.70173439406159188</v>
      </c>
      <c r="M21" s="46">
        <f t="shared" ref="M21" si="114">N21-F21</f>
        <v>36866.633115249118</v>
      </c>
      <c r="N21" s="46">
        <f t="shared" ref="N21" si="115">IF(K21=0,0,C21/K21)</f>
        <v>94866.633115249118</v>
      </c>
      <c r="O21" s="45">
        <f t="shared" ref="O21" si="116">IF(C21=0,0,P21/C21)</f>
        <v>2.7008891125650067E-2</v>
      </c>
      <c r="P21" s="46">
        <f t="shared" ref="P21" si="117">C21-N21</f>
        <v>2633.3668847508816</v>
      </c>
      <c r="Q21" s="51">
        <f t="shared" ref="Q21" si="118">IF(C21=F21,0,(C21-E21)/(C21-F21))</f>
        <v>0.95924050632911395</v>
      </c>
      <c r="R21" s="50">
        <f t="shared" ref="R21" si="119">IF(C21=D21,0,(C21-E21)/(C21-D21))</f>
        <v>3.0183226283384563</v>
      </c>
      <c r="S21" s="47">
        <f t="shared" ref="S21" si="120">(L21+K21)/2</f>
        <v>0.86474650737562353</v>
      </c>
      <c r="T21" s="48" t="str">
        <f t="shared" ref="T21" si="121">IF(AND(C21 = D21, C21 &lt;&gt; E21),"Deadline",IF(S21&lt;0.65,"Black",IF(S21&lt;0.85,"Red",IF(S21&lt;1,"Yellow","Green"))))</f>
        <v>Yellow</v>
      </c>
      <c r="V21" s="52">
        <v>41883</v>
      </c>
      <c r="W21" s="52">
        <v>42044</v>
      </c>
      <c r="X21" s="54">
        <f t="shared" ref="X21" si="122">W21-V21</f>
        <v>161</v>
      </c>
      <c r="Y21" s="52">
        <f t="shared" ref="Y21" si="123">V21 +(W21-V21)/L21</f>
        <v>42112.431536151649</v>
      </c>
      <c r="Z21" s="53">
        <f t="shared" ref="Z21" si="124">Y21-B21</f>
        <v>110.4315361516492</v>
      </c>
      <c r="AA21" s="54">
        <f t="shared" ref="AA21" si="125">W21-Y21</f>
        <v>-68.431536151649198</v>
      </c>
      <c r="AB21" s="57">
        <f t="shared" ref="AB21" si="126">IF(X21=0,0,AA21/X21)</f>
        <v>-0.42504059721521242</v>
      </c>
    </row>
    <row r="22" spans="2:28" s="17" customFormat="1" x14ac:dyDescent="0.2">
      <c r="B22" s="49"/>
      <c r="C22" s="41"/>
      <c r="D22" s="42"/>
      <c r="E22" s="43"/>
      <c r="F22" s="44"/>
      <c r="G22" s="42"/>
      <c r="H22" s="45"/>
      <c r="I22" s="46"/>
      <c r="J22" s="45"/>
      <c r="K22" s="47"/>
      <c r="L22" s="47"/>
      <c r="M22" s="46"/>
      <c r="N22" s="46"/>
      <c r="O22" s="45"/>
      <c r="P22" s="46"/>
      <c r="Q22" s="51"/>
      <c r="R22" s="50"/>
      <c r="S22" s="47"/>
      <c r="T22" s="48"/>
      <c r="V22" s="55"/>
      <c r="W22" s="55"/>
      <c r="X22" s="55"/>
      <c r="Y22" s="55"/>
      <c r="Z22" s="55"/>
      <c r="AA22" s="55"/>
      <c r="AB22" s="55"/>
    </row>
    <row r="23" spans="2:28" s="17" customFormat="1" x14ac:dyDescent="0.2">
      <c r="B23" s="49"/>
      <c r="C23" s="41"/>
      <c r="D23" s="42"/>
      <c r="E23" s="43"/>
      <c r="F23" s="44"/>
      <c r="G23" s="42"/>
      <c r="H23" s="45"/>
      <c r="I23" s="46"/>
      <c r="J23" s="45"/>
      <c r="K23" s="47"/>
      <c r="L23" s="47"/>
      <c r="M23" s="46"/>
      <c r="N23" s="46"/>
      <c r="O23" s="45"/>
      <c r="P23" s="46"/>
      <c r="Q23" s="51"/>
      <c r="R23" s="50"/>
      <c r="S23" s="47"/>
      <c r="T23" s="48"/>
      <c r="V23" s="55"/>
      <c r="W23" s="55"/>
      <c r="X23" s="55"/>
      <c r="Y23" s="55"/>
      <c r="Z23" s="55"/>
      <c r="AA23" s="55"/>
      <c r="AB23" s="55"/>
    </row>
    <row r="24" spans="2:28" s="17" customFormat="1" x14ac:dyDescent="0.2">
      <c r="B24" s="49"/>
      <c r="C24" s="41"/>
      <c r="D24" s="42"/>
      <c r="E24" s="43"/>
      <c r="F24" s="44"/>
      <c r="G24" s="42"/>
      <c r="H24" s="45"/>
      <c r="I24" s="46"/>
      <c r="J24" s="45"/>
      <c r="K24" s="47"/>
      <c r="L24" s="47"/>
      <c r="M24" s="46"/>
      <c r="N24" s="46"/>
      <c r="O24" s="45"/>
      <c r="P24" s="46"/>
      <c r="Q24" s="51"/>
      <c r="R24" s="50"/>
      <c r="S24" s="47"/>
      <c r="T24" s="48"/>
      <c r="V24" s="55"/>
      <c r="W24" s="55"/>
      <c r="X24" s="55"/>
      <c r="Y24" s="55"/>
      <c r="Z24" s="55"/>
      <c r="AA24" s="55"/>
      <c r="AB24" s="55"/>
    </row>
    <row r="25" spans="2:28" s="17" customFormat="1" x14ac:dyDescent="0.2">
      <c r="B25" s="49"/>
      <c r="C25" s="41"/>
      <c r="D25" s="42"/>
      <c r="E25" s="43"/>
      <c r="F25" s="44"/>
      <c r="G25" s="42"/>
      <c r="H25" s="45"/>
      <c r="I25" s="46"/>
      <c r="J25" s="45"/>
      <c r="K25" s="47"/>
      <c r="L25" s="47"/>
      <c r="M25" s="46"/>
      <c r="N25" s="46"/>
      <c r="O25" s="45"/>
      <c r="P25" s="46"/>
      <c r="Q25" s="51"/>
      <c r="R25" s="50"/>
      <c r="S25" s="47"/>
      <c r="T25" s="48"/>
      <c r="V25" s="55"/>
      <c r="W25" s="55"/>
      <c r="X25" s="55"/>
      <c r="Y25" s="55"/>
      <c r="Z25" s="55"/>
      <c r="AA25" s="55"/>
      <c r="AB25" s="55"/>
    </row>
    <row r="26" spans="2:28" s="17" customFormat="1" x14ac:dyDescent="0.2">
      <c r="B26" s="49"/>
      <c r="C26" s="41"/>
      <c r="D26" s="42"/>
      <c r="E26" s="43"/>
      <c r="F26" s="44"/>
      <c r="G26" s="42"/>
      <c r="H26" s="45"/>
      <c r="I26" s="46"/>
      <c r="J26" s="45"/>
      <c r="K26" s="47"/>
      <c r="L26" s="47"/>
      <c r="M26" s="46"/>
      <c r="N26" s="46"/>
      <c r="O26" s="45"/>
      <c r="P26" s="46"/>
      <c r="Q26" s="51"/>
      <c r="R26" s="50"/>
      <c r="S26" s="47"/>
      <c r="T26" s="48"/>
      <c r="V26" s="55"/>
      <c r="W26" s="55"/>
      <c r="X26" s="55"/>
      <c r="Y26" s="55"/>
      <c r="Z26" s="55"/>
      <c r="AA26" s="55"/>
      <c r="AB26" s="55"/>
    </row>
    <row r="28" spans="2:28" ht="12" customHeight="1" x14ac:dyDescent="0.2"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2:28" x14ac:dyDescent="0.2"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2:28" x14ac:dyDescent="0.2">
      <c r="G30"/>
      <c r="H30"/>
      <c r="I30"/>
      <c r="J30"/>
      <c r="K30"/>
      <c r="L30"/>
      <c r="M30"/>
      <c r="N30"/>
      <c r="O30"/>
      <c r="P30"/>
      <c r="Q30"/>
      <c r="R30"/>
      <c r="S30"/>
    </row>
    <row r="34" spans="7:19" x14ac:dyDescent="0.2"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7:19" x14ac:dyDescent="0.2"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7:19" x14ac:dyDescent="0.2"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7:19" x14ac:dyDescent="0.2"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7:19" x14ac:dyDescent="0.2">
      <c r="G38"/>
      <c r="H38"/>
      <c r="I38"/>
      <c r="J38"/>
      <c r="K38"/>
      <c r="L38"/>
      <c r="M38"/>
      <c r="N38"/>
      <c r="O38"/>
      <c r="P38"/>
      <c r="Q38"/>
      <c r="R38"/>
      <c r="S38"/>
    </row>
    <row r="39" spans="7:19" x14ac:dyDescent="0.2"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7:19" x14ac:dyDescent="0.2"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7:19" x14ac:dyDescent="0.2">
      <c r="G41"/>
      <c r="H41"/>
      <c r="I41"/>
      <c r="J41"/>
      <c r="K41"/>
      <c r="L41"/>
      <c r="M41"/>
      <c r="N41"/>
      <c r="O41"/>
      <c r="P41"/>
      <c r="Q41"/>
      <c r="R41"/>
      <c r="S41"/>
    </row>
    <row r="42" spans="7:19" x14ac:dyDescent="0.2">
      <c r="G42"/>
      <c r="H42"/>
      <c r="I42"/>
      <c r="J42"/>
      <c r="K42"/>
      <c r="L42"/>
      <c r="M42"/>
      <c r="N42"/>
      <c r="O42"/>
      <c r="P42"/>
      <c r="Q42"/>
      <c r="R42"/>
      <c r="S42"/>
    </row>
    <row r="43" spans="7:19" x14ac:dyDescent="0.2">
      <c r="G43"/>
      <c r="H43"/>
      <c r="I43"/>
      <c r="J43"/>
      <c r="K43"/>
      <c r="L43"/>
      <c r="M43"/>
      <c r="N43"/>
      <c r="O43"/>
      <c r="P43"/>
      <c r="Q43"/>
      <c r="R43"/>
      <c r="S43"/>
    </row>
    <row r="44" spans="7:19" x14ac:dyDescent="0.2"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7:19" x14ac:dyDescent="0.2"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7:19" x14ac:dyDescent="0.2">
      <c r="G46"/>
      <c r="H46"/>
      <c r="I46"/>
      <c r="J46"/>
      <c r="K46"/>
      <c r="L46"/>
      <c r="M46"/>
      <c r="N46"/>
      <c r="O46"/>
      <c r="P46"/>
      <c r="Q46"/>
      <c r="R46"/>
      <c r="S46"/>
    </row>
    <row r="47" spans="7:19" x14ac:dyDescent="0.2">
      <c r="G47"/>
      <c r="H47"/>
      <c r="I47"/>
      <c r="J47"/>
      <c r="K47"/>
      <c r="L47"/>
      <c r="M47"/>
      <c r="N47"/>
      <c r="O47"/>
      <c r="P47"/>
      <c r="Q47"/>
      <c r="R47"/>
      <c r="S47"/>
    </row>
    <row r="48" spans="7:19" x14ac:dyDescent="0.2"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7:19" x14ac:dyDescent="0.2"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7:19" x14ac:dyDescent="0.2">
      <c r="G50"/>
      <c r="H50"/>
      <c r="I50"/>
      <c r="J50"/>
      <c r="K50"/>
      <c r="L50"/>
      <c r="M50"/>
      <c r="N50"/>
      <c r="O50"/>
      <c r="P50"/>
      <c r="Q50"/>
      <c r="R50"/>
      <c r="S50"/>
    </row>
    <row r="51" spans="7:19" x14ac:dyDescent="0.2"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7:19" x14ac:dyDescent="0.2"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7:19" x14ac:dyDescent="0.2"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7:19" x14ac:dyDescent="0.2">
      <c r="G54"/>
      <c r="H54"/>
      <c r="I54"/>
      <c r="J54"/>
      <c r="K54"/>
      <c r="L54"/>
      <c r="M54"/>
      <c r="N54"/>
      <c r="O54"/>
      <c r="P54"/>
      <c r="Q54"/>
      <c r="R54"/>
      <c r="S54"/>
    </row>
    <row r="55" spans="7:19" x14ac:dyDescent="0.2"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7:19" x14ac:dyDescent="0.2"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7:19" x14ac:dyDescent="0.2"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7:19" x14ac:dyDescent="0.2"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7:19" x14ac:dyDescent="0.2"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7:19" x14ac:dyDescent="0.2"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7:19" x14ac:dyDescent="0.2"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7:19" x14ac:dyDescent="0.2"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7:19" x14ac:dyDescent="0.2"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7:19" x14ac:dyDescent="0.2"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7:19" x14ac:dyDescent="0.2"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7:19" x14ac:dyDescent="0.2"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7:19" x14ac:dyDescent="0.2"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7:19" x14ac:dyDescent="0.2"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7:19" x14ac:dyDescent="0.2"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7:19" x14ac:dyDescent="0.2"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7:19" x14ac:dyDescent="0.2"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7:19" x14ac:dyDescent="0.2"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7:19" x14ac:dyDescent="0.2"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7:19" x14ac:dyDescent="0.2"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7:19" x14ac:dyDescent="0.2"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7:19" x14ac:dyDescent="0.2"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7:19" x14ac:dyDescent="0.2"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7:19" x14ac:dyDescent="0.2"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7:19" x14ac:dyDescent="0.2"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7:19" x14ac:dyDescent="0.2"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7:19" x14ac:dyDescent="0.2">
      <c r="G81"/>
      <c r="H81"/>
      <c r="I81"/>
      <c r="J81"/>
      <c r="K81"/>
      <c r="L81"/>
      <c r="M81"/>
      <c r="N81"/>
      <c r="O81"/>
      <c r="P81"/>
      <c r="Q81"/>
      <c r="R81"/>
      <c r="S81"/>
    </row>
  </sheetData>
  <mergeCells count="15">
    <mergeCell ref="AA9:AB9"/>
    <mergeCell ref="V8:AB8"/>
    <mergeCell ref="C8:D8"/>
    <mergeCell ref="Q8:R8"/>
    <mergeCell ref="G8:H8"/>
    <mergeCell ref="I8:J8"/>
    <mergeCell ref="K8:L8"/>
    <mergeCell ref="M8:P8"/>
    <mergeCell ref="C2:R2"/>
    <mergeCell ref="C4:D4"/>
    <mergeCell ref="C5:D5"/>
    <mergeCell ref="E4:N4"/>
    <mergeCell ref="O4:R4"/>
    <mergeCell ref="E5:N5"/>
    <mergeCell ref="O5:R5"/>
  </mergeCells>
  <phoneticPr fontId="1" type="noConversion"/>
  <conditionalFormatting sqref="T27 T82:T65541 S8:T8">
    <cfRule type="cellIs" dxfId="48" priority="43" stopIfTrue="1" operator="equal">
      <formula>"GREEN"</formula>
    </cfRule>
    <cfRule type="cellIs" dxfId="47" priority="44" stopIfTrue="1" operator="equal">
      <formula>"YELLOW"</formula>
    </cfRule>
    <cfRule type="cellIs" dxfId="46" priority="45" stopIfTrue="1" operator="equal">
      <formula>"RED"</formula>
    </cfRule>
  </conditionalFormatting>
  <conditionalFormatting sqref="H10:H11 J10:J11 O10:O11 O15 J22:J26 H15 H22:H26 O22:O26">
    <cfRule type="cellIs" dxfId="45" priority="46" stopIfTrue="1" operator="lessThan">
      <formula>0</formula>
    </cfRule>
  </conditionalFormatting>
  <conditionalFormatting sqref="T10:T11 T22:T110">
    <cfRule type="cellIs" dxfId="44" priority="42" stopIfTrue="1" operator="equal">
      <formula>"Deadline"</formula>
    </cfRule>
    <cfRule type="cellIs" dxfId="43" priority="47" stopIfTrue="1" operator="equal">
      <formula>"Red"</formula>
    </cfRule>
    <cfRule type="cellIs" dxfId="42" priority="48" stopIfTrue="1" operator="equal">
      <formula>"Green"</formula>
    </cfRule>
    <cfRule type="cellIs" dxfId="41" priority="49" stopIfTrue="1" operator="equal">
      <formula>"Yellow"</formula>
    </cfRule>
  </conditionalFormatting>
  <conditionalFormatting sqref="H12:H14 O12:O14 J12:J15">
    <cfRule type="cellIs" dxfId="40" priority="38" stopIfTrue="1" operator="lessThan">
      <formula>0</formula>
    </cfRule>
  </conditionalFormatting>
  <conditionalFormatting sqref="T12:T15">
    <cfRule type="cellIs" dxfId="39" priority="37" stopIfTrue="1" operator="equal">
      <formula>"Deadline"</formula>
    </cfRule>
    <cfRule type="cellIs" dxfId="38" priority="39" stopIfTrue="1" operator="equal">
      <formula>"Red"</formula>
    </cfRule>
    <cfRule type="cellIs" dxfId="37" priority="40" stopIfTrue="1" operator="equal">
      <formula>"Green"</formula>
    </cfRule>
    <cfRule type="cellIs" dxfId="36" priority="41" stopIfTrue="1" operator="equal">
      <formula>"Yellow"</formula>
    </cfRule>
  </conditionalFormatting>
  <conditionalFormatting sqref="O16 H16">
    <cfRule type="cellIs" dxfId="35" priority="36" stopIfTrue="1" operator="lessThan">
      <formula>0</formula>
    </cfRule>
  </conditionalFormatting>
  <conditionalFormatting sqref="J16">
    <cfRule type="cellIs" dxfId="34" priority="32" stopIfTrue="1" operator="lessThan">
      <formula>0</formula>
    </cfRule>
  </conditionalFormatting>
  <conditionalFormatting sqref="T16">
    <cfRule type="cellIs" dxfId="33" priority="31" stopIfTrue="1" operator="equal">
      <formula>"Deadline"</formula>
    </cfRule>
    <cfRule type="cellIs" dxfId="32" priority="33" stopIfTrue="1" operator="equal">
      <formula>"Red"</formula>
    </cfRule>
    <cfRule type="cellIs" dxfId="31" priority="34" stopIfTrue="1" operator="equal">
      <formula>"Green"</formula>
    </cfRule>
    <cfRule type="cellIs" dxfId="30" priority="35" stopIfTrue="1" operator="equal">
      <formula>"Yellow"</formula>
    </cfRule>
  </conditionalFormatting>
  <conditionalFormatting sqref="O17 H17">
    <cfRule type="cellIs" dxfId="29" priority="30" stopIfTrue="1" operator="lessThan">
      <formula>0</formula>
    </cfRule>
  </conditionalFormatting>
  <conditionalFormatting sqref="J17">
    <cfRule type="cellIs" dxfId="28" priority="26" stopIfTrue="1" operator="lessThan">
      <formula>0</formula>
    </cfRule>
  </conditionalFormatting>
  <conditionalFormatting sqref="T17">
    <cfRule type="cellIs" dxfId="27" priority="25" stopIfTrue="1" operator="equal">
      <formula>"Deadline"</formula>
    </cfRule>
    <cfRule type="cellIs" dxfId="26" priority="27" stopIfTrue="1" operator="equal">
      <formula>"Red"</formula>
    </cfRule>
    <cfRule type="cellIs" dxfId="25" priority="28" stopIfTrue="1" operator="equal">
      <formula>"Green"</formula>
    </cfRule>
    <cfRule type="cellIs" dxfId="24" priority="29" stopIfTrue="1" operator="equal">
      <formula>"Yellow"</formula>
    </cfRule>
  </conditionalFormatting>
  <conditionalFormatting sqref="O18 H18">
    <cfRule type="cellIs" dxfId="23" priority="24" stopIfTrue="1" operator="lessThan">
      <formula>0</formula>
    </cfRule>
  </conditionalFormatting>
  <conditionalFormatting sqref="J18">
    <cfRule type="cellIs" dxfId="22" priority="20" stopIfTrue="1" operator="lessThan">
      <formula>0</formula>
    </cfRule>
  </conditionalFormatting>
  <conditionalFormatting sqref="T18">
    <cfRule type="cellIs" dxfId="21" priority="19" stopIfTrue="1" operator="equal">
      <formula>"Deadline"</formula>
    </cfRule>
    <cfRule type="cellIs" dxfId="20" priority="21" stopIfTrue="1" operator="equal">
      <formula>"Red"</formula>
    </cfRule>
    <cfRule type="cellIs" dxfId="19" priority="22" stopIfTrue="1" operator="equal">
      <formula>"Green"</formula>
    </cfRule>
    <cfRule type="cellIs" dxfId="18" priority="23" stopIfTrue="1" operator="equal">
      <formula>"Yellow"</formula>
    </cfRule>
  </conditionalFormatting>
  <conditionalFormatting sqref="O19 H19">
    <cfRule type="cellIs" dxfId="17" priority="18" stopIfTrue="1" operator="lessThan">
      <formula>0</formula>
    </cfRule>
  </conditionalFormatting>
  <conditionalFormatting sqref="J19">
    <cfRule type="cellIs" dxfId="16" priority="14" stopIfTrue="1" operator="lessThan">
      <formula>0</formula>
    </cfRule>
  </conditionalFormatting>
  <conditionalFormatting sqref="T19">
    <cfRule type="cellIs" dxfId="15" priority="13" stopIfTrue="1" operator="equal">
      <formula>"Deadline"</formula>
    </cfRule>
    <cfRule type="cellIs" dxfId="14" priority="15" stopIfTrue="1" operator="equal">
      <formula>"Red"</formula>
    </cfRule>
    <cfRule type="cellIs" dxfId="13" priority="16" stopIfTrue="1" operator="equal">
      <formula>"Green"</formula>
    </cfRule>
    <cfRule type="cellIs" dxfId="12" priority="17" stopIfTrue="1" operator="equal">
      <formula>"Yellow"</formula>
    </cfRule>
  </conditionalFormatting>
  <conditionalFormatting sqref="O20 H20">
    <cfRule type="cellIs" dxfId="11" priority="12" stopIfTrue="1" operator="lessThan">
      <formula>0</formula>
    </cfRule>
  </conditionalFormatting>
  <conditionalFormatting sqref="J20">
    <cfRule type="cellIs" dxfId="10" priority="8" stopIfTrue="1" operator="lessThan">
      <formula>0</formula>
    </cfRule>
  </conditionalFormatting>
  <conditionalFormatting sqref="T20">
    <cfRule type="cellIs" dxfId="9" priority="7" stopIfTrue="1" operator="equal">
      <formula>"Deadline"</formula>
    </cfRule>
    <cfRule type="cellIs" dxfId="8" priority="9" stopIfTrue="1" operator="equal">
      <formula>"Red"</formula>
    </cfRule>
    <cfRule type="cellIs" dxfId="7" priority="10" stopIfTrue="1" operator="equal">
      <formula>"Green"</formula>
    </cfRule>
    <cfRule type="cellIs" dxfId="6" priority="11" stopIfTrue="1" operator="equal">
      <formula>"Yellow"</formula>
    </cfRule>
  </conditionalFormatting>
  <conditionalFormatting sqref="O21 H21">
    <cfRule type="cellIs" dxfId="5" priority="6" stopIfTrue="1" operator="lessThan">
      <formula>0</formula>
    </cfRule>
  </conditionalFormatting>
  <conditionalFormatting sqref="J21">
    <cfRule type="cellIs" dxfId="4" priority="2" stopIfTrue="1" operator="lessThan">
      <formula>0</formula>
    </cfRule>
  </conditionalFormatting>
  <conditionalFormatting sqref="T21">
    <cfRule type="cellIs" dxfId="3" priority="1" stopIfTrue="1" operator="equal">
      <formula>"Deadline"</formula>
    </cfRule>
    <cfRule type="cellIs" dxfId="2" priority="3" stopIfTrue="1" operator="equal">
      <formula>"Red"</formula>
    </cfRule>
    <cfRule type="cellIs" dxfId="1" priority="4" stopIfTrue="1" operator="equal">
      <formula>"Green"</formula>
    </cfRule>
    <cfRule type="cellIs" dxfId="0" priority="5" stopIfTrue="1" operator="equal">
      <formula>"Yellow"</formula>
    </cfRule>
  </conditionalFormatting>
  <pageMargins left="0.75" right="0.75" top="1" bottom="1" header="0.5" footer="0.5"/>
  <pageSetup scale="64" orientation="landscape" r:id="rId1"/>
  <headerFooter alignWithMargins="0">
    <oddHeader>Page &amp;P of &amp;N</oddHeader>
    <oddFooter>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topLeftCell="A7" zoomScale="70" zoomScaleNormal="70" workbookViewId="0">
      <selection activeCell="T35" sqref="T35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Terms</vt:lpstr>
      <vt:lpstr>Data</vt:lpstr>
      <vt:lpstr>Charts</vt:lpstr>
      <vt:lpstr>Data!Print_Area</vt:lpstr>
      <vt:lpstr>Terms!Print_Area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Vuppala, Vasu</cp:lastModifiedBy>
  <cp:lastPrinted>2004-07-06T23:52:03Z</cp:lastPrinted>
  <dcterms:created xsi:type="dcterms:W3CDTF">2004-04-27T16:32:13Z</dcterms:created>
  <dcterms:modified xsi:type="dcterms:W3CDTF">2014-12-30T16:22:10Z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TC011412731033</vt:lpwstr>
  </property>
</Properties>
</file>