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290" windowHeight="7950"/>
  </bookViews>
  <sheets>
    <sheet name="Data Format" sheetId="1" r:id="rId1"/>
  </sheets>
  <definedNames>
    <definedName name="_xlnm.Print_Area" localSheetId="0">'Data Format'!$A$1:$Q$77</definedName>
  </definedNames>
  <calcPr calcId="124519"/>
</workbook>
</file>

<file path=xl/calcChain.xml><?xml version="1.0" encoding="utf-8"?>
<calcChain xmlns="http://schemas.openxmlformats.org/spreadsheetml/2006/main">
  <c r="K8" i="1"/>
  <c r="K7"/>
  <c r="D8"/>
  <c r="D7"/>
  <c r="I68"/>
  <c r="F53"/>
  <c r="I53"/>
  <c r="I38"/>
  <c r="G37"/>
  <c r="K6"/>
  <c r="K18"/>
  <c r="D18"/>
  <c r="D19"/>
  <c r="K13"/>
  <c r="D13"/>
  <c r="K9"/>
  <c r="D9"/>
  <c r="K17"/>
  <c r="D17"/>
  <c r="D6"/>
  <c r="D14"/>
  <c r="D11"/>
  <c r="F11"/>
  <c r="F38"/>
  <c r="F68"/>
  <c r="I70"/>
  <c r="I64"/>
  <c r="H64" s="1"/>
  <c r="I62"/>
  <c r="H62" s="1"/>
  <c r="I60"/>
  <c r="I58"/>
  <c r="I59"/>
  <c r="H59" s="1"/>
  <c r="G59" s="1"/>
  <c r="I61"/>
  <c r="H61" s="1"/>
  <c r="G61" s="1"/>
  <c r="I63"/>
  <c r="H63" s="1"/>
  <c r="G63" s="1"/>
  <c r="I65"/>
  <c r="I66"/>
  <c r="I67"/>
  <c r="H68"/>
  <c r="I69"/>
  <c r="I71"/>
  <c r="I72"/>
  <c r="H72" s="1"/>
  <c r="I44"/>
  <c r="H44" s="1"/>
  <c r="G44" s="1"/>
  <c r="I45"/>
  <c r="I46"/>
  <c r="I47"/>
  <c r="I48"/>
  <c r="I49"/>
  <c r="I50"/>
  <c r="H50" s="1"/>
  <c r="I51"/>
  <c r="I52"/>
  <c r="I54"/>
  <c r="H54" s="1"/>
  <c r="I55"/>
  <c r="I56"/>
  <c r="I57"/>
  <c r="I43"/>
  <c r="H43" s="1"/>
  <c r="I37"/>
  <c r="H37" s="1"/>
  <c r="I41"/>
  <c r="H41" l="1"/>
  <c r="G41" s="1"/>
  <c r="H65"/>
  <c r="G65" s="1"/>
  <c r="H56"/>
  <c r="G56" s="1"/>
  <c r="H52"/>
  <c r="G52" s="1"/>
  <c r="H48"/>
  <c r="G48" s="1"/>
  <c r="H46"/>
  <c r="G46" s="1"/>
  <c r="G54"/>
  <c r="G50"/>
  <c r="H71"/>
  <c r="G71" s="1"/>
  <c r="H57"/>
  <c r="G57" s="1"/>
  <c r="H55"/>
  <c r="G55" s="1"/>
  <c r="H53"/>
  <c r="G53" s="1"/>
  <c r="H51"/>
  <c r="G51" s="1"/>
  <c r="H49"/>
  <c r="G49" s="1"/>
  <c r="H47"/>
  <c r="G47" s="1"/>
  <c r="G43"/>
  <c r="G68"/>
  <c r="H45"/>
  <c r="G45" s="1"/>
  <c r="G72"/>
  <c r="H70"/>
  <c r="G70" s="1"/>
  <c r="H69"/>
  <c r="G69" s="1"/>
  <c r="H67"/>
  <c r="G67" s="1"/>
  <c r="H66"/>
  <c r="G66" s="1"/>
  <c r="G64"/>
  <c r="G62"/>
  <c r="H60"/>
  <c r="G60" s="1"/>
  <c r="H58"/>
  <c r="G58" s="1"/>
  <c r="F65"/>
  <c r="F71"/>
  <c r="F44"/>
  <c r="F45"/>
  <c r="F46"/>
  <c r="F47"/>
  <c r="F48"/>
  <c r="F49"/>
  <c r="F50"/>
  <c r="F51"/>
  <c r="F52"/>
  <c r="F54"/>
  <c r="F55"/>
  <c r="F56"/>
  <c r="F57"/>
  <c r="F43"/>
  <c r="F29"/>
  <c r="F30"/>
  <c r="F31"/>
  <c r="F32"/>
  <c r="F33"/>
  <c r="F34"/>
  <c r="F35"/>
  <c r="F36"/>
  <c r="F37"/>
  <c r="F39"/>
  <c r="F40"/>
  <c r="F41"/>
  <c r="F42"/>
  <c r="F28"/>
  <c r="D24"/>
  <c r="N22"/>
  <c r="N23"/>
  <c r="N15"/>
  <c r="I42"/>
  <c r="I40"/>
  <c r="I39"/>
  <c r="I36"/>
  <c r="I35"/>
  <c r="I34"/>
  <c r="I33"/>
  <c r="I32"/>
  <c r="I31"/>
  <c r="I30"/>
  <c r="I29"/>
  <c r="I28"/>
  <c r="F70"/>
  <c r="F60"/>
  <c r="F59"/>
  <c r="F58"/>
  <c r="H28" l="1"/>
  <c r="G28" s="1"/>
  <c r="H30"/>
  <c r="G30" s="1"/>
  <c r="H32"/>
  <c r="G32" s="1"/>
  <c r="H34"/>
  <c r="G34" s="1"/>
  <c r="H36"/>
  <c r="G36" s="1"/>
  <c r="H40"/>
  <c r="G40" s="1"/>
  <c r="H29"/>
  <c r="G29" s="1"/>
  <c r="H31"/>
  <c r="G31" s="1"/>
  <c r="H33"/>
  <c r="G33" s="1"/>
  <c r="H35"/>
  <c r="G35" s="1"/>
  <c r="H39"/>
  <c r="G39" s="1"/>
  <c r="H42"/>
  <c r="G42" s="1"/>
  <c r="F72"/>
  <c r="F69"/>
  <c r="F67"/>
  <c r="F66"/>
  <c r="F64"/>
  <c r="F63"/>
  <c r="F62"/>
  <c r="F61"/>
  <c r="H81" l="1"/>
  <c r="G81" s="1"/>
  <c r="H80"/>
  <c r="G80" s="1"/>
  <c r="H73"/>
  <c r="G73" s="1"/>
  <c r="H79"/>
  <c r="G79" s="1"/>
  <c r="H78"/>
  <c r="G78" s="1"/>
  <c r="H77"/>
  <c r="G77" s="1"/>
  <c r="H76"/>
  <c r="G76" s="1"/>
  <c r="H75"/>
  <c r="G75" s="1"/>
  <c r="H74"/>
  <c r="G74" s="1"/>
  <c r="N21"/>
  <c r="N20"/>
  <c r="N7"/>
  <c r="N8"/>
  <c r="M24" l="1"/>
  <c r="L24"/>
  <c r="K24"/>
  <c r="H24"/>
  <c r="F24"/>
  <c r="N9" l="1"/>
  <c r="N10"/>
  <c r="N11"/>
  <c r="N12"/>
  <c r="N13"/>
  <c r="N14"/>
  <c r="N17"/>
  <c r="N18"/>
  <c r="N19"/>
  <c r="N6"/>
  <c r="N24" l="1"/>
</calcChain>
</file>

<file path=xl/sharedStrings.xml><?xml version="1.0" encoding="utf-8"?>
<sst xmlns="http://schemas.openxmlformats.org/spreadsheetml/2006/main" count="188" uniqueCount="71">
  <si>
    <t>SR.
NO.</t>
  </si>
  <si>
    <t>PAN NO:</t>
  </si>
  <si>
    <t>BSR CODE</t>
  </si>
  <si>
    <t>DATE OF DEPOSIT</t>
  </si>
  <si>
    <t>TOTAL</t>
  </si>
  <si>
    <t>ARREAR (If any)</t>
  </si>
  <si>
    <t>Date of Encashment</t>
  </si>
  <si>
    <t xml:space="preserve">Total Tax
Deducted
</t>
  </si>
  <si>
    <t>Challan Details</t>
  </si>
  <si>
    <t>NAME OF THE EMPLOYEE</t>
  </si>
  <si>
    <t>CHALLAN NO./ V NO.</t>
  </si>
  <si>
    <t>DEEPAK KUMAR NAGI</t>
  </si>
  <si>
    <t>ABKPN1428J</t>
  </si>
  <si>
    <t>SMT. SUSHMA LAMBA</t>
  </si>
  <si>
    <t>MANJIT KAUR MINHAS</t>
  </si>
  <si>
    <t>RAJESH MAHAJAN</t>
  </si>
  <si>
    <t>SURAJ PARKASH</t>
  </si>
  <si>
    <t>JOGINDER PAUL</t>
  </si>
  <si>
    <t>RENU</t>
  </si>
  <si>
    <t>VEENA RANI</t>
  </si>
  <si>
    <t>SANDEEP ARYA</t>
  </si>
  <si>
    <t>SURESH KUMAR</t>
  </si>
  <si>
    <t>AAGPL8861L</t>
  </si>
  <si>
    <t>ABMPM1134G</t>
  </si>
  <si>
    <t>AASPM2466J</t>
  </si>
  <si>
    <t>AGSPP6089N</t>
  </si>
  <si>
    <t>ALDPP4362L</t>
  </si>
  <si>
    <t>AAWPR1296F</t>
  </si>
  <si>
    <t>ABCPR5490C</t>
  </si>
  <si>
    <t>AFKPA3850P</t>
  </si>
  <si>
    <t>AAWPK0366P</t>
  </si>
  <si>
    <t xml:space="preserve"> </t>
  </si>
  <si>
    <t>month</t>
  </si>
  <si>
    <t>pan_no</t>
  </si>
  <si>
    <t>employee_name</t>
  </si>
  <si>
    <t>allowance</t>
  </si>
  <si>
    <t>tds</t>
  </si>
  <si>
    <t>cess</t>
  </si>
  <si>
    <t>total_tax</t>
  </si>
  <si>
    <t>sal_month</t>
  </si>
  <si>
    <t>sal_year</t>
  </si>
  <si>
    <t>Challan No</t>
  </si>
  <si>
    <t>Date</t>
  </si>
  <si>
    <t>Amount</t>
  </si>
  <si>
    <t>AHIPS2160A</t>
  </si>
  <si>
    <t>RAJEEV SURANA</t>
  </si>
  <si>
    <t>BSR Code</t>
  </si>
  <si>
    <t>BIFURCATED DETAILS OF ABOVE DATA WITH CHALLAN PARTICULARS</t>
  </si>
  <si>
    <t>PARAMJIT VIRDI</t>
  </si>
  <si>
    <t>KIRPAL SINGH</t>
  </si>
  <si>
    <t>ACMPS6995E</t>
  </si>
  <si>
    <t>KAILASH KUMAR RAMCHAND SANDHU</t>
  </si>
  <si>
    <t>ADJPS7890J</t>
  </si>
  <si>
    <r>
      <t xml:space="preserve">NAME OF THE EMPLOYER: LIFE INSURANCE CORPORATION OF INDIA                                                                                                                                                                       </t>
    </r>
    <r>
      <rPr>
        <b/>
        <sz val="11"/>
        <color indexed="8"/>
        <rFont val="Calibri"/>
        <family val="2"/>
      </rPr>
      <t>TAN NO.   JLDL00368E</t>
    </r>
    <r>
      <rPr>
        <b/>
        <sz val="8"/>
        <color indexed="8"/>
        <rFont val="Calibri"/>
        <family val="2"/>
      </rPr>
      <t xml:space="preserve">
ADDRESS :     P&amp;GS DEPTT, JEEVAN PRAGATI BUILDING, MODEL TOWN ROAD, JALANDHAR                                                                                                                     NAME OF PERSON RESPONSIBLE FOR DEDUCTION OF TAX:    SH.KIRPAL SINGH
MOBILE NO:    9876118696                                                                                                                                                                                                                                                              DESIGNATION OF THE PERSON RESPONSIBLE FOR TAX:  Sr.BRANCH MANAGER</t>
    </r>
  </si>
  <si>
    <t>DEEPANKAR BHARAT</t>
  </si>
  <si>
    <t>NARENDER SAPRA</t>
  </si>
  <si>
    <t>AAHPB4691B</t>
  </si>
  <si>
    <t>AARPS7985B</t>
  </si>
  <si>
    <t>AANPV9268L</t>
  </si>
  <si>
    <t>6910333</t>
  </si>
  <si>
    <t>MANJITA SAHOTA</t>
  </si>
  <si>
    <t>DCFPS4025H</t>
  </si>
  <si>
    <t>PERFORMA FOR FURNISHING THE INFORMATION FOR QUARTERLY STATEMENT OF SALARY (24-Q)
FOR THE PERIOD  APRIL 2016 TO JUNE 2016                                 (T.D.S RETURN QTR 1)</t>
  </si>
  <si>
    <t>Salary for month Apr 2016</t>
  </si>
  <si>
    <t>Salary for month May 2016</t>
  </si>
  <si>
    <t>Salary for month June 2016</t>
  </si>
  <si>
    <t>JAGDEEP KUMAR VATOO</t>
  </si>
  <si>
    <t>AALPV7295B</t>
  </si>
  <si>
    <t>Tax
Deducted
for Apr 2016</t>
  </si>
  <si>
    <t>Tax
Deducted
for May 2016</t>
  </si>
  <si>
    <t>Tax
Deducted
for June 2016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</si>
</sst>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8"/>
      <name val="Cambria"/>
      <family val="1"/>
    </font>
    <font>
      <b/>
      <sz val="10"/>
      <name val="Cambria"/>
      <family val="1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6" fillId="0" borderId="21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22" applyNumberFormat="0" applyAlignment="0" applyProtection="0"/>
    <xf numFmtId="0" fontId="21" fillId="6" borderId="23" applyNumberFormat="0" applyAlignment="0" applyProtection="0"/>
    <xf numFmtId="0" fontId="22" fillId="6" borderId="22" applyNumberFormat="0" applyAlignment="0" applyProtection="0"/>
    <xf numFmtId="0" fontId="23" fillId="0" borderId="24" applyNumberFormat="0" applyFill="0" applyAlignment="0" applyProtection="0"/>
    <xf numFmtId="0" fontId="24" fillId="7" borderId="25" applyNumberFormat="0" applyAlignment="0" applyProtection="0"/>
    <xf numFmtId="0" fontId="25" fillId="0" borderId="0" applyNumberFormat="0" applyFill="0" applyBorder="0" applyAlignment="0" applyProtection="0"/>
    <xf numFmtId="0" fontId="12" fillId="8" borderId="26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27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</cellStyleXfs>
  <cellXfs count="11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/>
    <xf numFmtId="1" fontId="5" fillId="0" borderId="0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right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8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Font="1" applyBorder="1" applyAlignment="1" applyProtection="1">
      <alignment horizontal="center"/>
    </xf>
    <xf numFmtId="14" fontId="10" fillId="0" borderId="18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7" fontId="9" fillId="0" borderId="4" xfId="0" applyNumberFormat="1" applyFont="1" applyBorder="1"/>
    <xf numFmtId="49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/>
    <xf numFmtId="0" fontId="0" fillId="0" borderId="0" xfId="0"/>
    <xf numFmtId="49" fontId="0" fillId="0" borderId="1" xfId="0" applyNumberFormat="1" applyBorder="1"/>
    <xf numFmtId="0" fontId="0" fillId="0" borderId="0" xfId="0"/>
    <xf numFmtId="14" fontId="10" fillId="0" borderId="29" xfId="0" applyNumberFormat="1" applyFont="1" applyBorder="1" applyAlignment="1">
      <alignment horizontal="center"/>
    </xf>
    <xf numFmtId="14" fontId="10" fillId="0" borderId="29" xfId="0" applyNumberFormat="1" applyFont="1" applyBorder="1" applyAlignment="1">
      <alignment horizontal="right"/>
    </xf>
    <xf numFmtId="0" fontId="9" fillId="0" borderId="2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0" xfId="0" applyFont="1" applyBorder="1"/>
    <xf numFmtId="49" fontId="27" fillId="33" borderId="1" xfId="0" applyNumberFormat="1" applyFont="1" applyFill="1" applyBorder="1"/>
    <xf numFmtId="0" fontId="27" fillId="33" borderId="1" xfId="0" applyFont="1" applyFill="1" applyBorder="1" applyAlignment="1">
      <alignment horizontal="center"/>
    </xf>
    <xf numFmtId="14" fontId="27" fillId="33" borderId="1" xfId="0" applyNumberFormat="1" applyFont="1" applyFill="1" applyBorder="1" applyAlignment="1">
      <alignment horizontal="center"/>
    </xf>
    <xf numFmtId="2" fontId="27" fillId="3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5" fillId="0" borderId="18" xfId="0" applyNumberFormat="1" applyFont="1" applyBorder="1" applyAlignment="1">
      <alignment horizontal="right"/>
    </xf>
    <xf numFmtId="2" fontId="5" fillId="0" borderId="18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0" borderId="0" xfId="0"/>
    <xf numFmtId="2" fontId="0" fillId="0" borderId="1" xfId="0" applyNumberFormat="1" applyBorder="1"/>
    <xf numFmtId="2" fontId="0" fillId="0" borderId="29" xfId="0" applyNumberFormat="1" applyBorder="1"/>
    <xf numFmtId="0" fontId="9" fillId="0" borderId="3" xfId="0" applyFont="1" applyBorder="1" applyAlignment="1">
      <alignment horizontal="center" shrinkToFit="1"/>
    </xf>
    <xf numFmtId="0" fontId="0" fillId="0" borderId="1" xfId="0" applyBorder="1" applyAlignment="1">
      <alignment shrinkToFit="1"/>
    </xf>
    <xf numFmtId="14" fontId="10" fillId="0" borderId="1" xfId="0" applyNumberFormat="1" applyFont="1" applyBorder="1" applyAlignment="1">
      <alignment horizontal="center" shrinkToFit="1"/>
    </xf>
    <xf numFmtId="14" fontId="10" fillId="0" borderId="1" xfId="0" applyNumberFormat="1" applyFont="1" applyBorder="1" applyAlignment="1">
      <alignment horizontal="right" shrinkToFit="1"/>
    </xf>
    <xf numFmtId="0" fontId="9" fillId="0" borderId="1" xfId="0" applyFont="1" applyBorder="1" applyAlignment="1">
      <alignment horizontal="center" shrinkToFit="1"/>
    </xf>
    <xf numFmtId="0" fontId="9" fillId="0" borderId="4" xfId="0" applyFont="1" applyBorder="1" applyAlignment="1">
      <alignment horizontal="center" shrinkToFit="1"/>
    </xf>
    <xf numFmtId="49" fontId="9" fillId="0" borderId="3" xfId="0" applyNumberFormat="1" applyFont="1" applyBorder="1" applyAlignment="1">
      <alignment horizontal="center" shrinkToFit="1"/>
    </xf>
    <xf numFmtId="0" fontId="9" fillId="0" borderId="2" xfId="0" applyFont="1" applyBorder="1" applyAlignment="1">
      <alignment horizontal="center" shrinkToFit="1"/>
    </xf>
    <xf numFmtId="14" fontId="9" fillId="0" borderId="4" xfId="0" applyNumberFormat="1" applyFont="1" applyBorder="1" applyAlignment="1">
      <alignment shrinkToFit="1"/>
    </xf>
    <xf numFmtId="2" fontId="28" fillId="0" borderId="1" xfId="0" applyNumberFormat="1" applyFont="1" applyFill="1" applyBorder="1" applyAlignment="1"/>
    <xf numFmtId="0" fontId="0" fillId="0" borderId="0" xfId="0"/>
    <xf numFmtId="49" fontId="0" fillId="34" borderId="1" xfId="0" applyNumberFormat="1" applyFill="1" applyBorder="1"/>
    <xf numFmtId="0" fontId="0" fillId="34" borderId="1" xfId="0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49" fontId="30" fillId="35" borderId="1" xfId="0" applyNumberFormat="1" applyFont="1" applyFill="1" applyBorder="1"/>
    <xf numFmtId="0" fontId="30" fillId="35" borderId="1" xfId="0" applyFont="1" applyFill="1" applyBorder="1" applyAlignment="1">
      <alignment horizontal="center"/>
    </xf>
    <xf numFmtId="14" fontId="30" fillId="35" borderId="1" xfId="0" applyNumberFormat="1" applyFont="1" applyFill="1" applyBorder="1" applyAlignment="1">
      <alignment horizontal="center"/>
    </xf>
    <xf numFmtId="2" fontId="30" fillId="35" borderId="1" xfId="0" applyNumberFormat="1" applyFont="1" applyFill="1" applyBorder="1" applyAlignment="1">
      <alignment horizontal="center"/>
    </xf>
    <xf numFmtId="0" fontId="28" fillId="35" borderId="1" xfId="0" applyFont="1" applyFill="1" applyBorder="1" applyAlignment="1">
      <alignment horizontal="center"/>
    </xf>
    <xf numFmtId="0" fontId="28" fillId="34" borderId="1" xfId="0" applyFont="1" applyFill="1" applyBorder="1" applyAlignment="1">
      <alignment horizontal="center"/>
    </xf>
    <xf numFmtId="49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14" fontId="0" fillId="36" borderId="1" xfId="0" applyNumberFormat="1" applyFill="1" applyBorder="1" applyAlignment="1">
      <alignment horizontal="center"/>
    </xf>
    <xf numFmtId="2" fontId="0" fillId="36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31" xfId="0" applyBorder="1" applyAlignment="1">
      <alignment shrinkToFit="1"/>
    </xf>
    <xf numFmtId="0" fontId="0" fillId="0" borderId="31" xfId="0" applyBorder="1"/>
    <xf numFmtId="0" fontId="0" fillId="35" borderId="1" xfId="0" applyFill="1" applyBorder="1"/>
    <xf numFmtId="49" fontId="29" fillId="35" borderId="1" xfId="0" applyNumberFormat="1" applyFont="1" applyFill="1" applyBorder="1"/>
    <xf numFmtId="0" fontId="29" fillId="35" borderId="1" xfId="0" applyFont="1" applyFill="1" applyBorder="1" applyAlignment="1">
      <alignment horizontal="center"/>
    </xf>
    <xf numFmtId="14" fontId="29" fillId="35" borderId="1" xfId="0" applyNumberFormat="1" applyFont="1" applyFill="1" applyBorder="1" applyAlignment="1">
      <alignment horizontal="center"/>
    </xf>
    <xf numFmtId="2" fontId="29" fillId="35" borderId="1" xfId="0" applyNumberFormat="1" applyFont="1" applyFill="1" applyBorder="1" applyAlignment="1">
      <alignment horizontal="center"/>
    </xf>
    <xf numFmtId="0" fontId="28" fillId="36" borderId="1" xfId="0" applyFont="1" applyFill="1" applyBorder="1" applyAlignment="1">
      <alignment horizontal="center"/>
    </xf>
    <xf numFmtId="0" fontId="0" fillId="34" borderId="1" xfId="0" applyFill="1" applyBorder="1"/>
    <xf numFmtId="0" fontId="0" fillId="36" borderId="1" xfId="0" applyFill="1" applyBorder="1"/>
    <xf numFmtId="0" fontId="9" fillId="35" borderId="30" xfId="0" applyFont="1" applyFill="1" applyBorder="1" applyAlignment="1">
      <alignment horizontal="center"/>
    </xf>
    <xf numFmtId="0" fontId="0" fillId="0" borderId="29" xfId="0" applyBorder="1"/>
    <xf numFmtId="0" fontId="9" fillId="34" borderId="30" xfId="0" applyFont="1" applyFill="1" applyBorder="1" applyAlignment="1">
      <alignment horizontal="center"/>
    </xf>
    <xf numFmtId="0" fontId="28" fillId="37" borderId="1" xfId="0" applyFont="1" applyFill="1" applyBorder="1" applyAlignment="1">
      <alignment horizontal="center"/>
    </xf>
    <xf numFmtId="0" fontId="9" fillId="37" borderId="30" xfId="0" applyFont="1" applyFill="1" applyBorder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2" fillId="0" borderId="11" xfId="0" applyFont="1" applyBorder="1" applyAlignment="1">
      <alignment wrapText="1"/>
    </xf>
    <xf numFmtId="0" fontId="0" fillId="0" borderId="0" xfId="0"/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78</xdr:row>
      <xdr:rowOff>85724</xdr:rowOff>
    </xdr:from>
    <xdr:to>
      <xdr:col>9</xdr:col>
      <xdr:colOff>419100</xdr:colOff>
      <xdr:row>80</xdr:row>
      <xdr:rowOff>190499</xdr:rowOff>
    </xdr:to>
    <xdr:sp macro="" textlink="">
      <xdr:nvSpPr>
        <xdr:cNvPr id="15" name="Right Brace 14"/>
        <xdr:cNvSpPr/>
      </xdr:nvSpPr>
      <xdr:spPr>
        <a:xfrm>
          <a:off x="8943975" y="17068799"/>
          <a:ext cx="200025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180976</xdr:colOff>
      <xdr:row>26</xdr:row>
      <xdr:rowOff>180974</xdr:rowOff>
    </xdr:from>
    <xdr:to>
      <xdr:col>9</xdr:col>
      <xdr:colOff>466725</xdr:colOff>
      <xdr:row>42</xdr:row>
      <xdr:rowOff>19050</xdr:rowOff>
    </xdr:to>
    <xdr:sp macro="" textlink="">
      <xdr:nvSpPr>
        <xdr:cNvPr id="16" name="Right Brace 15"/>
        <xdr:cNvSpPr/>
      </xdr:nvSpPr>
      <xdr:spPr>
        <a:xfrm>
          <a:off x="8905876" y="6496049"/>
          <a:ext cx="285749" cy="28860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190500</xdr:colOff>
      <xdr:row>42</xdr:row>
      <xdr:rowOff>85724</xdr:rowOff>
    </xdr:from>
    <xdr:to>
      <xdr:col>9</xdr:col>
      <xdr:colOff>381000</xdr:colOff>
      <xdr:row>56</xdr:row>
      <xdr:rowOff>133349</xdr:rowOff>
    </xdr:to>
    <xdr:sp macro="" textlink="">
      <xdr:nvSpPr>
        <xdr:cNvPr id="17" name="Right Brace 16"/>
        <xdr:cNvSpPr/>
      </xdr:nvSpPr>
      <xdr:spPr>
        <a:xfrm>
          <a:off x="8915400" y="9448799"/>
          <a:ext cx="190500" cy="2714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238125</xdr:colOff>
      <xdr:row>57</xdr:row>
      <xdr:rowOff>95250</xdr:rowOff>
    </xdr:from>
    <xdr:to>
      <xdr:col>9</xdr:col>
      <xdr:colOff>409574</xdr:colOff>
      <xdr:row>72</xdr:row>
      <xdr:rowOff>0</xdr:rowOff>
    </xdr:to>
    <xdr:sp macro="" textlink="">
      <xdr:nvSpPr>
        <xdr:cNvPr id="18" name="Right Brace 17"/>
        <xdr:cNvSpPr/>
      </xdr:nvSpPr>
      <xdr:spPr>
        <a:xfrm>
          <a:off x="8963025" y="12315825"/>
          <a:ext cx="171449" cy="27622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228600</xdr:colOff>
      <xdr:row>72</xdr:row>
      <xdr:rowOff>38100</xdr:rowOff>
    </xdr:from>
    <xdr:to>
      <xdr:col>9</xdr:col>
      <xdr:colOff>342900</xdr:colOff>
      <xdr:row>75</xdr:row>
      <xdr:rowOff>19049</xdr:rowOff>
    </xdr:to>
    <xdr:sp macro="" textlink="">
      <xdr:nvSpPr>
        <xdr:cNvPr id="19" name="Right Brace 18"/>
        <xdr:cNvSpPr/>
      </xdr:nvSpPr>
      <xdr:spPr>
        <a:xfrm>
          <a:off x="8953500" y="15497175"/>
          <a:ext cx="114300" cy="74294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247651</xdr:colOff>
      <xdr:row>75</xdr:row>
      <xdr:rowOff>66676</xdr:rowOff>
    </xdr:from>
    <xdr:to>
      <xdr:col>9</xdr:col>
      <xdr:colOff>361950</xdr:colOff>
      <xdr:row>77</xdr:row>
      <xdr:rowOff>161926</xdr:rowOff>
    </xdr:to>
    <xdr:sp macro="" textlink="">
      <xdr:nvSpPr>
        <xdr:cNvPr id="20" name="Right Brace 19"/>
        <xdr:cNvSpPr/>
      </xdr:nvSpPr>
      <xdr:spPr>
        <a:xfrm>
          <a:off x="8972551" y="16287751"/>
          <a:ext cx="114299" cy="666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323850</xdr:colOff>
      <xdr:row>69</xdr:row>
      <xdr:rowOff>180975</xdr:rowOff>
    </xdr:from>
    <xdr:to>
      <xdr:col>9</xdr:col>
      <xdr:colOff>369569</xdr:colOff>
      <xdr:row>70</xdr:row>
      <xdr:rowOff>0</xdr:rowOff>
    </xdr:to>
    <xdr:sp macro="" textlink="">
      <xdr:nvSpPr>
        <xdr:cNvPr id="22" name="Right Brace 21"/>
        <xdr:cNvSpPr/>
      </xdr:nvSpPr>
      <xdr:spPr>
        <a:xfrm>
          <a:off x="8934450" y="8753475"/>
          <a:ext cx="45719" cy="171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1"/>
  <sheetViews>
    <sheetView showGridLines="0" tabSelected="1" topLeftCell="E1" workbookViewId="0">
      <selection activeCell="N74" sqref="N74"/>
    </sheetView>
  </sheetViews>
  <sheetFormatPr defaultRowHeight="15"/>
  <cols>
    <col min="1" max="1" width="4.5703125" customWidth="1"/>
    <col min="2" max="2" width="35.28515625" customWidth="1"/>
    <col min="3" max="3" width="13.7109375" customWidth="1"/>
    <col min="4" max="4" width="11.7109375" customWidth="1"/>
    <col min="5" max="5" width="21" customWidth="1"/>
    <col min="6" max="6" width="11.7109375" style="1" customWidth="1"/>
    <col min="7" max="7" width="11" customWidth="1"/>
    <col min="8" max="8" width="11.42578125" style="1" customWidth="1"/>
    <col min="9" max="9" width="10.42578125" customWidth="1"/>
    <col min="10" max="10" width="8" style="1" customWidth="1"/>
    <col min="11" max="11" width="7.85546875" customWidth="1"/>
    <col min="12" max="12" width="9.85546875" customWidth="1"/>
    <col min="13" max="13" width="11" customWidth="1"/>
    <col min="14" max="14" width="11.140625" customWidth="1"/>
    <col min="15" max="15" width="12.28515625" customWidth="1"/>
    <col min="16" max="16" width="14.7109375" customWidth="1"/>
    <col min="17" max="17" width="13.140625" style="5" customWidth="1"/>
    <col min="18" max="18" width="9.42578125" customWidth="1"/>
  </cols>
  <sheetData>
    <row r="1" spans="1:25" s="1" customFormat="1" ht="15.75" thickBot="1">
      <c r="Q1" s="5"/>
    </row>
    <row r="2" spans="1:25" ht="33" customHeight="1" thickBot="1">
      <c r="A2" s="101" t="s">
        <v>62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</row>
    <row r="3" spans="1:25" ht="40.5" customHeight="1" thickBot="1">
      <c r="A3" s="104" t="s">
        <v>53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</row>
    <row r="4" spans="1:25" s="6" customFormat="1" ht="40.5" customHeight="1" thickBo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  <c r="O4" s="108" t="s">
        <v>8</v>
      </c>
      <c r="P4" s="109"/>
      <c r="Q4" s="110"/>
    </row>
    <row r="5" spans="1:25" ht="48" customHeight="1">
      <c r="A5" s="18" t="s">
        <v>0</v>
      </c>
      <c r="B5" s="19" t="s">
        <v>9</v>
      </c>
      <c r="C5" s="20" t="s">
        <v>1</v>
      </c>
      <c r="D5" s="19" t="s">
        <v>63</v>
      </c>
      <c r="E5" s="19" t="s">
        <v>6</v>
      </c>
      <c r="F5" s="19" t="s">
        <v>64</v>
      </c>
      <c r="G5" s="19" t="s">
        <v>6</v>
      </c>
      <c r="H5" s="19" t="s">
        <v>65</v>
      </c>
      <c r="I5" s="19" t="s">
        <v>6</v>
      </c>
      <c r="J5" s="19" t="s">
        <v>5</v>
      </c>
      <c r="K5" s="19" t="s">
        <v>68</v>
      </c>
      <c r="L5" s="19" t="s">
        <v>69</v>
      </c>
      <c r="M5" s="19" t="s">
        <v>70</v>
      </c>
      <c r="N5" s="21" t="s">
        <v>7</v>
      </c>
      <c r="O5" s="14" t="s">
        <v>2</v>
      </c>
      <c r="P5" s="15" t="s">
        <v>10</v>
      </c>
      <c r="Q5" s="16" t="s">
        <v>3</v>
      </c>
    </row>
    <row r="6" spans="1:25" ht="15" customHeight="1">
      <c r="A6" s="57">
        <v>1</v>
      </c>
      <c r="B6" s="58" t="s">
        <v>11</v>
      </c>
      <c r="C6" s="84" t="s">
        <v>12</v>
      </c>
      <c r="D6" s="29">
        <f>93430.45+42833</f>
        <v>136263.45000000001</v>
      </c>
      <c r="E6" s="59">
        <v>42490</v>
      </c>
      <c r="F6" s="29">
        <v>93047.2</v>
      </c>
      <c r="G6" s="60">
        <v>42520</v>
      </c>
      <c r="H6" s="29">
        <v>93042.2</v>
      </c>
      <c r="I6" s="59">
        <v>42551</v>
      </c>
      <c r="J6" s="61"/>
      <c r="K6" s="29">
        <f>8500+8500</f>
        <v>17000</v>
      </c>
      <c r="L6" s="29">
        <v>8500</v>
      </c>
      <c r="M6" s="29">
        <v>8500</v>
      </c>
      <c r="N6" s="62">
        <f>SUM(K6:M6)</f>
        <v>34000</v>
      </c>
      <c r="O6" s="63"/>
      <c r="P6" s="64"/>
      <c r="Q6" s="65"/>
      <c r="Y6" s="38" t="s">
        <v>31</v>
      </c>
    </row>
    <row r="7" spans="1:25" s="54" customFormat="1" ht="15" customHeight="1">
      <c r="A7" s="57">
        <v>2</v>
      </c>
      <c r="B7" s="58" t="s">
        <v>48</v>
      </c>
      <c r="C7" s="84" t="s">
        <v>58</v>
      </c>
      <c r="D7" s="29">
        <f>90827.53+10000</f>
        <v>100827.53</v>
      </c>
      <c r="E7" s="59">
        <v>42490</v>
      </c>
      <c r="F7" s="29">
        <v>90456.29</v>
      </c>
      <c r="G7" s="60">
        <v>42520</v>
      </c>
      <c r="H7" s="29">
        <v>90450.29</v>
      </c>
      <c r="I7" s="59">
        <v>42551</v>
      </c>
      <c r="J7" s="61"/>
      <c r="K7" s="29">
        <f>6500+2000</f>
        <v>8500</v>
      </c>
      <c r="L7" s="29">
        <v>6500</v>
      </c>
      <c r="M7" s="29">
        <v>6500</v>
      </c>
      <c r="N7" s="62">
        <f t="shared" ref="N7:N8" si="0">SUM(K7:M7)</f>
        <v>21500</v>
      </c>
      <c r="O7" s="63"/>
      <c r="P7" s="64"/>
      <c r="Q7" s="65"/>
    </row>
    <row r="8" spans="1:25" s="54" customFormat="1" ht="15" customHeight="1">
      <c r="A8" s="57">
        <v>3</v>
      </c>
      <c r="B8" s="58" t="s">
        <v>49</v>
      </c>
      <c r="C8" s="84" t="s">
        <v>50</v>
      </c>
      <c r="D8" s="29">
        <f>104040.4+10000</f>
        <v>114040.4</v>
      </c>
      <c r="E8" s="59">
        <v>42490</v>
      </c>
      <c r="F8" s="29">
        <v>103606.98</v>
      </c>
      <c r="G8" s="60">
        <v>42520</v>
      </c>
      <c r="H8" s="29">
        <v>103599.98</v>
      </c>
      <c r="I8" s="59">
        <v>42551</v>
      </c>
      <c r="J8" s="61"/>
      <c r="K8" s="29">
        <f>8000+2000</f>
        <v>10000</v>
      </c>
      <c r="L8" s="29">
        <v>8000</v>
      </c>
      <c r="M8" s="29">
        <v>8000</v>
      </c>
      <c r="N8" s="62">
        <f t="shared" si="0"/>
        <v>26000</v>
      </c>
      <c r="O8" s="63"/>
      <c r="P8" s="64"/>
      <c r="Q8" s="65"/>
    </row>
    <row r="9" spans="1:25">
      <c r="A9" s="57">
        <v>4</v>
      </c>
      <c r="B9" s="29" t="s">
        <v>13</v>
      </c>
      <c r="C9" s="85" t="s">
        <v>22</v>
      </c>
      <c r="D9" s="29">
        <f>81829.83+38582</f>
        <v>120411.83</v>
      </c>
      <c r="E9" s="59">
        <v>42490</v>
      </c>
      <c r="F9" s="29">
        <v>81445.509999999995</v>
      </c>
      <c r="G9" s="60">
        <v>42520</v>
      </c>
      <c r="H9" s="29">
        <v>81445.509999999995</v>
      </c>
      <c r="I9" s="59">
        <v>42551</v>
      </c>
      <c r="J9" s="8"/>
      <c r="K9" s="29">
        <f>7000+7700</f>
        <v>14700</v>
      </c>
      <c r="L9" s="29">
        <v>7000</v>
      </c>
      <c r="M9" s="29">
        <v>7000</v>
      </c>
      <c r="N9" s="22">
        <f t="shared" ref="N9:N18" si="1">SUM(K9:M9)</f>
        <v>28700</v>
      </c>
      <c r="O9" s="34"/>
      <c r="P9" s="9"/>
      <c r="Q9" s="35"/>
    </row>
    <row r="10" spans="1:25">
      <c r="A10" s="57">
        <v>5</v>
      </c>
      <c r="B10" s="29" t="s">
        <v>14</v>
      </c>
      <c r="C10" s="85" t="s">
        <v>23</v>
      </c>
      <c r="D10" s="29">
        <v>69095.37</v>
      </c>
      <c r="E10" s="59">
        <v>42490</v>
      </c>
      <c r="F10" s="29">
        <v>67427.63</v>
      </c>
      <c r="G10" s="60">
        <v>42520</v>
      </c>
      <c r="H10" s="29">
        <v>67424.63</v>
      </c>
      <c r="I10" s="59">
        <v>42551</v>
      </c>
      <c r="J10" s="8"/>
      <c r="K10" s="29">
        <v>4000</v>
      </c>
      <c r="L10" s="29">
        <v>4000</v>
      </c>
      <c r="M10" s="29">
        <v>4000</v>
      </c>
      <c r="N10" s="22">
        <f t="shared" si="1"/>
        <v>12000</v>
      </c>
      <c r="O10" s="34"/>
      <c r="P10" s="9"/>
      <c r="Q10" s="33"/>
    </row>
    <row r="11" spans="1:25">
      <c r="A11" s="57">
        <v>6</v>
      </c>
      <c r="B11" s="29" t="s">
        <v>15</v>
      </c>
      <c r="C11" s="85" t="s">
        <v>24</v>
      </c>
      <c r="D11" s="29">
        <f>71138.09+32426</f>
        <v>103564.09</v>
      </c>
      <c r="E11" s="59">
        <v>42490</v>
      </c>
      <c r="F11" s="29">
        <f>70862.63</f>
        <v>70862.63</v>
      </c>
      <c r="G11" s="60">
        <v>42520</v>
      </c>
      <c r="H11" s="29">
        <v>70862.63</v>
      </c>
      <c r="I11" s="59">
        <v>42551</v>
      </c>
      <c r="J11" s="8"/>
      <c r="K11" s="29">
        <v>10500</v>
      </c>
      <c r="L11" s="29">
        <v>4000</v>
      </c>
      <c r="M11" s="29">
        <v>4000</v>
      </c>
      <c r="N11" s="22">
        <f t="shared" si="1"/>
        <v>18500</v>
      </c>
      <c r="O11" s="34"/>
      <c r="P11" s="9"/>
      <c r="Q11" s="10"/>
    </row>
    <row r="12" spans="1:25">
      <c r="A12" s="57">
        <v>7</v>
      </c>
      <c r="B12" s="29" t="s">
        <v>16</v>
      </c>
      <c r="C12" s="85" t="s">
        <v>25</v>
      </c>
      <c r="D12" s="29">
        <v>59555.92</v>
      </c>
      <c r="E12" s="59">
        <v>42490</v>
      </c>
      <c r="F12" s="29">
        <v>58295.82</v>
      </c>
      <c r="G12" s="60">
        <v>42520</v>
      </c>
      <c r="H12" s="29">
        <v>58295.82</v>
      </c>
      <c r="I12" s="59">
        <v>42551</v>
      </c>
      <c r="J12" s="8"/>
      <c r="K12" s="29">
        <v>2000</v>
      </c>
      <c r="L12" s="29">
        <v>2000</v>
      </c>
      <c r="M12" s="29">
        <v>2000</v>
      </c>
      <c r="N12" s="22">
        <f t="shared" si="1"/>
        <v>6000</v>
      </c>
      <c r="O12" s="34"/>
      <c r="P12" s="9"/>
      <c r="Q12" s="10"/>
    </row>
    <row r="13" spans="1:25">
      <c r="A13" s="57">
        <v>8</v>
      </c>
      <c r="B13" s="29" t="s">
        <v>17</v>
      </c>
      <c r="C13" s="85" t="s">
        <v>26</v>
      </c>
      <c r="D13" s="29">
        <f>43618.9+20537</f>
        <v>64155.9</v>
      </c>
      <c r="E13" s="59">
        <v>42490</v>
      </c>
      <c r="F13" s="29">
        <v>43439.76</v>
      </c>
      <c r="G13" s="60">
        <v>42520</v>
      </c>
      <c r="H13" s="29">
        <v>43439.76</v>
      </c>
      <c r="I13" s="59">
        <v>42551</v>
      </c>
      <c r="J13" s="8"/>
      <c r="K13" s="29">
        <f>1000+2000</f>
        <v>3000</v>
      </c>
      <c r="L13" s="29">
        <v>1000</v>
      </c>
      <c r="M13" s="29">
        <v>1000</v>
      </c>
      <c r="N13" s="22">
        <f t="shared" si="1"/>
        <v>5000</v>
      </c>
      <c r="O13" s="34"/>
      <c r="P13" s="9"/>
      <c r="Q13" s="10"/>
    </row>
    <row r="14" spans="1:25" s="36" customFormat="1">
      <c r="A14" s="57">
        <v>9</v>
      </c>
      <c r="B14" s="29" t="s">
        <v>18</v>
      </c>
      <c r="C14" s="85" t="s">
        <v>27</v>
      </c>
      <c r="D14" s="29">
        <f>70509.08+32657</f>
        <v>103166.08</v>
      </c>
      <c r="E14" s="59">
        <v>42490</v>
      </c>
      <c r="F14" s="29">
        <v>68846.64</v>
      </c>
      <c r="G14" s="60">
        <v>42520</v>
      </c>
      <c r="H14" s="29">
        <v>68846.64</v>
      </c>
      <c r="I14" s="59">
        <v>42551</v>
      </c>
      <c r="J14" s="8"/>
      <c r="K14" s="29">
        <v>10500</v>
      </c>
      <c r="L14" s="29">
        <v>4000</v>
      </c>
      <c r="M14" s="29">
        <v>4000</v>
      </c>
      <c r="N14" s="22">
        <f t="shared" si="1"/>
        <v>18500</v>
      </c>
      <c r="O14" s="34"/>
      <c r="P14" s="9"/>
      <c r="Q14" s="10"/>
    </row>
    <row r="15" spans="1:25" s="83" customFormat="1">
      <c r="A15" s="57">
        <v>10</v>
      </c>
      <c r="B15" s="29" t="s">
        <v>60</v>
      </c>
      <c r="C15" s="85" t="s">
        <v>61</v>
      </c>
      <c r="D15" s="29">
        <v>48850.31</v>
      </c>
      <c r="E15" s="59">
        <v>42490</v>
      </c>
      <c r="F15" s="29">
        <v>49038.21</v>
      </c>
      <c r="G15" s="60">
        <v>42520</v>
      </c>
      <c r="H15" s="29">
        <v>48653.21</v>
      </c>
      <c r="I15" s="59">
        <v>42551</v>
      </c>
      <c r="J15" s="8"/>
      <c r="K15" s="29">
        <v>1000</v>
      </c>
      <c r="L15" s="29">
        <v>1000</v>
      </c>
      <c r="M15" s="29">
        <v>1000</v>
      </c>
      <c r="N15" s="22">
        <f t="shared" si="1"/>
        <v>3000</v>
      </c>
      <c r="O15" s="34"/>
      <c r="P15" s="9"/>
      <c r="Q15" s="10"/>
    </row>
    <row r="16" spans="1:25" s="99" customFormat="1">
      <c r="A16" s="57">
        <v>11</v>
      </c>
      <c r="B16" s="99" t="s">
        <v>66</v>
      </c>
      <c r="C16" s="29" t="s">
        <v>67</v>
      </c>
      <c r="D16" s="29">
        <v>0</v>
      </c>
      <c r="E16" s="59">
        <v>42490</v>
      </c>
      <c r="F16" s="29">
        <v>0</v>
      </c>
      <c r="G16" s="60">
        <v>42520</v>
      </c>
      <c r="H16" s="99">
        <v>98305.15</v>
      </c>
      <c r="I16" s="59">
        <v>42551</v>
      </c>
      <c r="J16" s="8"/>
      <c r="K16" s="29">
        <v>0</v>
      </c>
      <c r="L16" s="29">
        <v>0</v>
      </c>
      <c r="M16" s="29">
        <v>6000</v>
      </c>
      <c r="N16" s="22"/>
      <c r="O16" s="34"/>
      <c r="P16" s="9"/>
      <c r="Q16" s="10"/>
    </row>
    <row r="17" spans="1:17" s="36" customFormat="1">
      <c r="A17" s="57">
        <v>12</v>
      </c>
      <c r="B17" s="29" t="s">
        <v>19</v>
      </c>
      <c r="C17" s="85" t="s">
        <v>28</v>
      </c>
      <c r="D17" s="29">
        <f>79598.31+36625</f>
        <v>116223.31</v>
      </c>
      <c r="E17" s="59">
        <v>42490</v>
      </c>
      <c r="F17" s="29">
        <v>79279.77</v>
      </c>
      <c r="G17" s="60">
        <v>42520</v>
      </c>
      <c r="H17" s="29">
        <v>79274.77</v>
      </c>
      <c r="I17" s="59">
        <v>42551</v>
      </c>
      <c r="J17" s="8"/>
      <c r="K17" s="29">
        <f>6000+7300</f>
        <v>13300</v>
      </c>
      <c r="L17" s="29">
        <v>6000</v>
      </c>
      <c r="M17" s="29">
        <v>6000</v>
      </c>
      <c r="N17" s="22">
        <f t="shared" si="1"/>
        <v>25300</v>
      </c>
      <c r="O17" s="34"/>
      <c r="P17" s="9"/>
      <c r="Q17" s="10"/>
    </row>
    <row r="18" spans="1:17" s="36" customFormat="1">
      <c r="A18" s="57">
        <v>13</v>
      </c>
      <c r="B18" s="29" t="s">
        <v>20</v>
      </c>
      <c r="C18" s="85" t="s">
        <v>29</v>
      </c>
      <c r="D18" s="29">
        <f>76782.57+35902</f>
        <v>112684.57</v>
      </c>
      <c r="E18" s="59">
        <v>42490</v>
      </c>
      <c r="F18" s="29">
        <v>76469.649999999994</v>
      </c>
      <c r="G18" s="60">
        <v>42520</v>
      </c>
      <c r="H18" s="29">
        <v>76469.649999999994</v>
      </c>
      <c r="I18" s="59">
        <v>42551</v>
      </c>
      <c r="J18" s="8"/>
      <c r="K18" s="29">
        <f>7000+7200</f>
        <v>14200</v>
      </c>
      <c r="L18" s="29">
        <v>7000</v>
      </c>
      <c r="M18" s="29">
        <v>7000</v>
      </c>
      <c r="N18" s="22">
        <f t="shared" si="1"/>
        <v>28200</v>
      </c>
      <c r="O18" s="34"/>
      <c r="P18" s="9"/>
      <c r="Q18" s="10"/>
    </row>
    <row r="19" spans="1:17" s="36" customFormat="1">
      <c r="A19" s="57">
        <v>14</v>
      </c>
      <c r="B19" s="29" t="s">
        <v>21</v>
      </c>
      <c r="C19" s="85" t="s">
        <v>30</v>
      </c>
      <c r="D19" s="29">
        <f>47067.56+22171</f>
        <v>69238.559999999998</v>
      </c>
      <c r="E19" s="59">
        <v>42490</v>
      </c>
      <c r="F19" s="29">
        <v>46877.82</v>
      </c>
      <c r="G19" s="60">
        <v>42520</v>
      </c>
      <c r="H19" s="29">
        <v>46877.82</v>
      </c>
      <c r="I19" s="59">
        <v>42551</v>
      </c>
      <c r="J19" s="8"/>
      <c r="K19" s="29">
        <v>0</v>
      </c>
      <c r="L19" s="29">
        <v>0</v>
      </c>
      <c r="M19" s="29">
        <v>0</v>
      </c>
      <c r="N19" s="22">
        <f>SUM(K19:M19)</f>
        <v>0</v>
      </c>
      <c r="O19" s="34"/>
      <c r="P19" s="9"/>
      <c r="Q19" s="10"/>
    </row>
    <row r="20" spans="1:17" s="54" customFormat="1">
      <c r="A20" s="57">
        <v>15</v>
      </c>
      <c r="B20" s="29" t="s">
        <v>51</v>
      </c>
      <c r="C20" s="85" t="s">
        <v>52</v>
      </c>
      <c r="D20" s="29">
        <v>74683.22</v>
      </c>
      <c r="E20" s="59">
        <v>42490</v>
      </c>
      <c r="F20" s="29">
        <v>74381.919999999998</v>
      </c>
      <c r="G20" s="60">
        <v>42520</v>
      </c>
      <c r="H20" s="29">
        <v>74381.919999999998</v>
      </c>
      <c r="I20" s="59">
        <v>42551</v>
      </c>
      <c r="J20" s="41"/>
      <c r="K20" s="29">
        <v>6000</v>
      </c>
      <c r="L20" s="29">
        <v>6000</v>
      </c>
      <c r="M20" s="29">
        <v>6000</v>
      </c>
      <c r="N20" s="22">
        <f>SUM(K20:M20)</f>
        <v>18000</v>
      </c>
      <c r="O20" s="34"/>
      <c r="P20" s="42"/>
      <c r="Q20" s="43"/>
    </row>
    <row r="21" spans="1:17" s="54" customFormat="1">
      <c r="A21" s="57">
        <v>16</v>
      </c>
      <c r="B21" s="25" t="s">
        <v>45</v>
      </c>
      <c r="C21" s="25" t="s">
        <v>44</v>
      </c>
      <c r="D21" s="56">
        <v>24804</v>
      </c>
      <c r="E21" s="39">
        <v>42371</v>
      </c>
      <c r="F21" s="66">
        <v>24804</v>
      </c>
      <c r="G21" s="40">
        <v>42402</v>
      </c>
      <c r="H21" s="66">
        <v>24804</v>
      </c>
      <c r="I21" s="39">
        <v>42431</v>
      </c>
      <c r="J21" s="41"/>
      <c r="K21" s="97">
        <v>115</v>
      </c>
      <c r="L21" s="97">
        <v>115</v>
      </c>
      <c r="M21" s="97">
        <v>115</v>
      </c>
      <c r="N21" s="98">
        <f>SUM(K21:M21)</f>
        <v>345</v>
      </c>
      <c r="O21" s="34"/>
      <c r="P21" s="42"/>
      <c r="Q21" s="43"/>
    </row>
    <row r="22" spans="1:17" s="54" customFormat="1">
      <c r="A22" s="57">
        <v>17</v>
      </c>
      <c r="B22" s="29" t="s">
        <v>54</v>
      </c>
      <c r="C22" s="29" t="s">
        <v>56</v>
      </c>
      <c r="D22" s="56">
        <v>68353</v>
      </c>
      <c r="E22" s="39">
        <v>42371</v>
      </c>
      <c r="F22" s="56">
        <v>68353</v>
      </c>
      <c r="G22" s="40">
        <v>42402</v>
      </c>
      <c r="H22" s="56">
        <v>68353</v>
      </c>
      <c r="I22" s="39">
        <v>42431</v>
      </c>
      <c r="J22" s="41"/>
      <c r="K22" s="76">
        <v>21121</v>
      </c>
      <c r="L22" s="76">
        <v>21121</v>
      </c>
      <c r="M22" s="76">
        <v>21121</v>
      </c>
      <c r="N22" s="94">
        <f t="shared" ref="N22:N23" si="2">SUM(K22:M22)</f>
        <v>63363</v>
      </c>
      <c r="O22" s="34"/>
      <c r="P22" s="42"/>
      <c r="Q22" s="43"/>
    </row>
    <row r="23" spans="1:17" s="38" customFormat="1">
      <c r="A23" s="57">
        <v>18</v>
      </c>
      <c r="B23" s="95" t="s">
        <v>55</v>
      </c>
      <c r="C23" s="95" t="s">
        <v>57</v>
      </c>
      <c r="D23" s="56">
        <v>34151</v>
      </c>
      <c r="E23" s="39">
        <v>42371</v>
      </c>
      <c r="F23" s="56">
        <v>34151</v>
      </c>
      <c r="G23" s="40">
        <v>42402</v>
      </c>
      <c r="H23" s="56">
        <v>34151</v>
      </c>
      <c r="I23" s="39">
        <v>42431</v>
      </c>
      <c r="J23" s="41"/>
      <c r="K23" s="77">
        <v>10553</v>
      </c>
      <c r="L23" s="77">
        <v>10553</v>
      </c>
      <c r="M23" s="77">
        <v>10553</v>
      </c>
      <c r="N23" s="96">
        <f t="shared" si="2"/>
        <v>31659</v>
      </c>
      <c r="O23" s="34"/>
      <c r="P23" s="42"/>
      <c r="Q23" s="43"/>
    </row>
    <row r="24" spans="1:17" ht="15.75" thickBot="1">
      <c r="A24" s="11"/>
      <c r="B24" s="106" t="s">
        <v>4</v>
      </c>
      <c r="C24" s="107"/>
      <c r="D24" s="52">
        <f>SUM(D6:D23)</f>
        <v>1420068.5400000003</v>
      </c>
      <c r="E24" s="50"/>
      <c r="F24" s="52">
        <f>SUM(F6:F23)</f>
        <v>1130783.83</v>
      </c>
      <c r="G24" s="49"/>
      <c r="H24" s="51">
        <f>SUM(H6:H23)</f>
        <v>1228677.98</v>
      </c>
      <c r="I24" s="31"/>
      <c r="J24" s="23"/>
      <c r="K24" s="23">
        <f>SUM(K6:K23)</f>
        <v>146489</v>
      </c>
      <c r="L24" s="23">
        <f>SUM(L6:L23)</f>
        <v>96789</v>
      </c>
      <c r="M24" s="23">
        <f>SUM(M6:M23)</f>
        <v>102789</v>
      </c>
      <c r="N24" s="24">
        <f>SUM(N6:N23)</f>
        <v>340067</v>
      </c>
      <c r="O24" s="34"/>
      <c r="P24" s="12"/>
      <c r="Q24" s="13"/>
    </row>
    <row r="25" spans="1:17" hidden="1">
      <c r="B25" s="105"/>
      <c r="C25" s="105"/>
      <c r="E25" s="17">
        <v>43739</v>
      </c>
      <c r="F25" s="7"/>
      <c r="G25">
        <v>45566</v>
      </c>
      <c r="I25" s="2"/>
      <c r="J25" s="2"/>
      <c r="P25" s="3"/>
      <c r="Q25" s="4"/>
    </row>
    <row r="26" spans="1:17" ht="18.75">
      <c r="B26" s="100" t="s">
        <v>47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7">
      <c r="A27" s="27" t="s">
        <v>32</v>
      </c>
      <c r="B27" s="29" t="s">
        <v>34</v>
      </c>
      <c r="C27" s="29" t="s">
        <v>33</v>
      </c>
      <c r="D27" s="29" t="s">
        <v>39</v>
      </c>
      <c r="E27" s="27" t="s">
        <v>40</v>
      </c>
      <c r="F27" s="29" t="s">
        <v>35</v>
      </c>
      <c r="G27" s="27" t="s">
        <v>36</v>
      </c>
      <c r="H27" s="27" t="s">
        <v>37</v>
      </c>
      <c r="I27" s="29" t="s">
        <v>38</v>
      </c>
      <c r="K27" s="37" t="s">
        <v>46</v>
      </c>
      <c r="L27" s="27" t="s">
        <v>41</v>
      </c>
      <c r="M27" s="27" t="s">
        <v>42</v>
      </c>
      <c r="N27" s="27" t="s">
        <v>43</v>
      </c>
      <c r="P27" s="38"/>
    </row>
    <row r="28" spans="1:17">
      <c r="A28" s="27">
        <v>4</v>
      </c>
      <c r="B28" s="58" t="s">
        <v>11</v>
      </c>
      <c r="C28" s="84" t="s">
        <v>12</v>
      </c>
      <c r="D28" s="27">
        <v>4</v>
      </c>
      <c r="E28" s="27">
        <v>2016</v>
      </c>
      <c r="F28" s="27">
        <f>D6+J6</f>
        <v>136263.45000000001</v>
      </c>
      <c r="G28" s="53">
        <f>I28-H28</f>
        <v>16490</v>
      </c>
      <c r="H28" s="53">
        <f>I28*0.03</f>
        <v>510</v>
      </c>
      <c r="I28" s="27">
        <f>K6</f>
        <v>17000</v>
      </c>
      <c r="J28" s="29"/>
      <c r="K28" s="44"/>
      <c r="L28" s="45"/>
      <c r="M28" s="46"/>
      <c r="N28" s="47"/>
      <c r="O28" s="1"/>
    </row>
    <row r="29" spans="1:17">
      <c r="A29" s="27">
        <v>4</v>
      </c>
      <c r="B29" s="58" t="s">
        <v>48</v>
      </c>
      <c r="C29" s="84" t="s">
        <v>58</v>
      </c>
      <c r="D29" s="27">
        <v>4</v>
      </c>
      <c r="E29" s="27">
        <v>2016</v>
      </c>
      <c r="F29" s="27">
        <f>D7+J7</f>
        <v>100827.53</v>
      </c>
      <c r="G29" s="53">
        <f t="shared" ref="G29:G72" si="3">I29-H29</f>
        <v>8245</v>
      </c>
      <c r="H29" s="53">
        <f t="shared" ref="H29:H72" si="4">I29*0.03</f>
        <v>255</v>
      </c>
      <c r="I29" s="27">
        <f>K7</f>
        <v>8500</v>
      </c>
      <c r="J29" s="29"/>
      <c r="K29" s="37"/>
      <c r="L29" s="27"/>
      <c r="M29" s="27"/>
      <c r="N29" s="27"/>
      <c r="O29" s="1"/>
    </row>
    <row r="30" spans="1:17">
      <c r="A30" s="27">
        <v>4</v>
      </c>
      <c r="B30" s="58" t="s">
        <v>49</v>
      </c>
      <c r="C30" s="84" t="s">
        <v>50</v>
      </c>
      <c r="D30" s="27">
        <v>4</v>
      </c>
      <c r="E30" s="27">
        <v>2016</v>
      </c>
      <c r="F30" s="27">
        <f>D8+J8</f>
        <v>114040.4</v>
      </c>
      <c r="G30" s="53">
        <f t="shared" si="3"/>
        <v>9700</v>
      </c>
      <c r="H30" s="53">
        <f t="shared" si="4"/>
        <v>300</v>
      </c>
      <c r="I30" s="27">
        <f>K8</f>
        <v>10000</v>
      </c>
      <c r="J30" s="29"/>
      <c r="K30" s="37"/>
      <c r="L30" s="48"/>
      <c r="M30" s="27"/>
      <c r="N30" s="27"/>
      <c r="O30" s="1"/>
    </row>
    <row r="31" spans="1:17">
      <c r="A31" s="27">
        <v>4</v>
      </c>
      <c r="B31" s="29" t="s">
        <v>13</v>
      </c>
      <c r="C31" s="85" t="s">
        <v>22</v>
      </c>
      <c r="D31" s="27">
        <v>4</v>
      </c>
      <c r="E31" s="27">
        <v>2016</v>
      </c>
      <c r="F31" s="27">
        <f>D9+J9</f>
        <v>120411.83</v>
      </c>
      <c r="G31" s="53">
        <f t="shared" si="3"/>
        <v>14259</v>
      </c>
      <c r="H31" s="53">
        <f t="shared" si="4"/>
        <v>441</v>
      </c>
      <c r="I31" s="27">
        <f>K9</f>
        <v>14700</v>
      </c>
      <c r="J31" s="29"/>
      <c r="K31" s="37"/>
      <c r="L31" s="27"/>
      <c r="M31" s="27"/>
      <c r="N31" s="27"/>
      <c r="O31" s="1"/>
    </row>
    <row r="32" spans="1:17">
      <c r="A32" s="27">
        <v>4</v>
      </c>
      <c r="B32" s="29" t="s">
        <v>14</v>
      </c>
      <c r="C32" s="85" t="s">
        <v>23</v>
      </c>
      <c r="D32" s="27">
        <v>4</v>
      </c>
      <c r="E32" s="27">
        <v>2016</v>
      </c>
      <c r="F32" s="27">
        <f>D10+J10</f>
        <v>69095.37</v>
      </c>
      <c r="G32" s="53">
        <f t="shared" si="3"/>
        <v>3880</v>
      </c>
      <c r="H32" s="53">
        <f t="shared" si="4"/>
        <v>120</v>
      </c>
      <c r="I32" s="27">
        <f>K10</f>
        <v>4000</v>
      </c>
      <c r="J32" s="29"/>
      <c r="K32" s="37"/>
      <c r="L32" s="27"/>
      <c r="M32" s="27"/>
      <c r="N32" s="27"/>
      <c r="O32" s="1"/>
    </row>
    <row r="33" spans="1:17">
      <c r="A33" s="27">
        <v>4</v>
      </c>
      <c r="B33" s="29" t="s">
        <v>15</v>
      </c>
      <c r="C33" s="85" t="s">
        <v>24</v>
      </c>
      <c r="D33" s="27">
        <v>4</v>
      </c>
      <c r="E33" s="27">
        <v>2016</v>
      </c>
      <c r="F33" s="27">
        <f>D11+J11</f>
        <v>103564.09</v>
      </c>
      <c r="G33" s="53">
        <f t="shared" si="3"/>
        <v>10185</v>
      </c>
      <c r="H33" s="53">
        <f t="shared" si="4"/>
        <v>315</v>
      </c>
      <c r="I33" s="27">
        <f>K11</f>
        <v>10500</v>
      </c>
      <c r="J33" s="29"/>
      <c r="K33" s="37"/>
      <c r="L33" s="27"/>
      <c r="M33" s="27"/>
      <c r="N33" s="27"/>
      <c r="O33" s="1"/>
    </row>
    <row r="34" spans="1:17">
      <c r="A34" s="27">
        <v>4</v>
      </c>
      <c r="B34" s="29" t="s">
        <v>16</v>
      </c>
      <c r="C34" s="85" t="s">
        <v>25</v>
      </c>
      <c r="D34" s="27">
        <v>4</v>
      </c>
      <c r="E34" s="27">
        <v>2016</v>
      </c>
      <c r="F34" s="27">
        <f>D12+J12</f>
        <v>59555.92</v>
      </c>
      <c r="G34" s="53">
        <f t="shared" si="3"/>
        <v>1940</v>
      </c>
      <c r="H34" s="53">
        <f t="shared" si="4"/>
        <v>60</v>
      </c>
      <c r="I34" s="27">
        <f>K12</f>
        <v>2000</v>
      </c>
      <c r="J34" s="29"/>
      <c r="K34" s="37"/>
      <c r="L34" s="27"/>
      <c r="M34" s="27"/>
      <c r="N34" s="27"/>
      <c r="O34" s="1"/>
    </row>
    <row r="35" spans="1:17">
      <c r="A35" s="27">
        <v>4</v>
      </c>
      <c r="B35" s="29" t="s">
        <v>17</v>
      </c>
      <c r="C35" s="85" t="s">
        <v>26</v>
      </c>
      <c r="D35" s="27">
        <v>4</v>
      </c>
      <c r="E35" s="27">
        <v>2016</v>
      </c>
      <c r="F35" s="27">
        <f>D13+J13</f>
        <v>64155.9</v>
      </c>
      <c r="G35" s="53">
        <f t="shared" si="3"/>
        <v>2910</v>
      </c>
      <c r="H35" s="53">
        <f t="shared" si="4"/>
        <v>90</v>
      </c>
      <c r="I35" s="27">
        <f>K13</f>
        <v>3000</v>
      </c>
      <c r="J35" s="29"/>
      <c r="K35" s="37" t="s">
        <v>59</v>
      </c>
      <c r="L35" s="27">
        <v>11383</v>
      </c>
      <c r="M35" s="28">
        <v>42473</v>
      </c>
      <c r="N35" s="26">
        <v>45700</v>
      </c>
      <c r="O35" s="1"/>
    </row>
    <row r="36" spans="1:17">
      <c r="A36" s="27">
        <v>4</v>
      </c>
      <c r="B36" s="29" t="s">
        <v>18</v>
      </c>
      <c r="C36" s="85" t="s">
        <v>27</v>
      </c>
      <c r="D36" s="27">
        <v>4</v>
      </c>
      <c r="E36" s="27">
        <v>2016</v>
      </c>
      <c r="F36" s="27">
        <f>D14+J14</f>
        <v>103166.08</v>
      </c>
      <c r="G36" s="53">
        <f t="shared" si="3"/>
        <v>10185</v>
      </c>
      <c r="H36" s="53">
        <f t="shared" si="4"/>
        <v>315</v>
      </c>
      <c r="I36" s="27">
        <f>K14</f>
        <v>10500</v>
      </c>
      <c r="J36" s="29"/>
      <c r="K36" s="37" t="s">
        <v>59</v>
      </c>
      <c r="L36" s="27">
        <v>17909</v>
      </c>
      <c r="M36" s="28">
        <v>42490</v>
      </c>
      <c r="N36" s="26">
        <v>4000</v>
      </c>
      <c r="O36" s="1"/>
    </row>
    <row r="37" spans="1:17">
      <c r="A37" s="27">
        <v>4</v>
      </c>
      <c r="B37" s="29" t="s">
        <v>60</v>
      </c>
      <c r="C37" s="85" t="s">
        <v>61</v>
      </c>
      <c r="D37" s="27">
        <v>4</v>
      </c>
      <c r="E37" s="27">
        <v>2016</v>
      </c>
      <c r="F37" s="27">
        <f>D15+J15</f>
        <v>48850.31</v>
      </c>
      <c r="G37" s="53">
        <f>I37-H37</f>
        <v>970</v>
      </c>
      <c r="H37" s="53">
        <f t="shared" si="4"/>
        <v>30</v>
      </c>
      <c r="I37" s="27">
        <f>K15</f>
        <v>1000</v>
      </c>
      <c r="J37" s="29"/>
      <c r="K37" s="37" t="s">
        <v>59</v>
      </c>
      <c r="L37" s="27">
        <v>17906</v>
      </c>
      <c r="M37" s="28">
        <v>42490</v>
      </c>
      <c r="N37" s="26">
        <v>65000</v>
      </c>
      <c r="O37" s="1"/>
    </row>
    <row r="38" spans="1:17" s="83" customFormat="1">
      <c r="A38" s="27">
        <v>4</v>
      </c>
      <c r="B38" s="99" t="s">
        <v>66</v>
      </c>
      <c r="C38" s="29" t="s">
        <v>67</v>
      </c>
      <c r="D38" s="27">
        <v>4</v>
      </c>
      <c r="E38" s="27">
        <v>2016</v>
      </c>
      <c r="F38" s="27">
        <f>D16</f>
        <v>0</v>
      </c>
      <c r="G38" s="53">
        <v>0</v>
      </c>
      <c r="H38" s="53">
        <v>0</v>
      </c>
      <c r="I38" s="27">
        <f>K16</f>
        <v>0</v>
      </c>
      <c r="J38" s="29"/>
      <c r="K38" s="37"/>
      <c r="L38" s="27"/>
      <c r="M38" s="27"/>
      <c r="N38" s="27"/>
      <c r="Q38" s="5"/>
    </row>
    <row r="39" spans="1:17">
      <c r="A39" s="27">
        <v>4</v>
      </c>
      <c r="B39" s="29" t="s">
        <v>19</v>
      </c>
      <c r="C39" s="85" t="s">
        <v>28</v>
      </c>
      <c r="D39" s="27">
        <v>4</v>
      </c>
      <c r="E39" s="27">
        <v>2016</v>
      </c>
      <c r="F39" s="27">
        <f t="shared" ref="F39:F42" si="5">D17+J17</f>
        <v>116223.31</v>
      </c>
      <c r="G39" s="53">
        <f t="shared" si="3"/>
        <v>12901</v>
      </c>
      <c r="H39" s="53">
        <f t="shared" si="4"/>
        <v>399</v>
      </c>
      <c r="I39" s="27">
        <f t="shared" ref="I39:I42" si="6">K17</f>
        <v>13300</v>
      </c>
      <c r="J39" s="29"/>
      <c r="K39" s="37"/>
      <c r="L39" s="27"/>
      <c r="M39" s="27"/>
      <c r="N39" s="27"/>
      <c r="O39" s="1"/>
    </row>
    <row r="40" spans="1:17">
      <c r="A40" s="27">
        <v>4</v>
      </c>
      <c r="B40" s="29" t="s">
        <v>20</v>
      </c>
      <c r="C40" s="85" t="s">
        <v>29</v>
      </c>
      <c r="D40" s="27">
        <v>4</v>
      </c>
      <c r="E40" s="27">
        <v>2016</v>
      </c>
      <c r="F40" s="27">
        <f t="shared" si="5"/>
        <v>112684.57</v>
      </c>
      <c r="G40" s="53">
        <f t="shared" si="3"/>
        <v>13774</v>
      </c>
      <c r="H40" s="53">
        <f t="shared" si="4"/>
        <v>426</v>
      </c>
      <c r="I40" s="27">
        <f t="shared" si="6"/>
        <v>14200</v>
      </c>
      <c r="J40" s="29"/>
      <c r="K40" s="37"/>
      <c r="L40" s="27"/>
      <c r="M40" s="27"/>
      <c r="N40" s="27"/>
      <c r="O40" s="1"/>
    </row>
    <row r="41" spans="1:17">
      <c r="A41" s="27">
        <v>4</v>
      </c>
      <c r="B41" s="29" t="s">
        <v>21</v>
      </c>
      <c r="C41" s="85" t="s">
        <v>30</v>
      </c>
      <c r="D41" s="27">
        <v>4</v>
      </c>
      <c r="E41" s="27">
        <v>2016</v>
      </c>
      <c r="F41" s="27">
        <f t="shared" si="5"/>
        <v>69238.559999999998</v>
      </c>
      <c r="G41" s="53">
        <f t="shared" si="3"/>
        <v>0</v>
      </c>
      <c r="H41" s="53">
        <f t="shared" si="4"/>
        <v>0</v>
      </c>
      <c r="I41" s="27">
        <f t="shared" si="6"/>
        <v>0</v>
      </c>
      <c r="J41" s="29"/>
      <c r="K41" s="37"/>
      <c r="L41" s="27"/>
      <c r="M41" s="27"/>
      <c r="N41" s="27"/>
      <c r="O41" s="1"/>
    </row>
    <row r="42" spans="1:17">
      <c r="A42" s="27">
        <v>4</v>
      </c>
      <c r="B42" s="29" t="s">
        <v>51</v>
      </c>
      <c r="C42" s="85" t="s">
        <v>52</v>
      </c>
      <c r="D42" s="27">
        <v>4</v>
      </c>
      <c r="E42" s="27">
        <v>2016</v>
      </c>
      <c r="F42" s="27">
        <f t="shared" si="5"/>
        <v>74683.22</v>
      </c>
      <c r="G42" s="53">
        <f t="shared" si="3"/>
        <v>5820</v>
      </c>
      <c r="H42" s="53">
        <f t="shared" si="4"/>
        <v>180</v>
      </c>
      <c r="I42" s="27">
        <f t="shared" si="6"/>
        <v>6000</v>
      </c>
      <c r="J42" s="29"/>
      <c r="K42" s="37"/>
      <c r="L42" s="27"/>
      <c r="M42" s="27"/>
      <c r="N42" s="27"/>
      <c r="O42" s="1"/>
    </row>
    <row r="43" spans="1:17">
      <c r="A43" s="27">
        <v>5</v>
      </c>
      <c r="B43" s="58" t="s">
        <v>11</v>
      </c>
      <c r="C43" s="84" t="s">
        <v>12</v>
      </c>
      <c r="D43" s="27">
        <v>5</v>
      </c>
      <c r="E43" s="27">
        <v>2016</v>
      </c>
      <c r="F43" s="27">
        <f>F6</f>
        <v>93047.2</v>
      </c>
      <c r="G43" s="53">
        <f t="shared" si="3"/>
        <v>8245</v>
      </c>
      <c r="H43" s="53">
        <f t="shared" si="4"/>
        <v>255</v>
      </c>
      <c r="I43" s="27">
        <f>L6</f>
        <v>8500</v>
      </c>
      <c r="J43" s="29"/>
      <c r="K43" s="37"/>
      <c r="L43" s="27"/>
      <c r="M43" s="27"/>
      <c r="N43" s="27"/>
      <c r="O43" s="1"/>
    </row>
    <row r="44" spans="1:17" s="54" customFormat="1">
      <c r="A44" s="27">
        <v>5</v>
      </c>
      <c r="B44" s="58" t="s">
        <v>48</v>
      </c>
      <c r="C44" s="84" t="s">
        <v>58</v>
      </c>
      <c r="D44" s="27">
        <v>5</v>
      </c>
      <c r="E44" s="27">
        <v>2016</v>
      </c>
      <c r="F44" s="27">
        <f>F7</f>
        <v>90456.29</v>
      </c>
      <c r="G44" s="53">
        <f t="shared" si="3"/>
        <v>6305</v>
      </c>
      <c r="H44" s="53">
        <f t="shared" si="4"/>
        <v>195</v>
      </c>
      <c r="I44" s="27">
        <f>L7</f>
        <v>6500</v>
      </c>
      <c r="J44" s="29"/>
      <c r="K44" s="37"/>
      <c r="L44" s="27"/>
      <c r="M44" s="27"/>
      <c r="N44" s="27"/>
      <c r="Q44" s="5"/>
    </row>
    <row r="45" spans="1:17" s="54" customFormat="1">
      <c r="A45" s="27">
        <v>5</v>
      </c>
      <c r="B45" s="58" t="s">
        <v>49</v>
      </c>
      <c r="C45" s="84" t="s">
        <v>50</v>
      </c>
      <c r="D45" s="27">
        <v>5</v>
      </c>
      <c r="E45" s="27">
        <v>2016</v>
      </c>
      <c r="F45" s="27">
        <f>F8</f>
        <v>103606.98</v>
      </c>
      <c r="G45" s="53">
        <f t="shared" si="3"/>
        <v>7760</v>
      </c>
      <c r="H45" s="53">
        <f t="shared" si="4"/>
        <v>240</v>
      </c>
      <c r="I45" s="27">
        <f>L8</f>
        <v>8000</v>
      </c>
      <c r="J45" s="29"/>
      <c r="K45" s="37"/>
      <c r="L45" s="27"/>
      <c r="M45" s="27"/>
      <c r="N45" s="27"/>
      <c r="Q45" s="5"/>
    </row>
    <row r="46" spans="1:17">
      <c r="A46" s="27">
        <v>5</v>
      </c>
      <c r="B46" s="29" t="s">
        <v>13</v>
      </c>
      <c r="C46" s="85" t="s">
        <v>22</v>
      </c>
      <c r="D46" s="27">
        <v>5</v>
      </c>
      <c r="E46" s="27">
        <v>2016</v>
      </c>
      <c r="F46" s="27">
        <f>F9</f>
        <v>81445.509999999995</v>
      </c>
      <c r="G46" s="53">
        <f t="shared" si="3"/>
        <v>6790</v>
      </c>
      <c r="H46" s="53">
        <f t="shared" si="4"/>
        <v>210</v>
      </c>
      <c r="I46" s="27">
        <f>L9</f>
        <v>7000</v>
      </c>
      <c r="J46" s="29"/>
      <c r="K46" s="37"/>
      <c r="L46" s="27"/>
      <c r="M46" s="27"/>
      <c r="N46" s="27"/>
      <c r="O46" s="1"/>
    </row>
    <row r="47" spans="1:17">
      <c r="A47" s="27">
        <v>5</v>
      </c>
      <c r="B47" s="29" t="s">
        <v>14</v>
      </c>
      <c r="C47" s="85" t="s">
        <v>23</v>
      </c>
      <c r="D47" s="27">
        <v>5</v>
      </c>
      <c r="E47" s="27">
        <v>2016</v>
      </c>
      <c r="F47" s="27">
        <f>F10</f>
        <v>67427.63</v>
      </c>
      <c r="G47" s="53">
        <f t="shared" si="3"/>
        <v>3880</v>
      </c>
      <c r="H47" s="53">
        <f t="shared" si="4"/>
        <v>120</v>
      </c>
      <c r="I47" s="27">
        <f>L10</f>
        <v>4000</v>
      </c>
      <c r="J47" s="29"/>
      <c r="K47" s="37"/>
      <c r="L47" s="27"/>
      <c r="M47" s="27"/>
      <c r="N47" s="27"/>
      <c r="O47" s="1"/>
    </row>
    <row r="48" spans="1:17">
      <c r="A48" s="27">
        <v>5</v>
      </c>
      <c r="B48" s="29" t="s">
        <v>15</v>
      </c>
      <c r="C48" s="85" t="s">
        <v>24</v>
      </c>
      <c r="D48" s="27">
        <v>5</v>
      </c>
      <c r="E48" s="27">
        <v>2016</v>
      </c>
      <c r="F48" s="27">
        <f>F11</f>
        <v>70862.63</v>
      </c>
      <c r="G48" s="53">
        <f t="shared" si="3"/>
        <v>3880</v>
      </c>
      <c r="H48" s="53">
        <f t="shared" si="4"/>
        <v>120</v>
      </c>
      <c r="I48" s="27">
        <f>L11</f>
        <v>4000</v>
      </c>
      <c r="J48" s="29"/>
      <c r="K48" s="37"/>
      <c r="L48" s="27"/>
      <c r="M48" s="27"/>
      <c r="N48" s="27"/>
      <c r="O48" s="1"/>
    </row>
    <row r="49" spans="1:15">
      <c r="A49" s="27">
        <v>5</v>
      </c>
      <c r="B49" s="29" t="s">
        <v>16</v>
      </c>
      <c r="C49" s="85" t="s">
        <v>25</v>
      </c>
      <c r="D49" s="27">
        <v>5</v>
      </c>
      <c r="E49" s="27">
        <v>2016</v>
      </c>
      <c r="F49" s="27">
        <f>F12</f>
        <v>58295.82</v>
      </c>
      <c r="G49" s="53">
        <f t="shared" si="3"/>
        <v>1940</v>
      </c>
      <c r="H49" s="53">
        <f t="shared" si="4"/>
        <v>60</v>
      </c>
      <c r="I49" s="27">
        <f>L12</f>
        <v>2000</v>
      </c>
      <c r="J49" s="29"/>
      <c r="K49" s="37"/>
      <c r="L49" s="27"/>
      <c r="M49" s="27"/>
      <c r="N49" s="27"/>
      <c r="O49" s="1"/>
    </row>
    <row r="50" spans="1:15">
      <c r="A50" s="27">
        <v>5</v>
      </c>
      <c r="B50" s="29" t="s">
        <v>17</v>
      </c>
      <c r="C50" s="85" t="s">
        <v>26</v>
      </c>
      <c r="D50" s="27">
        <v>5</v>
      </c>
      <c r="E50" s="27">
        <v>2016</v>
      </c>
      <c r="F50" s="27">
        <f>F13</f>
        <v>43439.76</v>
      </c>
      <c r="G50" s="53">
        <f t="shared" si="3"/>
        <v>970</v>
      </c>
      <c r="H50" s="53">
        <f t="shared" si="4"/>
        <v>30</v>
      </c>
      <c r="I50" s="27">
        <f>L13</f>
        <v>1000</v>
      </c>
      <c r="J50" s="29"/>
      <c r="K50" s="37" t="s">
        <v>59</v>
      </c>
      <c r="L50" s="27">
        <v>10585</v>
      </c>
      <c r="M50" s="28">
        <v>42517</v>
      </c>
      <c r="N50" s="26">
        <v>65000</v>
      </c>
      <c r="O50" s="1"/>
    </row>
    <row r="51" spans="1:15">
      <c r="A51" s="27">
        <v>5</v>
      </c>
      <c r="B51" s="29" t="s">
        <v>18</v>
      </c>
      <c r="C51" s="85" t="s">
        <v>27</v>
      </c>
      <c r="D51" s="27">
        <v>5</v>
      </c>
      <c r="E51" s="27">
        <v>2016</v>
      </c>
      <c r="F51" s="27">
        <f>F14</f>
        <v>68846.64</v>
      </c>
      <c r="G51" s="53">
        <f t="shared" si="3"/>
        <v>3880</v>
      </c>
      <c r="H51" s="53">
        <f t="shared" si="4"/>
        <v>120</v>
      </c>
      <c r="I51" s="27">
        <f>L14</f>
        <v>4000</v>
      </c>
      <c r="J51" s="29"/>
      <c r="K51" s="37"/>
      <c r="L51" s="27"/>
      <c r="M51" s="28"/>
      <c r="N51" s="26"/>
      <c r="O51" s="1"/>
    </row>
    <row r="52" spans="1:15">
      <c r="A52" s="27">
        <v>5</v>
      </c>
      <c r="B52" s="29" t="s">
        <v>60</v>
      </c>
      <c r="C52" s="85" t="s">
        <v>61</v>
      </c>
      <c r="D52" s="27">
        <v>5</v>
      </c>
      <c r="E52" s="27">
        <v>2016</v>
      </c>
      <c r="F52" s="27">
        <f>F15</f>
        <v>49038.21</v>
      </c>
      <c r="G52" s="53">
        <f t="shared" si="3"/>
        <v>970</v>
      </c>
      <c r="H52" s="53">
        <f t="shared" si="4"/>
        <v>30</v>
      </c>
      <c r="I52" s="27">
        <f>L15</f>
        <v>1000</v>
      </c>
      <c r="J52" s="29"/>
      <c r="K52" s="29"/>
      <c r="L52" s="29"/>
      <c r="M52" s="29"/>
      <c r="N52" s="29"/>
      <c r="O52" s="1"/>
    </row>
    <row r="53" spans="1:15">
      <c r="A53" s="27">
        <v>5</v>
      </c>
      <c r="B53" s="99" t="s">
        <v>66</v>
      </c>
      <c r="C53" s="29" t="s">
        <v>67</v>
      </c>
      <c r="D53" s="27">
        <v>5</v>
      </c>
      <c r="E53" s="27">
        <v>2016</v>
      </c>
      <c r="F53" s="27">
        <f>F16</f>
        <v>0</v>
      </c>
      <c r="G53" s="53">
        <f t="shared" si="3"/>
        <v>0</v>
      </c>
      <c r="H53" s="53">
        <f t="shared" si="4"/>
        <v>0</v>
      </c>
      <c r="I53" s="27">
        <f>L16</f>
        <v>0</v>
      </c>
      <c r="J53" s="29"/>
      <c r="K53" s="37"/>
      <c r="L53" s="27"/>
      <c r="M53" s="27"/>
      <c r="N53" s="27"/>
      <c r="O53" s="1"/>
    </row>
    <row r="54" spans="1:15">
      <c r="A54" s="27">
        <v>5</v>
      </c>
      <c r="B54" s="29" t="s">
        <v>19</v>
      </c>
      <c r="C54" s="85" t="s">
        <v>28</v>
      </c>
      <c r="D54" s="27">
        <v>5</v>
      </c>
      <c r="E54" s="27">
        <v>2016</v>
      </c>
      <c r="F54" s="27">
        <f t="shared" ref="F54:F57" si="7">F17</f>
        <v>79279.77</v>
      </c>
      <c r="G54" s="53">
        <f t="shared" si="3"/>
        <v>5820</v>
      </c>
      <c r="H54" s="53">
        <f t="shared" si="4"/>
        <v>180</v>
      </c>
      <c r="I54" s="27">
        <f t="shared" ref="I54:I57" si="8">L17</f>
        <v>6000</v>
      </c>
      <c r="J54" s="29"/>
      <c r="K54" s="37"/>
      <c r="L54" s="27"/>
      <c r="M54" s="27"/>
      <c r="N54" s="27"/>
      <c r="O54" s="1"/>
    </row>
    <row r="55" spans="1:15">
      <c r="A55" s="27">
        <v>5</v>
      </c>
      <c r="B55" s="29" t="s">
        <v>20</v>
      </c>
      <c r="C55" s="85" t="s">
        <v>29</v>
      </c>
      <c r="D55" s="27">
        <v>5</v>
      </c>
      <c r="E55" s="27">
        <v>2016</v>
      </c>
      <c r="F55" s="27">
        <f t="shared" si="7"/>
        <v>76469.649999999994</v>
      </c>
      <c r="G55" s="53">
        <f t="shared" si="3"/>
        <v>6790</v>
      </c>
      <c r="H55" s="53">
        <f t="shared" si="4"/>
        <v>210</v>
      </c>
      <c r="I55" s="27">
        <f t="shared" si="8"/>
        <v>7000</v>
      </c>
      <c r="J55" s="29"/>
      <c r="K55" s="37"/>
      <c r="L55" s="27"/>
      <c r="M55" s="27"/>
      <c r="N55" s="27"/>
      <c r="O55" s="1"/>
    </row>
    <row r="56" spans="1:15">
      <c r="A56" s="27">
        <v>5</v>
      </c>
      <c r="B56" s="29" t="s">
        <v>21</v>
      </c>
      <c r="C56" s="85" t="s">
        <v>30</v>
      </c>
      <c r="D56" s="27">
        <v>5</v>
      </c>
      <c r="E56" s="27">
        <v>2016</v>
      </c>
      <c r="F56" s="27">
        <f t="shared" si="7"/>
        <v>46877.82</v>
      </c>
      <c r="G56" s="53">
        <f t="shared" si="3"/>
        <v>0</v>
      </c>
      <c r="H56" s="53">
        <f t="shared" si="4"/>
        <v>0</v>
      </c>
      <c r="I56" s="27">
        <f t="shared" si="8"/>
        <v>0</v>
      </c>
      <c r="J56" s="29"/>
      <c r="K56" s="37"/>
      <c r="L56" s="27"/>
      <c r="M56" s="27"/>
      <c r="N56" s="27"/>
      <c r="O56" s="1"/>
    </row>
    <row r="57" spans="1:15">
      <c r="A57" s="27">
        <v>5</v>
      </c>
      <c r="B57" s="29" t="s">
        <v>51</v>
      </c>
      <c r="C57" s="85" t="s">
        <v>52</v>
      </c>
      <c r="D57" s="27">
        <v>5</v>
      </c>
      <c r="E57" s="27">
        <v>2016</v>
      </c>
      <c r="F57" s="27">
        <f t="shared" si="7"/>
        <v>74381.919999999998</v>
      </c>
      <c r="G57" s="53">
        <f t="shared" si="3"/>
        <v>5820</v>
      </c>
      <c r="H57" s="53">
        <f t="shared" si="4"/>
        <v>180</v>
      </c>
      <c r="I57" s="27">
        <f t="shared" si="8"/>
        <v>6000</v>
      </c>
      <c r="J57" s="29"/>
      <c r="K57" s="37"/>
      <c r="L57" s="27"/>
      <c r="M57" s="27"/>
      <c r="N57" s="27"/>
      <c r="O57" s="1"/>
    </row>
    <row r="58" spans="1:15">
      <c r="A58" s="27">
        <v>6</v>
      </c>
      <c r="B58" s="58" t="s">
        <v>11</v>
      </c>
      <c r="C58" s="84" t="s">
        <v>12</v>
      </c>
      <c r="D58" s="27">
        <v>6</v>
      </c>
      <c r="E58" s="27">
        <v>2016</v>
      </c>
      <c r="F58" s="27">
        <f>H6</f>
        <v>93042.2</v>
      </c>
      <c r="G58" s="53">
        <f t="shared" si="3"/>
        <v>8245</v>
      </c>
      <c r="H58" s="53">
        <f t="shared" si="4"/>
        <v>255</v>
      </c>
      <c r="I58" s="27">
        <f>M6</f>
        <v>8500</v>
      </c>
      <c r="J58" s="29"/>
      <c r="K58" s="37"/>
      <c r="L58" s="27"/>
      <c r="M58" s="27"/>
      <c r="N58" s="27"/>
      <c r="O58" s="1"/>
    </row>
    <row r="59" spans="1:15">
      <c r="A59" s="27">
        <v>6</v>
      </c>
      <c r="B59" s="58" t="s">
        <v>48</v>
      </c>
      <c r="C59" s="84" t="s">
        <v>58</v>
      </c>
      <c r="D59" s="27">
        <v>6</v>
      </c>
      <c r="E59" s="27">
        <v>2016</v>
      </c>
      <c r="F59" s="27">
        <f>H7</f>
        <v>90450.29</v>
      </c>
      <c r="G59" s="53">
        <f t="shared" si="3"/>
        <v>6305</v>
      </c>
      <c r="H59" s="53">
        <f t="shared" si="4"/>
        <v>195</v>
      </c>
      <c r="I59" s="27">
        <f>M7</f>
        <v>6500</v>
      </c>
      <c r="J59" s="29"/>
      <c r="K59" s="37"/>
      <c r="L59" s="27"/>
      <c r="M59" s="27"/>
      <c r="N59" s="27"/>
      <c r="O59" s="1"/>
    </row>
    <row r="60" spans="1:15">
      <c r="A60" s="27">
        <v>6</v>
      </c>
      <c r="B60" s="58" t="s">
        <v>49</v>
      </c>
      <c r="C60" s="84" t="s">
        <v>50</v>
      </c>
      <c r="D60" s="27">
        <v>6</v>
      </c>
      <c r="E60" s="27">
        <v>2016</v>
      </c>
      <c r="F60" s="27">
        <f>H8</f>
        <v>103599.98</v>
      </c>
      <c r="G60" s="53">
        <f t="shared" si="3"/>
        <v>7760</v>
      </c>
      <c r="H60" s="53">
        <f t="shared" si="4"/>
        <v>240</v>
      </c>
      <c r="I60" s="27">
        <f>M8</f>
        <v>8000</v>
      </c>
      <c r="J60" s="29"/>
      <c r="K60" s="37"/>
      <c r="L60" s="27"/>
      <c r="M60" s="27"/>
      <c r="N60" s="27"/>
      <c r="O60" s="1"/>
    </row>
    <row r="61" spans="1:15">
      <c r="A61" s="27">
        <v>6</v>
      </c>
      <c r="B61" s="29" t="s">
        <v>13</v>
      </c>
      <c r="C61" s="85" t="s">
        <v>22</v>
      </c>
      <c r="D61" s="27">
        <v>6</v>
      </c>
      <c r="E61" s="27">
        <v>2016</v>
      </c>
      <c r="F61" s="27">
        <f>H9</f>
        <v>81445.509999999995</v>
      </c>
      <c r="G61" s="53">
        <f t="shared" si="3"/>
        <v>6790</v>
      </c>
      <c r="H61" s="53">
        <f t="shared" si="4"/>
        <v>210</v>
      </c>
      <c r="I61" s="27">
        <f>M9</f>
        <v>7000</v>
      </c>
      <c r="J61" s="29"/>
      <c r="K61" s="37"/>
      <c r="L61" s="27"/>
      <c r="M61" s="27"/>
      <c r="N61" s="27"/>
      <c r="O61" s="1"/>
    </row>
    <row r="62" spans="1:15">
      <c r="A62" s="27">
        <v>6</v>
      </c>
      <c r="B62" s="29" t="s">
        <v>14</v>
      </c>
      <c r="C62" s="85" t="s">
        <v>23</v>
      </c>
      <c r="D62" s="27">
        <v>6</v>
      </c>
      <c r="E62" s="27">
        <v>2016</v>
      </c>
      <c r="F62" s="27">
        <f>H10</f>
        <v>67424.63</v>
      </c>
      <c r="G62" s="53">
        <f t="shared" si="3"/>
        <v>3880</v>
      </c>
      <c r="H62" s="53">
        <f t="shared" si="4"/>
        <v>120</v>
      </c>
      <c r="I62" s="27">
        <f>M10</f>
        <v>4000</v>
      </c>
      <c r="J62" s="29"/>
      <c r="K62" s="37"/>
      <c r="L62" s="27"/>
      <c r="M62" s="27"/>
      <c r="N62" s="27"/>
      <c r="O62" s="1"/>
    </row>
    <row r="63" spans="1:15">
      <c r="A63" s="27">
        <v>6</v>
      </c>
      <c r="B63" s="29" t="s">
        <v>15</v>
      </c>
      <c r="C63" s="85" t="s">
        <v>24</v>
      </c>
      <c r="D63" s="27">
        <v>6</v>
      </c>
      <c r="E63" s="27">
        <v>2016</v>
      </c>
      <c r="F63" s="27">
        <f>H11</f>
        <v>70862.63</v>
      </c>
      <c r="G63" s="53">
        <f t="shared" si="3"/>
        <v>3880</v>
      </c>
      <c r="H63" s="53">
        <f t="shared" si="4"/>
        <v>120</v>
      </c>
      <c r="I63" s="27">
        <f>M11</f>
        <v>4000</v>
      </c>
      <c r="J63" s="29"/>
      <c r="K63" s="29"/>
      <c r="L63" s="29"/>
      <c r="M63" s="29"/>
      <c r="N63" s="29"/>
      <c r="O63" s="1"/>
    </row>
    <row r="64" spans="1:15">
      <c r="A64" s="27">
        <v>6</v>
      </c>
      <c r="B64" s="29" t="s">
        <v>16</v>
      </c>
      <c r="C64" s="85" t="s">
        <v>25</v>
      </c>
      <c r="D64" s="27">
        <v>6</v>
      </c>
      <c r="E64" s="27">
        <v>2016</v>
      </c>
      <c r="F64" s="27">
        <f>H12</f>
        <v>58295.82</v>
      </c>
      <c r="G64" s="53">
        <f t="shared" si="3"/>
        <v>1940</v>
      </c>
      <c r="H64" s="53">
        <f t="shared" si="4"/>
        <v>60</v>
      </c>
      <c r="I64" s="27">
        <f>M12</f>
        <v>2000</v>
      </c>
      <c r="J64" s="29"/>
      <c r="K64" s="37"/>
      <c r="L64" s="27"/>
      <c r="M64" s="28"/>
      <c r="N64" s="26"/>
      <c r="O64" s="1"/>
    </row>
    <row r="65" spans="1:17">
      <c r="A65" s="27">
        <v>6</v>
      </c>
      <c r="B65" s="29" t="s">
        <v>17</v>
      </c>
      <c r="C65" s="85" t="s">
        <v>26</v>
      </c>
      <c r="D65" s="27">
        <v>6</v>
      </c>
      <c r="E65" s="27">
        <v>2016</v>
      </c>
      <c r="F65" s="27">
        <f>H13</f>
        <v>43439.76</v>
      </c>
      <c r="G65" s="53">
        <f t="shared" si="3"/>
        <v>970</v>
      </c>
      <c r="H65" s="53">
        <f t="shared" si="4"/>
        <v>30</v>
      </c>
      <c r="I65" s="27">
        <f>M13</f>
        <v>1000</v>
      </c>
      <c r="J65" s="29"/>
      <c r="K65" s="37" t="s">
        <v>59</v>
      </c>
      <c r="L65" s="27">
        <v>11376</v>
      </c>
      <c r="M65" s="28">
        <v>42550</v>
      </c>
      <c r="N65" s="26">
        <v>71000</v>
      </c>
      <c r="O65" s="1"/>
    </row>
    <row r="66" spans="1:17">
      <c r="A66" s="27">
        <v>6</v>
      </c>
      <c r="B66" s="29" t="s">
        <v>18</v>
      </c>
      <c r="C66" s="85" t="s">
        <v>27</v>
      </c>
      <c r="D66" s="27">
        <v>6</v>
      </c>
      <c r="E66" s="27">
        <v>2016</v>
      </c>
      <c r="F66" s="27">
        <f>H14</f>
        <v>68846.64</v>
      </c>
      <c r="G66" s="53">
        <f t="shared" si="3"/>
        <v>3880</v>
      </c>
      <c r="H66" s="53">
        <f t="shared" si="4"/>
        <v>120</v>
      </c>
      <c r="I66" s="27">
        <f>M14</f>
        <v>4000</v>
      </c>
      <c r="J66" s="29"/>
      <c r="K66" s="37"/>
      <c r="L66" s="27"/>
      <c r="M66" s="28"/>
      <c r="N66" s="26"/>
      <c r="O66" s="1"/>
    </row>
    <row r="67" spans="1:17">
      <c r="A67" s="27">
        <v>6</v>
      </c>
      <c r="B67" s="29" t="s">
        <v>60</v>
      </c>
      <c r="C67" s="85" t="s">
        <v>61</v>
      </c>
      <c r="D67" s="27">
        <v>6</v>
      </c>
      <c r="E67" s="27">
        <v>2016</v>
      </c>
      <c r="F67" s="27">
        <f>H15</f>
        <v>48653.21</v>
      </c>
      <c r="G67" s="53">
        <f t="shared" si="3"/>
        <v>970</v>
      </c>
      <c r="H67" s="53">
        <f t="shared" si="4"/>
        <v>30</v>
      </c>
      <c r="I67" s="27">
        <f>M15</f>
        <v>1000</v>
      </c>
      <c r="J67" s="29"/>
      <c r="K67" s="37"/>
      <c r="L67" s="27"/>
      <c r="M67" s="27"/>
      <c r="N67" s="27"/>
      <c r="O67" s="1"/>
    </row>
    <row r="68" spans="1:17">
      <c r="A68" s="27">
        <v>6</v>
      </c>
      <c r="B68" s="99" t="s">
        <v>66</v>
      </c>
      <c r="C68" s="29" t="s">
        <v>67</v>
      </c>
      <c r="D68" s="27">
        <v>6</v>
      </c>
      <c r="E68" s="27">
        <v>2016</v>
      </c>
      <c r="F68" s="27">
        <f>H16</f>
        <v>98305.15</v>
      </c>
      <c r="G68" s="53">
        <f t="shared" si="3"/>
        <v>5820</v>
      </c>
      <c r="H68" s="53">
        <f t="shared" si="4"/>
        <v>180</v>
      </c>
      <c r="I68" s="27">
        <f>M16</f>
        <v>6000</v>
      </c>
      <c r="J68" s="29"/>
      <c r="K68" s="37"/>
      <c r="L68" s="27"/>
      <c r="M68" s="27"/>
      <c r="N68" s="27"/>
      <c r="O68" s="1"/>
    </row>
    <row r="69" spans="1:17">
      <c r="A69" s="27">
        <v>6</v>
      </c>
      <c r="B69" s="29" t="s">
        <v>19</v>
      </c>
      <c r="C69" s="85" t="s">
        <v>28</v>
      </c>
      <c r="D69" s="27">
        <v>6</v>
      </c>
      <c r="E69" s="27">
        <v>2016</v>
      </c>
      <c r="F69" s="27">
        <f t="shared" ref="F69:F72" si="9">H17</f>
        <v>79274.77</v>
      </c>
      <c r="G69" s="53">
        <f t="shared" si="3"/>
        <v>5820</v>
      </c>
      <c r="H69" s="53">
        <f t="shared" si="4"/>
        <v>180</v>
      </c>
      <c r="I69" s="27">
        <f t="shared" ref="I69:I72" si="10">M17</f>
        <v>6000</v>
      </c>
      <c r="J69" s="29"/>
      <c r="K69" s="37"/>
      <c r="L69" s="27"/>
      <c r="M69" s="27"/>
      <c r="N69" s="27"/>
      <c r="O69" s="1"/>
    </row>
    <row r="70" spans="1:17">
      <c r="A70" s="27">
        <v>6</v>
      </c>
      <c r="B70" s="29" t="s">
        <v>20</v>
      </c>
      <c r="C70" s="85" t="s">
        <v>29</v>
      </c>
      <c r="D70" s="27">
        <v>6</v>
      </c>
      <c r="E70" s="27">
        <v>2016</v>
      </c>
      <c r="F70" s="27">
        <f t="shared" si="9"/>
        <v>76469.649999999994</v>
      </c>
      <c r="G70" s="53">
        <f t="shared" si="3"/>
        <v>6790</v>
      </c>
      <c r="H70" s="53">
        <f t="shared" si="4"/>
        <v>210</v>
      </c>
      <c r="I70" s="27">
        <f t="shared" si="10"/>
        <v>7000</v>
      </c>
      <c r="J70" s="29"/>
      <c r="K70" s="37"/>
      <c r="L70" s="27"/>
      <c r="M70" s="27"/>
      <c r="N70" s="27"/>
      <c r="O70" s="1"/>
    </row>
    <row r="71" spans="1:17" s="54" customFormat="1">
      <c r="A71" s="27">
        <v>6</v>
      </c>
      <c r="B71" s="29" t="s">
        <v>21</v>
      </c>
      <c r="C71" s="85" t="s">
        <v>30</v>
      </c>
      <c r="D71" s="27">
        <v>6</v>
      </c>
      <c r="E71" s="27">
        <v>2016</v>
      </c>
      <c r="F71" s="27">
        <f t="shared" si="9"/>
        <v>46877.82</v>
      </c>
      <c r="G71" s="53">
        <f t="shared" si="3"/>
        <v>0</v>
      </c>
      <c r="H71" s="53">
        <f t="shared" si="4"/>
        <v>0</v>
      </c>
      <c r="I71" s="27">
        <f t="shared" si="10"/>
        <v>0</v>
      </c>
      <c r="J71" s="29"/>
      <c r="K71" s="37"/>
      <c r="L71" s="27"/>
      <c r="M71" s="27"/>
      <c r="N71" s="27"/>
      <c r="Q71" s="5"/>
    </row>
    <row r="72" spans="1:17" s="38" customFormat="1">
      <c r="A72" s="27">
        <v>6</v>
      </c>
      <c r="B72" s="29" t="s">
        <v>51</v>
      </c>
      <c r="C72" s="85" t="s">
        <v>52</v>
      </c>
      <c r="D72" s="27">
        <v>6</v>
      </c>
      <c r="E72" s="27">
        <v>2016</v>
      </c>
      <c r="F72" s="27">
        <f t="shared" si="9"/>
        <v>74381.919999999998</v>
      </c>
      <c r="G72" s="53">
        <f t="shared" si="3"/>
        <v>5820</v>
      </c>
      <c r="H72" s="53">
        <f t="shared" si="4"/>
        <v>180</v>
      </c>
      <c r="I72" s="27">
        <f t="shared" si="10"/>
        <v>6000</v>
      </c>
      <c r="J72" s="29"/>
      <c r="K72" s="29"/>
      <c r="L72" s="29"/>
      <c r="M72" s="29"/>
      <c r="N72" s="29"/>
      <c r="Q72" s="5"/>
    </row>
    <row r="73" spans="1:17" s="67" customFormat="1">
      <c r="A73" s="27">
        <v>1</v>
      </c>
      <c r="B73" s="25" t="s">
        <v>45</v>
      </c>
      <c r="C73" s="25" t="s">
        <v>44</v>
      </c>
      <c r="D73" s="32">
        <v>1</v>
      </c>
      <c r="E73" s="27">
        <v>2016</v>
      </c>
      <c r="F73" s="56">
        <v>24804</v>
      </c>
      <c r="G73" s="30">
        <f t="shared" ref="G73" si="11">I73-H73</f>
        <v>111.55</v>
      </c>
      <c r="H73" s="53">
        <f t="shared" ref="H73" si="12">I73*3/100</f>
        <v>3.45</v>
      </c>
      <c r="I73" s="76">
        <v>115</v>
      </c>
      <c r="J73" s="29"/>
      <c r="K73" s="86"/>
      <c r="L73" s="86"/>
      <c r="M73" s="86"/>
      <c r="N73" s="86"/>
      <c r="Q73" s="5"/>
    </row>
    <row r="74" spans="1:17" s="54" customFormat="1">
      <c r="A74" s="27">
        <v>1</v>
      </c>
      <c r="B74" s="29" t="s">
        <v>54</v>
      </c>
      <c r="C74" s="29" t="s">
        <v>56</v>
      </c>
      <c r="D74" s="32">
        <v>1</v>
      </c>
      <c r="E74" s="27">
        <v>2016</v>
      </c>
      <c r="F74" s="56">
        <v>68353</v>
      </c>
      <c r="G74" s="30">
        <f t="shared" ref="G74:G79" si="13">I74-H74</f>
        <v>20487.37</v>
      </c>
      <c r="H74" s="53">
        <f t="shared" ref="H74:H79" si="14">I74*3/100</f>
        <v>633.63</v>
      </c>
      <c r="I74" s="76">
        <v>21121</v>
      </c>
      <c r="J74" s="29"/>
      <c r="K74" s="72" t="s">
        <v>59</v>
      </c>
      <c r="L74" s="73">
        <v>13237</v>
      </c>
      <c r="M74" s="74">
        <v>42464</v>
      </c>
      <c r="N74" s="75">
        <v>31789</v>
      </c>
      <c r="Q74" s="5"/>
    </row>
    <row r="75" spans="1:17" s="54" customFormat="1">
      <c r="A75" s="27">
        <v>1</v>
      </c>
      <c r="B75" s="29" t="s">
        <v>55</v>
      </c>
      <c r="C75" s="29" t="s">
        <v>57</v>
      </c>
      <c r="D75" s="32">
        <v>1</v>
      </c>
      <c r="E75" s="27">
        <v>2016</v>
      </c>
      <c r="F75" s="56">
        <v>34151</v>
      </c>
      <c r="G75" s="30">
        <f t="shared" si="13"/>
        <v>10236.41</v>
      </c>
      <c r="H75" s="53">
        <f t="shared" si="14"/>
        <v>316.58999999999997</v>
      </c>
      <c r="I75" s="76">
        <v>10553</v>
      </c>
      <c r="J75" s="29"/>
      <c r="K75" s="87"/>
      <c r="L75" s="88"/>
      <c r="M75" s="89"/>
      <c r="N75" s="90"/>
      <c r="Q75" s="5"/>
    </row>
    <row r="76" spans="1:17" s="54" customFormat="1">
      <c r="A76" s="27">
        <v>2</v>
      </c>
      <c r="B76" s="25" t="s">
        <v>45</v>
      </c>
      <c r="C76" s="25" t="s">
        <v>44</v>
      </c>
      <c r="D76" s="32">
        <v>2</v>
      </c>
      <c r="E76" s="27">
        <v>2016</v>
      </c>
      <c r="F76" s="56">
        <v>24804</v>
      </c>
      <c r="G76" s="30">
        <f t="shared" si="13"/>
        <v>111.55</v>
      </c>
      <c r="H76" s="53">
        <f t="shared" si="14"/>
        <v>3.45</v>
      </c>
      <c r="I76" s="77">
        <v>115</v>
      </c>
      <c r="J76" s="29"/>
      <c r="K76" s="92"/>
      <c r="L76" s="92"/>
      <c r="M76" s="92"/>
      <c r="N76" s="92"/>
      <c r="Q76" s="5"/>
    </row>
    <row r="77" spans="1:17">
      <c r="A77" s="27">
        <v>2</v>
      </c>
      <c r="B77" s="29" t="s">
        <v>54</v>
      </c>
      <c r="C77" s="29" t="s">
        <v>56</v>
      </c>
      <c r="D77" s="32">
        <v>2</v>
      </c>
      <c r="E77" s="27">
        <v>2016</v>
      </c>
      <c r="F77" s="56">
        <v>68353</v>
      </c>
      <c r="G77" s="30">
        <f t="shared" si="13"/>
        <v>20487.37</v>
      </c>
      <c r="H77" s="53">
        <f t="shared" si="14"/>
        <v>633.63</v>
      </c>
      <c r="I77" s="77">
        <v>21121</v>
      </c>
      <c r="J77" s="29"/>
      <c r="K77" s="68" t="s">
        <v>59</v>
      </c>
      <c r="L77" s="69">
        <v>12554</v>
      </c>
      <c r="M77" s="70">
        <v>42493</v>
      </c>
      <c r="N77" s="71">
        <v>31789</v>
      </c>
      <c r="O77" s="1"/>
    </row>
    <row r="78" spans="1:17">
      <c r="A78" s="27">
        <v>2</v>
      </c>
      <c r="B78" s="29" t="s">
        <v>55</v>
      </c>
      <c r="C78" s="29" t="s">
        <v>57</v>
      </c>
      <c r="D78" s="32">
        <v>2</v>
      </c>
      <c r="E78" s="27">
        <v>2016</v>
      </c>
      <c r="F78" s="56">
        <v>34151</v>
      </c>
      <c r="G78" s="30">
        <f t="shared" si="13"/>
        <v>10236.41</v>
      </c>
      <c r="H78" s="53">
        <f t="shared" si="14"/>
        <v>316.58999999999997</v>
      </c>
      <c r="I78" s="77">
        <v>10553</v>
      </c>
      <c r="J78" s="85"/>
      <c r="K78" s="92"/>
      <c r="L78" s="92"/>
      <c r="M78" s="92"/>
      <c r="N78" s="92"/>
    </row>
    <row r="79" spans="1:17">
      <c r="A79" s="27">
        <v>3</v>
      </c>
      <c r="B79" s="25" t="s">
        <v>45</v>
      </c>
      <c r="C79" s="25" t="s">
        <v>44</v>
      </c>
      <c r="D79" s="32">
        <v>3</v>
      </c>
      <c r="E79" s="27">
        <v>2016</v>
      </c>
      <c r="F79" s="56">
        <v>24804</v>
      </c>
      <c r="G79" s="30">
        <f t="shared" si="13"/>
        <v>111.55</v>
      </c>
      <c r="H79" s="53">
        <f t="shared" si="14"/>
        <v>3.45</v>
      </c>
      <c r="I79" s="91">
        <v>115</v>
      </c>
      <c r="J79" s="85"/>
      <c r="K79" s="93"/>
      <c r="L79" s="93"/>
      <c r="M79" s="93"/>
      <c r="N79" s="93"/>
    </row>
    <row r="80" spans="1:17">
      <c r="A80" s="82">
        <v>3</v>
      </c>
      <c r="B80" s="29" t="s">
        <v>54</v>
      </c>
      <c r="C80" s="29" t="s">
        <v>56</v>
      </c>
      <c r="D80" s="32">
        <v>3</v>
      </c>
      <c r="E80" s="27">
        <v>2016</v>
      </c>
      <c r="F80" s="56">
        <v>68353</v>
      </c>
      <c r="G80" s="30">
        <f t="shared" ref="G80:G81" si="15">I80-H80</f>
        <v>20487.37</v>
      </c>
      <c r="H80" s="53">
        <f t="shared" ref="H80:H81" si="16">I80*3/100</f>
        <v>633.63</v>
      </c>
      <c r="I80" s="91">
        <v>21121</v>
      </c>
      <c r="K80" s="78" t="s">
        <v>59</v>
      </c>
      <c r="L80" s="79">
        <v>16552</v>
      </c>
      <c r="M80" s="80">
        <v>42525</v>
      </c>
      <c r="N80" s="81">
        <v>31789</v>
      </c>
    </row>
    <row r="81" spans="1:14">
      <c r="A81" s="82">
        <v>3</v>
      </c>
      <c r="B81" s="29" t="s">
        <v>55</v>
      </c>
      <c r="C81" s="29" t="s">
        <v>57</v>
      </c>
      <c r="D81" s="32">
        <v>3</v>
      </c>
      <c r="E81" s="27">
        <v>2016</v>
      </c>
      <c r="F81" s="55">
        <v>34151</v>
      </c>
      <c r="G81" s="30">
        <f t="shared" si="15"/>
        <v>10236.41</v>
      </c>
      <c r="H81" s="53">
        <f t="shared" si="16"/>
        <v>316.58999999999997</v>
      </c>
      <c r="I81" s="91">
        <v>10553</v>
      </c>
      <c r="K81" s="93"/>
      <c r="L81" s="93"/>
      <c r="M81" s="93"/>
      <c r="N81" s="93"/>
    </row>
  </sheetData>
  <mergeCells count="7">
    <mergeCell ref="B26:M26"/>
    <mergeCell ref="A2:Q2"/>
    <mergeCell ref="A3:Q3"/>
    <mergeCell ref="B25:C25"/>
    <mergeCell ref="B24:C24"/>
    <mergeCell ref="O4:Q4"/>
    <mergeCell ref="A4:N4"/>
  </mergeCells>
  <pageMargins left="0.7" right="0.7" top="0.75" bottom="0.49" header="0.3" footer="0.3"/>
  <pageSetup paperSize="9" scale="63" orientation="landscape" verticalDpi="300" r:id="rId1"/>
  <rowBreaks count="1" manualBreakCount="1">
    <brk id="24" max="16383" man="1"/>
  </rowBreaks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Format</vt:lpstr>
      <vt:lpstr>'Data Format'!Print_Area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Magoharshit</dc:creator>
  <cp:lastModifiedBy>sandeep.arya</cp:lastModifiedBy>
  <cp:lastPrinted>2014-10-14T06:54:58Z</cp:lastPrinted>
  <dcterms:created xsi:type="dcterms:W3CDTF">2014-05-31T07:55:49Z</dcterms:created>
  <dcterms:modified xsi:type="dcterms:W3CDTF">2016-07-08T10:24:25Z</dcterms:modified>
</cp:coreProperties>
</file>