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<sst xmlns="http://schemas.openxmlformats.org/spreadsheetml/2006/main" count="70" uniqueCount="30">
  <si>
    <t xml:space="preserve">Target</t>
  </si>
  <si>
    <t xml:space="preserve">Actual</t>
  </si>
  <si>
    <t xml:space="preserve">Quarter 1</t>
  </si>
  <si>
    <t xml:space="preserve">Quarter 2</t>
  </si>
  <si>
    <t xml:space="preserve">Quarter 3</t>
  </si>
  <si>
    <t xml:space="preserve">Quarter 4</t>
  </si>
  <si>
    <t xml:space="preserve">Courses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</si>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</sst>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B3B3B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Projected and actual values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Sheet1!$A$2:$A$5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2727</c:v>
                </c:pt>
                <c:pt idx="1">
                  <c:v>3860</c:v>
                </c:pt>
                <c:pt idx="2">
                  <c:v>3169</c:v>
                </c:pt>
                <c:pt idx="3">
                  <c:v>3222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a933"/>
            </a:soli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00a933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Sheet1!$A$2:$A$5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3358</c:v>
                </c:pt>
                <c:pt idx="1">
                  <c:v>3829</c:v>
                </c:pt>
                <c:pt idx="2">
                  <c:v>2374</c:v>
                </c:pt>
                <c:pt idx="3">
                  <c:v>3373</c:v>
                </c:pt>
              </c:numCache>
            </c:numRef>
          </c:val>
        </c:ser>
        <c:gapWidth val="97"/>
        <c:overlap val="-24"/>
        <c:axId val="87460277"/>
        <c:axId val="90407607"/>
      </c:barChart>
      <c:catAx>
        <c:axId val="874602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407607"/>
        <c:crosses val="autoZero"/>
        <c:auto val="1"/>
        <c:lblAlgn val="ctr"/>
        <c:lblOffset val="100"/>
        <c:noMultiLvlLbl val="0"/>
      </c:catAx>
      <c:valAx>
        <c:axId val="904076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460277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Courses held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Courses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Sheet1!$A$9:$A$12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Sheet1!$B$9:$B$12</c:f>
              <c:numCache>
                <c:formatCode>General</c:formatCode>
                <c:ptCount val="4"/>
                <c:pt idx="0">
                  <c:v>134</c:v>
                </c:pt>
                <c:pt idx="1">
                  <c:v>190</c:v>
                </c:pt>
                <c:pt idx="2">
                  <c:v>156</c:v>
                </c:pt>
                <c:pt idx="3">
                  <c:v>159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8035389"/>
        <c:axId val="27630072"/>
      </c:lineChart>
      <c:catAx>
        <c:axId val="980353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630072"/>
        <c:crosses val="autoZero"/>
        <c:auto val="1"/>
        <c:lblAlgn val="ctr"/>
        <c:lblOffset val="100"/>
        <c:noMultiLvlLbl val="0"/>
      </c:catAx>
      <c:valAx>
        <c:axId val="276300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0353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Courses to income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Sheet1!$B$33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Sheet1!$A$34:$A$37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Sheet1!$B$34:$B$37</c:f>
              <c:numCache>
                <c:formatCode>General</c:formatCode>
                <c:ptCount val="4"/>
                <c:pt idx="0">
                  <c:v>2727</c:v>
                </c:pt>
                <c:pt idx="1">
                  <c:v>3860</c:v>
                </c:pt>
                <c:pt idx="2">
                  <c:v>3169</c:v>
                </c:pt>
                <c:pt idx="3">
                  <c:v>3222</c:v>
                </c:pt>
              </c:numCache>
            </c:numRef>
          </c:val>
        </c:ser>
        <c:ser>
          <c:idx val="1"/>
          <c:order val="1"/>
          <c:tx>
            <c:strRef>
              <c:f>Sheet1!$C$33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Sheet1!$A$34:$A$37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Sheet1!$C$34:$C$37</c:f>
              <c:numCache>
                <c:formatCode>General</c:formatCode>
                <c:ptCount val="4"/>
                <c:pt idx="0">
                  <c:v>3358</c:v>
                </c:pt>
                <c:pt idx="1">
                  <c:v>3829</c:v>
                </c:pt>
                <c:pt idx="2">
                  <c:v>2374</c:v>
                </c:pt>
                <c:pt idx="3">
                  <c:v>3373</c:v>
                </c:pt>
              </c:numCache>
            </c:numRef>
          </c:val>
        </c:ser>
        <c:gapWidth val="100"/>
        <c:overlap val="0"/>
        <c:axId val="90116754"/>
        <c:axId val="22981382"/>
      </c:barChart>
      <c:lineChart>
        <c:grouping val="standard"/>
        <c:varyColors val="0"/>
        <c:ser>
          <c:idx val="2"/>
          <c:order val="2"/>
          <c:tx>
            <c:strRef>
              <c:f>Sheet1!$D$33</c:f>
              <c:strCache>
                <c:ptCount val="1"/>
                <c:pt idx="0">
                  <c:v>Courses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Sheet1!$A$34:$A$37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Sheet1!$D$34:$D$37</c:f>
              <c:numCache>
                <c:formatCode>General</c:formatCode>
                <c:ptCount val="4"/>
                <c:pt idx="0">
                  <c:v>1340</c:v>
                </c:pt>
                <c:pt idx="1">
                  <c:v>1897</c:v>
                </c:pt>
                <c:pt idx="2">
                  <c:v>1557</c:v>
                </c:pt>
                <c:pt idx="3">
                  <c:v>1583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0116754"/>
        <c:axId val="22981382"/>
      </c:lineChart>
      <c:catAx>
        <c:axId val="901167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981382"/>
        <c:crosses val="autoZero"/>
        <c:auto val="1"/>
        <c:lblAlgn val="ctr"/>
        <c:lblOffset val="100"/>
        <c:noMultiLvlLbl val="0"/>
      </c:catAx>
      <c:valAx>
        <c:axId val="2298138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11675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Sheet1!$D$33</c:f>
              <c:strCache>
                <c:ptCount val="1"/>
                <c:pt idx="0">
                  <c:v>Courses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Sheet1!$C$34:$C$37</c:f>
              <c:numCache>
                <c:formatCode>General</c:formatCode>
                <c:ptCount val="4"/>
                <c:pt idx="0">
                  <c:v>3358</c:v>
                </c:pt>
                <c:pt idx="1">
                  <c:v>3829</c:v>
                </c:pt>
                <c:pt idx="2">
                  <c:v>2374</c:v>
                </c:pt>
                <c:pt idx="3">
                  <c:v>3373</c:v>
                </c:pt>
              </c:numCache>
            </c:numRef>
          </c:xVal>
          <c:yVal>
            <c:numRef>
              <c:f>Sheet1!$D$34:$D$37</c:f>
              <c:numCache>
                <c:formatCode>General</c:formatCode>
                <c:ptCount val="4"/>
                <c:pt idx="0">
                  <c:v>1340</c:v>
                </c:pt>
                <c:pt idx="1">
                  <c:v>1897</c:v>
                </c:pt>
                <c:pt idx="2">
                  <c:v>1557</c:v>
                </c:pt>
                <c:pt idx="3">
                  <c:v>1583</c:v>
                </c:pt>
              </c:numCache>
            </c:numRef>
          </c:yVal>
          <c:smooth val="0"/>
        </c:ser>
        <c:axId val="71263942"/>
        <c:axId val="81004526"/>
      </c:scatterChart>
      <c:valAx>
        <c:axId val="7126394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004526"/>
        <c:crosses val="autoZero"/>
        <c:crossBetween val="midCat"/>
      </c:valAx>
      <c:valAx>
        <c:axId val="810045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26394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423000</xdr:colOff>
      <xdr:row>1</xdr:row>
      <xdr:rowOff>113040</xdr:rowOff>
    </xdr:from>
    <xdr:to>
      <xdr:col>10</xdr:col>
      <xdr:colOff>493200</xdr:colOff>
      <xdr:row>21</xdr:row>
      <xdr:rowOff>101520</xdr:rowOff>
    </xdr:to>
    <xdr:graphicFrame>
      <xdr:nvGraphicFramePr>
        <xdr:cNvPr id="0" name=""/>
        <xdr:cNvGraphicFramePr/>
      </xdr:nvGraphicFramePr>
      <xdr:xfrm>
        <a:off x="2861280" y="2754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532440</xdr:colOff>
      <xdr:row>1</xdr:row>
      <xdr:rowOff>131760</xdr:rowOff>
    </xdr:from>
    <xdr:to>
      <xdr:col>17</xdr:col>
      <xdr:colOff>602280</xdr:colOff>
      <xdr:row>21</xdr:row>
      <xdr:rowOff>120240</xdr:rowOff>
    </xdr:to>
    <xdr:graphicFrame>
      <xdr:nvGraphicFramePr>
        <xdr:cNvPr id="1" name=""/>
        <xdr:cNvGraphicFramePr/>
      </xdr:nvGraphicFramePr>
      <xdr:xfrm>
        <a:off x="8660160" y="294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601560</xdr:colOff>
      <xdr:row>24</xdr:row>
      <xdr:rowOff>80280</xdr:rowOff>
    </xdr:from>
    <xdr:to>
      <xdr:col>11</xdr:col>
      <xdr:colOff>671760</xdr:colOff>
      <xdr:row>44</xdr:row>
      <xdr:rowOff>68760</xdr:rowOff>
    </xdr:to>
    <xdr:graphicFrame>
      <xdr:nvGraphicFramePr>
        <xdr:cNvPr id="2" name=""/>
        <xdr:cNvGraphicFramePr/>
      </xdr:nvGraphicFramePr>
      <xdr:xfrm>
        <a:off x="3852720" y="3981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234720</xdr:colOff>
      <xdr:row>27</xdr:row>
      <xdr:rowOff>121680</xdr:rowOff>
    </xdr:from>
    <xdr:to>
      <xdr:col>19</xdr:col>
      <xdr:colOff>304920</xdr:colOff>
      <xdr:row>47</xdr:row>
      <xdr:rowOff>110160</xdr:rowOff>
    </xdr:to>
    <xdr:graphicFrame>
      <xdr:nvGraphicFramePr>
        <xdr:cNvPr id="3" name=""/>
        <xdr:cNvGraphicFramePr/>
      </xdr:nvGraphicFramePr>
      <xdr:xfrm>
        <a:off x="9988200" y="4510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35" activeCellId="0" sqref="T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</row>
    <row r="2" customFormat="false" ht="12.8" hidden="false" customHeight="false" outlineLevel="0" collapsed="false">
      <c r="A2" s="1" t="s">
        <v>2</v>
      </c>
      <c r="B2" s="0" t="n">
        <v>2727</v>
      </c>
      <c r="C2" s="0" t="n">
        <v>3358</v>
      </c>
    </row>
    <row r="3" customFormat="false" ht="12.8" hidden="false" customHeight="false" outlineLevel="0" collapsed="false">
      <c r="A3" s="1" t="s">
        <v>3</v>
      </c>
      <c r="B3" s="0" t="n">
        <v>3860</v>
      </c>
      <c r="C3" s="0" t="n">
        <v>3829</v>
      </c>
    </row>
    <row r="4" customFormat="false" ht="12.8" hidden="false" customHeight="false" outlineLevel="0" collapsed="false">
      <c r="A4" s="1" t="s">
        <v>4</v>
      </c>
      <c r="B4" s="0" t="n">
        <v>3169</v>
      </c>
      <c r="C4" s="0" t="n">
        <v>2374</v>
      </c>
    </row>
    <row r="5" customFormat="false" ht="12.8" hidden="false" customHeight="false" outlineLevel="0" collapsed="false">
      <c r="A5" s="1" t="s">
        <v>5</v>
      </c>
      <c r="B5" s="0" t="n">
        <v>3222</v>
      </c>
      <c r="C5" s="0" t="n">
        <v>3373</v>
      </c>
    </row>
    <row r="8" customFormat="false" ht="12.8" hidden="false" customHeight="false" outlineLevel="0" collapsed="false">
      <c r="A8" s="1"/>
      <c r="B8" s="1" t="s">
        <v>6</v>
      </c>
    </row>
    <row r="9" customFormat="false" ht="12.8" hidden="false" customHeight="false" outlineLevel="0" collapsed="false">
      <c r="A9" s="1" t="s">
        <v>2</v>
      </c>
      <c r="B9" s="0" t="n">
        <v>134</v>
      </c>
    </row>
    <row r="10" customFormat="false" ht="12.8" hidden="false" customHeight="false" outlineLevel="0" collapsed="false">
      <c r="A10" s="1" t="s">
        <v>3</v>
      </c>
      <c r="B10" s="0" t="n">
        <f aca="false">ROUND(B9/B2*B3,0)</f>
        <v>190</v>
      </c>
    </row>
    <row r="11" customFormat="false" ht="12.8" hidden="false" customHeight="false" outlineLevel="0" collapsed="false">
      <c r="A11" s="1" t="s">
        <v>4</v>
      </c>
      <c r="B11" s="0" t="n">
        <f aca="false">ROUND(B10/B3*B4,0)</f>
        <v>156</v>
      </c>
    </row>
    <row r="12" customFormat="false" ht="12.8" hidden="false" customHeight="false" outlineLevel="0" collapsed="false">
      <c r="A12" s="1" t="s">
        <v>5</v>
      </c>
      <c r="B12" s="0" t="n">
        <f aca="false">ROUND(B11/B4*B5,0)</f>
        <v>159</v>
      </c>
    </row>
    <row r="33" customFormat="false" ht="12.8" hidden="false" customHeight="false" outlineLevel="0" collapsed="false">
      <c r="A33" s="1"/>
      <c r="B33" s="2" t="s">
        <v>0</v>
      </c>
      <c r="C33" s="2" t="s">
        <v>1</v>
      </c>
      <c r="D33" s="1" t="s">
        <v>6</v>
      </c>
    </row>
    <row r="34" customFormat="false" ht="12.8" hidden="false" customHeight="false" outlineLevel="0" collapsed="false">
      <c r="A34" s="1" t="s">
        <v>2</v>
      </c>
      <c r="B34" s="0" t="n">
        <v>2727</v>
      </c>
      <c r="C34" s="0" t="n">
        <v>3358</v>
      </c>
      <c r="D34" s="0" t="n">
        <v>1340</v>
      </c>
    </row>
    <row r="35" customFormat="false" ht="12.8" hidden="false" customHeight="false" outlineLevel="0" collapsed="false">
      <c r="A35" s="1" t="s">
        <v>3</v>
      </c>
      <c r="B35" s="0" t="n">
        <v>3860</v>
      </c>
      <c r="C35" s="0" t="n">
        <v>3829</v>
      </c>
      <c r="D35" s="0" t="n">
        <f aca="false">ROUND(D34/B34*B35,0)</f>
        <v>1897</v>
      </c>
    </row>
    <row r="36" customFormat="false" ht="12.8" hidden="false" customHeight="false" outlineLevel="0" collapsed="false">
      <c r="A36" s="1" t="s">
        <v>4</v>
      </c>
      <c r="B36" s="0" t="n">
        <v>3169</v>
      </c>
      <c r="C36" s="0" t="n">
        <v>2374</v>
      </c>
      <c r="D36" s="0" t="n">
        <f aca="false">ROUND(D35/B35*B36,0)</f>
        <v>1557</v>
      </c>
    </row>
    <row r="37" customFormat="false" ht="12.8" hidden="false" customHeight="false" outlineLevel="0" collapsed="false">
      <c r="A37" s="1" t="s">
        <v>5</v>
      </c>
      <c r="B37" s="0" t="n">
        <v>3222</v>
      </c>
      <c r="C37" s="0" t="n">
        <v>3373</v>
      </c>
      <c r="D37" s="0" t="n">
        <f aca="false">ROUND(D36/B36*B37,0)</f>
        <v>1583</v>
      </c>
    </row>
    <row r="43" customFormat="false" ht="12.8" hidden="false" customHeight="false" outlineLevel="0" collapsed="false">
      <c r="B43" s="0" t="n">
        <f aca="false">CORREL(C34:C37,D34:D37)</f>
        <v>0.424383184009967</v>
      </c>
    </row>
    <row r="50" customFormat="false" ht="12.8" hidden="false" customHeight="false" outlineLevel="0" collapsed="false">
      <c r="F50" s="3" t="s">
        <v>7</v>
      </c>
      <c r="N50" s="3" t="s">
        <v>7</v>
      </c>
    </row>
    <row r="51" customFormat="false" ht="12.8" hidden="false" customHeight="false" outlineLevel="0" collapsed="false">
      <c r="F51" s="0" t="s">
        <v>8</v>
      </c>
      <c r="G51" s="0" t="s">
        <v>9</v>
      </c>
      <c r="N51" s="0" t="s">
        <v>8</v>
      </c>
      <c r="O51" s="0" t="s">
        <v>9</v>
      </c>
    </row>
    <row r="53" customFormat="false" ht="12.8" hidden="false" customHeight="false" outlineLevel="0" collapsed="false">
      <c r="F53" s="0" t="s">
        <v>10</v>
      </c>
      <c r="N53" s="0" t="s">
        <v>10</v>
      </c>
    </row>
    <row r="54" customFormat="false" ht="12.8" hidden="false" customHeight="false" outlineLevel="0" collapsed="false">
      <c r="F54" s="0" t="n">
        <f aca="false" t="array" ref="F54:G58">LINEST($C$34:$C$37 , $D$34:$D$37 , 1 , 1)</f>
        <v>1.13475134611942</v>
      </c>
      <c r="G54" s="0" t="n">
        <v>1424.42266644911</v>
      </c>
      <c r="N54" s="0" t="n">
        <f aca="false" t="array" ref="N54:O58">LINEST($D$34:$D$37 , $C$34:$C$37 , 1 , 1)</f>
        <v>0.158714142517954</v>
      </c>
      <c r="O54" s="0" t="n">
        <v>1081.0478201682</v>
      </c>
    </row>
    <row r="55" customFormat="false" ht="12.8" hidden="false" customHeight="false" outlineLevel="0" collapsed="false">
      <c r="F55" s="0" t="n">
        <v>1.7120155195689</v>
      </c>
      <c r="G55" s="0" t="n">
        <v>2750.48320852766</v>
      </c>
      <c r="N55" s="0" t="n">
        <v>0.239454287580295</v>
      </c>
      <c r="O55" s="0" t="n">
        <v>784.650541973798</v>
      </c>
    </row>
    <row r="56" customFormat="false" ht="12.8" hidden="false" customHeight="false" outlineLevel="0" collapsed="false">
      <c r="F56" s="0" t="n">
        <v>0.180101086870438</v>
      </c>
      <c r="G56" s="0" t="n">
        <v>680.113652840928</v>
      </c>
      <c r="N56" s="0" t="n">
        <v>0.180101086870438</v>
      </c>
      <c r="O56" s="0" t="n">
        <v>254.354223476644</v>
      </c>
    </row>
    <row r="57" customFormat="false" ht="12.8" hidden="false" customHeight="false" outlineLevel="0" collapsed="false">
      <c r="F57" s="0" t="n">
        <v>0.439325102122626</v>
      </c>
      <c r="G57" s="0" t="n">
        <v>2</v>
      </c>
      <c r="N57" s="0" t="n">
        <v>0.439325102122626</v>
      </c>
      <c r="O57" s="0" t="n">
        <v>2</v>
      </c>
    </row>
    <row r="58" customFormat="false" ht="12.8" hidden="false" customHeight="false" outlineLevel="0" collapsed="false">
      <c r="F58" s="0" t="n">
        <v>203211.838438739</v>
      </c>
      <c r="G58" s="0" t="n">
        <v>925109.161561261</v>
      </c>
      <c r="N58" s="0" t="n">
        <v>28422.6079991864</v>
      </c>
      <c r="O58" s="0" t="n">
        <v>129392.142000814</v>
      </c>
    </row>
    <row r="60" customFormat="false" ht="12.8" hidden="false" customHeight="false" outlineLevel="0" collapsed="false">
      <c r="F60" s="0" t="s">
        <v>11</v>
      </c>
      <c r="N60" s="0" t="s">
        <v>11</v>
      </c>
    </row>
    <row r="61" customFormat="false" ht="12.8" hidden="false" customHeight="false" outlineLevel="0" collapsed="false">
      <c r="F61" s="0" t="s">
        <v>12</v>
      </c>
      <c r="G61" s="0" t="n">
        <f aca="false">$F$56</f>
        <v>0.180101086870438</v>
      </c>
      <c r="N61" s="0" t="s">
        <v>12</v>
      </c>
      <c r="O61" s="0" t="n">
        <f aca="false">$N$56</f>
        <v>0.180101086870438</v>
      </c>
    </row>
    <row r="62" customFormat="false" ht="12.8" hidden="false" customHeight="false" outlineLevel="0" collapsed="false">
      <c r="F62" s="0" t="s">
        <v>13</v>
      </c>
      <c r="G62" s="0" t="n">
        <f aca="false">$G$56</f>
        <v>680.113652840928</v>
      </c>
      <c r="N62" s="0" t="s">
        <v>13</v>
      </c>
      <c r="O62" s="0" t="n">
        <f aca="false">$O$56</f>
        <v>254.354223476644</v>
      </c>
    </row>
    <row r="63" customFormat="false" ht="12.8" hidden="false" customHeight="false" outlineLevel="0" collapsed="false">
      <c r="F63" s="0" t="s">
        <v>14</v>
      </c>
      <c r="G63" s="0" t="n">
        <f aca="false">1</f>
        <v>1</v>
      </c>
      <c r="N63" s="0" t="s">
        <v>14</v>
      </c>
      <c r="O63" s="0" t="n">
        <f aca="false">1</f>
        <v>1</v>
      </c>
    </row>
    <row r="64" customFormat="false" ht="12.8" hidden="false" customHeight="false" outlineLevel="0" collapsed="false">
      <c r="F64" s="0" t="s">
        <v>15</v>
      </c>
      <c r="G64" s="0" t="n">
        <f aca="false">4</f>
        <v>4</v>
      </c>
      <c r="N64" s="0" t="s">
        <v>15</v>
      </c>
      <c r="O64" s="0" t="n">
        <f aca="false">4</f>
        <v>4</v>
      </c>
    </row>
    <row r="65" customFormat="false" ht="12.8" hidden="false" customHeight="false" outlineLevel="0" collapsed="false">
      <c r="F65" s="0" t="s">
        <v>16</v>
      </c>
      <c r="G65" s="0" t="n">
        <f aca="false">1 - (1 - $F$56)*($G$64 - 1)/($G$64 - $G$63 - 1)</f>
        <v>-0.229848369694343</v>
      </c>
      <c r="N65" s="0" t="s">
        <v>16</v>
      </c>
      <c r="O65" s="0" t="n">
        <f aca="false">1 - (1 - $N$56)*($O$64 - 1)/($O$64 - $O$63 - 1)</f>
        <v>-0.229848369694344</v>
      </c>
    </row>
    <row r="67" customFormat="false" ht="12.8" hidden="false" customHeight="false" outlineLevel="0" collapsed="false">
      <c r="F67" s="0" t="s">
        <v>17</v>
      </c>
      <c r="N67" s="0" t="s">
        <v>17</v>
      </c>
    </row>
    <row r="68" customFormat="false" ht="12.8" hidden="false" customHeight="false" outlineLevel="0" collapsed="false"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O68" s="0" t="s">
        <v>18</v>
      </c>
      <c r="P68" s="0" t="s">
        <v>19</v>
      </c>
      <c r="Q68" s="0" t="s">
        <v>20</v>
      </c>
      <c r="R68" s="0" t="s">
        <v>21</v>
      </c>
      <c r="S68" s="0" t="s">
        <v>22</v>
      </c>
    </row>
    <row r="69" customFormat="false" ht="12.8" hidden="false" customHeight="false" outlineLevel="0" collapsed="false">
      <c r="F69" s="0" t="s">
        <v>7</v>
      </c>
      <c r="G69" s="0" t="n">
        <f aca="false">$G$63</f>
        <v>1</v>
      </c>
      <c r="H69" s="0" t="n">
        <f aca="false">$F$58</f>
        <v>203211.838438739</v>
      </c>
      <c r="I69" s="0" t="n">
        <f aca="false">$F$58 / $G$69</f>
        <v>203211.838438739</v>
      </c>
      <c r="J69" s="0" t="n">
        <f aca="false">$F$57</f>
        <v>0.439325102122626</v>
      </c>
      <c r="K69" s="0" t="n">
        <f aca="false">FDIST($F$57 , $G$69 , $G$57)</f>
        <v>0.575616815990033</v>
      </c>
      <c r="N69" s="0" t="s">
        <v>7</v>
      </c>
      <c r="O69" s="0" t="n">
        <f aca="false">$O$63</f>
        <v>1</v>
      </c>
      <c r="P69" s="0" t="n">
        <f aca="false">$N$58</f>
        <v>28422.6079991864</v>
      </c>
      <c r="Q69" s="0" t="n">
        <f aca="false">$N$58 / $O$69</f>
        <v>28422.6079991864</v>
      </c>
      <c r="R69" s="0" t="n">
        <f aca="false">$N$57</f>
        <v>0.439325102122626</v>
      </c>
      <c r="S69" s="0" t="n">
        <f aca="false">FDIST($N$57 , $O$69 , $O$57)</f>
        <v>0.575616815990033</v>
      </c>
    </row>
    <row r="70" customFormat="false" ht="12.8" hidden="false" customHeight="false" outlineLevel="0" collapsed="false">
      <c r="F70" s="0" t="s">
        <v>23</v>
      </c>
      <c r="G70" s="0" t="n">
        <f aca="false">$G$57</f>
        <v>2</v>
      </c>
      <c r="H70" s="0" t="n">
        <f aca="false">$G$58</f>
        <v>925109.161561261</v>
      </c>
      <c r="I70" s="0" t="n">
        <f aca="false">$G$58 / $G$57</f>
        <v>462554.58078063</v>
      </c>
      <c r="N70" s="0" t="s">
        <v>23</v>
      </c>
      <c r="O70" s="0" t="n">
        <f aca="false">$O$57</f>
        <v>2</v>
      </c>
      <c r="P70" s="0" t="n">
        <f aca="false">$O$58</f>
        <v>129392.142000814</v>
      </c>
      <c r="Q70" s="0" t="n">
        <f aca="false">$O$58 / $O$57</f>
        <v>64696.0710004068</v>
      </c>
    </row>
    <row r="71" customFormat="false" ht="12.8" hidden="false" customHeight="false" outlineLevel="0" collapsed="false">
      <c r="F71" s="0" t="s">
        <v>24</v>
      </c>
      <c r="G71" s="0" t="n">
        <f aca="false">$G$69 + $G$57</f>
        <v>3</v>
      </c>
      <c r="H71" s="0" t="n">
        <f aca="false">$F$58 + $G$58</f>
        <v>1128321</v>
      </c>
      <c r="N71" s="0" t="s">
        <v>24</v>
      </c>
      <c r="O71" s="0" t="n">
        <f aca="false">$O$69 + $O$57</f>
        <v>3</v>
      </c>
      <c r="P71" s="0" t="n">
        <f aca="false">$N$58 + $O$58</f>
        <v>157814.75</v>
      </c>
    </row>
    <row r="73" customFormat="false" ht="12.8" hidden="false" customHeight="false" outlineLevel="0" collapsed="false">
      <c r="F73" s="0" t="s">
        <v>25</v>
      </c>
      <c r="G73" s="0" t="n">
        <v>0.95</v>
      </c>
      <c r="N73" s="0" t="s">
        <v>25</v>
      </c>
      <c r="O73" s="0" t="n">
        <v>0.95</v>
      </c>
    </row>
    <row r="75" customFormat="false" ht="12.8" hidden="false" customHeight="false" outlineLevel="0" collapsed="false">
      <c r="G75" s="0" t="s">
        <v>26</v>
      </c>
      <c r="H75" s="0" t="s">
        <v>13</v>
      </c>
      <c r="I75" s="0" t="s">
        <v>27</v>
      </c>
      <c r="J75" s="0" t="s">
        <v>28</v>
      </c>
      <c r="K75" s="0" t="str">
        <f aca="false">_xlfn.CONCAT("Lower " , INT($G$73 * 100) , "%")</f>
        <v>Lower 95%</v>
      </c>
      <c r="L75" s="0" t="str">
        <f aca="false">_xlfn.CONCAT("Upper " , INT($G$73 * 100) , "%")</f>
        <v>Upper 95%</v>
      </c>
      <c r="O75" s="0" t="s">
        <v>26</v>
      </c>
      <c r="P75" s="0" t="s">
        <v>13</v>
      </c>
      <c r="Q75" s="0" t="s">
        <v>27</v>
      </c>
      <c r="R75" s="0" t="s">
        <v>28</v>
      </c>
      <c r="S75" s="0" t="str">
        <f aca="false">_xlfn.CONCAT("Lower " , INT($O$73 * 100) , "%")</f>
        <v>Lower 95%</v>
      </c>
      <c r="T75" s="0" t="str">
        <f aca="false">_xlfn.CONCAT("Upper " , INT($O$73 * 100) , "%")</f>
        <v>Upper 95%</v>
      </c>
    </row>
    <row r="76" customFormat="false" ht="12.8" hidden="false" customHeight="false" outlineLevel="0" collapsed="false">
      <c r="F76" s="0" t="str">
        <f aca="false">"Intercept"</f>
        <v>Intercept</v>
      </c>
      <c r="G76" s="0" t="n">
        <f aca="false" t="array" ref="G76:G77">INDEX($F$54:$G$54, 1 , 78 - ROW())</f>
        <v>1424.42266644911</v>
      </c>
      <c r="H76" s="0" t="n">
        <f aca="false" t="array" ref="H76:H77">INDEX($F$55:$G$55, 1 , 78 - ROW())</f>
        <v>2750.48320852766</v>
      </c>
      <c r="I76" s="0" t="n">
        <f aca="false" t="array" ref="I76:I77">$G$76:$G$77 / $H$76:$H$77</f>
        <v>0.517880880724085</v>
      </c>
      <c r="J76" s="0" t="n">
        <f aca="false" t="array" ref="J76:J77">TDIST(ABS($I$76:$I$77) , $G$57 , 2 )</f>
        <v>0.656134071249353</v>
      </c>
      <c r="K76" s="0" t="n">
        <f aca="false" t="array" ref="K76:K77">$G$76:$G$77 - $H$76:$H$77 * TINV(1 - $G$73 , $G$57)</f>
        <v>-10409.9514188525</v>
      </c>
      <c r="L76" s="0" t="n">
        <f aca="false" t="array" ref="L76:L77">$G$76:$G$77 + $H$76:$H$77 * TINV(1 - $G$73 , $G$57)</f>
        <v>13258.7967517507</v>
      </c>
      <c r="N76" s="0" t="str">
        <f aca="false">"Intercept"</f>
        <v>Intercept</v>
      </c>
      <c r="O76" s="0" t="n">
        <f aca="false" t="array" ref="O76:O77">INDEX($N$54:$O$54, 1 , 78 - ROW())</f>
        <v>1081.0478201682</v>
      </c>
      <c r="P76" s="0" t="n">
        <f aca="false" t="array" ref="P76:P77">INDEX($N$55:$O$55, 1 , 78 - ROW())</f>
        <v>784.650541973798</v>
      </c>
      <c r="Q76" s="0" t="n">
        <f aca="false" t="array" ref="Q76:Q77">$O$76:$O$77 / $P$76:$P$77</f>
        <v>1.37774431079702</v>
      </c>
      <c r="R76" s="0" t="n">
        <f aca="false" t="array" ref="R76:R77">TDIST(ABS($Q$76:$Q$77) , $O$57 , 2 )</f>
        <v>0.302189152859749</v>
      </c>
      <c r="S76" s="0" t="n">
        <f aca="false" t="array" ref="S76:S77">$O$76:$O$77 - $P$76:$P$77 * TINV(1 - $O$73 , $O$57)</f>
        <v>-2295.03097615476</v>
      </c>
      <c r="T76" s="0" t="n">
        <f aca="false" t="array" ref="T76:T77">$O$76:$O$77 + $P$76:$P$77 * TINV(1 - $O$73 , $O$57)</f>
        <v>4457.12661649115</v>
      </c>
    </row>
    <row r="77" customFormat="false" ht="12.8" hidden="false" customHeight="false" outlineLevel="0" collapsed="false">
      <c r="F77" s="0" t="str">
        <f aca="false">$D$33</f>
        <v>Courses</v>
      </c>
      <c r="G77" s="0" t="n">
        <v>1.13475134611942</v>
      </c>
      <c r="H77" s="0" t="n">
        <v>1.7120155195689</v>
      </c>
      <c r="I77" s="0" t="n">
        <v>0.662816039427703</v>
      </c>
      <c r="J77" s="0" t="n">
        <v>0.575616815990033</v>
      </c>
      <c r="K77" s="0" t="n">
        <v>-6.23145690252716</v>
      </c>
      <c r="L77" s="0" t="n">
        <v>8.50095959476601</v>
      </c>
      <c r="N77" s="0" t="str">
        <f aca="false">$C$33</f>
        <v>Actual</v>
      </c>
      <c r="O77" s="0" t="n">
        <v>0.158714142517954</v>
      </c>
      <c r="P77" s="0" t="n">
        <v>0.239454287580295</v>
      </c>
      <c r="Q77" s="0" t="n">
        <v>0.662816039427703</v>
      </c>
      <c r="R77" s="0" t="n">
        <v>0.575616815990033</v>
      </c>
      <c r="S77" s="0" t="n">
        <v>-0.871574501589617</v>
      </c>
      <c r="T77" s="0" t="n">
        <v>1.18900278662552</v>
      </c>
    </row>
    <row r="79" customFormat="false" ht="12.8" hidden="false" customHeight="false" outlineLevel="0" collapsed="false">
      <c r="F79" s="0" t="str">
        <f aca="false">$D$33</f>
        <v>Courses</v>
      </c>
      <c r="G79" s="0" t="s">
        <v>29</v>
      </c>
      <c r="H79" s="0" t="str">
        <f aca="false">$C$33</f>
        <v>Actual</v>
      </c>
      <c r="I79" s="0" t="s">
        <v>23</v>
      </c>
      <c r="N79" s="0" t="str">
        <f aca="false">$C$33</f>
        <v>Actual</v>
      </c>
      <c r="O79" s="0" t="s">
        <v>29</v>
      </c>
      <c r="P79" s="0" t="str">
        <f aca="false">$D$33</f>
        <v>Courses</v>
      </c>
      <c r="Q79" s="0" t="s">
        <v>23</v>
      </c>
    </row>
    <row r="80" customFormat="false" ht="12.8" hidden="false" customHeight="false" outlineLevel="0" collapsed="false">
      <c r="F80" s="0" t="n">
        <f aca="false" t="array" ref="F80:F83">$D$34:$D$37</f>
        <v>1340</v>
      </c>
      <c r="G80" s="0" t="n">
        <f aca="false" t="array" ref="G80:G83">MMULT($F$80:$F$83 , $G$77) + $G$76</f>
        <v>2944.98947024914</v>
      </c>
      <c r="H80" s="0" t="n">
        <f aca="false" t="array" ref="H80:H83">$C$34:$C$37</f>
        <v>3358</v>
      </c>
      <c r="I80" s="0" t="n">
        <f aca="false" t="array" ref="I80:I83">$H$80:$H$83 - $G$80:$G$83</f>
        <v>413.010529750863</v>
      </c>
      <c r="N80" s="0" t="n">
        <f aca="false" t="array" ref="N80:N83">$C$34:$C$37</f>
        <v>3358</v>
      </c>
      <c r="O80" s="0" t="n">
        <f aca="false" t="array" ref="O80:O83">MMULT($N$80:$N$83 , $O$77) + $O$76</f>
        <v>1614.00991074349</v>
      </c>
      <c r="P80" s="0" t="n">
        <f aca="false" t="array" ref="P80:P83">$D$34:$D$37</f>
        <v>1340</v>
      </c>
      <c r="Q80" s="0" t="n">
        <f aca="false" t="array" ref="Q80:Q83">$P$80:$P$83 - $O$80:$O$83</f>
        <v>-274.009910743485</v>
      </c>
    </row>
    <row r="81" customFormat="false" ht="12.8" hidden="false" customHeight="false" outlineLevel="0" collapsed="false">
      <c r="F81" s="0" t="n">
        <v>1897</v>
      </c>
      <c r="G81" s="0" t="n">
        <v>3577.04597003766</v>
      </c>
      <c r="H81" s="0" t="n">
        <v>3829</v>
      </c>
      <c r="I81" s="0" t="n">
        <v>251.954029962345</v>
      </c>
      <c r="N81" s="0" t="n">
        <v>3829</v>
      </c>
      <c r="O81" s="0" t="n">
        <v>1688.76427186944</v>
      </c>
      <c r="P81" s="0" t="n">
        <v>1897</v>
      </c>
      <c r="Q81" s="0" t="n">
        <v>208.235728130559</v>
      </c>
    </row>
    <row r="82" customFormat="false" ht="12.8" hidden="false" customHeight="false" outlineLevel="0" collapsed="false">
      <c r="F82" s="0" t="n">
        <v>1557</v>
      </c>
      <c r="G82" s="0" t="n">
        <v>3191.23051235705</v>
      </c>
      <c r="H82" s="0" t="n">
        <v>2374</v>
      </c>
      <c r="I82" s="0" t="n">
        <v>-817.230512357051</v>
      </c>
      <c r="N82" s="0" t="n">
        <v>2374</v>
      </c>
      <c r="O82" s="0" t="n">
        <v>1457.83519450582</v>
      </c>
      <c r="P82" s="0" t="n">
        <v>1557</v>
      </c>
      <c r="Q82" s="0" t="n">
        <v>99.1648054941813</v>
      </c>
    </row>
    <row r="83" customFormat="false" ht="12.8" hidden="false" customHeight="false" outlineLevel="0" collapsed="false">
      <c r="F83" s="0" t="n">
        <v>1583</v>
      </c>
      <c r="G83" s="0" t="n">
        <v>3220.73404735616</v>
      </c>
      <c r="H83" s="0" t="n">
        <v>3373</v>
      </c>
      <c r="I83" s="0" t="n">
        <v>152.265952643844</v>
      </c>
      <c r="N83" s="0" t="n">
        <v>3373</v>
      </c>
      <c r="O83" s="0" t="n">
        <v>1616.39062288125</v>
      </c>
      <c r="P83" s="0" t="n">
        <v>1583</v>
      </c>
      <c r="Q83" s="0" t="n">
        <v>-33.3906228812543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2020-07-09T10:44:43Z</dcterms:created>
  <dc:creator/>
  <dc:description/>
  <dc:language>en-GB</dc:language>
  <cp:lastModifiedBy/>
  <dcterms:modified xsi:type="dcterms:W3CDTF">2020-07-09T11:36:00Z</dcterms:modified>
  <cp:revision>1</cp:revision>
  <dc:subject/>
  <dc:title/>
</cp:coreProperties>
</file>