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лучшения ледоколов частности" sheetId="1" r:id="rId4"/>
    <sheet state="visible" name="Улучшения ледоколов (new)" sheetId="2" r:id="rId5"/>
    <sheet state="visible" name="Ледоколы" sheetId="3" r:id="rId6"/>
    <sheet state="visible" name="Локации" sheetId="4" r:id="rId7"/>
    <sheet state="visible" name="Мисии" sheetId="5" r:id="rId8"/>
    <sheet state="visible" name="Доходы" sheetId="6" r:id="rId9"/>
    <sheet state="visible" name="Магазин" sheetId="7" r:id="rId10"/>
    <sheet state="visible" name="Апгрейды ледоколов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Черновой вариант (Удали меня, как сделаешь финальный)
	-Azironian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Мб гребной винт?
	-Azironian</t>
      </text>
    </comment>
    <comment authorId="0" ref="B18">
      <text>
        <t xml:space="preserve">Глянь в википедию, это вообще про космос )))) https://ru.wikipedia.org/wiki/%D0%A1%D0%BF%D1%83%D1%82%D0%BD%D0%B8%D0%BA%D0%BE%D0%B2%D0%B0%D1%8F_%D1%81%D0%B8%D1%81%D1%82%D0%B5%D0%BC%D0%B0_%D0%BD%D0%B0%D0%B2%D0%B8%D0%B3%D0%B0%D1%86%D0%B8%D0%B8
(Нет)
	-Azironian</t>
      </text>
    </comment>
    <comment authorId="0" ref="B17">
      <text>
        <t xml:space="preserve">Думаю, просто радар
	-Azironian</t>
      </text>
    </comment>
    <comment authorId="0" ref="B14">
      <text>
        <t xml:space="preserve">EuropaPluuus))))  Мб Радиолокационная станция ??? (Нет)
	-Azironian</t>
      </text>
    </comment>
    <comment authorId="0" ref="B13">
      <text>
        <t xml:space="preserve">Какое-какое?))) Чем обогащенное?))) (Нет)
	-Azironian</t>
      </text>
    </comment>
    <comment authorId="0" ref="B12">
      <text>
        <t xml:space="preserve">(Нет) может быть Радар?
	-Azironian</t>
      </text>
    </comment>
    <comment authorId="0" ref="B11">
      <text>
        <t xml:space="preserve">Да
	-Azironian</t>
      </text>
    </comment>
    <comment authorId="0" ref="B10">
      <text>
        <t xml:space="preserve">Да!)
	-Azironian</t>
      </text>
    </comment>
    <comment authorId="0" ref="B9">
      <text>
        <t xml:space="preserve">Дизельный (нет)
	-Azironian</t>
      </text>
    </comment>
    <comment authorId="0" ref="B7">
      <text>
        <t xml:space="preserve">Да
	-Azironian</t>
      </text>
    </comment>
    <comment authorId="0" ref="B4">
      <text>
        <t xml:space="preserve">Что варить будем?) (Нет)
	-Azironian</t>
      </text>
    </comment>
  </commentList>
</comments>
</file>

<file path=xl/sharedStrings.xml><?xml version="1.0" encoding="utf-8"?>
<sst xmlns="http://schemas.openxmlformats.org/spreadsheetml/2006/main" count="365" uniqueCount="136">
  <si>
    <t>Усиленный нос</t>
  </si>
  <si>
    <t>Доход за метр</t>
  </si>
  <si>
    <t>Множитель цены</t>
  </si>
  <si>
    <t>Стоимость ледокола</t>
  </si>
  <si>
    <t>Базовая цена</t>
  </si>
  <si>
    <t>Уровень (индекс)</t>
  </si>
  <si>
    <t>Множитель</t>
  </si>
  <si>
    <t>Цена</t>
  </si>
  <si>
    <t>Мнимый доход</t>
  </si>
  <si>
    <t>Паровой котёл</t>
  </si>
  <si>
    <t>Доход за сбитый айсберг</t>
  </si>
  <si>
    <t>Осторожные манёвры</t>
  </si>
  <si>
    <t>Доход от освобождения кораблей</t>
  </si>
  <si>
    <t>Лидер конвоя</t>
  </si>
  <si>
    <t>Доход от буксировку судна до чекпойнта</t>
  </si>
  <si>
    <t>Точный хронометр</t>
  </si>
  <si>
    <t>Оффлайн доход</t>
  </si>
  <si>
    <t>Укреплённый винт</t>
  </si>
  <si>
    <t>Доход за метр пути</t>
  </si>
  <si>
    <t>Дизельный двигатель</t>
  </si>
  <si>
    <t>Доход за айсберг</t>
  </si>
  <si>
    <t>Прочный киль</t>
  </si>
  <si>
    <t>Доход за сбитый бонусный айсберг</t>
  </si>
  <si>
    <t>Ядерный реактор</t>
  </si>
  <si>
    <t>Все доходы</t>
  </si>
  <si>
    <t>Аэроразведка</t>
  </si>
  <si>
    <t>Обогащенное топливо</t>
  </si>
  <si>
    <t>Улучшенная радиостанция</t>
  </si>
  <si>
    <t>Титановая обшивка</t>
  </si>
  <si>
    <t>Системы навигации</t>
  </si>
  <si>
    <t>Радарная установка</t>
  </si>
  <si>
    <t>Спутниковая навигация</t>
  </si>
  <si>
    <t>Исходник схемы движения валют</t>
  </si>
  <si>
    <t>№</t>
  </si>
  <si>
    <t>Название</t>
  </si>
  <si>
    <t>Параметр</t>
  </si>
  <si>
    <t>Базовая стоимость улучшения</t>
  </si>
  <si>
    <t>Множитель для формулы дохода</t>
  </si>
  <si>
    <t>Открывается на ледоколе</t>
  </si>
  <si>
    <t>Макс. уровень</t>
  </si>
  <si>
    <t>Пайлот</t>
  </si>
  <si>
    <t>Ермак</t>
  </si>
  <si>
    <t>Малыгин</t>
  </si>
  <si>
    <t>Красин</t>
  </si>
  <si>
    <t>Ленин</t>
  </si>
  <si>
    <t>Ямал</t>
  </si>
  <si>
    <t>Арктика</t>
  </si>
  <si>
    <t>Лидер</t>
  </si>
  <si>
    <t>Усиленный нос II</t>
  </si>
  <si>
    <t>Паровой котёл II</t>
  </si>
  <si>
    <t>Осторожные манёвры II</t>
  </si>
  <si>
    <t>Лидер конвоя II</t>
  </si>
  <si>
    <t>Точный хронометр II</t>
  </si>
  <si>
    <t>Укреплённый винт II</t>
  </si>
  <si>
    <t>Дизельный двигатель II</t>
  </si>
  <si>
    <t>Прочный киль II</t>
  </si>
  <si>
    <t>Ядерный реактор II</t>
  </si>
  <si>
    <t>Обогащенное топливо II</t>
  </si>
  <si>
    <t>Множитель для формулы</t>
  </si>
  <si>
    <t>Базовая цена ледокола</t>
  </si>
  <si>
    <t>Год спуска на воду</t>
  </si>
  <si>
    <t>Стоимость</t>
  </si>
  <si>
    <t>Множитель доходности</t>
  </si>
  <si>
    <t>Скорость (Idle/Fast)</t>
  </si>
  <si>
    <t xml:space="preserve">Пайлот </t>
  </si>
  <si>
    <t>1.0/1.0</t>
  </si>
  <si>
    <t>2.0/1.2</t>
  </si>
  <si>
    <t>Байкал</t>
  </si>
  <si>
    <t>3.0/1.3</t>
  </si>
  <si>
    <t>4.0/1.4</t>
  </si>
  <si>
    <t>5.0/1.5</t>
  </si>
  <si>
    <t>6.0/1.6</t>
  </si>
  <si>
    <t>Кигориак (Талаги)</t>
  </si>
  <si>
    <t>7.0/1.7</t>
  </si>
  <si>
    <t>8.0/1.8</t>
  </si>
  <si>
    <t>Балтика</t>
  </si>
  <si>
    <t>9.0/1.9</t>
  </si>
  <si>
    <t>10.0/2.0</t>
  </si>
  <si>
    <t>Андрей Вилькицкий</t>
  </si>
  <si>
    <t>11.0/2.25</t>
  </si>
  <si>
    <t>Иван Папанин</t>
  </si>
  <si>
    <t>12.0/2.5</t>
  </si>
  <si>
    <t>13.0/3.0</t>
  </si>
  <si>
    <t>Пояснение</t>
  </si>
  <si>
    <t>Смотрим на два графика справа. Красный график - то, как растет доход, Синий - то, как растет стоимость. Если мы хотим замедлить рост дохода, то уменьшаем число в ячейке E1, если ускорить - увеличиваем это значение. Если мы хотим ускорить или замедлить рост цены на ледокол - меняем значение в ячейке C1. Чтобы изменить стартовую цену ледоколов - меняем ячейку C2</t>
  </si>
  <si>
    <t>Базовый доход (мнимый)</t>
  </si>
  <si>
    <t>Базовая стоимость</t>
  </si>
  <si>
    <t>Бонус ко всем доходам</t>
  </si>
  <si>
    <t>Береговая линия</t>
  </si>
  <si>
    <t>Острова</t>
  </si>
  <si>
    <t>Долина гейзеров</t>
  </si>
  <si>
    <t>Непроходимые льды</t>
  </si>
  <si>
    <t>Тип миссии</t>
  </si>
  <si>
    <t>Лёгкая</t>
  </si>
  <si>
    <t>Средняя</t>
  </si>
  <si>
    <t>Сложная</t>
  </si>
  <si>
    <t>Комментарий</t>
  </si>
  <si>
    <t>Разбить (х) айсбергов</t>
  </si>
  <si>
    <t>Проехать (х) чекпойнтов</t>
  </si>
  <si>
    <t>Собрать (х) айрдропов</t>
  </si>
  <si>
    <t>Проехать (х) метров</t>
  </si>
  <si>
    <t>Спасти (х) кораблей</t>
  </si>
  <si>
    <t>Собрать (х) денег</t>
  </si>
  <si>
    <t>Количество высчитывается в секундах дохода. Считается один раз исходя из текущего дохода и не меняется.</t>
  </si>
  <si>
    <t>Это онлайн и офлайн доходы.</t>
  </si>
  <si>
    <t>Объект</t>
  </si>
  <si>
    <t>Доход</t>
  </si>
  <si>
    <t>Веса (Оффлайн доход)</t>
  </si>
  <si>
    <t>Льдина</t>
  </si>
  <si>
    <t>Айсберг</t>
  </si>
  <si>
    <t>Корабль</t>
  </si>
  <si>
    <t xml:space="preserve">Корабль на чекпойнте </t>
  </si>
  <si>
    <t>Сундук</t>
  </si>
  <si>
    <t>Паки самоцветов</t>
  </si>
  <si>
    <t>Количество самоцветов</t>
  </si>
  <si>
    <t>Цена Android, руб</t>
  </si>
  <si>
    <t>Скидка Android, %</t>
  </si>
  <si>
    <t>Цена iOS, руб</t>
  </si>
  <si>
    <t>Скидка iOS, %</t>
  </si>
  <si>
    <t>Цены на промотку времени</t>
  </si>
  <si>
    <t>Время (ч)</t>
  </si>
  <si>
    <t>Цены на увеличители доходов</t>
  </si>
  <si>
    <t>Время (м)</t>
  </si>
  <si>
    <t>Стоимость со скидкой</t>
  </si>
  <si>
    <t>Описание</t>
  </si>
  <si>
    <t>Шаг множителя</t>
  </si>
  <si>
    <t>Шаг цены</t>
  </si>
  <si>
    <t>Описание иконки</t>
  </si>
  <si>
    <t>Цена самого дорого апгрейда</t>
  </si>
  <si>
    <t>Это балансная инфа</t>
  </si>
  <si>
    <t>доход от льдины</t>
  </si>
  <si>
    <t>доход от айсберга</t>
  </si>
  <si>
    <t>доход от освобождения кораблей</t>
  </si>
  <si>
    <t>доход от кораблей на чекпойнте</t>
  </si>
  <si>
    <t>айдл-доход</t>
  </si>
  <si>
    <t>Доход от бонусного айсберга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</si>
</sst>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theme="1"/>
      <name val="Arial"/>
    </font>
    <font/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5" fillId="3" fontId="3" numFmtId="0" xfId="0" applyAlignment="1" applyBorder="1" applyFont="1">
      <alignment readingOrder="0"/>
    </xf>
    <xf borderId="6" fillId="4" fontId="3" numFmtId="0" xfId="0" applyAlignment="1" applyBorder="1" applyFill="1" applyFont="1">
      <alignment readingOrder="0"/>
    </xf>
    <xf borderId="7" fillId="4" fontId="3" numFmtId="0" xfId="0" applyAlignment="1" applyBorder="1" applyFont="1">
      <alignment readingOrder="0"/>
    </xf>
    <xf borderId="8" fillId="5" fontId="3" numFmtId="0" xfId="0" applyAlignment="1" applyBorder="1" applyFill="1" applyFont="1">
      <alignment readingOrder="0"/>
    </xf>
    <xf borderId="9" fillId="5" fontId="3" numFmtId="0" xfId="0" applyAlignment="1" applyBorder="1" applyFont="1">
      <alignment readingOrder="0" shrinkToFit="0" wrapText="1"/>
    </xf>
    <xf borderId="10" fillId="6" fontId="3" numFmtId="0" xfId="0" applyAlignment="1" applyBorder="1" applyFill="1" applyFont="1">
      <alignment readingOrder="0"/>
    </xf>
    <xf borderId="11" fillId="6" fontId="3" numFmtId="0" xfId="0" applyAlignment="1" applyBorder="1" applyFont="1">
      <alignment readingOrder="0"/>
    </xf>
    <xf borderId="12" fillId="7" fontId="4" numFmtId="0" xfId="0" applyAlignment="1" applyBorder="1" applyFill="1" applyFont="1">
      <alignment horizontal="center" readingOrder="0"/>
    </xf>
    <xf borderId="13" fillId="7" fontId="4" numFmtId="0" xfId="0" applyAlignment="1" applyBorder="1" applyFont="1">
      <alignment horizontal="center" readingOrder="0"/>
    </xf>
    <xf borderId="14" fillId="7" fontId="4" numFmtId="0" xfId="0" applyAlignment="1" applyBorder="1" applyFont="1">
      <alignment horizontal="center" readingOrder="0"/>
    </xf>
    <xf borderId="15" fillId="0" fontId="3" numFmtId="0" xfId="0" applyAlignment="1" applyBorder="1" applyFont="1">
      <alignment readingOrder="0"/>
    </xf>
    <xf borderId="15" fillId="0" fontId="3" numFmtId="1" xfId="0" applyAlignment="1" applyBorder="1" applyFont="1" applyNumberFormat="1">
      <alignment readingOrder="0"/>
    </xf>
    <xf borderId="15" fillId="0" fontId="3" numFmtId="0" xfId="0" applyBorder="1" applyFont="1"/>
    <xf borderId="16" fillId="0" fontId="3" numFmtId="0" xfId="0" applyAlignment="1" applyBorder="1" applyFont="1">
      <alignment readingOrder="0"/>
    </xf>
    <xf borderId="16" fillId="0" fontId="3" numFmtId="1" xfId="0" applyBorder="1" applyFont="1" applyNumberFormat="1"/>
    <xf borderId="16" fillId="0" fontId="3" numFmtId="0" xfId="0" applyBorder="1" applyFont="1"/>
    <xf borderId="0" fillId="0" fontId="3" numFmtId="1" xfId="0" applyFont="1" applyNumberFormat="1"/>
    <xf borderId="6" fillId="2" fontId="1" numFmtId="0" xfId="0" applyAlignment="1" applyBorder="1" applyFont="1">
      <alignment horizontal="center" readingOrder="0"/>
    </xf>
    <xf borderId="17" fillId="0" fontId="2" numFmtId="0" xfId="0" applyBorder="1" applyFont="1"/>
    <xf borderId="18" fillId="0" fontId="2" numFmtId="0" xfId="0" applyBorder="1" applyFont="1"/>
    <xf borderId="6" fillId="3" fontId="3" numFmtId="0" xfId="0" applyAlignment="1" applyBorder="1" applyFont="1">
      <alignment readingOrder="0"/>
    </xf>
    <xf borderId="18" fillId="3" fontId="3" numFmtId="0" xfId="0" applyAlignment="1" applyBorder="1" applyFont="1">
      <alignment readingOrder="0" shrinkToFit="0" wrapText="1"/>
    </xf>
    <xf borderId="5" fillId="8" fontId="3" numFmtId="1" xfId="0" applyAlignment="1" applyBorder="1" applyFill="1" applyFont="1" applyNumberFormat="1">
      <alignment readingOrder="0"/>
    </xf>
    <xf borderId="19" fillId="8" fontId="3" numFmtId="0" xfId="0" applyAlignment="1" applyBorder="1" applyFont="1">
      <alignment readingOrder="0"/>
    </xf>
    <xf borderId="10" fillId="5" fontId="3" numFmtId="0" xfId="0" applyAlignment="1" applyBorder="1" applyFont="1">
      <alignment readingOrder="0"/>
    </xf>
    <xf borderId="19" fillId="5" fontId="3" numFmtId="0" xfId="0" applyAlignment="1" applyBorder="1" applyFont="1">
      <alignment readingOrder="0" shrinkToFit="0" wrapText="1"/>
    </xf>
    <xf borderId="9" fillId="6" fontId="3" numFmtId="1" xfId="0" applyAlignment="1" applyBorder="1" applyFont="1" applyNumberFormat="1">
      <alignment readingOrder="0"/>
    </xf>
    <xf borderId="20" fillId="6" fontId="3" numFmtId="0" xfId="0" applyAlignment="1" applyBorder="1" applyFont="1">
      <alignment readingOrder="0"/>
    </xf>
    <xf borderId="21" fillId="7" fontId="4" numFmtId="0" xfId="0" applyAlignment="1" applyBorder="1" applyFont="1">
      <alignment horizontal="center" readingOrder="0"/>
    </xf>
    <xf borderId="21" fillId="7" fontId="4" numFmtId="1" xfId="0" applyAlignment="1" applyBorder="1" applyFont="1" applyNumberFormat="1">
      <alignment horizontal="center" readingOrder="0"/>
    </xf>
    <xf borderId="17" fillId="8" fontId="3" numFmtId="1" xfId="0" applyAlignment="1" applyBorder="1" applyFont="1" applyNumberFormat="1">
      <alignment readingOrder="0"/>
    </xf>
    <xf borderId="18" fillId="8" fontId="3" numFmtId="0" xfId="0" applyAlignment="1" applyBorder="1" applyFont="1">
      <alignment readingOrder="0"/>
    </xf>
    <xf borderId="5" fillId="6" fontId="3" numFmtId="1" xfId="0" applyAlignment="1" applyBorder="1" applyFont="1" applyNumberFormat="1">
      <alignment readingOrder="0"/>
    </xf>
    <xf borderId="19" fillId="6" fontId="3" numFmtId="0" xfId="0" applyAlignment="1" applyBorder="1" applyFont="1">
      <alignment readingOrder="0"/>
    </xf>
    <xf borderId="13" fillId="7" fontId="4" numFmtId="1" xfId="0" applyAlignment="1" applyBorder="1" applyFont="1" applyNumberFormat="1">
      <alignment horizontal="center" readingOrder="0"/>
    </xf>
    <xf borderId="19" fillId="5" fontId="3" numFmtId="0" xfId="0" applyBorder="1" applyFont="1"/>
    <xf borderId="0" fillId="0" fontId="3" numFmtId="1" xfId="0" applyAlignment="1" applyFont="1" applyNumberFormat="1">
      <alignment readingOrder="0"/>
    </xf>
    <xf borderId="17" fillId="3" fontId="3" numFmtId="0" xfId="0" applyAlignment="1" applyBorder="1" applyFont="1">
      <alignment readingOrder="0" shrinkToFit="0" wrapText="1"/>
    </xf>
    <xf borderId="5" fillId="3" fontId="3" numFmtId="1" xfId="0" applyAlignment="1" applyBorder="1" applyFont="1" applyNumberFormat="1">
      <alignment readingOrder="0"/>
    </xf>
    <xf borderId="19" fillId="3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9" fontId="4" numFmtId="0" xfId="0" applyAlignment="1" applyFill="1" applyFont="1">
      <alignment horizontal="center" readingOrder="0" shrinkToFit="0" vertical="center" wrapText="1"/>
    </xf>
    <xf borderId="16" fillId="9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10" fontId="3" numFmtId="0" xfId="0" applyAlignment="1" applyFill="1" applyFont="1">
      <alignment horizontal="center" readingOrder="0"/>
    </xf>
    <xf borderId="0" fillId="10" fontId="3" numFmtId="0" xfId="0" applyAlignment="1" applyFont="1">
      <alignment readingOrder="0"/>
    </xf>
    <xf borderId="0" fillId="10" fontId="3" numFmtId="2" xfId="0" applyAlignment="1" applyFont="1" applyNumberFormat="1">
      <alignment readingOrder="0"/>
    </xf>
    <xf borderId="0" fillId="0" fontId="3" numFmtId="0" xfId="0" applyFont="1"/>
    <xf borderId="0" fillId="11" fontId="3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7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21" fillId="9" fontId="4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right" readingOrder="0"/>
    </xf>
    <xf borderId="15" fillId="0" fontId="3" numFmtId="1" xfId="0" applyAlignment="1" applyBorder="1" applyFont="1" applyNumberFormat="1">
      <alignment horizontal="right" readingOrder="0"/>
    </xf>
    <xf borderId="1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right" readingOrder="0"/>
    </xf>
    <xf borderId="0" fillId="0" fontId="3" numFmtId="11" xfId="0" applyAlignment="1" applyFont="1" applyNumberFormat="1">
      <alignment horizontal="center" readingOrder="0"/>
    </xf>
    <xf borderId="6" fillId="12" fontId="3" numFmtId="0" xfId="0" applyAlignment="1" applyBorder="1" applyFill="1" applyFont="1">
      <alignment horizontal="left" readingOrder="0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9" fillId="0" fontId="2" numFmtId="0" xfId="0" applyBorder="1" applyFont="1"/>
    <xf borderId="20" fillId="0" fontId="2" numFmtId="0" xfId="0" applyBorder="1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11" fontId="3" numFmtId="0" xfId="0" applyAlignment="1" applyFont="1">
      <alignment horizontal="left"/>
    </xf>
    <xf borderId="0" fillId="11" fontId="3" numFmtId="0" xfId="0" applyFont="1"/>
    <xf borderId="0" fillId="0" fontId="3" numFmtId="0" xfId="0" applyAlignment="1" applyFont="1">
      <alignment horizontal="left"/>
    </xf>
    <xf borderId="16" fillId="9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0" fillId="7" fontId="3" numFmtId="0" xfId="0" applyFont="1"/>
    <xf borderId="0" fillId="7" fontId="3" numFmtId="0" xfId="0" applyAlignment="1" applyFont="1">
      <alignment readingOrder="0"/>
    </xf>
    <xf borderId="6" fillId="0" fontId="4" numFmtId="0" xfId="0" applyAlignment="1" applyBorder="1" applyFont="1">
      <alignment horizontal="center" readingOrder="0" vertical="bottom"/>
    </xf>
    <xf borderId="25" fillId="13" fontId="4" numFmtId="0" xfId="0" applyAlignment="1" applyBorder="1" applyFill="1" applyFont="1">
      <alignment horizontal="center" readingOrder="0" shrinkToFit="0" wrapText="1"/>
    </xf>
    <xf borderId="16" fillId="13" fontId="4" numFmtId="0" xfId="0" applyAlignment="1" applyBorder="1" applyFont="1">
      <alignment horizontal="center" readingOrder="0"/>
    </xf>
    <xf borderId="26" fillId="13" fontId="4" numFmtId="0" xfId="0" applyAlignment="1" applyBorder="1" applyFont="1">
      <alignment horizontal="center" readingOrder="0"/>
    </xf>
    <xf borderId="0" fillId="0" fontId="3" numFmtId="0" xfId="0" applyAlignment="1" applyFont="1">
      <alignment horizontal="right"/>
    </xf>
    <xf borderId="25" fillId="9" fontId="3" numFmtId="0" xfId="0" applyAlignment="1" applyBorder="1" applyFont="1">
      <alignment horizontal="right" readingOrder="0" vertical="bottom"/>
    </xf>
    <xf borderId="16" fillId="9" fontId="3" numFmtId="0" xfId="0" applyAlignment="1" applyBorder="1" applyFont="1">
      <alignment horizontal="right" readingOrder="0" vertical="bottom"/>
    </xf>
    <xf borderId="16" fillId="14" fontId="3" numFmtId="0" xfId="0" applyAlignment="1" applyBorder="1" applyFill="1" applyFont="1">
      <alignment horizontal="right" readingOrder="0" vertical="bottom"/>
    </xf>
    <xf borderId="26" fillId="14" fontId="3" numFmtId="0" xfId="0" applyAlignment="1" applyBorder="1" applyFont="1">
      <alignment horizontal="right" readingOrder="0" vertical="bottom"/>
    </xf>
    <xf borderId="27" fillId="9" fontId="3" numFmtId="0" xfId="0" applyAlignment="1" applyBorder="1" applyFont="1">
      <alignment horizontal="right" readingOrder="0" vertical="bottom"/>
    </xf>
    <xf borderId="28" fillId="9" fontId="3" numFmtId="0" xfId="0" applyAlignment="1" applyBorder="1" applyFont="1">
      <alignment horizontal="right" readingOrder="0" vertical="bottom"/>
    </xf>
    <xf borderId="28" fillId="14" fontId="3" numFmtId="0" xfId="0" applyAlignment="1" applyBorder="1" applyFont="1">
      <alignment horizontal="right" readingOrder="0" vertical="bottom"/>
    </xf>
    <xf borderId="29" fillId="14" fontId="3" numFmtId="0" xfId="0" applyAlignment="1" applyBorder="1" applyFont="1">
      <alignment horizontal="right" readingOrder="0" vertical="bottom"/>
    </xf>
    <xf borderId="25" fillId="13" fontId="4" numFmtId="0" xfId="0" applyAlignment="1" applyBorder="1" applyFont="1">
      <alignment readingOrder="0" shrinkToFit="0" wrapText="1"/>
    </xf>
    <xf borderId="16" fillId="15" fontId="3" numFmtId="0" xfId="0" applyAlignment="1" applyBorder="1" applyFill="1" applyFont="1">
      <alignment horizontal="center" readingOrder="0" vertical="bottom"/>
    </xf>
    <xf borderId="16" fillId="15" fontId="7" numFmtId="0" xfId="0" applyAlignment="1" applyBorder="1" applyFont="1">
      <alignment horizontal="center" readingOrder="0" vertical="bottom"/>
    </xf>
    <xf borderId="26" fillId="15" fontId="7" numFmtId="0" xfId="0" applyAlignment="1" applyBorder="1" applyFont="1">
      <alignment horizontal="center" readingOrder="0" vertical="bottom"/>
    </xf>
    <xf borderId="27" fillId="13" fontId="4" numFmtId="0" xfId="0" applyAlignment="1" applyBorder="1" applyFont="1">
      <alignment readingOrder="0" shrinkToFit="0" wrapText="1"/>
    </xf>
    <xf borderId="29" fillId="9" fontId="3" numFmtId="0" xfId="0" applyAlignment="1" applyBorder="1" applyFont="1">
      <alignment horizontal="right" readingOrder="0" vertical="bottom"/>
    </xf>
    <xf borderId="16" fillId="14" fontId="3" numFmtId="0" xfId="0" applyAlignment="1" applyBorder="1" applyFont="1">
      <alignment horizontal="center" readingOrder="0" vertical="bottom"/>
    </xf>
    <xf borderId="26" fillId="14" fontId="3" numFmtId="0" xfId="0" applyAlignment="1" applyBorder="1" applyFont="1">
      <alignment horizontal="center" readingOrder="0" vertical="bottom"/>
    </xf>
    <xf borderId="16" fillId="9" fontId="3" numFmtId="0" xfId="0" applyAlignment="1" applyBorder="1" applyFont="1">
      <alignment horizontal="center" readingOrder="0" vertical="center"/>
    </xf>
    <xf borderId="16" fillId="9" fontId="3" numFmtId="0" xfId="0" applyAlignment="1" applyBorder="1" applyFont="1">
      <alignment horizontal="center" readingOrder="0" shrinkToFit="0" vertical="center" wrapText="1"/>
    </xf>
    <xf borderId="16" fillId="16" fontId="3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10" fontId="3" numFmtId="9" xfId="0" applyAlignment="1" applyFont="1" applyNumberFormat="1">
      <alignment readingOrder="0"/>
    </xf>
    <xf borderId="0" fillId="11" fontId="3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частности'!$C$264</c:f>
            </c:strRef>
          </c:tx>
          <c:marker>
            <c:symbol val="none"/>
          </c:marker>
          <c:cat>
            <c:strRef>
              <c:f>'Улучшения ледоколов частности'!$A$265:$A$274</c:f>
            </c:strRef>
          </c:cat>
          <c:val>
            <c:numRef>
              <c:f>'Улучшения ледоколов частности'!$C$265:$C$274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частности'!$D$264</c:f>
            </c:strRef>
          </c:tx>
          <c:marker>
            <c:symbol val="none"/>
          </c:marker>
          <c:cat>
            <c:strRef>
              <c:f>'Улучшения ледоколов частности'!$A$265:$A$274</c:f>
            </c:strRef>
          </c:cat>
          <c:val>
            <c:numRef>
              <c:f>'Улучшения ледоколов частности'!$D$265:$D$274</c:f>
              <c:numCache/>
            </c:numRef>
          </c:val>
          <c:smooth val="0"/>
        </c:ser>
        <c:axId val="1495058490"/>
        <c:axId val="46668811"/>
      </c:lineChart>
      <c:catAx>
        <c:axId val="149505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8811"/>
      </c:catAx>
      <c:valAx>
        <c:axId val="46668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5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частности'!$C$98</c:f>
            </c:strRef>
          </c:tx>
          <c:marker>
            <c:symbol val="none"/>
          </c:marker>
          <c:cat>
            <c:strRef>
              <c:f>'Улучшения ледоколов частности'!$A$99:$A$108</c:f>
            </c:strRef>
          </c:cat>
          <c:val>
            <c:numRef>
              <c:f>'Улучшения ледоколов частности'!$C$99:$C$108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частности'!$D$98</c:f>
            </c:strRef>
          </c:tx>
          <c:marker>
            <c:symbol val="none"/>
          </c:marker>
          <c:cat>
            <c:strRef>
              <c:f>'Улучшения ледоколов частности'!$A$99:$A$108</c:f>
            </c:strRef>
          </c:cat>
          <c:val>
            <c:numRef>
              <c:f>'Улучшения ледоколов частности'!$D$99:$D$108</c:f>
              <c:numCache/>
            </c:numRef>
          </c:val>
          <c:smooth val="0"/>
        </c:ser>
        <c:axId val="1459557774"/>
        <c:axId val="912056938"/>
      </c:lineChart>
      <c:catAx>
        <c:axId val="1459557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056938"/>
      </c:catAx>
      <c:valAx>
        <c:axId val="91205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557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частности'!$C$81</c:f>
            </c:strRef>
          </c:tx>
          <c:marker>
            <c:symbol val="none"/>
          </c:marker>
          <c:cat>
            <c:strRef>
              <c:f>'Улучшения ледоколов частности'!$A$82:$A$89</c:f>
            </c:strRef>
          </c:cat>
          <c:val>
            <c:numRef>
              <c:f>'Улучшения ледоколов частности'!$C$82:$C$89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частности'!$D$81</c:f>
            </c:strRef>
          </c:tx>
          <c:marker>
            <c:symbol val="none"/>
          </c:marker>
          <c:cat>
            <c:strRef>
              <c:f>'Улучшения ледоколов частности'!$A$82:$A$89</c:f>
            </c:strRef>
          </c:cat>
          <c:val>
            <c:numRef>
              <c:f>'Улучшения ледоколов частности'!$D$82:$D$89</c:f>
              <c:numCache/>
            </c:numRef>
          </c:val>
          <c:smooth val="0"/>
        </c:ser>
        <c:axId val="254276831"/>
        <c:axId val="1358180564"/>
      </c:lineChart>
      <c:catAx>
        <c:axId val="25427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180564"/>
      </c:catAx>
      <c:valAx>
        <c:axId val="1358180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276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частности'!$C$65</c:f>
            </c:strRef>
          </c:tx>
          <c:marker>
            <c:symbol val="none"/>
          </c:marker>
          <c:cat>
            <c:strRef>
              <c:f>'Улучшения ледоколов частности'!$A$66:$A$75</c:f>
            </c:strRef>
          </c:cat>
          <c:val>
            <c:numRef>
              <c:f>'Улучшения ледоколов частности'!$C$66:$C$75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частности'!$D$65</c:f>
            </c:strRef>
          </c:tx>
          <c:marker>
            <c:symbol val="none"/>
          </c:marker>
          <c:cat>
            <c:strRef>
              <c:f>'Улучшения ледоколов частности'!$A$66:$A$75</c:f>
            </c:strRef>
          </c:cat>
          <c:val>
            <c:numRef>
              <c:f>'Улучшения ледоколов частности'!$D$66:$D$75</c:f>
              <c:numCache/>
            </c:numRef>
          </c:val>
          <c:smooth val="0"/>
        </c:ser>
        <c:axId val="1942814281"/>
        <c:axId val="1632096824"/>
      </c:lineChart>
      <c:catAx>
        <c:axId val="1942814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096824"/>
      </c:catAx>
      <c:valAx>
        <c:axId val="163209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14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частности'!$C$50</c:f>
            </c:strRef>
          </c:tx>
          <c:marker>
            <c:symbol val="none"/>
          </c:marker>
          <c:cat>
            <c:strRef>
              <c:f>'Улучшения ледоколов частности'!$A$51:$A$58</c:f>
            </c:strRef>
          </c:cat>
          <c:val>
            <c:numRef>
              <c:f>'Улучшения ледоколов частности'!$C$51:$C$58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частности'!$D$50</c:f>
            </c:strRef>
          </c:tx>
          <c:marker>
            <c:symbol val="none"/>
          </c:marker>
          <c:cat>
            <c:strRef>
              <c:f>'Улучшения ледоколов частности'!$A$51:$A$58</c:f>
            </c:strRef>
          </c:cat>
          <c:val>
            <c:numRef>
              <c:f>'Улучшения ледоколов частности'!$D$51:$D$58</c:f>
              <c:numCache/>
            </c:numRef>
          </c:val>
          <c:smooth val="0"/>
        </c:ser>
        <c:axId val="1961991715"/>
        <c:axId val="1301888153"/>
      </c:lineChart>
      <c:catAx>
        <c:axId val="196199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88153"/>
      </c:catAx>
      <c:valAx>
        <c:axId val="1301888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99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частности'!$C$35</c:f>
            </c:strRef>
          </c:tx>
          <c:marker>
            <c:symbol val="none"/>
          </c:marker>
          <c:cat>
            <c:strRef>
              <c:f>'Улучшения ледоколов частности'!$A$36:$A$42</c:f>
            </c:strRef>
          </c:cat>
          <c:val>
            <c:numRef>
              <c:f>'Улучшения ледоколов частности'!$C$36:$C$42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частности'!$D$35</c:f>
            </c:strRef>
          </c:tx>
          <c:marker>
            <c:symbol val="none"/>
          </c:marker>
          <c:cat>
            <c:strRef>
              <c:f>'Улучшения ледоколов частности'!$A$36:$A$42</c:f>
            </c:strRef>
          </c:cat>
          <c:val>
            <c:numRef>
              <c:f>'Улучшения ледоколов частности'!$D$36:$D$42</c:f>
              <c:numCache/>
            </c:numRef>
          </c:val>
          <c:smooth val="0"/>
        </c:ser>
        <c:axId val="811677194"/>
        <c:axId val="1100364425"/>
      </c:lineChart>
      <c:catAx>
        <c:axId val="811677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64425"/>
      </c:catAx>
      <c:valAx>
        <c:axId val="110036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677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частности'!$C$21</c:f>
            </c:strRef>
          </c:tx>
          <c:marker>
            <c:symbol val="none"/>
          </c:marker>
          <c:cat>
            <c:strRef>
              <c:f>'Улучшения ледоколов частности'!$A$22:$A$30</c:f>
            </c:strRef>
          </c:cat>
          <c:val>
            <c:numRef>
              <c:f>'Улучшения ледоколов частности'!$C$22:$C$30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частности'!$D$21</c:f>
            </c:strRef>
          </c:tx>
          <c:marker>
            <c:symbol val="none"/>
          </c:marker>
          <c:cat>
            <c:strRef>
              <c:f>'Улучшения ледоколов частности'!$A$22:$A$30</c:f>
            </c:strRef>
          </c:cat>
          <c:val>
            <c:numRef>
              <c:f>'Улучшения ледоколов частности'!$D$22:$D$30</c:f>
              <c:numCache/>
            </c:numRef>
          </c:val>
          <c:smooth val="0"/>
        </c:ser>
        <c:axId val="1371975810"/>
        <c:axId val="1696034616"/>
      </c:lineChart>
      <c:catAx>
        <c:axId val="1371975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034616"/>
      </c:catAx>
      <c:valAx>
        <c:axId val="1696034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975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частности'!$C$4</c:f>
            </c:strRef>
          </c:tx>
          <c:marker>
            <c:symbol val="none"/>
          </c:marker>
          <c:cat>
            <c:strRef>
              <c:f>'Улучшения ледоколов частности'!$A$5:$A$15</c:f>
            </c:strRef>
          </c:cat>
          <c:val>
            <c:numRef>
              <c:f>'Улучшения ледоколов частности'!$C$5:$C$15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частности'!$D$4</c:f>
            </c:strRef>
          </c:tx>
          <c:marker>
            <c:symbol val="none"/>
          </c:marker>
          <c:cat>
            <c:strRef>
              <c:f>'Улучшения ледоколов частности'!$A$5:$A$15</c:f>
            </c:strRef>
          </c:cat>
          <c:val>
            <c:numRef>
              <c:f>'Улучшения ледоколов частности'!$D$5:$D$15</c:f>
              <c:numCache/>
            </c:numRef>
          </c:val>
          <c:smooth val="0"/>
        </c:ser>
        <c:axId val="1347518520"/>
        <c:axId val="1328892870"/>
      </c:lineChart>
      <c:catAx>
        <c:axId val="134751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92870"/>
      </c:catAx>
      <c:valAx>
        <c:axId val="132889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518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Стоимость относительно параметра "Номер"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'Ледоколы'!$A$4:$A$16</c:f>
            </c:strRef>
          </c:cat>
          <c:val>
            <c:numRef>
              <c:f>'Ледоколы'!$D$4:$D$16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'Ледоколы'!$A$4:$A$16</c:f>
            </c:strRef>
          </c:cat>
          <c:val>
            <c:numRef>
              <c:f>'Ледоколы'!$F$4:$F$16</c:f>
              <c:numCache/>
            </c:numRef>
          </c:val>
          <c:smooth val="0"/>
        </c:ser>
        <c:axId val="1154127138"/>
        <c:axId val="1210000183"/>
      </c:lineChart>
      <c:catAx>
        <c:axId val="115412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Номер</a:t>
                </a:r>
              </a:p>
            </c:rich>
          </c:tx>
          <c:layout>
            <c:manualLayout>
              <c:xMode val="edge"/>
              <c:yMode val="edge"/>
              <c:x val="0.2652166666666667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000183"/>
      </c:catAx>
      <c:valAx>
        <c:axId val="121000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127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'Локации'!$A$5:$A$7</c:f>
            </c:strRef>
          </c:cat>
          <c:val>
            <c:numRef>
              <c:f>'Локации'!$C$5:$C$7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'Локации'!$A$5:$A$7</c:f>
            </c:strRef>
          </c:cat>
          <c:val>
            <c:numRef>
              <c:f>'Локации'!$E$5:$E$7</c:f>
              <c:numCache/>
            </c:numRef>
          </c:val>
          <c:smooth val="0"/>
        </c:ser>
        <c:axId val="1415700182"/>
        <c:axId val="2061473560"/>
      </c:lineChart>
      <c:catAx>
        <c:axId val="1415700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473560"/>
      </c:catAx>
      <c:valAx>
        <c:axId val="2061473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700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частности'!$C$251</c:f>
            </c:strRef>
          </c:tx>
          <c:marker>
            <c:symbol val="none"/>
          </c:marker>
          <c:cat>
            <c:strRef>
              <c:f>'Улучшения ледоколов частности'!$A$252:$A$257</c:f>
            </c:strRef>
          </c:cat>
          <c:val>
            <c:numRef>
              <c:f>'Улучшения ледоколов частности'!$C$252:$C$257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частности'!$D$251</c:f>
            </c:strRef>
          </c:tx>
          <c:marker>
            <c:symbol val="none"/>
          </c:marker>
          <c:cat>
            <c:strRef>
              <c:f>'Улучшения ледоколов частности'!$A$252:$A$257</c:f>
            </c:strRef>
          </c:cat>
          <c:val>
            <c:numRef>
              <c:f>'Улучшения ледоколов частности'!$D$252:$D$257</c:f>
              <c:numCache/>
            </c:numRef>
          </c:val>
          <c:smooth val="0"/>
        </c:ser>
        <c:axId val="1911019249"/>
        <c:axId val="2008115486"/>
      </c:lineChart>
      <c:catAx>
        <c:axId val="191101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115486"/>
      </c:catAx>
      <c:valAx>
        <c:axId val="2008115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01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частности'!$C$237</c:f>
            </c:strRef>
          </c:tx>
          <c:marker>
            <c:symbol val="none"/>
          </c:marker>
          <c:cat>
            <c:strRef>
              <c:f>'Улучшения ледоколов частности'!$A$238:$A$245</c:f>
            </c:strRef>
          </c:cat>
          <c:val>
            <c:numRef>
              <c:f>'Улучшения ледоколов частности'!$C$238:$C$245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частности'!$D$237</c:f>
            </c:strRef>
          </c:tx>
          <c:marker>
            <c:symbol val="none"/>
          </c:marker>
          <c:cat>
            <c:strRef>
              <c:f>'Улучшения ледоколов частности'!$A$238:$A$245</c:f>
            </c:strRef>
          </c:cat>
          <c:val>
            <c:numRef>
              <c:f>'Улучшения ледоколов частности'!$D$238:$D$245</c:f>
              <c:numCache/>
            </c:numRef>
          </c:val>
          <c:smooth val="0"/>
        </c:ser>
        <c:axId val="471129470"/>
        <c:axId val="154352414"/>
      </c:lineChart>
      <c:catAx>
        <c:axId val="47112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52414"/>
      </c:catAx>
      <c:valAx>
        <c:axId val="154352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29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частности'!$C$215</c:f>
            </c:strRef>
          </c:tx>
          <c:marker>
            <c:symbol val="none"/>
          </c:marker>
          <c:cat>
            <c:strRef>
              <c:f>'Улучшения ледоколов частности'!$A$216:$A$231</c:f>
            </c:strRef>
          </c:cat>
          <c:val>
            <c:numRef>
              <c:f>'Улучшения ледоколов частности'!$C$216:$C$231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частности'!$D$215</c:f>
            </c:strRef>
          </c:tx>
          <c:marker>
            <c:symbol val="none"/>
          </c:marker>
          <c:cat>
            <c:strRef>
              <c:f>'Улучшения ледоколов частности'!$A$216:$A$231</c:f>
            </c:strRef>
          </c:cat>
          <c:val>
            <c:numRef>
              <c:f>'Улучшения ледоколов частности'!$D$216:$D$231</c:f>
              <c:numCache/>
            </c:numRef>
          </c:val>
          <c:smooth val="0"/>
        </c:ser>
        <c:axId val="429647789"/>
        <c:axId val="971679523"/>
      </c:lineChart>
      <c:catAx>
        <c:axId val="42964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79523"/>
      </c:catAx>
      <c:valAx>
        <c:axId val="97167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647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частности'!$C$198</c:f>
            </c:strRef>
          </c:tx>
          <c:marker>
            <c:symbol val="none"/>
          </c:marker>
          <c:cat>
            <c:strRef>
              <c:f>'Улучшения ледоколов частности'!$A$199:$A$208</c:f>
            </c:strRef>
          </c:cat>
          <c:val>
            <c:numRef>
              <c:f>'Улучшения ледоколов частности'!$C$199:$C$208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частности'!$D$198</c:f>
            </c:strRef>
          </c:tx>
          <c:marker>
            <c:symbol val="none"/>
          </c:marker>
          <c:cat>
            <c:strRef>
              <c:f>'Улучшения ледоколов частности'!$A$199:$A$208</c:f>
            </c:strRef>
          </c:cat>
          <c:val>
            <c:numRef>
              <c:f>'Улучшения ледоколов частности'!$D$199:$D$208</c:f>
              <c:numCache/>
            </c:numRef>
          </c:val>
          <c:smooth val="0"/>
        </c:ser>
        <c:axId val="277602581"/>
        <c:axId val="594834877"/>
      </c:lineChart>
      <c:catAx>
        <c:axId val="27760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34877"/>
      </c:catAx>
      <c:valAx>
        <c:axId val="594834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602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частности'!$C$172</c:f>
            </c:strRef>
          </c:tx>
          <c:marker>
            <c:symbol val="none"/>
          </c:marker>
          <c:cat>
            <c:strRef>
              <c:f>'Улучшения ледоколов частности'!$A$173:$A$192</c:f>
            </c:strRef>
          </c:cat>
          <c:val>
            <c:numRef>
              <c:f>'Улучшения ледоколов частности'!$C$173:$C$192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частности'!$D$172</c:f>
            </c:strRef>
          </c:tx>
          <c:marker>
            <c:symbol val="none"/>
          </c:marker>
          <c:cat>
            <c:strRef>
              <c:f>'Улучшения ледоколов частности'!$A$173:$A$192</c:f>
            </c:strRef>
          </c:cat>
          <c:val>
            <c:numRef>
              <c:f>'Улучшения ледоколов частности'!$D$173:$D$192</c:f>
              <c:numCache/>
            </c:numRef>
          </c:val>
          <c:smooth val="0"/>
        </c:ser>
        <c:axId val="776042084"/>
        <c:axId val="419406584"/>
      </c:lineChart>
      <c:catAx>
        <c:axId val="776042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406584"/>
      </c:catAx>
      <c:valAx>
        <c:axId val="419406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042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частности'!$C$158</c:f>
            </c:strRef>
          </c:tx>
          <c:marker>
            <c:symbol val="none"/>
          </c:marker>
          <c:cat>
            <c:strRef>
              <c:f>'Улучшения ледоколов частности'!$A$159:$A$166</c:f>
            </c:strRef>
          </c:cat>
          <c:val>
            <c:numRef>
              <c:f>'Улучшения ледоколов частности'!$C$159:$C$166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частности'!$D$158</c:f>
            </c:strRef>
          </c:tx>
          <c:marker>
            <c:symbol val="none"/>
          </c:marker>
          <c:cat>
            <c:strRef>
              <c:f>'Улучшения ледоколов частности'!$A$159:$A$166</c:f>
            </c:strRef>
          </c:cat>
          <c:val>
            <c:numRef>
              <c:f>'Улучшения ледоколов частности'!$D$159:$D$166</c:f>
              <c:numCache/>
            </c:numRef>
          </c:val>
          <c:smooth val="0"/>
        </c:ser>
        <c:axId val="1495098632"/>
        <c:axId val="375683572"/>
      </c:lineChart>
      <c:catAx>
        <c:axId val="149509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683572"/>
      </c:catAx>
      <c:valAx>
        <c:axId val="375683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98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частности'!$C$141</c:f>
            </c:strRef>
          </c:tx>
          <c:marker>
            <c:symbol val="none"/>
          </c:marker>
          <c:cat>
            <c:strRef>
              <c:f>'Улучшения ледоколов частности'!$A$142:$A$151</c:f>
            </c:strRef>
          </c:cat>
          <c:val>
            <c:numRef>
              <c:f>'Улучшения ледоколов частности'!$C$142:$C$151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частности'!$D$141</c:f>
            </c:strRef>
          </c:tx>
          <c:marker>
            <c:symbol val="none"/>
          </c:marker>
          <c:cat>
            <c:strRef>
              <c:f>'Улучшения ледоколов частности'!$A$142:$A$151</c:f>
            </c:strRef>
          </c:cat>
          <c:val>
            <c:numRef>
              <c:f>'Улучшения ледоколов частности'!$D$142:$D$151</c:f>
              <c:numCache/>
            </c:numRef>
          </c:val>
          <c:smooth val="0"/>
        </c:ser>
        <c:axId val="955530747"/>
        <c:axId val="812591057"/>
      </c:lineChart>
      <c:catAx>
        <c:axId val="95553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591057"/>
      </c:catAx>
      <c:valAx>
        <c:axId val="812591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530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'Улучшения ледоколов частности'!$C$115</c:f>
            </c:strRef>
          </c:tx>
          <c:marker>
            <c:symbol val="none"/>
          </c:marker>
          <c:cat>
            <c:strRef>
              <c:f>'Улучшения ледоколов частности'!$A$116:$A$133</c:f>
            </c:strRef>
          </c:cat>
          <c:val>
            <c:numRef>
              <c:f>'Улучшения ледоколов частности'!$C$116:$C$133</c:f>
              <c:numCache/>
            </c:numRef>
          </c:val>
          <c:smooth val="0"/>
        </c:ser>
        <c:ser>
          <c:idx val="1"/>
          <c:order val="1"/>
          <c:tx>
            <c:strRef>
              <c:f>'Улучшения ледоколов частности'!$D$115</c:f>
            </c:strRef>
          </c:tx>
          <c:marker>
            <c:symbol val="none"/>
          </c:marker>
          <c:cat>
            <c:strRef>
              <c:f>'Улучшения ледоколов частности'!$A$116:$A$133</c:f>
            </c:strRef>
          </c:cat>
          <c:val>
            <c:numRef>
              <c:f>'Улучшения ледоколов частности'!$D$116:$D$133</c:f>
              <c:numCache/>
            </c:numRef>
          </c:val>
          <c:smooth val="0"/>
        </c:ser>
        <c:axId val="935919130"/>
        <c:axId val="1448925160"/>
      </c:lineChart>
      <c:catAx>
        <c:axId val="93591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925160"/>
      </c:catAx>
      <c:valAx>
        <c:axId val="1448925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19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260</xdr:row>
      <xdr:rowOff>9525</xdr:rowOff>
    </xdr:from>
    <xdr:ext cx="4629150" cy="28575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247</xdr:row>
      <xdr:rowOff>28575</xdr:rowOff>
    </xdr:from>
    <xdr:ext cx="4629150" cy="20288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232</xdr:row>
      <xdr:rowOff>190500</xdr:rowOff>
    </xdr:from>
    <xdr:ext cx="4629150" cy="2457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419100</xdr:colOff>
      <xdr:row>210</xdr:row>
      <xdr:rowOff>190500</xdr:rowOff>
    </xdr:from>
    <xdr:ext cx="4629150" cy="43910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419100</xdr:colOff>
      <xdr:row>193</xdr:row>
      <xdr:rowOff>161925</xdr:rowOff>
    </xdr:from>
    <xdr:ext cx="4629150" cy="32194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419100</xdr:colOff>
      <xdr:row>168</xdr:row>
      <xdr:rowOff>9525</xdr:rowOff>
    </xdr:from>
    <xdr:ext cx="4629150" cy="50101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419100</xdr:colOff>
      <xdr:row>153</xdr:row>
      <xdr:rowOff>171450</xdr:rowOff>
    </xdr:from>
    <xdr:ext cx="4629150" cy="24574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419100</xdr:colOff>
      <xdr:row>137</xdr:row>
      <xdr:rowOff>0</xdr:rowOff>
    </xdr:from>
    <xdr:ext cx="4629150" cy="28575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419100</xdr:colOff>
      <xdr:row>110</xdr:row>
      <xdr:rowOff>180975</xdr:rowOff>
    </xdr:from>
    <xdr:ext cx="4629150" cy="46291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419100</xdr:colOff>
      <xdr:row>93</xdr:row>
      <xdr:rowOff>180975</xdr:rowOff>
    </xdr:from>
    <xdr:ext cx="4629150" cy="28575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419100</xdr:colOff>
      <xdr:row>77</xdr:row>
      <xdr:rowOff>19050</xdr:rowOff>
    </xdr:from>
    <xdr:ext cx="4629150" cy="25812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419100</xdr:colOff>
      <xdr:row>61</xdr:row>
      <xdr:rowOff>19050</xdr:rowOff>
    </xdr:from>
    <xdr:ext cx="4629150" cy="28194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419100</xdr:colOff>
      <xdr:row>45</xdr:row>
      <xdr:rowOff>133350</xdr:rowOff>
    </xdr:from>
    <xdr:ext cx="4629150" cy="281940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419100</xdr:colOff>
      <xdr:row>31</xdr:row>
      <xdr:rowOff>19050</xdr:rowOff>
    </xdr:from>
    <xdr:ext cx="4629150" cy="25812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419100</xdr:colOff>
      <xdr:row>17</xdr:row>
      <xdr:rowOff>9525</xdr:rowOff>
    </xdr:from>
    <xdr:ext cx="4629150" cy="2819400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</xdr:rowOff>
    </xdr:from>
    <xdr:ext cx="4629150" cy="30480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0</xdr:row>
      <xdr:rowOff>66675</xdr:rowOff>
    </xdr:from>
    <xdr:ext cx="7562850" cy="6048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781050</xdr:colOff>
      <xdr:row>2</xdr:row>
      <xdr:rowOff>304800</xdr:rowOff>
    </xdr:from>
    <xdr:ext cx="5715000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5n-B6kPDTtzRSCRkMx63n92LA-qtgbtj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7.29"/>
    <col customWidth="1" min="3" max="3" width="17.14"/>
    <col customWidth="1" min="4" max="4" width="17.71"/>
    <col customWidth="1" min="5" max="5" width="17.29"/>
  </cols>
  <sheetData>
    <row r="1">
      <c r="A1" s="1">
        <v>1.0</v>
      </c>
      <c r="B1" s="2"/>
      <c r="C1" s="2"/>
      <c r="D1" s="3"/>
    </row>
    <row r="2">
      <c r="A2" s="4" t="s">
        <v>0</v>
      </c>
      <c r="B2" s="5" t="s">
        <v>1</v>
      </c>
      <c r="C2" s="6" t="s">
        <v>2</v>
      </c>
      <c r="D2" s="7">
        <v>1.2</v>
      </c>
    </row>
    <row r="3">
      <c r="A3" s="8" t="s">
        <v>3</v>
      </c>
      <c r="B3" s="9">
        <f>'Ледоколы'!D4</f>
        <v>24</v>
      </c>
      <c r="C3" s="10" t="s">
        <v>4</v>
      </c>
      <c r="D3" s="11">
        <v>10.0</v>
      </c>
    </row>
    <row r="4">
      <c r="A4" s="12" t="s">
        <v>5</v>
      </c>
      <c r="B4" s="13" t="s">
        <v>6</v>
      </c>
      <c r="C4" s="13" t="s">
        <v>7</v>
      </c>
      <c r="D4" s="14" t="s">
        <v>8</v>
      </c>
    </row>
    <row r="5">
      <c r="A5" s="15">
        <v>0.0</v>
      </c>
      <c r="B5" s="15">
        <f t="shared" ref="B5:B15" si="1">A5+1</f>
        <v>1</v>
      </c>
      <c r="C5" s="16">
        <v>0.0</v>
      </c>
      <c r="D5" s="17">
        <f t="shared" ref="D5:D15" si="2">$D$3 * $B5</f>
        <v>10</v>
      </c>
    </row>
    <row r="6">
      <c r="A6" s="18">
        <f t="shared" ref="A6:A15" si="3">A5+1</f>
        <v>1</v>
      </c>
      <c r="B6" s="18">
        <f t="shared" si="1"/>
        <v>2</v>
      </c>
      <c r="C6" s="19">
        <f t="shared" ref="C6:C15" si="4">$D$3*POWER($D$2,$A6-1)*($A6+1)</f>
        <v>20</v>
      </c>
      <c r="D6" s="20">
        <f t="shared" si="2"/>
        <v>20</v>
      </c>
    </row>
    <row r="7">
      <c r="A7" s="18">
        <f t="shared" si="3"/>
        <v>2</v>
      </c>
      <c r="B7" s="18">
        <f t="shared" si="1"/>
        <v>3</v>
      </c>
      <c r="C7" s="19">
        <f t="shared" si="4"/>
        <v>36</v>
      </c>
      <c r="D7" s="20">
        <f t="shared" si="2"/>
        <v>30</v>
      </c>
    </row>
    <row r="8">
      <c r="A8" s="18">
        <f t="shared" si="3"/>
        <v>3</v>
      </c>
      <c r="B8" s="18">
        <f t="shared" si="1"/>
        <v>4</v>
      </c>
      <c r="C8" s="19">
        <f t="shared" si="4"/>
        <v>57.6</v>
      </c>
      <c r="D8" s="20">
        <f t="shared" si="2"/>
        <v>40</v>
      </c>
    </row>
    <row r="9">
      <c r="A9" s="18">
        <f t="shared" si="3"/>
        <v>4</v>
      </c>
      <c r="B9" s="18">
        <f t="shared" si="1"/>
        <v>5</v>
      </c>
      <c r="C9" s="19">
        <f t="shared" si="4"/>
        <v>86.4</v>
      </c>
      <c r="D9" s="20">
        <f t="shared" si="2"/>
        <v>50</v>
      </c>
    </row>
    <row r="10">
      <c r="A10" s="18">
        <f t="shared" si="3"/>
        <v>5</v>
      </c>
      <c r="B10" s="18">
        <f t="shared" si="1"/>
        <v>6</v>
      </c>
      <c r="C10" s="19">
        <f t="shared" si="4"/>
        <v>124.416</v>
      </c>
      <c r="D10" s="20">
        <f t="shared" si="2"/>
        <v>60</v>
      </c>
    </row>
    <row r="11">
      <c r="A11" s="18">
        <f t="shared" si="3"/>
        <v>6</v>
      </c>
      <c r="B11" s="18">
        <f t="shared" si="1"/>
        <v>7</v>
      </c>
      <c r="C11" s="19">
        <f t="shared" si="4"/>
        <v>174.1824</v>
      </c>
      <c r="D11" s="20">
        <f t="shared" si="2"/>
        <v>70</v>
      </c>
    </row>
    <row r="12">
      <c r="A12" s="18">
        <f t="shared" si="3"/>
        <v>7</v>
      </c>
      <c r="B12" s="18">
        <f t="shared" si="1"/>
        <v>8</v>
      </c>
      <c r="C12" s="19">
        <f t="shared" si="4"/>
        <v>238.87872</v>
      </c>
      <c r="D12" s="20">
        <f t="shared" si="2"/>
        <v>80</v>
      </c>
    </row>
    <row r="13">
      <c r="A13" s="18">
        <f t="shared" si="3"/>
        <v>8</v>
      </c>
      <c r="B13" s="18">
        <f t="shared" si="1"/>
        <v>9</v>
      </c>
      <c r="C13" s="19">
        <f t="shared" si="4"/>
        <v>322.486272</v>
      </c>
      <c r="D13" s="20">
        <f t="shared" si="2"/>
        <v>90</v>
      </c>
    </row>
    <row r="14">
      <c r="A14" s="18">
        <f t="shared" si="3"/>
        <v>9</v>
      </c>
      <c r="B14" s="18">
        <f t="shared" si="1"/>
        <v>10</v>
      </c>
      <c r="C14" s="19">
        <f t="shared" si="4"/>
        <v>429.981696</v>
      </c>
      <c r="D14" s="20">
        <f t="shared" si="2"/>
        <v>100</v>
      </c>
    </row>
    <row r="15">
      <c r="A15" s="18">
        <f t="shared" si="3"/>
        <v>10</v>
      </c>
      <c r="B15" s="18">
        <f t="shared" si="1"/>
        <v>11</v>
      </c>
      <c r="C15" s="19">
        <f t="shared" si="4"/>
        <v>567.5758387</v>
      </c>
      <c r="D15" s="20">
        <f t="shared" si="2"/>
        <v>110</v>
      </c>
    </row>
    <row r="16">
      <c r="C16" s="21"/>
    </row>
    <row r="17">
      <c r="C17" s="21"/>
    </row>
    <row r="18">
      <c r="A18" s="22">
        <v>2.0</v>
      </c>
      <c r="B18" s="23"/>
      <c r="C18" s="23"/>
      <c r="D18" s="24"/>
    </row>
    <row r="19">
      <c r="A19" s="25" t="s">
        <v>9</v>
      </c>
      <c r="B19" s="26" t="s">
        <v>10</v>
      </c>
      <c r="C19" s="27" t="s">
        <v>2</v>
      </c>
      <c r="D19" s="28">
        <v>1.3</v>
      </c>
    </row>
    <row r="20">
      <c r="A20" s="29" t="s">
        <v>3</v>
      </c>
      <c r="B20" s="30">
        <f>'Ледоколы'!D4</f>
        <v>24</v>
      </c>
      <c r="C20" s="31" t="s">
        <v>4</v>
      </c>
      <c r="D20" s="32">
        <v>18.0</v>
      </c>
    </row>
    <row r="21">
      <c r="A21" s="33" t="s">
        <v>5</v>
      </c>
      <c r="B21" s="33" t="s">
        <v>6</v>
      </c>
      <c r="C21" s="34" t="s">
        <v>7</v>
      </c>
      <c r="D21" s="33" t="s">
        <v>8</v>
      </c>
    </row>
    <row r="22">
      <c r="A22" s="15">
        <v>0.0</v>
      </c>
      <c r="B22" s="15">
        <v>1.0</v>
      </c>
      <c r="C22" s="16">
        <v>0.0</v>
      </c>
      <c r="D22" s="15">
        <v>0.0</v>
      </c>
    </row>
    <row r="23">
      <c r="A23" s="18">
        <f t="shared" ref="A23:A30" si="5">A22+1</f>
        <v>1</v>
      </c>
      <c r="B23" s="18">
        <f t="shared" ref="B23:B30" si="6">B22+2</f>
        <v>3</v>
      </c>
      <c r="C23" s="19">
        <f t="shared" ref="C23:C30" si="7">$D$20*POWER($D$19,$A23-1) * (A23+1)</f>
        <v>36</v>
      </c>
      <c r="D23" s="20">
        <f t="shared" ref="D23:D30" si="8">$D$20 * $B22</f>
        <v>18</v>
      </c>
    </row>
    <row r="24">
      <c r="A24" s="18">
        <f t="shared" si="5"/>
        <v>2</v>
      </c>
      <c r="B24" s="18">
        <f t="shared" si="6"/>
        <v>5</v>
      </c>
      <c r="C24" s="19">
        <f t="shared" si="7"/>
        <v>70.2</v>
      </c>
      <c r="D24" s="20">
        <f t="shared" si="8"/>
        <v>54</v>
      </c>
    </row>
    <row r="25">
      <c r="A25" s="18">
        <f t="shared" si="5"/>
        <v>3</v>
      </c>
      <c r="B25" s="18">
        <f t="shared" si="6"/>
        <v>7</v>
      </c>
      <c r="C25" s="19">
        <f t="shared" si="7"/>
        <v>121.68</v>
      </c>
      <c r="D25" s="20">
        <f t="shared" si="8"/>
        <v>90</v>
      </c>
    </row>
    <row r="26">
      <c r="A26" s="18">
        <f t="shared" si="5"/>
        <v>4</v>
      </c>
      <c r="B26" s="18">
        <f t="shared" si="6"/>
        <v>9</v>
      </c>
      <c r="C26" s="19">
        <f t="shared" si="7"/>
        <v>197.73</v>
      </c>
      <c r="D26" s="20">
        <f t="shared" si="8"/>
        <v>126</v>
      </c>
    </row>
    <row r="27">
      <c r="A27" s="18">
        <f t="shared" si="5"/>
        <v>5</v>
      </c>
      <c r="B27" s="18">
        <f t="shared" si="6"/>
        <v>11</v>
      </c>
      <c r="C27" s="19">
        <f t="shared" si="7"/>
        <v>308.4588</v>
      </c>
      <c r="D27" s="20">
        <f t="shared" si="8"/>
        <v>162</v>
      </c>
    </row>
    <row r="28">
      <c r="A28" s="18">
        <f t="shared" si="5"/>
        <v>6</v>
      </c>
      <c r="B28" s="18">
        <f t="shared" si="6"/>
        <v>13</v>
      </c>
      <c r="C28" s="19">
        <f t="shared" si="7"/>
        <v>467.82918</v>
      </c>
      <c r="D28" s="20">
        <f t="shared" si="8"/>
        <v>198</v>
      </c>
    </row>
    <row r="29">
      <c r="A29" s="18">
        <f t="shared" si="5"/>
        <v>7</v>
      </c>
      <c r="B29" s="18">
        <f t="shared" si="6"/>
        <v>15</v>
      </c>
      <c r="C29" s="19">
        <f t="shared" si="7"/>
        <v>695.060496</v>
      </c>
      <c r="D29" s="20">
        <f t="shared" si="8"/>
        <v>234</v>
      </c>
    </row>
    <row r="30">
      <c r="A30" s="18">
        <f t="shared" si="5"/>
        <v>8</v>
      </c>
      <c r="B30" s="18">
        <f t="shared" si="6"/>
        <v>17</v>
      </c>
      <c r="C30" s="19">
        <f t="shared" si="7"/>
        <v>1016.525975</v>
      </c>
      <c r="D30" s="20">
        <f t="shared" si="8"/>
        <v>270</v>
      </c>
    </row>
    <row r="31">
      <c r="C31" s="21"/>
    </row>
    <row r="32">
      <c r="A32" s="22">
        <v>3.0</v>
      </c>
      <c r="B32" s="23"/>
      <c r="C32" s="23"/>
      <c r="D32" s="24"/>
    </row>
    <row r="33">
      <c r="A33" s="25" t="s">
        <v>11</v>
      </c>
      <c r="B33" s="26" t="s">
        <v>12</v>
      </c>
      <c r="C33" s="35" t="s">
        <v>2</v>
      </c>
      <c r="D33" s="36">
        <v>1.3</v>
      </c>
    </row>
    <row r="34">
      <c r="A34" s="29" t="s">
        <v>3</v>
      </c>
      <c r="B34" s="30">
        <f>'Ледоколы'!D5</f>
        <v>1200</v>
      </c>
      <c r="C34" s="37" t="s">
        <v>4</v>
      </c>
      <c r="D34" s="38">
        <v>1000.0</v>
      </c>
    </row>
    <row r="35">
      <c r="A35" s="13" t="s">
        <v>5</v>
      </c>
      <c r="B35" s="13" t="s">
        <v>6</v>
      </c>
      <c r="C35" s="39" t="s">
        <v>7</v>
      </c>
      <c r="D35" s="13" t="s">
        <v>8</v>
      </c>
    </row>
    <row r="36">
      <c r="A36" s="15">
        <v>0.0</v>
      </c>
      <c r="B36" s="15">
        <v>1.0</v>
      </c>
      <c r="C36" s="16">
        <v>0.0</v>
      </c>
      <c r="D36" s="15">
        <v>0.0</v>
      </c>
    </row>
    <row r="37">
      <c r="A37" s="18">
        <f t="shared" ref="A37:A42" si="9">A36+1</f>
        <v>1</v>
      </c>
      <c r="B37" s="18">
        <f t="shared" ref="B37:B42" si="10">B36+2</f>
        <v>3</v>
      </c>
      <c r="C37" s="19">
        <f t="shared" ref="C37:C42" si="11">$D$34*POWER($D$33,$A37-1) * (A37+1)</f>
        <v>2000</v>
      </c>
      <c r="D37" s="20">
        <f t="shared" ref="D37:D42" si="12">$D$34 * $B36</f>
        <v>1000</v>
      </c>
    </row>
    <row r="38">
      <c r="A38" s="18">
        <f t="shared" si="9"/>
        <v>2</v>
      </c>
      <c r="B38" s="18">
        <f t="shared" si="10"/>
        <v>5</v>
      </c>
      <c r="C38" s="19">
        <f t="shared" si="11"/>
        <v>3900</v>
      </c>
      <c r="D38" s="20">
        <f t="shared" si="12"/>
        <v>3000</v>
      </c>
    </row>
    <row r="39">
      <c r="A39" s="18">
        <f t="shared" si="9"/>
        <v>3</v>
      </c>
      <c r="B39" s="18">
        <f t="shared" si="10"/>
        <v>7</v>
      </c>
      <c r="C39" s="19">
        <f t="shared" si="11"/>
        <v>6760</v>
      </c>
      <c r="D39" s="20">
        <f t="shared" si="12"/>
        <v>5000</v>
      </c>
    </row>
    <row r="40">
      <c r="A40" s="18">
        <f t="shared" si="9"/>
        <v>4</v>
      </c>
      <c r="B40" s="18">
        <f t="shared" si="10"/>
        <v>9</v>
      </c>
      <c r="C40" s="19">
        <f t="shared" si="11"/>
        <v>10985</v>
      </c>
      <c r="D40" s="20">
        <f t="shared" si="12"/>
        <v>7000</v>
      </c>
    </row>
    <row r="41">
      <c r="A41" s="18">
        <f t="shared" si="9"/>
        <v>5</v>
      </c>
      <c r="B41" s="18">
        <f t="shared" si="10"/>
        <v>11</v>
      </c>
      <c r="C41" s="19">
        <f t="shared" si="11"/>
        <v>17136.6</v>
      </c>
      <c r="D41" s="20">
        <f t="shared" si="12"/>
        <v>9000</v>
      </c>
    </row>
    <row r="42">
      <c r="A42" s="18">
        <f t="shared" si="9"/>
        <v>6</v>
      </c>
      <c r="B42" s="18">
        <f t="shared" si="10"/>
        <v>13</v>
      </c>
      <c r="C42" s="19">
        <f t="shared" si="11"/>
        <v>25990.51</v>
      </c>
      <c r="D42" s="20">
        <f t="shared" si="12"/>
        <v>11000</v>
      </c>
    </row>
    <row r="43">
      <c r="C43" s="21"/>
    </row>
    <row r="44">
      <c r="C44" s="21"/>
    </row>
    <row r="45">
      <c r="C45" s="21"/>
    </row>
    <row r="46">
      <c r="C46" s="21"/>
    </row>
    <row r="47">
      <c r="A47" s="22">
        <v>4.0</v>
      </c>
      <c r="B47" s="23"/>
      <c r="C47" s="23"/>
      <c r="D47" s="24"/>
    </row>
    <row r="48">
      <c r="A48" s="25" t="s">
        <v>13</v>
      </c>
      <c r="B48" s="26" t="s">
        <v>14</v>
      </c>
      <c r="C48" s="35" t="s">
        <v>2</v>
      </c>
      <c r="D48" s="36">
        <v>1.33</v>
      </c>
    </row>
    <row r="49">
      <c r="A49" s="29" t="s">
        <v>3</v>
      </c>
      <c r="B49" s="30">
        <f>'Ледоколы'!D5</f>
        <v>1200</v>
      </c>
      <c r="C49" s="37" t="s">
        <v>4</v>
      </c>
      <c r="D49" s="38">
        <v>1300.0</v>
      </c>
    </row>
    <row r="50">
      <c r="A50" s="13" t="s">
        <v>5</v>
      </c>
      <c r="B50" s="13" t="s">
        <v>6</v>
      </c>
      <c r="C50" s="39" t="s">
        <v>7</v>
      </c>
      <c r="D50" s="13" t="s">
        <v>8</v>
      </c>
    </row>
    <row r="51">
      <c r="A51" s="15">
        <v>0.0</v>
      </c>
      <c r="B51" s="15">
        <v>1.0</v>
      </c>
      <c r="C51" s="16">
        <v>0.0</v>
      </c>
      <c r="D51" s="17">
        <f>$D$49 * $A51</f>
        <v>0</v>
      </c>
    </row>
    <row r="52">
      <c r="A52" s="18">
        <f t="shared" ref="A52:A58" si="13">A51+1</f>
        <v>1</v>
      </c>
      <c r="B52" s="18">
        <f t="shared" ref="B52:B58" si="14">B51+2</f>
        <v>3</v>
      </c>
      <c r="C52" s="19">
        <f t="shared" ref="C52:C58" si="15">$D$49*POWER($D$48,$A52-1) * (A52)</f>
        <v>1300</v>
      </c>
      <c r="D52" s="17">
        <f t="shared" ref="D52:D58" si="16">$D$49 * ($B51)</f>
        <v>1300</v>
      </c>
    </row>
    <row r="53">
      <c r="A53" s="18">
        <f t="shared" si="13"/>
        <v>2</v>
      </c>
      <c r="B53" s="18">
        <f t="shared" si="14"/>
        <v>5</v>
      </c>
      <c r="C53" s="19">
        <f t="shared" si="15"/>
        <v>3458</v>
      </c>
      <c r="D53" s="17">
        <f t="shared" si="16"/>
        <v>3900</v>
      </c>
    </row>
    <row r="54">
      <c r="A54" s="18">
        <f t="shared" si="13"/>
        <v>3</v>
      </c>
      <c r="B54" s="18">
        <f t="shared" si="14"/>
        <v>7</v>
      </c>
      <c r="C54" s="19">
        <f t="shared" si="15"/>
        <v>6898.71</v>
      </c>
      <c r="D54" s="17">
        <f t="shared" si="16"/>
        <v>6500</v>
      </c>
    </row>
    <row r="55">
      <c r="A55" s="18">
        <f t="shared" si="13"/>
        <v>4</v>
      </c>
      <c r="B55" s="18">
        <f t="shared" si="14"/>
        <v>9</v>
      </c>
      <c r="C55" s="19">
        <f t="shared" si="15"/>
        <v>12233.7124</v>
      </c>
      <c r="D55" s="17">
        <f t="shared" si="16"/>
        <v>9100</v>
      </c>
    </row>
    <row r="56">
      <c r="A56" s="18">
        <f t="shared" si="13"/>
        <v>5</v>
      </c>
      <c r="B56" s="18">
        <f t="shared" si="14"/>
        <v>11</v>
      </c>
      <c r="C56" s="19">
        <f t="shared" si="15"/>
        <v>20338.54687</v>
      </c>
      <c r="D56" s="17">
        <f t="shared" si="16"/>
        <v>11700</v>
      </c>
    </row>
    <row r="57">
      <c r="A57" s="18">
        <f t="shared" si="13"/>
        <v>6</v>
      </c>
      <c r="B57" s="18">
        <f t="shared" si="14"/>
        <v>13</v>
      </c>
      <c r="C57" s="19">
        <f t="shared" si="15"/>
        <v>32460.3208</v>
      </c>
      <c r="D57" s="17">
        <f t="shared" si="16"/>
        <v>14300</v>
      </c>
    </row>
    <row r="58">
      <c r="A58" s="18">
        <f t="shared" si="13"/>
        <v>7</v>
      </c>
      <c r="B58" s="18">
        <f t="shared" si="14"/>
        <v>15</v>
      </c>
      <c r="C58" s="19">
        <f t="shared" si="15"/>
        <v>50367.59777</v>
      </c>
      <c r="D58" s="17">
        <f t="shared" si="16"/>
        <v>16900</v>
      </c>
    </row>
    <row r="59">
      <c r="C59" s="21"/>
    </row>
    <row r="60">
      <c r="C60" s="21"/>
    </row>
    <row r="61">
      <c r="C61" s="21"/>
    </row>
    <row r="62">
      <c r="A62" s="22">
        <v>5.0</v>
      </c>
      <c r="B62" s="23"/>
      <c r="C62" s="23"/>
      <c r="D62" s="24"/>
    </row>
    <row r="63">
      <c r="A63" s="25" t="s">
        <v>15</v>
      </c>
      <c r="B63" s="26" t="s">
        <v>16</v>
      </c>
      <c r="C63" s="35" t="s">
        <v>2</v>
      </c>
      <c r="D63" s="36">
        <v>1.1</v>
      </c>
    </row>
    <row r="64">
      <c r="A64" s="29" t="s">
        <v>3</v>
      </c>
      <c r="B64" s="40">
        <f>'Ледоколы'!D6</f>
        <v>60000</v>
      </c>
      <c r="C64" s="37" t="s">
        <v>4</v>
      </c>
      <c r="D64" s="38">
        <v>150000.0</v>
      </c>
    </row>
    <row r="65">
      <c r="A65" s="13" t="s">
        <v>5</v>
      </c>
      <c r="B65" s="13" t="s">
        <v>6</v>
      </c>
      <c r="C65" s="39" t="s">
        <v>7</v>
      </c>
      <c r="D65" s="13" t="s">
        <v>8</v>
      </c>
    </row>
    <row r="66">
      <c r="A66" s="15">
        <v>0.0</v>
      </c>
      <c r="B66" s="15">
        <v>1.0</v>
      </c>
      <c r="C66" s="16">
        <v>0.0</v>
      </c>
      <c r="D66" s="17">
        <f>$D$64 * $A66</f>
        <v>0</v>
      </c>
    </row>
    <row r="67">
      <c r="A67" s="18">
        <f t="shared" ref="A67:B67" si="17">A66+1</f>
        <v>1</v>
      </c>
      <c r="B67" s="18">
        <f t="shared" si="17"/>
        <v>2</v>
      </c>
      <c r="C67" s="19">
        <f t="shared" ref="C67:C75" si="19">$D$64*POWER($D$63,$A67-1) * (A67)</f>
        <v>150000</v>
      </c>
      <c r="D67" s="17">
        <f t="shared" ref="D67:D75" si="20">$D$64 * $B66</f>
        <v>150000</v>
      </c>
    </row>
    <row r="68">
      <c r="A68" s="18">
        <f t="shared" ref="A68:B68" si="18">A67+1</f>
        <v>2</v>
      </c>
      <c r="B68" s="18">
        <f t="shared" si="18"/>
        <v>3</v>
      </c>
      <c r="C68" s="19">
        <f t="shared" si="19"/>
        <v>330000</v>
      </c>
      <c r="D68" s="17">
        <f t="shared" si="20"/>
        <v>300000</v>
      </c>
    </row>
    <row r="69">
      <c r="A69" s="18">
        <f t="shared" ref="A69:B69" si="21">A68+1</f>
        <v>3</v>
      </c>
      <c r="B69" s="18">
        <f t="shared" si="21"/>
        <v>4</v>
      </c>
      <c r="C69" s="19">
        <f t="shared" si="19"/>
        <v>544500</v>
      </c>
      <c r="D69" s="17">
        <f t="shared" si="20"/>
        <v>450000</v>
      </c>
    </row>
    <row r="70">
      <c r="A70" s="18">
        <f t="shared" ref="A70:B70" si="22">A69+1</f>
        <v>4</v>
      </c>
      <c r="B70" s="18">
        <f t="shared" si="22"/>
        <v>5</v>
      </c>
      <c r="C70" s="19">
        <f t="shared" si="19"/>
        <v>798600</v>
      </c>
      <c r="D70" s="17">
        <f t="shared" si="20"/>
        <v>600000</v>
      </c>
    </row>
    <row r="71">
      <c r="A71" s="18">
        <f t="shared" ref="A71:B71" si="23">A70+1</f>
        <v>5</v>
      </c>
      <c r="B71" s="18">
        <f t="shared" si="23"/>
        <v>6</v>
      </c>
      <c r="C71" s="19">
        <f t="shared" si="19"/>
        <v>1098075</v>
      </c>
      <c r="D71" s="17">
        <f t="shared" si="20"/>
        <v>750000</v>
      </c>
    </row>
    <row r="72">
      <c r="A72" s="18">
        <f t="shared" ref="A72:B72" si="24">A71+1</f>
        <v>6</v>
      </c>
      <c r="B72" s="18">
        <f t="shared" si="24"/>
        <v>7</v>
      </c>
      <c r="C72" s="19">
        <f t="shared" si="19"/>
        <v>1449459</v>
      </c>
      <c r="D72" s="17">
        <f t="shared" si="20"/>
        <v>900000</v>
      </c>
    </row>
    <row r="73">
      <c r="A73" s="18">
        <f t="shared" ref="A73:B73" si="25">A72+1</f>
        <v>7</v>
      </c>
      <c r="B73" s="18">
        <f t="shared" si="25"/>
        <v>8</v>
      </c>
      <c r="C73" s="19">
        <f t="shared" si="19"/>
        <v>1860139.05</v>
      </c>
      <c r="D73" s="17">
        <f t="shared" si="20"/>
        <v>1050000</v>
      </c>
    </row>
    <row r="74">
      <c r="A74" s="18">
        <f t="shared" ref="A74:B74" si="26">A73+1</f>
        <v>8</v>
      </c>
      <c r="B74" s="18">
        <f t="shared" si="26"/>
        <v>9</v>
      </c>
      <c r="C74" s="19">
        <f t="shared" si="19"/>
        <v>2338460.52</v>
      </c>
      <c r="D74" s="17">
        <f t="shared" si="20"/>
        <v>1200000</v>
      </c>
    </row>
    <row r="75">
      <c r="A75" s="18">
        <f t="shared" ref="A75:B75" si="27">A74+1</f>
        <v>9</v>
      </c>
      <c r="B75" s="18">
        <f t="shared" si="27"/>
        <v>10</v>
      </c>
      <c r="C75" s="19">
        <f t="shared" si="19"/>
        <v>2893844.894</v>
      </c>
      <c r="D75" s="17">
        <f t="shared" si="20"/>
        <v>1350000</v>
      </c>
    </row>
    <row r="76">
      <c r="C76" s="21"/>
    </row>
    <row r="77">
      <c r="C77" s="21"/>
    </row>
    <row r="78">
      <c r="A78" s="22">
        <v>6.0</v>
      </c>
      <c r="B78" s="23"/>
      <c r="C78" s="23"/>
      <c r="D78" s="24"/>
    </row>
    <row r="79">
      <c r="A79" s="25" t="s">
        <v>17</v>
      </c>
      <c r="B79" s="26" t="s">
        <v>18</v>
      </c>
      <c r="C79" s="35" t="s">
        <v>2</v>
      </c>
      <c r="D79" s="36">
        <v>1.17</v>
      </c>
    </row>
    <row r="80">
      <c r="A80" s="29" t="s">
        <v>3</v>
      </c>
      <c r="B80" s="40">
        <f>'Ледоколы'!D6</f>
        <v>60000</v>
      </c>
      <c r="C80" s="37" t="s">
        <v>4</v>
      </c>
      <c r="D80" s="38">
        <v>160000.0</v>
      </c>
    </row>
    <row r="81">
      <c r="A81" s="13" t="s">
        <v>5</v>
      </c>
      <c r="B81" s="13" t="s">
        <v>6</v>
      </c>
      <c r="C81" s="39" t="s">
        <v>7</v>
      </c>
      <c r="D81" s="13" t="s">
        <v>8</v>
      </c>
    </row>
    <row r="82">
      <c r="A82" s="15">
        <v>0.0</v>
      </c>
      <c r="B82" s="15">
        <v>1.0</v>
      </c>
      <c r="C82" s="16">
        <v>0.0</v>
      </c>
      <c r="D82" s="17">
        <f>$D$80 * $A82</f>
        <v>0</v>
      </c>
    </row>
    <row r="83">
      <c r="A83" s="18">
        <f t="shared" ref="A83:B83" si="28">A82+1</f>
        <v>1</v>
      </c>
      <c r="B83" s="18">
        <f t="shared" si="28"/>
        <v>2</v>
      </c>
      <c r="C83" s="19">
        <f t="shared" ref="C83:C89" si="30">$D$80*POWER($D$79,$A83-1) * (A83)</f>
        <v>160000</v>
      </c>
      <c r="D83" s="17">
        <f t="shared" ref="D83:D89" si="31">$D$80 * $B82</f>
        <v>160000</v>
      </c>
    </row>
    <row r="84">
      <c r="A84" s="18">
        <f t="shared" ref="A84:B84" si="29">A83+1</f>
        <v>2</v>
      </c>
      <c r="B84" s="18">
        <f t="shared" si="29"/>
        <v>3</v>
      </c>
      <c r="C84" s="19">
        <f t="shared" si="30"/>
        <v>374400</v>
      </c>
      <c r="D84" s="17">
        <f t="shared" si="31"/>
        <v>320000</v>
      </c>
    </row>
    <row r="85">
      <c r="A85" s="18">
        <f t="shared" ref="A85:B85" si="32">A84+1</f>
        <v>3</v>
      </c>
      <c r="B85" s="18">
        <f t="shared" si="32"/>
        <v>4</v>
      </c>
      <c r="C85" s="19">
        <f t="shared" si="30"/>
        <v>657072</v>
      </c>
      <c r="D85" s="17">
        <f t="shared" si="31"/>
        <v>480000</v>
      </c>
    </row>
    <row r="86">
      <c r="A86" s="18">
        <f t="shared" ref="A86:B86" si="33">A85+1</f>
        <v>4</v>
      </c>
      <c r="B86" s="18">
        <f t="shared" si="33"/>
        <v>5</v>
      </c>
      <c r="C86" s="19">
        <f t="shared" si="30"/>
        <v>1025032.32</v>
      </c>
      <c r="D86" s="17">
        <f t="shared" si="31"/>
        <v>640000</v>
      </c>
    </row>
    <row r="87">
      <c r="A87" s="18">
        <f t="shared" ref="A87:B87" si="34">A86+1</f>
        <v>5</v>
      </c>
      <c r="B87" s="18">
        <f t="shared" si="34"/>
        <v>6</v>
      </c>
      <c r="C87" s="19">
        <f t="shared" si="30"/>
        <v>1499109.768</v>
      </c>
      <c r="D87" s="17">
        <f t="shared" si="31"/>
        <v>800000</v>
      </c>
    </row>
    <row r="88">
      <c r="A88" s="18">
        <f t="shared" ref="A88:B88" si="35">A87+1</f>
        <v>6</v>
      </c>
      <c r="B88" s="18">
        <f t="shared" si="35"/>
        <v>7</v>
      </c>
      <c r="C88" s="19">
        <f t="shared" si="30"/>
        <v>2104750.114</v>
      </c>
      <c r="D88" s="17">
        <f t="shared" si="31"/>
        <v>960000</v>
      </c>
    </row>
    <row r="89">
      <c r="A89" s="18">
        <f t="shared" ref="A89:B89" si="36">A88+1</f>
        <v>7</v>
      </c>
      <c r="B89" s="18">
        <f t="shared" si="36"/>
        <v>8</v>
      </c>
      <c r="C89" s="19">
        <f t="shared" si="30"/>
        <v>2872983.906</v>
      </c>
      <c r="D89" s="17">
        <f t="shared" si="31"/>
        <v>1120000</v>
      </c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A95" s="22">
        <v>7.0</v>
      </c>
      <c r="B95" s="23"/>
      <c r="C95" s="23"/>
      <c r="D95" s="24"/>
    </row>
    <row r="96">
      <c r="A96" s="25" t="s">
        <v>19</v>
      </c>
      <c r="B96" s="26" t="s">
        <v>20</v>
      </c>
      <c r="C96" s="35" t="s">
        <v>2</v>
      </c>
      <c r="D96" s="36">
        <v>1.1</v>
      </c>
    </row>
    <row r="97">
      <c r="A97" s="29" t="s">
        <v>3</v>
      </c>
      <c r="B97" s="30">
        <f>'Ледоколы'!D7</f>
        <v>3000000</v>
      </c>
      <c r="C97" s="37" t="s">
        <v>4</v>
      </c>
      <c r="D97" s="38">
        <v>7400000.0</v>
      </c>
    </row>
    <row r="98">
      <c r="A98" s="13" t="s">
        <v>5</v>
      </c>
      <c r="B98" s="13" t="s">
        <v>6</v>
      </c>
      <c r="C98" s="39" t="s">
        <v>7</v>
      </c>
      <c r="D98" s="13" t="s">
        <v>8</v>
      </c>
    </row>
    <row r="99">
      <c r="A99" s="15">
        <v>0.0</v>
      </c>
      <c r="B99" s="15">
        <v>1.0</v>
      </c>
      <c r="C99" s="16">
        <v>0.0</v>
      </c>
      <c r="D99" s="17">
        <f>$D$97 * $A99</f>
        <v>0</v>
      </c>
    </row>
    <row r="100">
      <c r="A100" s="18">
        <f t="shared" ref="A100:B100" si="37">A99+1</f>
        <v>1</v>
      </c>
      <c r="B100" s="18">
        <f t="shared" si="37"/>
        <v>2</v>
      </c>
      <c r="C100" s="19">
        <f t="shared" ref="C100:C108" si="39">$D$97*POWER($D$96,$A100-1) * (A100)</f>
        <v>7400000</v>
      </c>
      <c r="D100" s="17">
        <f t="shared" ref="D100:D108" si="40">$D$97 * $B99</f>
        <v>7400000</v>
      </c>
    </row>
    <row r="101">
      <c r="A101" s="18">
        <f t="shared" ref="A101:B101" si="38">A100+1</f>
        <v>2</v>
      </c>
      <c r="B101" s="18">
        <f t="shared" si="38"/>
        <v>3</v>
      </c>
      <c r="C101" s="19">
        <f t="shared" si="39"/>
        <v>16280000</v>
      </c>
      <c r="D101" s="17">
        <f t="shared" si="40"/>
        <v>14800000</v>
      </c>
    </row>
    <row r="102">
      <c r="A102" s="18">
        <f t="shared" ref="A102:B102" si="41">A101+1</f>
        <v>3</v>
      </c>
      <c r="B102" s="18">
        <f t="shared" si="41"/>
        <v>4</v>
      </c>
      <c r="C102" s="19">
        <f t="shared" si="39"/>
        <v>26862000</v>
      </c>
      <c r="D102" s="17">
        <f t="shared" si="40"/>
        <v>22200000</v>
      </c>
    </row>
    <row r="103">
      <c r="A103" s="18">
        <f t="shared" ref="A103:B103" si="42">A102+1</f>
        <v>4</v>
      </c>
      <c r="B103" s="18">
        <f t="shared" si="42"/>
        <v>5</v>
      </c>
      <c r="C103" s="19">
        <f t="shared" si="39"/>
        <v>39397600</v>
      </c>
      <c r="D103" s="17">
        <f t="shared" si="40"/>
        <v>29600000</v>
      </c>
    </row>
    <row r="104">
      <c r="A104" s="18">
        <f t="shared" ref="A104:B104" si="43">A103+1</f>
        <v>5</v>
      </c>
      <c r="B104" s="18">
        <f t="shared" si="43"/>
        <v>6</v>
      </c>
      <c r="C104" s="19">
        <f t="shared" si="39"/>
        <v>54171700</v>
      </c>
      <c r="D104" s="17">
        <f t="shared" si="40"/>
        <v>37000000</v>
      </c>
    </row>
    <row r="105">
      <c r="A105" s="18">
        <f t="shared" ref="A105:B105" si="44">A104+1</f>
        <v>6</v>
      </c>
      <c r="B105" s="18">
        <f t="shared" si="44"/>
        <v>7</v>
      </c>
      <c r="C105" s="19">
        <f t="shared" si="39"/>
        <v>71506644</v>
      </c>
      <c r="D105" s="17">
        <f t="shared" si="40"/>
        <v>44400000</v>
      </c>
    </row>
    <row r="106">
      <c r="A106" s="18">
        <f t="shared" ref="A106:B106" si="45">A105+1</f>
        <v>7</v>
      </c>
      <c r="B106" s="18">
        <f t="shared" si="45"/>
        <v>8</v>
      </c>
      <c r="C106" s="19">
        <f t="shared" si="39"/>
        <v>91766859.8</v>
      </c>
      <c r="D106" s="17">
        <f t="shared" si="40"/>
        <v>51800000</v>
      </c>
    </row>
    <row r="107">
      <c r="A107" s="18">
        <f t="shared" ref="A107:B107" si="46">A106+1</f>
        <v>8</v>
      </c>
      <c r="B107" s="18">
        <f t="shared" si="46"/>
        <v>9</v>
      </c>
      <c r="C107" s="19">
        <f t="shared" si="39"/>
        <v>115364052.3</v>
      </c>
      <c r="D107" s="17">
        <f t="shared" si="40"/>
        <v>59200000</v>
      </c>
    </row>
    <row r="108">
      <c r="A108" s="18">
        <f t="shared" ref="A108:B108" si="47">A107+1</f>
        <v>9</v>
      </c>
      <c r="B108" s="18">
        <f t="shared" si="47"/>
        <v>10</v>
      </c>
      <c r="C108" s="19">
        <f t="shared" si="39"/>
        <v>142763014.7</v>
      </c>
      <c r="D108" s="17">
        <f t="shared" si="40"/>
        <v>66600000</v>
      </c>
    </row>
    <row r="110">
      <c r="C110" s="21"/>
    </row>
    <row r="111">
      <c r="C111" s="21"/>
    </row>
    <row r="112">
      <c r="A112" s="22">
        <v>8.0</v>
      </c>
      <c r="B112" s="23"/>
      <c r="C112" s="23"/>
      <c r="D112" s="24"/>
    </row>
    <row r="113">
      <c r="A113" s="25" t="s">
        <v>21</v>
      </c>
      <c r="B113" s="26" t="s">
        <v>22</v>
      </c>
      <c r="C113" s="35" t="s">
        <v>2</v>
      </c>
      <c r="D113" s="36">
        <v>1.05</v>
      </c>
    </row>
    <row r="114">
      <c r="A114" s="29" t="s">
        <v>3</v>
      </c>
      <c r="B114" s="30">
        <f>'Ледоколы'!D7</f>
        <v>3000000</v>
      </c>
      <c r="C114" s="37" t="s">
        <v>4</v>
      </c>
      <c r="D114" s="38">
        <v>4000000.0</v>
      </c>
    </row>
    <row r="115">
      <c r="A115" s="13" t="s">
        <v>5</v>
      </c>
      <c r="B115" s="13" t="s">
        <v>6</v>
      </c>
      <c r="C115" s="39" t="s">
        <v>7</v>
      </c>
      <c r="D115" s="13" t="s">
        <v>8</v>
      </c>
    </row>
    <row r="116">
      <c r="A116" s="15">
        <v>0.0</v>
      </c>
      <c r="B116" s="15">
        <v>1.0</v>
      </c>
      <c r="C116" s="16">
        <v>0.0</v>
      </c>
      <c r="D116" s="17">
        <f>$D$114 * $A116</f>
        <v>0</v>
      </c>
    </row>
    <row r="117">
      <c r="A117" s="18">
        <f t="shared" ref="A117:B117" si="48">A116+1</f>
        <v>1</v>
      </c>
      <c r="B117" s="18">
        <f t="shared" si="48"/>
        <v>2</v>
      </c>
      <c r="C117" s="19">
        <f t="shared" ref="C117:C133" si="50">$D$114*POWER($D$113,$A117-1) * (A117)</f>
        <v>4000000</v>
      </c>
      <c r="D117" s="17">
        <f t="shared" ref="D117:D133" si="51">$D$114 * $B116</f>
        <v>4000000</v>
      </c>
    </row>
    <row r="118">
      <c r="A118" s="18">
        <f t="shared" ref="A118:B118" si="49">A117+1</f>
        <v>2</v>
      </c>
      <c r="B118" s="18">
        <f t="shared" si="49"/>
        <v>3</v>
      </c>
      <c r="C118" s="19">
        <f t="shared" si="50"/>
        <v>8400000</v>
      </c>
      <c r="D118" s="17">
        <f t="shared" si="51"/>
        <v>8000000</v>
      </c>
    </row>
    <row r="119">
      <c r="A119" s="18">
        <f t="shared" ref="A119:B119" si="52">A118+1</f>
        <v>3</v>
      </c>
      <c r="B119" s="18">
        <f t="shared" si="52"/>
        <v>4</v>
      </c>
      <c r="C119" s="19">
        <f t="shared" si="50"/>
        <v>13230000</v>
      </c>
      <c r="D119" s="17">
        <f t="shared" si="51"/>
        <v>12000000</v>
      </c>
    </row>
    <row r="120">
      <c r="A120" s="18">
        <f t="shared" ref="A120:B120" si="53">A119+1</f>
        <v>4</v>
      </c>
      <c r="B120" s="18">
        <f t="shared" si="53"/>
        <v>5</v>
      </c>
      <c r="C120" s="19">
        <f t="shared" si="50"/>
        <v>18522000</v>
      </c>
      <c r="D120" s="17">
        <f t="shared" si="51"/>
        <v>16000000</v>
      </c>
    </row>
    <row r="121">
      <c r="A121" s="18">
        <f t="shared" ref="A121:B121" si="54">A120+1</f>
        <v>5</v>
      </c>
      <c r="B121" s="18">
        <f t="shared" si="54"/>
        <v>6</v>
      </c>
      <c r="C121" s="19">
        <f t="shared" si="50"/>
        <v>24310125</v>
      </c>
      <c r="D121" s="17">
        <f t="shared" si="51"/>
        <v>20000000</v>
      </c>
    </row>
    <row r="122">
      <c r="A122" s="18">
        <f t="shared" ref="A122:B122" si="55">A121+1</f>
        <v>6</v>
      </c>
      <c r="B122" s="18">
        <f t="shared" si="55"/>
        <v>7</v>
      </c>
      <c r="C122" s="19">
        <f t="shared" si="50"/>
        <v>30630757.5</v>
      </c>
      <c r="D122" s="17">
        <f t="shared" si="51"/>
        <v>24000000</v>
      </c>
    </row>
    <row r="123">
      <c r="A123" s="18">
        <f t="shared" ref="A123:B123" si="56">A122+1</f>
        <v>7</v>
      </c>
      <c r="B123" s="18">
        <f t="shared" si="56"/>
        <v>8</v>
      </c>
      <c r="C123" s="19">
        <f t="shared" si="50"/>
        <v>37522677.94</v>
      </c>
      <c r="D123" s="17">
        <f t="shared" si="51"/>
        <v>28000000</v>
      </c>
    </row>
    <row r="124">
      <c r="A124" s="18">
        <f t="shared" ref="A124:B124" si="57">A123+1</f>
        <v>8</v>
      </c>
      <c r="B124" s="18">
        <f t="shared" si="57"/>
        <v>9</v>
      </c>
      <c r="C124" s="19">
        <f t="shared" si="50"/>
        <v>45027213.53</v>
      </c>
      <c r="D124" s="17">
        <f t="shared" si="51"/>
        <v>32000000</v>
      </c>
    </row>
    <row r="125">
      <c r="A125" s="18">
        <f t="shared" ref="A125:B125" si="58">A124+1</f>
        <v>9</v>
      </c>
      <c r="B125" s="18">
        <f t="shared" si="58"/>
        <v>10</v>
      </c>
      <c r="C125" s="19">
        <f t="shared" si="50"/>
        <v>53188395.98</v>
      </c>
      <c r="D125" s="17">
        <f t="shared" si="51"/>
        <v>36000000</v>
      </c>
    </row>
    <row r="126">
      <c r="A126" s="18">
        <f t="shared" ref="A126:B126" si="59">A125+1</f>
        <v>10</v>
      </c>
      <c r="B126" s="18">
        <f t="shared" si="59"/>
        <v>11</v>
      </c>
      <c r="C126" s="19">
        <f t="shared" si="50"/>
        <v>62053128.64</v>
      </c>
      <c r="D126" s="17">
        <f t="shared" si="51"/>
        <v>40000000</v>
      </c>
    </row>
    <row r="127">
      <c r="A127" s="18">
        <f t="shared" ref="A127:B127" si="60">A126+1</f>
        <v>11</v>
      </c>
      <c r="B127" s="18">
        <f t="shared" si="60"/>
        <v>12</v>
      </c>
      <c r="C127" s="19">
        <f t="shared" si="50"/>
        <v>71671363.58</v>
      </c>
      <c r="D127" s="17">
        <f t="shared" si="51"/>
        <v>44000000</v>
      </c>
    </row>
    <row r="128">
      <c r="A128" s="18">
        <f t="shared" ref="A128:B128" si="61">A127+1</f>
        <v>12</v>
      </c>
      <c r="B128" s="18">
        <f t="shared" si="61"/>
        <v>13</v>
      </c>
      <c r="C128" s="19">
        <f t="shared" si="50"/>
        <v>82096289.19</v>
      </c>
      <c r="D128" s="17">
        <f t="shared" si="51"/>
        <v>48000000</v>
      </c>
    </row>
    <row r="129">
      <c r="A129" s="18">
        <f t="shared" ref="A129:B129" si="62">A128+1</f>
        <v>13</v>
      </c>
      <c r="B129" s="18">
        <f t="shared" si="62"/>
        <v>14</v>
      </c>
      <c r="C129" s="19">
        <f t="shared" si="50"/>
        <v>93384528.95</v>
      </c>
      <c r="D129" s="17">
        <f t="shared" si="51"/>
        <v>52000000</v>
      </c>
    </row>
    <row r="130">
      <c r="A130" s="18">
        <f t="shared" ref="A130:B130" si="63">A129+1</f>
        <v>14</v>
      </c>
      <c r="B130" s="18">
        <f t="shared" si="63"/>
        <v>15</v>
      </c>
      <c r="C130" s="19">
        <f t="shared" si="50"/>
        <v>105596352</v>
      </c>
      <c r="D130" s="17">
        <f t="shared" si="51"/>
        <v>56000000</v>
      </c>
    </row>
    <row r="131">
      <c r="A131" s="18">
        <f t="shared" ref="A131:B131" si="64">A130+1</f>
        <v>15</v>
      </c>
      <c r="B131" s="18">
        <f t="shared" si="64"/>
        <v>16</v>
      </c>
      <c r="C131" s="19">
        <f t="shared" si="50"/>
        <v>118795896</v>
      </c>
      <c r="D131" s="17">
        <f t="shared" si="51"/>
        <v>60000000</v>
      </c>
    </row>
    <row r="132">
      <c r="A132" s="18">
        <f t="shared" ref="A132:B132" si="65">A131+1</f>
        <v>16</v>
      </c>
      <c r="B132" s="18">
        <f t="shared" si="65"/>
        <v>17</v>
      </c>
      <c r="C132" s="19">
        <f t="shared" si="50"/>
        <v>133051403.5</v>
      </c>
      <c r="D132" s="17">
        <f t="shared" si="51"/>
        <v>64000000</v>
      </c>
    </row>
    <row r="133">
      <c r="A133" s="18">
        <f t="shared" ref="A133:B133" si="66">A132+1</f>
        <v>17</v>
      </c>
      <c r="B133" s="18">
        <f t="shared" si="66"/>
        <v>18</v>
      </c>
      <c r="C133" s="19">
        <f t="shared" si="50"/>
        <v>148435472</v>
      </c>
      <c r="D133" s="17">
        <f t="shared" si="51"/>
        <v>68000000</v>
      </c>
    </row>
    <row r="134">
      <c r="C134" s="41"/>
    </row>
    <row r="135">
      <c r="C135" s="21"/>
    </row>
    <row r="136">
      <c r="C136" s="21"/>
    </row>
    <row r="137">
      <c r="C137" s="21"/>
    </row>
    <row r="138">
      <c r="A138" s="22">
        <v>9.0</v>
      </c>
      <c r="B138" s="23"/>
      <c r="C138" s="23"/>
      <c r="D138" s="24"/>
    </row>
    <row r="139">
      <c r="A139" s="25" t="s">
        <v>23</v>
      </c>
      <c r="B139" s="26" t="s">
        <v>24</v>
      </c>
      <c r="C139" s="35" t="s">
        <v>2</v>
      </c>
      <c r="D139" s="36">
        <v>1.1</v>
      </c>
    </row>
    <row r="140">
      <c r="A140" s="29" t="s">
        <v>3</v>
      </c>
      <c r="B140" s="30">
        <f>'Ледоколы'!D8</f>
        <v>150000000</v>
      </c>
      <c r="C140" s="37" t="s">
        <v>4</v>
      </c>
      <c r="D140" s="38">
        <v>3.85E8</v>
      </c>
    </row>
    <row r="141">
      <c r="A141" s="13" t="s">
        <v>5</v>
      </c>
      <c r="B141" s="13" t="s">
        <v>6</v>
      </c>
      <c r="C141" s="39" t="s">
        <v>7</v>
      </c>
      <c r="D141" s="13" t="s">
        <v>8</v>
      </c>
    </row>
    <row r="142">
      <c r="A142" s="15">
        <v>0.0</v>
      </c>
      <c r="B142" s="15">
        <v>1.0</v>
      </c>
      <c r="C142" s="16">
        <v>0.0</v>
      </c>
      <c r="D142" s="17">
        <f>$D$140 * $A142</f>
        <v>0</v>
      </c>
    </row>
    <row r="143">
      <c r="A143" s="18">
        <f t="shared" ref="A143:B143" si="67">A142+1</f>
        <v>1</v>
      </c>
      <c r="B143" s="18">
        <f t="shared" si="67"/>
        <v>2</v>
      </c>
      <c r="C143" s="19">
        <f t="shared" ref="C143:C151" si="69">$D$140*POWER($D$139,$A143-1) * (A143)</f>
        <v>385000000</v>
      </c>
      <c r="D143" s="17">
        <f t="shared" ref="D143:D151" si="70">$D$140 * $B142</f>
        <v>385000000</v>
      </c>
    </row>
    <row r="144">
      <c r="A144" s="18">
        <f t="shared" ref="A144:B144" si="68">A143+1</f>
        <v>2</v>
      </c>
      <c r="B144" s="18">
        <f t="shared" si="68"/>
        <v>3</v>
      </c>
      <c r="C144" s="19">
        <f t="shared" si="69"/>
        <v>847000000</v>
      </c>
      <c r="D144" s="17">
        <f t="shared" si="70"/>
        <v>770000000</v>
      </c>
    </row>
    <row r="145">
      <c r="A145" s="18">
        <f t="shared" ref="A145:B145" si="71">A144+1</f>
        <v>3</v>
      </c>
      <c r="B145" s="18">
        <f t="shared" si="71"/>
        <v>4</v>
      </c>
      <c r="C145" s="19">
        <f t="shared" si="69"/>
        <v>1397550000</v>
      </c>
      <c r="D145" s="17">
        <f t="shared" si="70"/>
        <v>1155000000</v>
      </c>
    </row>
    <row r="146">
      <c r="A146" s="18">
        <f t="shared" ref="A146:B146" si="72">A145+1</f>
        <v>4</v>
      </c>
      <c r="B146" s="18">
        <f t="shared" si="72"/>
        <v>5</v>
      </c>
      <c r="C146" s="19">
        <f t="shared" si="69"/>
        <v>2049740000</v>
      </c>
      <c r="D146" s="17">
        <f t="shared" si="70"/>
        <v>1540000000</v>
      </c>
    </row>
    <row r="147">
      <c r="A147" s="18">
        <f t="shared" ref="A147:B147" si="73">A146+1</f>
        <v>5</v>
      </c>
      <c r="B147" s="18">
        <f t="shared" si="73"/>
        <v>6</v>
      </c>
      <c r="C147" s="19">
        <f t="shared" si="69"/>
        <v>2818392500</v>
      </c>
      <c r="D147" s="17">
        <f t="shared" si="70"/>
        <v>1925000000</v>
      </c>
    </row>
    <row r="148">
      <c r="A148" s="18">
        <f t="shared" ref="A148:B148" si="74">A147+1</f>
        <v>6</v>
      </c>
      <c r="B148" s="18">
        <f t="shared" si="74"/>
        <v>7</v>
      </c>
      <c r="C148" s="19">
        <f t="shared" si="69"/>
        <v>3720278100</v>
      </c>
      <c r="D148" s="17">
        <f t="shared" si="70"/>
        <v>2310000000</v>
      </c>
    </row>
    <row r="149">
      <c r="A149" s="18">
        <f t="shared" ref="A149:B149" si="75">A148+1</f>
        <v>7</v>
      </c>
      <c r="B149" s="18">
        <f t="shared" si="75"/>
        <v>8</v>
      </c>
      <c r="C149" s="19">
        <f t="shared" si="69"/>
        <v>4774356895</v>
      </c>
      <c r="D149" s="17">
        <f t="shared" si="70"/>
        <v>2695000000</v>
      </c>
    </row>
    <row r="150">
      <c r="A150" s="18">
        <f t="shared" ref="A150:B150" si="76">A149+1</f>
        <v>8</v>
      </c>
      <c r="B150" s="18">
        <f t="shared" si="76"/>
        <v>9</v>
      </c>
      <c r="C150" s="19">
        <f t="shared" si="69"/>
        <v>6002048668</v>
      </c>
      <c r="D150" s="17">
        <f t="shared" si="70"/>
        <v>3080000000</v>
      </c>
    </row>
    <row r="151">
      <c r="A151" s="18">
        <f t="shared" ref="A151:B151" si="77">A150+1</f>
        <v>9</v>
      </c>
      <c r="B151" s="18">
        <f t="shared" si="77"/>
        <v>10</v>
      </c>
      <c r="C151" s="19">
        <f t="shared" si="69"/>
        <v>7427535227</v>
      </c>
      <c r="D151" s="17">
        <f t="shared" si="70"/>
        <v>3465000000</v>
      </c>
    </row>
    <row r="153">
      <c r="C153" s="21"/>
    </row>
    <row r="154">
      <c r="C154" s="21"/>
    </row>
    <row r="155">
      <c r="A155" s="22">
        <v>10.0</v>
      </c>
      <c r="B155" s="23"/>
      <c r="C155" s="23"/>
      <c r="D155" s="24"/>
    </row>
    <row r="156">
      <c r="A156" s="25" t="s">
        <v>25</v>
      </c>
      <c r="B156" s="26" t="s">
        <v>24</v>
      </c>
      <c r="C156" s="35" t="s">
        <v>2</v>
      </c>
      <c r="D156" s="36">
        <v>1.15</v>
      </c>
    </row>
    <row r="157">
      <c r="A157" s="29" t="s">
        <v>3</v>
      </c>
      <c r="B157" s="30">
        <f>'Ледоколы'!D8</f>
        <v>150000000</v>
      </c>
      <c r="C157" s="37" t="s">
        <v>4</v>
      </c>
      <c r="D157" s="38">
        <v>4.62E8</v>
      </c>
    </row>
    <row r="158">
      <c r="A158" s="13" t="s">
        <v>5</v>
      </c>
      <c r="B158" s="13" t="s">
        <v>6</v>
      </c>
      <c r="C158" s="39" t="s">
        <v>7</v>
      </c>
      <c r="D158" s="13" t="s">
        <v>8</v>
      </c>
    </row>
    <row r="159">
      <c r="A159" s="15">
        <v>0.0</v>
      </c>
      <c r="B159" s="15">
        <v>1.0</v>
      </c>
      <c r="C159" s="16">
        <v>0.0</v>
      </c>
      <c r="D159" s="17">
        <f>$D$157 * $A159</f>
        <v>0</v>
      </c>
    </row>
    <row r="160">
      <c r="A160" s="18">
        <f t="shared" ref="A160:B160" si="78">A159+1</f>
        <v>1</v>
      </c>
      <c r="B160" s="18">
        <f t="shared" si="78"/>
        <v>2</v>
      </c>
      <c r="C160" s="19">
        <f t="shared" ref="C160:C166" si="80">$D$157*POWER($D$156,$A160-1) * (A160)</f>
        <v>462000000</v>
      </c>
      <c r="D160" s="17">
        <f t="shared" ref="D160:D166" si="81">$D$157 * $B159</f>
        <v>462000000</v>
      </c>
    </row>
    <row r="161">
      <c r="A161" s="18">
        <f t="shared" ref="A161:B161" si="79">A160+1</f>
        <v>2</v>
      </c>
      <c r="B161" s="18">
        <f t="shared" si="79"/>
        <v>3</v>
      </c>
      <c r="C161" s="19">
        <f t="shared" si="80"/>
        <v>1062600000</v>
      </c>
      <c r="D161" s="17">
        <f t="shared" si="81"/>
        <v>924000000</v>
      </c>
    </row>
    <row r="162">
      <c r="A162" s="18">
        <f t="shared" ref="A162:B162" si="82">A161+1</f>
        <v>3</v>
      </c>
      <c r="B162" s="18">
        <f t="shared" si="82"/>
        <v>4</v>
      </c>
      <c r="C162" s="19">
        <f t="shared" si="80"/>
        <v>1832985000</v>
      </c>
      <c r="D162" s="17">
        <f t="shared" si="81"/>
        <v>1386000000</v>
      </c>
    </row>
    <row r="163">
      <c r="A163" s="18">
        <f t="shared" ref="A163:B163" si="83">A162+1</f>
        <v>4</v>
      </c>
      <c r="B163" s="18">
        <f t="shared" si="83"/>
        <v>5</v>
      </c>
      <c r="C163" s="19">
        <f t="shared" si="80"/>
        <v>2810577000</v>
      </c>
      <c r="D163" s="17">
        <f t="shared" si="81"/>
        <v>1848000000</v>
      </c>
    </row>
    <row r="164">
      <c r="A164" s="18">
        <f t="shared" ref="A164:B164" si="84">A163+1</f>
        <v>5</v>
      </c>
      <c r="B164" s="18">
        <f t="shared" si="84"/>
        <v>6</v>
      </c>
      <c r="C164" s="19">
        <f t="shared" si="80"/>
        <v>4040204438</v>
      </c>
      <c r="D164" s="17">
        <f t="shared" si="81"/>
        <v>2310000000</v>
      </c>
    </row>
    <row r="165">
      <c r="A165" s="18">
        <f t="shared" ref="A165:B165" si="85">A164+1</f>
        <v>6</v>
      </c>
      <c r="B165" s="18">
        <f t="shared" si="85"/>
        <v>7</v>
      </c>
      <c r="C165" s="19">
        <f t="shared" si="80"/>
        <v>5575482124</v>
      </c>
      <c r="D165" s="17">
        <f t="shared" si="81"/>
        <v>2772000000</v>
      </c>
    </row>
    <row r="166">
      <c r="A166" s="18">
        <f t="shared" ref="A166:B166" si="86">A165+1</f>
        <v>7</v>
      </c>
      <c r="B166" s="18">
        <f t="shared" si="86"/>
        <v>8</v>
      </c>
      <c r="C166" s="19">
        <f t="shared" si="80"/>
        <v>7480438516</v>
      </c>
      <c r="D166" s="17">
        <f t="shared" si="81"/>
        <v>3234000000</v>
      </c>
    </row>
    <row r="167">
      <c r="C167" s="41"/>
    </row>
    <row r="168">
      <c r="C168" s="21"/>
    </row>
    <row r="169">
      <c r="A169" s="22">
        <v>11.0</v>
      </c>
      <c r="B169" s="23"/>
      <c r="C169" s="23"/>
      <c r="D169" s="24"/>
    </row>
    <row r="170">
      <c r="A170" s="25" t="s">
        <v>26</v>
      </c>
      <c r="B170" s="26" t="s">
        <v>18</v>
      </c>
      <c r="C170" s="35" t="s">
        <v>2</v>
      </c>
      <c r="D170" s="36">
        <v>1.03</v>
      </c>
    </row>
    <row r="171">
      <c r="A171" s="29" t="s">
        <v>3</v>
      </c>
      <c r="B171" s="30">
        <f>'Ледоколы'!D9</f>
        <v>7500000000</v>
      </c>
      <c r="C171" s="37" t="s">
        <v>4</v>
      </c>
      <c r="D171" s="38">
        <v>1.125E10</v>
      </c>
    </row>
    <row r="172">
      <c r="A172" s="13" t="s">
        <v>5</v>
      </c>
      <c r="B172" s="13" t="s">
        <v>6</v>
      </c>
      <c r="C172" s="39" t="s">
        <v>7</v>
      </c>
      <c r="D172" s="13" t="s">
        <v>8</v>
      </c>
    </row>
    <row r="173">
      <c r="A173" s="15">
        <v>0.0</v>
      </c>
      <c r="B173" s="15">
        <v>1.0</v>
      </c>
      <c r="C173" s="16">
        <v>0.0</v>
      </c>
      <c r="D173" s="17">
        <f>$D$171 * $A173</f>
        <v>0</v>
      </c>
    </row>
    <row r="174">
      <c r="A174" s="18">
        <f t="shared" ref="A174:B174" si="87">A173+1</f>
        <v>1</v>
      </c>
      <c r="B174" s="18">
        <f t="shared" si="87"/>
        <v>2</v>
      </c>
      <c r="C174" s="19">
        <f t="shared" ref="C174:C192" si="89">$D$171*POWER($D$170,$A174-1) * (A174)</f>
        <v>11250000000</v>
      </c>
      <c r="D174" s="17">
        <f t="shared" ref="D174:D192" si="90">$D$171 * $B173</f>
        <v>11250000000</v>
      </c>
    </row>
    <row r="175">
      <c r="A175" s="18">
        <f t="shared" ref="A175:B175" si="88">A174+1</f>
        <v>2</v>
      </c>
      <c r="B175" s="18">
        <f t="shared" si="88"/>
        <v>3</v>
      </c>
      <c r="C175" s="19">
        <f t="shared" si="89"/>
        <v>23175000000</v>
      </c>
      <c r="D175" s="17">
        <f t="shared" si="90"/>
        <v>22500000000</v>
      </c>
    </row>
    <row r="176">
      <c r="A176" s="18">
        <f t="shared" ref="A176:B176" si="91">A175+1</f>
        <v>3</v>
      </c>
      <c r="B176" s="18">
        <f t="shared" si="91"/>
        <v>4</v>
      </c>
      <c r="C176" s="19">
        <f t="shared" si="89"/>
        <v>35805375000</v>
      </c>
      <c r="D176" s="17">
        <f t="shared" si="90"/>
        <v>33750000000</v>
      </c>
    </row>
    <row r="177">
      <c r="A177" s="18">
        <f t="shared" ref="A177:B177" si="92">A176+1</f>
        <v>4</v>
      </c>
      <c r="B177" s="18">
        <f t="shared" si="92"/>
        <v>5</v>
      </c>
      <c r="C177" s="19">
        <f t="shared" si="89"/>
        <v>49172715000</v>
      </c>
      <c r="D177" s="17">
        <f t="shared" si="90"/>
        <v>45000000000</v>
      </c>
    </row>
    <row r="178">
      <c r="A178" s="18">
        <f t="shared" ref="A178:B178" si="93">A177+1</f>
        <v>5</v>
      </c>
      <c r="B178" s="18">
        <f t="shared" si="93"/>
        <v>6</v>
      </c>
      <c r="C178" s="19">
        <f t="shared" si="89"/>
        <v>63309870563</v>
      </c>
      <c r="D178" s="17">
        <f t="shared" si="90"/>
        <v>56250000000</v>
      </c>
    </row>
    <row r="179">
      <c r="A179" s="18">
        <f t="shared" ref="A179:B179" si="94">A178+1</f>
        <v>6</v>
      </c>
      <c r="B179" s="18">
        <f t="shared" si="94"/>
        <v>7</v>
      </c>
      <c r="C179" s="19">
        <f t="shared" si="89"/>
        <v>78251000015</v>
      </c>
      <c r="D179" s="17">
        <f t="shared" si="90"/>
        <v>67500000000</v>
      </c>
    </row>
    <row r="180">
      <c r="A180" s="18">
        <f t="shared" ref="A180:B180" si="95">A179+1</f>
        <v>7</v>
      </c>
      <c r="B180" s="18">
        <f t="shared" si="95"/>
        <v>8</v>
      </c>
      <c r="C180" s="19">
        <f t="shared" si="89"/>
        <v>94031618352</v>
      </c>
      <c r="D180" s="17">
        <f t="shared" si="90"/>
        <v>78750000000</v>
      </c>
    </row>
    <row r="181">
      <c r="A181" s="18">
        <f t="shared" ref="A181:B181" si="96">A180+1</f>
        <v>8</v>
      </c>
      <c r="B181" s="18">
        <f t="shared" si="96"/>
        <v>9</v>
      </c>
      <c r="C181" s="19">
        <f t="shared" si="89"/>
        <v>110688647888</v>
      </c>
      <c r="D181" s="17">
        <f t="shared" si="90"/>
        <v>90000000000</v>
      </c>
    </row>
    <row r="182">
      <c r="A182" s="18">
        <f t="shared" ref="A182:B182" si="97">A181+1</f>
        <v>9</v>
      </c>
      <c r="B182" s="18">
        <f t="shared" si="97"/>
        <v>10</v>
      </c>
      <c r="C182" s="19">
        <f t="shared" si="89"/>
        <v>128260470740</v>
      </c>
      <c r="D182" s="17">
        <f t="shared" si="90"/>
        <v>101250000000</v>
      </c>
    </row>
    <row r="183">
      <c r="A183" s="18">
        <f t="shared" ref="A183:B183" si="98">A182+1</f>
        <v>10</v>
      </c>
      <c r="B183" s="18">
        <f t="shared" si="98"/>
        <v>11</v>
      </c>
      <c r="C183" s="19">
        <f t="shared" si="89"/>
        <v>146786983181</v>
      </c>
      <c r="D183" s="17">
        <f t="shared" si="90"/>
        <v>112500000000</v>
      </c>
    </row>
    <row r="184">
      <c r="A184" s="18">
        <f t="shared" ref="A184:B184" si="99">A183+1</f>
        <v>11</v>
      </c>
      <c r="B184" s="18">
        <f t="shared" si="99"/>
        <v>12</v>
      </c>
      <c r="C184" s="19">
        <f t="shared" si="89"/>
        <v>166309651944</v>
      </c>
      <c r="D184" s="17">
        <f t="shared" si="90"/>
        <v>123750000000</v>
      </c>
    </row>
    <row r="185">
      <c r="A185" s="18">
        <f t="shared" ref="A185:B185" si="100">A184+1</f>
        <v>12</v>
      </c>
      <c r="B185" s="18">
        <f t="shared" si="100"/>
        <v>13</v>
      </c>
      <c r="C185" s="19">
        <f t="shared" si="89"/>
        <v>186871572548</v>
      </c>
      <c r="D185" s="17">
        <f t="shared" si="90"/>
        <v>135000000000</v>
      </c>
    </row>
    <row r="186">
      <c r="A186" s="18">
        <f t="shared" ref="A186:B186" si="101">A185+1</f>
        <v>13</v>
      </c>
      <c r="B186" s="18">
        <f t="shared" si="101"/>
        <v>14</v>
      </c>
      <c r="C186" s="19">
        <f t="shared" si="89"/>
        <v>208517529701</v>
      </c>
      <c r="D186" s="17">
        <f t="shared" si="90"/>
        <v>146250000000</v>
      </c>
    </row>
    <row r="187">
      <c r="A187" s="18">
        <f t="shared" ref="A187:B187" si="102">A186+1</f>
        <v>14</v>
      </c>
      <c r="B187" s="18">
        <f t="shared" si="102"/>
        <v>15</v>
      </c>
      <c r="C187" s="19">
        <f t="shared" si="89"/>
        <v>231294059869</v>
      </c>
      <c r="D187" s="17">
        <f t="shared" si="90"/>
        <v>157500000000</v>
      </c>
    </row>
    <row r="188">
      <c r="A188" s="18">
        <f t="shared" ref="A188:B188" si="103">A187+1</f>
        <v>15</v>
      </c>
      <c r="B188" s="18">
        <f t="shared" si="103"/>
        <v>16</v>
      </c>
      <c r="C188" s="19">
        <f t="shared" si="89"/>
        <v>255249516069</v>
      </c>
      <c r="D188" s="17">
        <f t="shared" si="90"/>
        <v>168750000000</v>
      </c>
    </row>
    <row r="189">
      <c r="A189" s="18">
        <f t="shared" ref="A189:B189" si="104">A188+1</f>
        <v>16</v>
      </c>
      <c r="B189" s="18">
        <f t="shared" si="104"/>
        <v>17</v>
      </c>
      <c r="C189" s="19">
        <f t="shared" si="89"/>
        <v>280434134988</v>
      </c>
      <c r="D189" s="17">
        <f t="shared" si="90"/>
        <v>180000000000</v>
      </c>
    </row>
    <row r="190">
      <c r="A190" s="18">
        <f t="shared" ref="A190:B190" si="105">A189+1</f>
        <v>17</v>
      </c>
      <c r="B190" s="18">
        <f t="shared" si="105"/>
        <v>18</v>
      </c>
      <c r="C190" s="19">
        <f t="shared" si="89"/>
        <v>306900106478</v>
      </c>
      <c r="D190" s="17">
        <f t="shared" si="90"/>
        <v>191250000000</v>
      </c>
    </row>
    <row r="191">
      <c r="A191" s="18">
        <f t="shared" ref="A191:B191" si="106">A190+1</f>
        <v>18</v>
      </c>
      <c r="B191" s="18">
        <f t="shared" si="106"/>
        <v>19</v>
      </c>
      <c r="C191" s="19">
        <f t="shared" si="89"/>
        <v>334701645535</v>
      </c>
      <c r="D191" s="17">
        <f t="shared" si="90"/>
        <v>202500000000</v>
      </c>
    </row>
    <row r="192">
      <c r="A192" s="18">
        <f t="shared" ref="A192:B192" si="107">A191+1</f>
        <v>19</v>
      </c>
      <c r="B192" s="18">
        <f t="shared" si="107"/>
        <v>20</v>
      </c>
      <c r="C192" s="19">
        <f t="shared" si="89"/>
        <v>363895066840</v>
      </c>
      <c r="D192" s="17">
        <f t="shared" si="90"/>
        <v>213750000000</v>
      </c>
    </row>
    <row r="194">
      <c r="C194" s="21"/>
    </row>
    <row r="195">
      <c r="A195" s="22">
        <v>12.0</v>
      </c>
      <c r="B195" s="23"/>
      <c r="C195" s="23"/>
      <c r="D195" s="24"/>
    </row>
    <row r="196">
      <c r="A196" s="25" t="s">
        <v>27</v>
      </c>
      <c r="B196" s="26" t="s">
        <v>14</v>
      </c>
      <c r="C196" s="35" t="s">
        <v>2</v>
      </c>
      <c r="D196" s="36">
        <v>1.12</v>
      </c>
    </row>
    <row r="197">
      <c r="A197" s="29" t="s">
        <v>3</v>
      </c>
      <c r="B197" s="30">
        <f>'Ледоколы'!D9</f>
        <v>7500000000</v>
      </c>
      <c r="C197" s="37" t="s">
        <v>4</v>
      </c>
      <c r="D197" s="38">
        <v>1.68E10</v>
      </c>
    </row>
    <row r="198">
      <c r="A198" s="13" t="s">
        <v>5</v>
      </c>
      <c r="B198" s="13" t="s">
        <v>6</v>
      </c>
      <c r="C198" s="39" t="s">
        <v>7</v>
      </c>
      <c r="D198" s="13" t="s">
        <v>8</v>
      </c>
    </row>
    <row r="199">
      <c r="A199" s="15">
        <v>0.0</v>
      </c>
      <c r="B199" s="15">
        <v>1.0</v>
      </c>
      <c r="C199" s="16">
        <v>0.0</v>
      </c>
      <c r="D199" s="17">
        <f>$D$197 * $A199</f>
        <v>0</v>
      </c>
    </row>
    <row r="200">
      <c r="A200" s="18">
        <f t="shared" ref="A200:B200" si="108">A199+1</f>
        <v>1</v>
      </c>
      <c r="B200" s="18">
        <f t="shared" si="108"/>
        <v>2</v>
      </c>
      <c r="C200" s="19">
        <f t="shared" ref="C200:C208" si="110">$D$197*POWER($D$196,$A200-1) * (A200)</f>
        <v>16800000000</v>
      </c>
      <c r="D200" s="17">
        <f t="shared" ref="D200:D208" si="111">$D$197 * $B199</f>
        <v>16800000000</v>
      </c>
    </row>
    <row r="201">
      <c r="A201" s="18">
        <f t="shared" ref="A201:B201" si="109">A200+1</f>
        <v>2</v>
      </c>
      <c r="B201" s="18">
        <f t="shared" si="109"/>
        <v>3</v>
      </c>
      <c r="C201" s="19">
        <f t="shared" si="110"/>
        <v>37632000000</v>
      </c>
      <c r="D201" s="17">
        <f t="shared" si="111"/>
        <v>33600000000</v>
      </c>
    </row>
    <row r="202">
      <c r="A202" s="18">
        <f t="shared" ref="A202:B202" si="112">A201+1</f>
        <v>3</v>
      </c>
      <c r="B202" s="18">
        <f t="shared" si="112"/>
        <v>4</v>
      </c>
      <c r="C202" s="19">
        <f t="shared" si="110"/>
        <v>63221760000</v>
      </c>
      <c r="D202" s="17">
        <f t="shared" si="111"/>
        <v>50400000000</v>
      </c>
    </row>
    <row r="203">
      <c r="A203" s="18">
        <f t="shared" ref="A203:B203" si="113">A202+1</f>
        <v>4</v>
      </c>
      <c r="B203" s="18">
        <f t="shared" si="113"/>
        <v>5</v>
      </c>
      <c r="C203" s="19">
        <f t="shared" si="110"/>
        <v>94411161600</v>
      </c>
      <c r="D203" s="17">
        <f t="shared" si="111"/>
        <v>67200000000</v>
      </c>
    </row>
    <row r="204">
      <c r="A204" s="18">
        <f t="shared" ref="A204:B204" si="114">A203+1</f>
        <v>5</v>
      </c>
      <c r="B204" s="18">
        <f t="shared" si="114"/>
        <v>6</v>
      </c>
      <c r="C204" s="19">
        <f t="shared" si="110"/>
        <v>132175626240</v>
      </c>
      <c r="D204" s="17">
        <f t="shared" si="111"/>
        <v>84000000000</v>
      </c>
    </row>
    <row r="205">
      <c r="A205" s="18">
        <f t="shared" ref="A205:B205" si="115">A204+1</f>
        <v>6</v>
      </c>
      <c r="B205" s="18">
        <f t="shared" si="115"/>
        <v>7</v>
      </c>
      <c r="C205" s="19">
        <f t="shared" si="110"/>
        <v>177644041667</v>
      </c>
      <c r="D205" s="17">
        <f t="shared" si="111"/>
        <v>100800000000</v>
      </c>
    </row>
    <row r="206">
      <c r="A206" s="18">
        <f t="shared" ref="A206:B206" si="116">A205+1</f>
        <v>7</v>
      </c>
      <c r="B206" s="18">
        <f t="shared" si="116"/>
        <v>8</v>
      </c>
      <c r="C206" s="19">
        <f t="shared" si="110"/>
        <v>232121547778</v>
      </c>
      <c r="D206" s="17">
        <f t="shared" si="111"/>
        <v>117600000000</v>
      </c>
    </row>
    <row r="207">
      <c r="A207" s="18">
        <f t="shared" ref="A207:B207" si="117">A206+1</f>
        <v>8</v>
      </c>
      <c r="B207" s="18">
        <f t="shared" si="117"/>
        <v>9</v>
      </c>
      <c r="C207" s="19">
        <f t="shared" si="110"/>
        <v>297115581155</v>
      </c>
      <c r="D207" s="17">
        <f t="shared" si="111"/>
        <v>134400000000</v>
      </c>
    </row>
    <row r="208">
      <c r="A208" s="18">
        <f t="shared" ref="A208:B208" si="118">A207+1</f>
        <v>9</v>
      </c>
      <c r="B208" s="18">
        <f t="shared" si="118"/>
        <v>10</v>
      </c>
      <c r="C208" s="19">
        <f t="shared" si="110"/>
        <v>374365632256</v>
      </c>
      <c r="D208" s="17">
        <f t="shared" si="111"/>
        <v>151200000000</v>
      </c>
    </row>
    <row r="209">
      <c r="C209" s="41"/>
    </row>
    <row r="210">
      <c r="C210" s="21"/>
    </row>
    <row r="211">
      <c r="C211" s="21"/>
    </row>
    <row r="212">
      <c r="A212" s="22">
        <v>13.0</v>
      </c>
      <c r="B212" s="23"/>
      <c r="C212" s="23"/>
      <c r="D212" s="24"/>
    </row>
    <row r="213">
      <c r="A213" s="25" t="s">
        <v>28</v>
      </c>
      <c r="B213" s="26" t="s">
        <v>12</v>
      </c>
      <c r="C213" s="35" t="s">
        <v>2</v>
      </c>
      <c r="D213" s="36">
        <v>1.08</v>
      </c>
    </row>
    <row r="214">
      <c r="A214" s="29" t="s">
        <v>3</v>
      </c>
      <c r="B214" s="30">
        <f>'Ледоколы'!D10</f>
        <v>375000000000</v>
      </c>
      <c r="C214" s="37" t="s">
        <v>4</v>
      </c>
      <c r="D214" s="38">
        <v>4.2E11</v>
      </c>
    </row>
    <row r="215">
      <c r="A215" s="13" t="s">
        <v>5</v>
      </c>
      <c r="B215" s="13" t="s">
        <v>6</v>
      </c>
      <c r="C215" s="39" t="s">
        <v>7</v>
      </c>
      <c r="D215" s="13" t="s">
        <v>8</v>
      </c>
    </row>
    <row r="216">
      <c r="A216" s="15">
        <v>0.0</v>
      </c>
      <c r="B216" s="15">
        <v>1.0</v>
      </c>
      <c r="C216" s="16">
        <v>0.0</v>
      </c>
      <c r="D216" s="17">
        <f>$D$214 * $A216</f>
        <v>0</v>
      </c>
    </row>
    <row r="217">
      <c r="A217" s="18">
        <f t="shared" ref="A217:B217" si="119">A216+1</f>
        <v>1</v>
      </c>
      <c r="B217" s="18">
        <f t="shared" si="119"/>
        <v>2</v>
      </c>
      <c r="C217" s="19">
        <f t="shared" ref="C217:C231" si="121">$D$214*POWER($D$213,$A217-1) * (A217)</f>
        <v>420000000000</v>
      </c>
      <c r="D217" s="17">
        <f t="shared" ref="D217:D231" si="122">$D$214 * $B216</f>
        <v>420000000000</v>
      </c>
    </row>
    <row r="218">
      <c r="A218" s="18">
        <f t="shared" ref="A218:B218" si="120">A217+1</f>
        <v>2</v>
      </c>
      <c r="B218" s="18">
        <f t="shared" si="120"/>
        <v>3</v>
      </c>
      <c r="C218" s="19">
        <f t="shared" si="121"/>
        <v>907200000000</v>
      </c>
      <c r="D218" s="17">
        <f t="shared" si="122"/>
        <v>840000000000</v>
      </c>
    </row>
    <row r="219">
      <c r="A219" s="18">
        <f t="shared" ref="A219:B219" si="123">A218+1</f>
        <v>3</v>
      </c>
      <c r="B219" s="18">
        <f t="shared" si="123"/>
        <v>4</v>
      </c>
      <c r="C219" s="19">
        <f t="shared" si="121"/>
        <v>1469664000000</v>
      </c>
      <c r="D219" s="17">
        <f t="shared" si="122"/>
        <v>1260000000000</v>
      </c>
    </row>
    <row r="220">
      <c r="A220" s="18">
        <f t="shared" ref="A220:B220" si="124">A219+1</f>
        <v>4</v>
      </c>
      <c r="B220" s="18">
        <f t="shared" si="124"/>
        <v>5</v>
      </c>
      <c r="C220" s="19">
        <f t="shared" si="121"/>
        <v>2116316160000</v>
      </c>
      <c r="D220" s="17">
        <f t="shared" si="122"/>
        <v>1680000000000</v>
      </c>
    </row>
    <row r="221">
      <c r="A221" s="18">
        <f t="shared" ref="A221:B221" si="125">A220+1</f>
        <v>5</v>
      </c>
      <c r="B221" s="18">
        <f t="shared" si="125"/>
        <v>6</v>
      </c>
      <c r="C221" s="19">
        <f t="shared" si="121"/>
        <v>2857026816000</v>
      </c>
      <c r="D221" s="17">
        <f t="shared" si="122"/>
        <v>2100000000000</v>
      </c>
    </row>
    <row r="222">
      <c r="A222" s="18">
        <f t="shared" ref="A222:B222" si="126">A221+1</f>
        <v>6</v>
      </c>
      <c r="B222" s="18">
        <f t="shared" si="126"/>
        <v>7</v>
      </c>
      <c r="C222" s="19">
        <f t="shared" si="121"/>
        <v>3702706753536</v>
      </c>
      <c r="D222" s="17">
        <f t="shared" si="122"/>
        <v>2520000000000</v>
      </c>
    </row>
    <row r="223">
      <c r="A223" s="18">
        <f t="shared" ref="A223:B223" si="127">A222+1</f>
        <v>7</v>
      </c>
      <c r="B223" s="18">
        <f t="shared" si="127"/>
        <v>8</v>
      </c>
      <c r="C223" s="19">
        <f t="shared" si="121"/>
        <v>4665410509455</v>
      </c>
      <c r="D223" s="17">
        <f t="shared" si="122"/>
        <v>2940000000000</v>
      </c>
    </row>
    <row r="224">
      <c r="A224" s="18">
        <f t="shared" ref="A224:B224" si="128">A223+1</f>
        <v>8</v>
      </c>
      <c r="B224" s="18">
        <f t="shared" si="128"/>
        <v>9</v>
      </c>
      <c r="C224" s="19">
        <f t="shared" si="121"/>
        <v>5758449543099</v>
      </c>
      <c r="D224" s="17">
        <f t="shared" si="122"/>
        <v>3360000000000</v>
      </c>
    </row>
    <row r="225">
      <c r="A225" s="18">
        <f t="shared" ref="A225:B225" si="129">A224+1</f>
        <v>9</v>
      </c>
      <c r="B225" s="18">
        <f t="shared" si="129"/>
        <v>10</v>
      </c>
      <c r="C225" s="19">
        <f t="shared" si="121"/>
        <v>6996516194866</v>
      </c>
      <c r="D225" s="17">
        <f t="shared" si="122"/>
        <v>3780000000000</v>
      </c>
    </row>
    <row r="226">
      <c r="A226" s="18">
        <f t="shared" ref="A226:B226" si="130">A225+1</f>
        <v>10</v>
      </c>
      <c r="B226" s="18">
        <f t="shared" si="130"/>
        <v>11</v>
      </c>
      <c r="C226" s="19">
        <f t="shared" si="121"/>
        <v>8395819433839</v>
      </c>
      <c r="D226" s="17">
        <f t="shared" si="122"/>
        <v>4200000000000</v>
      </c>
    </row>
    <row r="227">
      <c r="A227" s="18">
        <f t="shared" ref="A227:B227" si="131">A226+1</f>
        <v>11</v>
      </c>
      <c r="B227" s="18">
        <f t="shared" si="131"/>
        <v>12</v>
      </c>
      <c r="C227" s="19">
        <f t="shared" si="121"/>
        <v>9974233487400</v>
      </c>
      <c r="D227" s="17">
        <f t="shared" si="122"/>
        <v>4620000000000</v>
      </c>
    </row>
    <row r="228">
      <c r="A228" s="18">
        <f t="shared" ref="A228:B228" si="132">A227+1</f>
        <v>12</v>
      </c>
      <c r="B228" s="18">
        <f t="shared" si="132"/>
        <v>13</v>
      </c>
      <c r="C228" s="19">
        <f t="shared" si="121"/>
        <v>11751460545155</v>
      </c>
      <c r="D228" s="17">
        <f t="shared" si="122"/>
        <v>5040000000000</v>
      </c>
    </row>
    <row r="229">
      <c r="A229" s="18">
        <f t="shared" ref="A229:B229" si="133">A228+1</f>
        <v>13</v>
      </c>
      <c r="B229" s="18">
        <f t="shared" si="133"/>
        <v>14</v>
      </c>
      <c r="C229" s="19">
        <f t="shared" si="121"/>
        <v>13749208837832</v>
      </c>
      <c r="D229" s="17">
        <f t="shared" si="122"/>
        <v>5460000000000</v>
      </c>
    </row>
    <row r="230">
      <c r="A230" s="18">
        <f t="shared" ref="A230:B230" si="134">A229+1</f>
        <v>14</v>
      </c>
      <c r="B230" s="18">
        <f t="shared" si="134"/>
        <v>15</v>
      </c>
      <c r="C230" s="19">
        <f t="shared" si="121"/>
        <v>15991387509847</v>
      </c>
      <c r="D230" s="17">
        <f t="shared" si="122"/>
        <v>5880000000000</v>
      </c>
    </row>
    <row r="231">
      <c r="A231" s="18">
        <f t="shared" ref="A231:B231" si="135">A230+1</f>
        <v>15</v>
      </c>
      <c r="B231" s="18">
        <f t="shared" si="135"/>
        <v>16</v>
      </c>
      <c r="C231" s="19">
        <f t="shared" si="121"/>
        <v>18504319832823</v>
      </c>
      <c r="D231" s="17">
        <f t="shared" si="122"/>
        <v>6300000000000</v>
      </c>
    </row>
    <row r="233">
      <c r="C233" s="21"/>
    </row>
    <row r="234">
      <c r="A234" s="22">
        <v>14.0</v>
      </c>
      <c r="B234" s="23"/>
      <c r="C234" s="23"/>
      <c r="D234" s="24"/>
    </row>
    <row r="235">
      <c r="A235" s="25" t="s">
        <v>29</v>
      </c>
      <c r="B235" s="42" t="s">
        <v>16</v>
      </c>
      <c r="C235" s="43" t="s">
        <v>2</v>
      </c>
      <c r="D235" s="44">
        <v>1.2</v>
      </c>
    </row>
    <row r="236">
      <c r="A236" s="29" t="s">
        <v>3</v>
      </c>
      <c r="B236" s="30">
        <f>'Ледоколы'!D10</f>
        <v>375000000000</v>
      </c>
      <c r="C236" s="31" t="s">
        <v>4</v>
      </c>
      <c r="D236" s="32">
        <v>8.8E11</v>
      </c>
    </row>
    <row r="237">
      <c r="A237" s="13" t="s">
        <v>5</v>
      </c>
      <c r="B237" s="13" t="s">
        <v>6</v>
      </c>
      <c r="C237" s="39" t="s">
        <v>7</v>
      </c>
      <c r="D237" s="13" t="s">
        <v>8</v>
      </c>
    </row>
    <row r="238">
      <c r="A238" s="15">
        <v>0.0</v>
      </c>
      <c r="B238" s="15">
        <v>1.0</v>
      </c>
      <c r="C238" s="16">
        <v>0.0</v>
      </c>
      <c r="D238" s="17">
        <f>$D$236 * $A238</f>
        <v>0</v>
      </c>
    </row>
    <row r="239">
      <c r="A239" s="18">
        <f t="shared" ref="A239:B239" si="136">A238+1</f>
        <v>1</v>
      </c>
      <c r="B239" s="18">
        <f t="shared" si="136"/>
        <v>2</v>
      </c>
      <c r="C239" s="19">
        <f t="shared" ref="C239:C245" si="138">$D$236*POWER($D$235,$A239-1) * (A239)</f>
        <v>880000000000</v>
      </c>
      <c r="D239" s="17">
        <f t="shared" ref="D239:D245" si="139">$D$236 * $B238</f>
        <v>880000000000</v>
      </c>
    </row>
    <row r="240">
      <c r="A240" s="18">
        <f t="shared" ref="A240:B240" si="137">A239+1</f>
        <v>2</v>
      </c>
      <c r="B240" s="18">
        <f t="shared" si="137"/>
        <v>3</v>
      </c>
      <c r="C240" s="19">
        <f t="shared" si="138"/>
        <v>2112000000000</v>
      </c>
      <c r="D240" s="17">
        <f t="shared" si="139"/>
        <v>1760000000000</v>
      </c>
    </row>
    <row r="241">
      <c r="A241" s="18">
        <f t="shared" ref="A241:B241" si="140">A240+1</f>
        <v>3</v>
      </c>
      <c r="B241" s="18">
        <f t="shared" si="140"/>
        <v>4</v>
      </c>
      <c r="C241" s="19">
        <f t="shared" si="138"/>
        <v>3801600000000</v>
      </c>
      <c r="D241" s="17">
        <f t="shared" si="139"/>
        <v>2640000000000</v>
      </c>
    </row>
    <row r="242">
      <c r="A242" s="18">
        <f t="shared" ref="A242:B242" si="141">A241+1</f>
        <v>4</v>
      </c>
      <c r="B242" s="18">
        <f t="shared" si="141"/>
        <v>5</v>
      </c>
      <c r="C242" s="19">
        <f t="shared" si="138"/>
        <v>6082560000000</v>
      </c>
      <c r="D242" s="17">
        <f t="shared" si="139"/>
        <v>3520000000000</v>
      </c>
    </row>
    <row r="243">
      <c r="A243" s="18">
        <f t="shared" ref="A243:B243" si="142">A242+1</f>
        <v>5</v>
      </c>
      <c r="B243" s="18">
        <f t="shared" si="142"/>
        <v>6</v>
      </c>
      <c r="C243" s="19">
        <f t="shared" si="138"/>
        <v>9123840000000</v>
      </c>
      <c r="D243" s="17">
        <f t="shared" si="139"/>
        <v>4400000000000</v>
      </c>
    </row>
    <row r="244">
      <c r="A244" s="18">
        <f t="shared" ref="A244:B244" si="143">A243+1</f>
        <v>6</v>
      </c>
      <c r="B244" s="18">
        <f t="shared" si="143"/>
        <v>7</v>
      </c>
      <c r="C244" s="19">
        <f t="shared" si="138"/>
        <v>13138329600000</v>
      </c>
      <c r="D244" s="17">
        <f t="shared" si="139"/>
        <v>5280000000000</v>
      </c>
    </row>
    <row r="245">
      <c r="A245" s="18">
        <f t="shared" ref="A245:B245" si="144">A244+1</f>
        <v>7</v>
      </c>
      <c r="B245" s="18">
        <f t="shared" si="144"/>
        <v>8</v>
      </c>
      <c r="C245" s="19">
        <f t="shared" si="138"/>
        <v>18393661440000</v>
      </c>
      <c r="D245" s="17">
        <f t="shared" si="139"/>
        <v>6160000000000</v>
      </c>
    </row>
    <row r="246">
      <c r="C246" s="41"/>
    </row>
    <row r="247">
      <c r="C247" s="21"/>
    </row>
    <row r="248">
      <c r="A248" s="22">
        <v>15.0</v>
      </c>
      <c r="B248" s="23"/>
      <c r="C248" s="23"/>
      <c r="D248" s="24"/>
    </row>
    <row r="249">
      <c r="A249" s="25" t="s">
        <v>30</v>
      </c>
      <c r="B249" s="26" t="s">
        <v>24</v>
      </c>
      <c r="C249" s="35" t="s">
        <v>2</v>
      </c>
      <c r="D249" s="36">
        <v>1.3</v>
      </c>
    </row>
    <row r="250">
      <c r="A250" s="29" t="s">
        <v>3</v>
      </c>
      <c r="B250" s="30">
        <f>'Ледоколы'!D11</f>
        <v>18750000000000</v>
      </c>
      <c r="C250" s="37" t="s">
        <v>4</v>
      </c>
      <c r="D250" s="38">
        <v>2.1E13</v>
      </c>
    </row>
    <row r="251">
      <c r="A251" s="13" t="s">
        <v>5</v>
      </c>
      <c r="B251" s="13" t="s">
        <v>6</v>
      </c>
      <c r="C251" s="39" t="s">
        <v>7</v>
      </c>
      <c r="D251" s="13" t="s">
        <v>8</v>
      </c>
    </row>
    <row r="252">
      <c r="A252" s="15">
        <v>0.0</v>
      </c>
      <c r="B252" s="15">
        <v>1.0</v>
      </c>
      <c r="C252" s="16">
        <v>0.0</v>
      </c>
      <c r="D252" s="17">
        <f>$D$250 * $A252</f>
        <v>0</v>
      </c>
    </row>
    <row r="253">
      <c r="A253" s="18">
        <f t="shared" ref="A253:B253" si="145">A252+1</f>
        <v>1</v>
      </c>
      <c r="B253" s="18">
        <f t="shared" si="145"/>
        <v>2</v>
      </c>
      <c r="C253" s="19">
        <f t="shared" ref="C253:C257" si="147">$D$250*POWER($D$249,$A253-1) * (A253)</f>
        <v>21000000000000</v>
      </c>
      <c r="D253" s="17">
        <f t="shared" ref="D253:D257" si="148">$D$250 * $B252</f>
        <v>21000000000000</v>
      </c>
    </row>
    <row r="254">
      <c r="A254" s="18">
        <f t="shared" ref="A254:B254" si="146">A253+1</f>
        <v>2</v>
      </c>
      <c r="B254" s="18">
        <f t="shared" si="146"/>
        <v>3</v>
      </c>
      <c r="C254" s="19">
        <f t="shared" si="147"/>
        <v>54600000000000</v>
      </c>
      <c r="D254" s="17">
        <f t="shared" si="148"/>
        <v>42000000000000</v>
      </c>
    </row>
    <row r="255">
      <c r="A255" s="18">
        <f t="shared" ref="A255:B255" si="149">A254+1</f>
        <v>3</v>
      </c>
      <c r="B255" s="18">
        <f t="shared" si="149"/>
        <v>4</v>
      </c>
      <c r="C255" s="19">
        <f t="shared" si="147"/>
        <v>106470000000000</v>
      </c>
      <c r="D255" s="17">
        <f t="shared" si="148"/>
        <v>63000000000000</v>
      </c>
    </row>
    <row r="256">
      <c r="A256" s="18">
        <f t="shared" ref="A256:B256" si="150">A255+1</f>
        <v>4</v>
      </c>
      <c r="B256" s="18">
        <f t="shared" si="150"/>
        <v>5</v>
      </c>
      <c r="C256" s="19">
        <f t="shared" si="147"/>
        <v>184548000000000</v>
      </c>
      <c r="D256" s="17">
        <f t="shared" si="148"/>
        <v>84000000000000</v>
      </c>
    </row>
    <row r="257">
      <c r="A257" s="18">
        <f t="shared" ref="A257:B257" si="151">A256+1</f>
        <v>5</v>
      </c>
      <c r="B257" s="18">
        <f t="shared" si="151"/>
        <v>6</v>
      </c>
      <c r="C257" s="19">
        <f t="shared" si="147"/>
        <v>299890500000000</v>
      </c>
      <c r="D257" s="17">
        <f t="shared" si="148"/>
        <v>105000000000000</v>
      </c>
    </row>
    <row r="258">
      <c r="C258" s="21"/>
    </row>
    <row r="259">
      <c r="C259" s="21"/>
    </row>
    <row r="260">
      <c r="C260" s="21"/>
    </row>
    <row r="261">
      <c r="A261" s="22">
        <v>16.0</v>
      </c>
      <c r="B261" s="23"/>
      <c r="C261" s="23"/>
      <c r="D261" s="24"/>
    </row>
    <row r="262">
      <c r="A262" s="25" t="s">
        <v>31</v>
      </c>
      <c r="B262" s="26" t="s">
        <v>24</v>
      </c>
      <c r="C262" s="35" t="s">
        <v>2</v>
      </c>
      <c r="D262" s="36">
        <v>1.3</v>
      </c>
    </row>
    <row r="263">
      <c r="A263" s="29" t="s">
        <v>3</v>
      </c>
      <c r="B263" s="30">
        <f>'Ледоколы'!D11</f>
        <v>18750000000000</v>
      </c>
      <c r="C263" s="37" t="s">
        <v>4</v>
      </c>
      <c r="D263" s="38">
        <v>4.6875E13</v>
      </c>
    </row>
    <row r="264">
      <c r="A264" s="13" t="s">
        <v>5</v>
      </c>
      <c r="B264" s="13" t="s">
        <v>6</v>
      </c>
      <c r="C264" s="39" t="s">
        <v>7</v>
      </c>
      <c r="D264" s="13" t="s">
        <v>8</v>
      </c>
    </row>
    <row r="265">
      <c r="A265" s="15">
        <v>0.0</v>
      </c>
      <c r="B265" s="15">
        <v>1.0</v>
      </c>
      <c r="C265" s="16">
        <v>0.0</v>
      </c>
      <c r="D265" s="17">
        <f>$D$263 * ($B265-1)</f>
        <v>0</v>
      </c>
    </row>
    <row r="266">
      <c r="A266" s="18">
        <f t="shared" ref="A266:B266" si="152">A265+1</f>
        <v>1</v>
      </c>
      <c r="B266" s="18">
        <f t="shared" si="152"/>
        <v>2</v>
      </c>
      <c r="C266" s="19">
        <f t="shared" ref="C266:C274" si="154">$D$263*POWER($D$262,$A266-1) * (A266)</f>
        <v>46875000000000</v>
      </c>
      <c r="D266" s="17">
        <f t="shared" ref="D266:D274" si="155">$D$263 * $B265</f>
        <v>46875000000000</v>
      </c>
    </row>
    <row r="267">
      <c r="A267" s="18">
        <f t="shared" ref="A267:B267" si="153">A266+1</f>
        <v>2</v>
      </c>
      <c r="B267" s="18">
        <f t="shared" si="153"/>
        <v>3</v>
      </c>
      <c r="C267" s="19">
        <f t="shared" si="154"/>
        <v>121875000000000</v>
      </c>
      <c r="D267" s="17">
        <f t="shared" si="155"/>
        <v>93750000000000</v>
      </c>
    </row>
    <row r="268">
      <c r="A268" s="18">
        <f t="shared" ref="A268:B268" si="156">A267+1</f>
        <v>3</v>
      </c>
      <c r="B268" s="18">
        <f t="shared" si="156"/>
        <v>4</v>
      </c>
      <c r="C268" s="19">
        <f t="shared" si="154"/>
        <v>237656250000000</v>
      </c>
      <c r="D268" s="17">
        <f t="shared" si="155"/>
        <v>140625000000000</v>
      </c>
    </row>
    <row r="269">
      <c r="A269" s="18">
        <f t="shared" ref="A269:B269" si="157">A268+1</f>
        <v>4</v>
      </c>
      <c r="B269" s="18">
        <f t="shared" si="157"/>
        <v>5</v>
      </c>
      <c r="C269" s="19">
        <f t="shared" si="154"/>
        <v>411937500000000</v>
      </c>
      <c r="D269" s="17">
        <f t="shared" si="155"/>
        <v>187500000000000</v>
      </c>
    </row>
    <row r="270">
      <c r="A270" s="18">
        <f t="shared" ref="A270:B270" si="158">A269+1</f>
        <v>5</v>
      </c>
      <c r="B270" s="18">
        <f t="shared" si="158"/>
        <v>6</v>
      </c>
      <c r="C270" s="19">
        <f t="shared" si="154"/>
        <v>669398437500000</v>
      </c>
      <c r="D270" s="17">
        <f t="shared" si="155"/>
        <v>234375000000000</v>
      </c>
    </row>
    <row r="271">
      <c r="A271" s="18">
        <f t="shared" ref="A271:B271" si="159">A270+1</f>
        <v>6</v>
      </c>
      <c r="B271" s="18">
        <f t="shared" si="159"/>
        <v>7</v>
      </c>
      <c r="C271" s="19">
        <f t="shared" si="154"/>
        <v>1.04426E+15</v>
      </c>
      <c r="D271" s="17">
        <f t="shared" si="155"/>
        <v>281250000000000</v>
      </c>
    </row>
    <row r="272">
      <c r="A272" s="18">
        <f t="shared" ref="A272:B272" si="160">A271+1</f>
        <v>7</v>
      </c>
      <c r="B272" s="18">
        <f t="shared" si="160"/>
        <v>8</v>
      </c>
      <c r="C272" s="19">
        <f t="shared" si="154"/>
        <v>1.5838E+15</v>
      </c>
      <c r="D272" s="17">
        <f t="shared" si="155"/>
        <v>328125000000000</v>
      </c>
    </row>
    <row r="273">
      <c r="A273" s="18">
        <f t="shared" ref="A273:B273" si="161">A272+1</f>
        <v>8</v>
      </c>
      <c r="B273" s="18">
        <f t="shared" si="161"/>
        <v>9</v>
      </c>
      <c r="C273" s="19">
        <f t="shared" si="154"/>
        <v>2.35307E+15</v>
      </c>
      <c r="D273" s="17">
        <f t="shared" si="155"/>
        <v>375000000000000</v>
      </c>
    </row>
    <row r="274">
      <c r="A274" s="18">
        <f t="shared" ref="A274:B274" si="162">A273+1</f>
        <v>9</v>
      </c>
      <c r="B274" s="18">
        <f t="shared" si="162"/>
        <v>10</v>
      </c>
      <c r="C274" s="19">
        <f t="shared" si="154"/>
        <v>3.44136E+15</v>
      </c>
      <c r="D274" s="17">
        <f t="shared" si="155"/>
        <v>421875000000000</v>
      </c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</sheetData>
  <mergeCells count="16">
    <mergeCell ref="A1:D1"/>
    <mergeCell ref="A18:D18"/>
    <mergeCell ref="A32:D32"/>
    <mergeCell ref="A47:D47"/>
    <mergeCell ref="A62:D62"/>
    <mergeCell ref="A78:D78"/>
    <mergeCell ref="A95:D95"/>
    <mergeCell ref="A248:D248"/>
    <mergeCell ref="A261:D261"/>
    <mergeCell ref="A112:D112"/>
    <mergeCell ref="A138:D138"/>
    <mergeCell ref="A155:D155"/>
    <mergeCell ref="A169:D169"/>
    <mergeCell ref="A195:D195"/>
    <mergeCell ref="A212:D212"/>
    <mergeCell ref="A234:D2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26.71"/>
    <col customWidth="1" min="3" max="3" width="38.86"/>
    <col customWidth="1" min="4" max="4" width="19.14"/>
    <col customWidth="1" min="5" max="6" width="19.57"/>
    <col customWidth="1" min="7" max="7" width="17.86"/>
  </cols>
  <sheetData>
    <row r="1">
      <c r="A1" s="45"/>
      <c r="B1" s="46" t="s">
        <v>32</v>
      </c>
    </row>
    <row r="3">
      <c r="A3" s="47" t="s">
        <v>33</v>
      </c>
      <c r="B3" s="48" t="s">
        <v>34</v>
      </c>
      <c r="C3" s="48" t="s">
        <v>35</v>
      </c>
      <c r="D3" s="48" t="s">
        <v>36</v>
      </c>
      <c r="E3" s="48" t="s">
        <v>37</v>
      </c>
      <c r="F3" s="48" t="s">
        <v>3</v>
      </c>
      <c r="G3" s="48" t="s">
        <v>38</v>
      </c>
      <c r="H3" s="48" t="s">
        <v>39</v>
      </c>
      <c r="I3" s="49"/>
    </row>
    <row r="4">
      <c r="A4" s="50">
        <v>1.0</v>
      </c>
      <c r="B4" s="51" t="s">
        <v>0</v>
      </c>
      <c r="C4" s="51" t="s">
        <v>18</v>
      </c>
      <c r="D4" s="51">
        <f>'Улучшения ледоколов частности'!D3</f>
        <v>10</v>
      </c>
      <c r="E4" s="52">
        <f>'Улучшения ледоколов частности'!D2</f>
        <v>1.2</v>
      </c>
      <c r="F4" s="53">
        <f>'Ледоколы'!D4</f>
        <v>24</v>
      </c>
      <c r="G4" s="54" t="s">
        <v>40</v>
      </c>
      <c r="H4" s="54">
        <v>10.0</v>
      </c>
    </row>
    <row r="5">
      <c r="A5" s="50">
        <f t="shared" ref="A5:A29" si="1">A4+1</f>
        <v>2</v>
      </c>
      <c r="B5" s="51" t="s">
        <v>9</v>
      </c>
      <c r="C5" s="51" t="s">
        <v>10</v>
      </c>
      <c r="D5" s="51">
        <f>'Улучшения ледоколов частности'!D20</f>
        <v>18</v>
      </c>
      <c r="E5" s="52">
        <f>'Улучшения ледоколов частности'!D19</f>
        <v>1.3</v>
      </c>
      <c r="F5" s="53">
        <f>'Ледоколы'!D4</f>
        <v>24</v>
      </c>
      <c r="G5" s="54" t="s">
        <v>40</v>
      </c>
      <c r="H5" s="54">
        <v>8.0</v>
      </c>
    </row>
    <row r="6">
      <c r="A6" s="50">
        <f t="shared" si="1"/>
        <v>3</v>
      </c>
      <c r="B6" s="51" t="s">
        <v>11</v>
      </c>
      <c r="C6" s="51" t="s">
        <v>12</v>
      </c>
      <c r="D6" s="51">
        <f>'Улучшения ледоколов частности'!D34</f>
        <v>1000</v>
      </c>
      <c r="E6" s="52">
        <f>'Улучшения ледоколов частности'!D33</f>
        <v>1.3</v>
      </c>
      <c r="F6" s="53">
        <f>'Ледоколы'!D5</f>
        <v>1200</v>
      </c>
      <c r="G6" s="51" t="s">
        <v>41</v>
      </c>
      <c r="H6" s="51">
        <v>4.0</v>
      </c>
    </row>
    <row r="7">
      <c r="A7" s="50">
        <f t="shared" si="1"/>
        <v>4</v>
      </c>
      <c r="B7" s="51" t="s">
        <v>13</v>
      </c>
      <c r="C7" s="51" t="s">
        <v>14</v>
      </c>
      <c r="D7" s="51">
        <f>'Улучшения ледоколов частности'!D49</f>
        <v>1300</v>
      </c>
      <c r="E7" s="52">
        <f>'Улучшения ледоколов частности'!D48</f>
        <v>1.33</v>
      </c>
      <c r="F7" s="53">
        <f>'Ледоколы'!D5</f>
        <v>1200</v>
      </c>
      <c r="G7" s="51" t="s">
        <v>41</v>
      </c>
      <c r="H7" s="51">
        <v>6.0</v>
      </c>
    </row>
    <row r="8">
      <c r="A8" s="50">
        <f t="shared" si="1"/>
        <v>5</v>
      </c>
      <c r="B8" s="51" t="s">
        <v>15</v>
      </c>
      <c r="C8" s="51" t="s">
        <v>16</v>
      </c>
      <c r="D8" s="51">
        <f>'Улучшения ледоколов частности'!D64</f>
        <v>150000</v>
      </c>
      <c r="E8" s="52">
        <f>'Улучшения ледоколов частности'!D63</f>
        <v>1.1</v>
      </c>
      <c r="F8" s="53">
        <f>'Ледоколы'!D6</f>
        <v>60000</v>
      </c>
      <c r="G8" s="51" t="s">
        <v>42</v>
      </c>
      <c r="H8" s="51">
        <v>5.0</v>
      </c>
    </row>
    <row r="9">
      <c r="A9" s="50">
        <f t="shared" si="1"/>
        <v>6</v>
      </c>
      <c r="B9" s="51" t="s">
        <v>17</v>
      </c>
      <c r="C9" s="51" t="s">
        <v>18</v>
      </c>
      <c r="D9" s="51">
        <f>'Улучшения ледоколов частности'!D80</f>
        <v>160000</v>
      </c>
      <c r="E9" s="52">
        <f>'Улучшения ледоколов частности'!D79</f>
        <v>1.17</v>
      </c>
      <c r="F9" s="53">
        <f>'Ледоколы'!D6</f>
        <v>60000</v>
      </c>
      <c r="G9" s="51" t="s">
        <v>42</v>
      </c>
      <c r="H9" s="51">
        <v>8.0</v>
      </c>
    </row>
    <row r="10">
      <c r="A10" s="50">
        <f t="shared" si="1"/>
        <v>7</v>
      </c>
      <c r="B10" s="55" t="s">
        <v>19</v>
      </c>
      <c r="C10" s="51" t="s">
        <v>20</v>
      </c>
      <c r="D10" s="51">
        <f>'Улучшения ледоколов частности'!D97</f>
        <v>7400000</v>
      </c>
      <c r="E10" s="52">
        <f>'Улучшения ледоколов частности'!D96</f>
        <v>1.1</v>
      </c>
      <c r="F10" s="53">
        <f>'Ледоколы'!D7</f>
        <v>3000000</v>
      </c>
      <c r="G10" s="51" t="s">
        <v>43</v>
      </c>
      <c r="H10" s="51">
        <v>10.0</v>
      </c>
    </row>
    <row r="11">
      <c r="A11" s="50">
        <f t="shared" si="1"/>
        <v>8</v>
      </c>
      <c r="B11" s="51" t="s">
        <v>21</v>
      </c>
      <c r="C11" s="51" t="s">
        <v>22</v>
      </c>
      <c r="D11" s="51">
        <f>'Улучшения ледоколов частности'!D114</f>
        <v>4000000</v>
      </c>
      <c r="E11" s="52">
        <f>'Улучшения ледоколов частности'!D113</f>
        <v>1.05</v>
      </c>
      <c r="F11" s="53">
        <f>'Ледоколы'!D7</f>
        <v>3000000</v>
      </c>
      <c r="G11" s="51" t="s">
        <v>43</v>
      </c>
      <c r="H11" s="51">
        <v>20.0</v>
      </c>
    </row>
    <row r="12">
      <c r="A12" s="50">
        <f t="shared" si="1"/>
        <v>9</v>
      </c>
      <c r="B12" s="51" t="s">
        <v>23</v>
      </c>
      <c r="C12" s="51" t="s">
        <v>24</v>
      </c>
      <c r="D12" s="51">
        <f>'Улучшения ледоколов частности'!D140</f>
        <v>385000000</v>
      </c>
      <c r="E12" s="52">
        <f>'Улучшения ледоколов частности'!D139</f>
        <v>1.1</v>
      </c>
      <c r="F12" s="53">
        <f>'Ледоколы'!D8</f>
        <v>150000000</v>
      </c>
      <c r="G12" s="51" t="s">
        <v>44</v>
      </c>
      <c r="H12" s="51">
        <v>10.0</v>
      </c>
      <c r="I12" s="56"/>
    </row>
    <row r="13">
      <c r="A13" s="50">
        <f t="shared" si="1"/>
        <v>10</v>
      </c>
      <c r="B13" s="51" t="s">
        <v>25</v>
      </c>
      <c r="C13" s="51" t="s">
        <v>24</v>
      </c>
      <c r="D13" s="51">
        <f>'Улучшения ледоколов частности'!D157</f>
        <v>462000000</v>
      </c>
      <c r="E13" s="52">
        <f>'Улучшения ледоколов частности'!D156</f>
        <v>1.15</v>
      </c>
      <c r="F13" s="53">
        <f>'Ледоколы'!D8</f>
        <v>150000000</v>
      </c>
      <c r="G13" s="51" t="s">
        <v>44</v>
      </c>
      <c r="H13" s="51">
        <v>8.0</v>
      </c>
    </row>
    <row r="14">
      <c r="A14" s="50">
        <f t="shared" si="1"/>
        <v>11</v>
      </c>
      <c r="B14" s="51" t="s">
        <v>26</v>
      </c>
      <c r="C14" s="51" t="s">
        <v>18</v>
      </c>
      <c r="D14" s="51">
        <f>'Улучшения ледоколов частности'!D171</f>
        <v>11250000000</v>
      </c>
      <c r="E14" s="52">
        <f>'Улучшения ледоколов частности'!D170</f>
        <v>1.03</v>
      </c>
      <c r="F14" s="53">
        <f>'Ледоколы'!D9</f>
        <v>7500000000</v>
      </c>
      <c r="G14" s="51" t="s">
        <v>45</v>
      </c>
      <c r="H14" s="51">
        <v>18.0</v>
      </c>
    </row>
    <row r="15">
      <c r="A15" s="50">
        <f t="shared" si="1"/>
        <v>12</v>
      </c>
      <c r="B15" s="51" t="s">
        <v>27</v>
      </c>
      <c r="C15" s="51" t="s">
        <v>14</v>
      </c>
      <c r="D15" s="51">
        <f>'Улучшения ледоколов частности'!D197</f>
        <v>16800000000</v>
      </c>
      <c r="E15" s="52">
        <f>'Улучшения ледоколов частности'!D196</f>
        <v>1.12</v>
      </c>
      <c r="F15" s="53">
        <f>'Ледоколы'!D9</f>
        <v>7500000000</v>
      </c>
      <c r="G15" s="51" t="s">
        <v>45</v>
      </c>
      <c r="H15" s="51">
        <v>10.0</v>
      </c>
    </row>
    <row r="16">
      <c r="A16" s="50">
        <f t="shared" si="1"/>
        <v>13</v>
      </c>
      <c r="B16" s="51" t="s">
        <v>28</v>
      </c>
      <c r="C16" s="51" t="s">
        <v>12</v>
      </c>
      <c r="D16" s="51">
        <f>'Улучшения ледоколов частности'!D214</f>
        <v>420000000000</v>
      </c>
      <c r="E16" s="52">
        <f>'Улучшения ледоколов частности'!D213</f>
        <v>1.08</v>
      </c>
      <c r="F16" s="53">
        <f>'Ледоколы'!D10</f>
        <v>375000000000</v>
      </c>
      <c r="G16" s="51" t="s">
        <v>46</v>
      </c>
      <c r="H16" s="51">
        <v>20.0</v>
      </c>
    </row>
    <row r="17">
      <c r="A17" s="50">
        <f t="shared" si="1"/>
        <v>14</v>
      </c>
      <c r="B17" s="51" t="s">
        <v>29</v>
      </c>
      <c r="C17" s="51" t="s">
        <v>16</v>
      </c>
      <c r="D17" s="51">
        <f>'Улучшения ледоколов частности'!D236</f>
        <v>880000000000</v>
      </c>
      <c r="E17" s="52">
        <f>'Улучшения ледоколов частности'!D235</f>
        <v>1.2</v>
      </c>
      <c r="F17" s="53">
        <f>'Ледоколы'!D10</f>
        <v>375000000000</v>
      </c>
      <c r="G17" s="51" t="s">
        <v>46</v>
      </c>
      <c r="H17" s="51">
        <v>8.0</v>
      </c>
    </row>
    <row r="18">
      <c r="A18" s="50">
        <f t="shared" si="1"/>
        <v>15</v>
      </c>
      <c r="B18" s="51" t="s">
        <v>30</v>
      </c>
      <c r="C18" s="51" t="s">
        <v>24</v>
      </c>
      <c r="D18" s="51">
        <f>'Улучшения ледоколов частности'!D250</f>
        <v>21000000000000</v>
      </c>
      <c r="E18" s="52">
        <f>'Улучшения ледоколов частности'!D249</f>
        <v>1.3</v>
      </c>
      <c r="F18" s="53">
        <f>'Ледоколы'!D11</f>
        <v>18750000000000</v>
      </c>
      <c r="G18" s="51" t="s">
        <v>47</v>
      </c>
      <c r="H18" s="51">
        <v>5.0</v>
      </c>
    </row>
    <row r="19">
      <c r="A19" s="50">
        <f t="shared" si="1"/>
        <v>16</v>
      </c>
      <c r="B19" s="51" t="s">
        <v>31</v>
      </c>
      <c r="C19" s="51" t="s">
        <v>24</v>
      </c>
      <c r="D19" s="51">
        <f>'Улучшения ледоколов частности'!D263</f>
        <v>46875000000000</v>
      </c>
      <c r="E19" s="52">
        <f>'Улучшения ледоколов частности'!D262</f>
        <v>1.3</v>
      </c>
      <c r="F19" s="53">
        <f>'Ледоколы'!D11</f>
        <v>18750000000000</v>
      </c>
      <c r="G19" s="51" t="s">
        <v>47</v>
      </c>
      <c r="H19" s="51">
        <v>10.0</v>
      </c>
    </row>
    <row r="20">
      <c r="A20" s="50">
        <f t="shared" si="1"/>
        <v>17</v>
      </c>
      <c r="B20" s="55" t="s">
        <v>48</v>
      </c>
      <c r="C20" s="51" t="s">
        <v>18</v>
      </c>
    </row>
    <row r="21">
      <c r="A21" s="50">
        <f t="shared" si="1"/>
        <v>18</v>
      </c>
      <c r="B21" s="55" t="s">
        <v>49</v>
      </c>
      <c r="C21" s="51" t="s">
        <v>10</v>
      </c>
    </row>
    <row r="22">
      <c r="A22" s="50">
        <f t="shared" si="1"/>
        <v>19</v>
      </c>
      <c r="B22" s="55" t="s">
        <v>50</v>
      </c>
      <c r="C22" s="51" t="s">
        <v>12</v>
      </c>
    </row>
    <row r="23">
      <c r="A23" s="50">
        <f t="shared" si="1"/>
        <v>20</v>
      </c>
      <c r="B23" s="55" t="s">
        <v>51</v>
      </c>
      <c r="C23" s="51" t="s">
        <v>14</v>
      </c>
    </row>
    <row r="24">
      <c r="A24" s="50">
        <f t="shared" si="1"/>
        <v>21</v>
      </c>
      <c r="B24" s="55" t="s">
        <v>52</v>
      </c>
      <c r="C24" s="51" t="s">
        <v>16</v>
      </c>
    </row>
    <row r="25">
      <c r="A25" s="50">
        <f t="shared" si="1"/>
        <v>22</v>
      </c>
      <c r="B25" s="55" t="s">
        <v>53</v>
      </c>
      <c r="C25" s="51" t="s">
        <v>18</v>
      </c>
    </row>
    <row r="26">
      <c r="A26" s="50">
        <f t="shared" si="1"/>
        <v>23</v>
      </c>
      <c r="B26" s="55" t="s">
        <v>54</v>
      </c>
      <c r="C26" s="51" t="s">
        <v>20</v>
      </c>
    </row>
    <row r="27">
      <c r="A27" s="50">
        <f t="shared" si="1"/>
        <v>24</v>
      </c>
      <c r="B27" s="55" t="s">
        <v>55</v>
      </c>
      <c r="C27" s="51" t="s">
        <v>22</v>
      </c>
    </row>
    <row r="28">
      <c r="A28" s="50">
        <f t="shared" si="1"/>
        <v>25</v>
      </c>
      <c r="B28" s="55" t="s">
        <v>56</v>
      </c>
      <c r="C28" s="51" t="s">
        <v>24</v>
      </c>
    </row>
    <row r="29">
      <c r="A29" s="50">
        <f t="shared" si="1"/>
        <v>26</v>
      </c>
      <c r="B29" s="55" t="s">
        <v>57</v>
      </c>
      <c r="C29" s="55" t="s">
        <v>18</v>
      </c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5.14"/>
    <col customWidth="1" min="3" max="3" width="11.86"/>
    <col customWidth="1" min="4" max="4" width="31.43"/>
    <col customWidth="1" min="5" max="5" width="20.57"/>
    <col customWidth="1" min="6" max="6" width="17.71"/>
  </cols>
  <sheetData>
    <row r="1">
      <c r="A1" s="58" t="s">
        <v>58</v>
      </c>
      <c r="C1" s="59">
        <v>50.0</v>
      </c>
      <c r="D1" s="56" t="s">
        <v>37</v>
      </c>
      <c r="E1" s="56">
        <v>15.0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>
      <c r="A2" s="56" t="s">
        <v>59</v>
      </c>
      <c r="C2" s="56">
        <v>24.0</v>
      </c>
      <c r="E2" s="59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>
      <c r="A3" s="61" t="s">
        <v>33</v>
      </c>
      <c r="B3" s="61" t="s">
        <v>34</v>
      </c>
      <c r="C3" s="61" t="s">
        <v>60</v>
      </c>
      <c r="D3" s="61" t="s">
        <v>61</v>
      </c>
      <c r="E3" s="61" t="s">
        <v>62</v>
      </c>
      <c r="F3" s="61" t="s">
        <v>8</v>
      </c>
      <c r="G3" s="61" t="s">
        <v>63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>
      <c r="A4" s="62">
        <v>1.0</v>
      </c>
      <c r="B4" s="63" t="s">
        <v>64</v>
      </c>
      <c r="C4" s="63">
        <v>1864.0</v>
      </c>
      <c r="D4" s="64">
        <f t="shared" ref="D4:D16" si="1">$C$2*POWER($C$1,$A4-1)</f>
        <v>24</v>
      </c>
      <c r="E4" s="65">
        <f t="shared" ref="E4:E16" si="2">$F4/$C$2</f>
        <v>1</v>
      </c>
      <c r="F4" s="17">
        <f t="shared" ref="F4:F6" si="3">$C$2*POWER($E$1,$A4-1)</f>
        <v>24</v>
      </c>
      <c r="G4" s="64" t="s">
        <v>65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>
      <c r="A5" s="66">
        <f t="shared" ref="A5:A16" si="4">A4+1</f>
        <v>2</v>
      </c>
      <c r="B5" s="67" t="s">
        <v>41</v>
      </c>
      <c r="C5" s="67">
        <v>1898.0</v>
      </c>
      <c r="D5" s="68">
        <f t="shared" si="1"/>
        <v>1200</v>
      </c>
      <c r="E5" s="65">
        <f t="shared" si="2"/>
        <v>15</v>
      </c>
      <c r="F5" s="17">
        <f t="shared" si="3"/>
        <v>360</v>
      </c>
      <c r="G5" s="64" t="s">
        <v>66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>
      <c r="A6" s="66">
        <f t="shared" si="4"/>
        <v>3</v>
      </c>
      <c r="B6" s="67" t="s">
        <v>67</v>
      </c>
      <c r="C6" s="67">
        <v>1899.0</v>
      </c>
      <c r="D6" s="68">
        <f t="shared" si="1"/>
        <v>60000</v>
      </c>
      <c r="E6" s="65">
        <f t="shared" si="2"/>
        <v>225</v>
      </c>
      <c r="F6" s="17">
        <f t="shared" si="3"/>
        <v>5400</v>
      </c>
      <c r="G6" s="64" t="s">
        <v>68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>
      <c r="A7" s="66">
        <f t="shared" si="4"/>
        <v>4</v>
      </c>
      <c r="B7" s="67" t="s">
        <v>42</v>
      </c>
      <c r="C7" s="67">
        <v>1912.0</v>
      </c>
      <c r="D7" s="68">
        <f t="shared" si="1"/>
        <v>3000000</v>
      </c>
      <c r="E7" s="65">
        <f t="shared" si="2"/>
        <v>1687.5</v>
      </c>
      <c r="F7" s="17">
        <f t="shared" ref="F7:F16" si="5">$C$2*POWER($E$1,$A7-1)/2</f>
        <v>40500</v>
      </c>
      <c r="G7" s="64" t="s">
        <v>69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>
      <c r="A8" s="66">
        <f t="shared" si="4"/>
        <v>5</v>
      </c>
      <c r="B8" s="67" t="s">
        <v>43</v>
      </c>
      <c r="C8" s="67">
        <v>1916.0</v>
      </c>
      <c r="D8" s="68">
        <f t="shared" si="1"/>
        <v>150000000</v>
      </c>
      <c r="E8" s="65">
        <f t="shared" si="2"/>
        <v>25312.5</v>
      </c>
      <c r="F8" s="17">
        <f t="shared" si="5"/>
        <v>607500</v>
      </c>
      <c r="G8" s="64" t="s">
        <v>70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>
      <c r="A9" s="66">
        <f t="shared" si="4"/>
        <v>6</v>
      </c>
      <c r="B9" s="67" t="s">
        <v>44</v>
      </c>
      <c r="C9" s="67">
        <v>1957.0</v>
      </c>
      <c r="D9" s="68">
        <f t="shared" si="1"/>
        <v>7500000000</v>
      </c>
      <c r="E9" s="65">
        <f t="shared" si="2"/>
        <v>379687.5</v>
      </c>
      <c r="F9" s="17">
        <f t="shared" si="5"/>
        <v>9112500</v>
      </c>
      <c r="G9" s="64" t="s">
        <v>71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>
      <c r="A10" s="66">
        <f t="shared" si="4"/>
        <v>7</v>
      </c>
      <c r="B10" s="67" t="s">
        <v>72</v>
      </c>
      <c r="C10" s="67">
        <v>1979.0</v>
      </c>
      <c r="D10" s="68">
        <f t="shared" si="1"/>
        <v>375000000000</v>
      </c>
      <c r="E10" s="65">
        <f t="shared" si="2"/>
        <v>5695312.5</v>
      </c>
      <c r="F10" s="17">
        <f t="shared" si="5"/>
        <v>136687500</v>
      </c>
      <c r="G10" s="64" t="s">
        <v>73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>
      <c r="A11" s="66">
        <f t="shared" si="4"/>
        <v>8</v>
      </c>
      <c r="B11" s="67" t="s">
        <v>45</v>
      </c>
      <c r="C11" s="67">
        <v>1989.0</v>
      </c>
      <c r="D11" s="68">
        <f t="shared" si="1"/>
        <v>18750000000000</v>
      </c>
      <c r="E11" s="65">
        <f t="shared" si="2"/>
        <v>85429687.5</v>
      </c>
      <c r="F11" s="17">
        <f t="shared" si="5"/>
        <v>2050312500</v>
      </c>
      <c r="G11" s="64" t="s">
        <v>74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>
      <c r="A12" s="66">
        <f t="shared" si="4"/>
        <v>9</v>
      </c>
      <c r="B12" s="67" t="s">
        <v>75</v>
      </c>
      <c r="C12" s="67">
        <v>2014.0</v>
      </c>
      <c r="D12" s="68">
        <f t="shared" si="1"/>
        <v>937500000000000</v>
      </c>
      <c r="E12" s="65">
        <f t="shared" si="2"/>
        <v>1281445313</v>
      </c>
      <c r="F12" s="17">
        <f t="shared" si="5"/>
        <v>30754687500</v>
      </c>
      <c r="G12" s="64" t="s">
        <v>76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>
      <c r="A13" s="66">
        <f t="shared" si="4"/>
        <v>10</v>
      </c>
      <c r="B13" s="67" t="s">
        <v>46</v>
      </c>
      <c r="C13" s="67">
        <v>2016.0</v>
      </c>
      <c r="D13" s="68">
        <f t="shared" si="1"/>
        <v>4.6875E+16</v>
      </c>
      <c r="E13" s="65">
        <f t="shared" si="2"/>
        <v>19221679688</v>
      </c>
      <c r="F13" s="17">
        <f t="shared" si="5"/>
        <v>461320312500</v>
      </c>
      <c r="G13" s="64" t="s">
        <v>77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>
      <c r="A14" s="66">
        <f t="shared" si="4"/>
        <v>11</v>
      </c>
      <c r="B14" s="67" t="s">
        <v>78</v>
      </c>
      <c r="C14" s="67">
        <v>2018.0</v>
      </c>
      <c r="D14" s="68">
        <f t="shared" si="1"/>
        <v>2.34375E+18</v>
      </c>
      <c r="E14" s="65">
        <f t="shared" si="2"/>
        <v>288325195313</v>
      </c>
      <c r="F14" s="17">
        <f t="shared" si="5"/>
        <v>6919804687500</v>
      </c>
      <c r="G14" s="64" t="s">
        <v>79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>
      <c r="A15" s="66">
        <f t="shared" si="4"/>
        <v>12</v>
      </c>
      <c r="B15" s="67" t="s">
        <v>80</v>
      </c>
      <c r="C15" s="67">
        <v>2019.0</v>
      </c>
      <c r="D15" s="68">
        <f t="shared" si="1"/>
        <v>1.17188E+20</v>
      </c>
      <c r="E15" s="65">
        <f t="shared" si="2"/>
        <v>4324877929688</v>
      </c>
      <c r="F15" s="17">
        <f t="shared" si="5"/>
        <v>103797070312500</v>
      </c>
      <c r="G15" s="64" t="s">
        <v>81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>
      <c r="A16" s="66">
        <f t="shared" si="4"/>
        <v>13</v>
      </c>
      <c r="B16" s="67" t="s">
        <v>47</v>
      </c>
      <c r="C16" s="67">
        <v>2027.0</v>
      </c>
      <c r="D16" s="68">
        <f t="shared" si="1"/>
        <v>5.85938E+21</v>
      </c>
      <c r="E16" s="65">
        <f t="shared" si="2"/>
        <v>64873168945313</v>
      </c>
      <c r="F16" s="17">
        <f t="shared" si="5"/>
        <v>1.55696E+15</v>
      </c>
      <c r="G16" s="64" t="s">
        <v>82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>
      <c r="A18" s="60"/>
      <c r="B18" s="60"/>
      <c r="C18" s="60"/>
      <c r="D18" s="60"/>
      <c r="E18" s="60"/>
      <c r="F18" s="59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>
      <c r="A19" s="60"/>
      <c r="B19" s="60"/>
      <c r="C19" s="60"/>
      <c r="D19" s="6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>
      <c r="A21" s="60"/>
      <c r="B21" s="60"/>
      <c r="C21" s="60"/>
      <c r="D21" s="59">
        <v>1.171E21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>
      <c r="A22" s="60"/>
      <c r="B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>
      <c r="A23" s="60"/>
      <c r="B23" s="56" t="s">
        <v>83</v>
      </c>
      <c r="E23" s="60"/>
      <c r="G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>
      <c r="A24" s="60"/>
      <c r="B24" s="70" t="s">
        <v>84</v>
      </c>
      <c r="C24" s="23"/>
      <c r="D24" s="23"/>
      <c r="E24" s="24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>
      <c r="B25" s="71"/>
      <c r="E25" s="72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>
      <c r="A26" s="60"/>
      <c r="B26" s="71"/>
      <c r="E26" s="72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>
      <c r="A27" s="60"/>
      <c r="B27" s="73"/>
      <c r="C27" s="74"/>
      <c r="D27" s="74"/>
      <c r="E27" s="75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</sheetData>
  <mergeCells count="3">
    <mergeCell ref="A1:B1"/>
    <mergeCell ref="A2:B2"/>
    <mergeCell ref="B24:E2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1.0"/>
    <col customWidth="1" min="3" max="3" width="15.29"/>
    <col customWidth="1" min="4" max="4" width="20.57"/>
    <col customWidth="1" min="5" max="5" width="16.0"/>
  </cols>
  <sheetData>
    <row r="1">
      <c r="A1" s="56" t="s">
        <v>2</v>
      </c>
      <c r="C1" s="56">
        <v>550000.0</v>
      </c>
      <c r="D1" s="56" t="s">
        <v>85</v>
      </c>
      <c r="E1" s="56">
        <v>10.0</v>
      </c>
    </row>
    <row r="2">
      <c r="A2" s="56" t="s">
        <v>86</v>
      </c>
      <c r="C2" s="56">
        <v>1.2E8</v>
      </c>
    </row>
    <row r="3">
      <c r="A3" s="48" t="s">
        <v>33</v>
      </c>
      <c r="B3" s="48" t="s">
        <v>34</v>
      </c>
      <c r="C3" s="48" t="s">
        <v>61</v>
      </c>
      <c r="D3" s="48" t="s">
        <v>87</v>
      </c>
      <c r="E3" s="56" t="s">
        <v>8</v>
      </c>
    </row>
    <row r="4">
      <c r="A4" s="59">
        <v>1.0</v>
      </c>
      <c r="B4" s="76" t="s">
        <v>88</v>
      </c>
      <c r="C4" s="77">
        <v>0.0</v>
      </c>
      <c r="D4" s="77">
        <v>1.0</v>
      </c>
      <c r="E4" s="56">
        <v>1.0</v>
      </c>
    </row>
    <row r="5">
      <c r="A5" s="59">
        <v>2.0</v>
      </c>
      <c r="B5" s="76" t="s">
        <v>89</v>
      </c>
      <c r="C5" s="77">
        <f t="shared" ref="C5:C7" si="1">$C$2*POWER($C$1,$A5-2)</f>
        <v>120000000</v>
      </c>
      <c r="D5" s="77">
        <v>10.0</v>
      </c>
      <c r="E5" s="53">
        <f t="shared" ref="E5:E7" si="2">$C$2*$D4</f>
        <v>120000000</v>
      </c>
    </row>
    <row r="6">
      <c r="A6" s="59">
        <v>3.0</v>
      </c>
      <c r="B6" s="76" t="s">
        <v>90</v>
      </c>
      <c r="C6" s="77">
        <f t="shared" si="1"/>
        <v>66000000000000</v>
      </c>
      <c r="D6" s="77">
        <v>250.0</v>
      </c>
      <c r="E6" s="53">
        <f t="shared" si="2"/>
        <v>1200000000</v>
      </c>
    </row>
    <row r="7">
      <c r="A7" s="59">
        <v>4.0</v>
      </c>
      <c r="B7" s="76" t="s">
        <v>91</v>
      </c>
      <c r="C7" s="77">
        <f t="shared" si="1"/>
        <v>3.63E+19</v>
      </c>
      <c r="D7" s="77">
        <v>1700.0</v>
      </c>
      <c r="E7" s="53">
        <f t="shared" si="2"/>
        <v>30000000000</v>
      </c>
    </row>
    <row r="8">
      <c r="A8" s="59"/>
      <c r="B8" s="76"/>
      <c r="C8" s="77"/>
      <c r="D8" s="77"/>
    </row>
    <row r="9">
      <c r="A9" s="59"/>
      <c r="B9" s="76"/>
      <c r="C9" s="77">
        <v>3.63E18</v>
      </c>
      <c r="D9" s="77">
        <v>3.6E9</v>
      </c>
    </row>
    <row r="10">
      <c r="A10" s="59"/>
      <c r="B10" s="76"/>
      <c r="C10" s="77"/>
      <c r="D10" s="77"/>
    </row>
    <row r="11">
      <c r="B11" s="78"/>
      <c r="C11" s="79"/>
      <c r="D11" s="79"/>
      <c r="E11" s="79"/>
    </row>
    <row r="12">
      <c r="B12" s="78"/>
      <c r="C12" s="79"/>
      <c r="D12" s="79"/>
      <c r="E12" s="79"/>
    </row>
    <row r="13">
      <c r="B13" s="80"/>
    </row>
    <row r="14">
      <c r="B14" s="80"/>
    </row>
    <row r="15">
      <c r="B15" s="80"/>
    </row>
    <row r="16">
      <c r="B16" s="80"/>
    </row>
    <row r="17">
      <c r="B17" s="80"/>
    </row>
  </sheetData>
  <mergeCells count="2">
    <mergeCell ref="A1:B1"/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2">
      <c r="A2" s="81" t="s">
        <v>92</v>
      </c>
      <c r="B2" s="81" t="s">
        <v>93</v>
      </c>
      <c r="C2" s="81" t="s">
        <v>94</v>
      </c>
      <c r="D2" s="81" t="s">
        <v>95</v>
      </c>
      <c r="E2" s="81" t="s">
        <v>96</v>
      </c>
    </row>
    <row r="3">
      <c r="A3" s="56" t="s">
        <v>97</v>
      </c>
      <c r="B3" s="56">
        <v>50.0</v>
      </c>
      <c r="C3" s="53">
        <f t="shared" ref="C3:C8" si="1">B3*3</f>
        <v>150</v>
      </c>
      <c r="D3" s="53">
        <f t="shared" ref="D3:D8" si="2">B3*6</f>
        <v>300</v>
      </c>
    </row>
    <row r="4">
      <c r="A4" s="56" t="s">
        <v>98</v>
      </c>
      <c r="B4" s="56">
        <v>5.0</v>
      </c>
      <c r="C4" s="53">
        <f t="shared" si="1"/>
        <v>15</v>
      </c>
      <c r="D4" s="53">
        <f t="shared" si="2"/>
        <v>30</v>
      </c>
    </row>
    <row r="5">
      <c r="A5" s="56" t="s">
        <v>99</v>
      </c>
      <c r="B5" s="56">
        <v>10.0</v>
      </c>
      <c r="C5" s="53">
        <f t="shared" si="1"/>
        <v>30</v>
      </c>
      <c r="D5" s="53">
        <f t="shared" si="2"/>
        <v>60</v>
      </c>
    </row>
    <row r="6">
      <c r="A6" s="56" t="s">
        <v>100</v>
      </c>
      <c r="B6" s="56">
        <v>1000.0</v>
      </c>
      <c r="C6" s="53">
        <f t="shared" si="1"/>
        <v>3000</v>
      </c>
      <c r="D6" s="53">
        <f t="shared" si="2"/>
        <v>6000</v>
      </c>
    </row>
    <row r="7">
      <c r="A7" s="56" t="s">
        <v>101</v>
      </c>
      <c r="B7" s="56">
        <v>15.0</v>
      </c>
      <c r="C7" s="53">
        <f t="shared" si="1"/>
        <v>45</v>
      </c>
      <c r="D7" s="53">
        <f t="shared" si="2"/>
        <v>90</v>
      </c>
    </row>
    <row r="8">
      <c r="A8" s="56" t="s">
        <v>102</v>
      </c>
      <c r="B8" s="56">
        <v>300.0</v>
      </c>
      <c r="C8" s="53">
        <f t="shared" si="1"/>
        <v>900</v>
      </c>
      <c r="D8" s="53">
        <f t="shared" si="2"/>
        <v>1800</v>
      </c>
      <c r="E8" s="56" t="s">
        <v>103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20.43"/>
    <col customWidth="1" min="4" max="4" width="24.14"/>
  </cols>
  <sheetData>
    <row r="1">
      <c r="B1" s="59" t="s">
        <v>104</v>
      </c>
    </row>
    <row r="2">
      <c r="B2" s="81" t="s">
        <v>105</v>
      </c>
      <c r="C2" s="81" t="s">
        <v>106</v>
      </c>
      <c r="D2" s="82" t="s">
        <v>107</v>
      </c>
    </row>
    <row r="3">
      <c r="B3" s="51" t="s">
        <v>108</v>
      </c>
      <c r="C3" s="51">
        <v>10.0</v>
      </c>
      <c r="D3" s="83"/>
    </row>
    <row r="4">
      <c r="B4" s="51" t="s">
        <v>109</v>
      </c>
      <c r="C4" s="51">
        <v>50.0</v>
      </c>
      <c r="D4" s="84">
        <v>50.0</v>
      </c>
    </row>
    <row r="5">
      <c r="B5" s="51" t="s">
        <v>110</v>
      </c>
      <c r="C5" s="51">
        <v>200.0</v>
      </c>
      <c r="D5" s="84">
        <v>10.0</v>
      </c>
    </row>
    <row r="6">
      <c r="B6" s="54" t="s">
        <v>111</v>
      </c>
      <c r="C6" s="54">
        <v>2000.0</v>
      </c>
      <c r="D6" s="84">
        <v>5.0</v>
      </c>
    </row>
    <row r="7">
      <c r="B7" s="56" t="s">
        <v>112</v>
      </c>
      <c r="C7" s="56">
        <v>2000.0</v>
      </c>
    </row>
  </sheetData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3" max="3" width="17.71"/>
    <col customWidth="1" min="4" max="4" width="18.0"/>
  </cols>
  <sheetData>
    <row r="2">
      <c r="B2" s="85" t="s">
        <v>113</v>
      </c>
      <c r="C2" s="23"/>
      <c r="D2" s="23"/>
      <c r="E2" s="23"/>
      <c r="F2" s="24"/>
    </row>
    <row r="3">
      <c r="A3" s="86" t="s">
        <v>34</v>
      </c>
      <c r="B3" s="86" t="s">
        <v>114</v>
      </c>
      <c r="C3" s="87" t="s">
        <v>115</v>
      </c>
      <c r="D3" s="87" t="s">
        <v>116</v>
      </c>
      <c r="E3" s="87" t="s">
        <v>117</v>
      </c>
      <c r="F3" s="88" t="s">
        <v>118</v>
      </c>
    </row>
    <row r="4">
      <c r="A4" s="89"/>
      <c r="B4" s="90">
        <v>900.0</v>
      </c>
      <c r="C4" s="91">
        <v>50.0</v>
      </c>
      <c r="D4" s="92">
        <v>0.0</v>
      </c>
      <c r="E4" s="91">
        <v>75.0</v>
      </c>
      <c r="F4" s="93">
        <v>0.0</v>
      </c>
    </row>
    <row r="5">
      <c r="B5" s="90">
        <v>3200.0</v>
      </c>
      <c r="C5" s="91">
        <v>129.0</v>
      </c>
      <c r="D5" s="92">
        <v>27.4375</v>
      </c>
      <c r="E5" s="91">
        <v>169.0</v>
      </c>
      <c r="F5" s="93">
        <v>36.625</v>
      </c>
    </row>
    <row r="6">
      <c r="B6" s="90">
        <v>12000.0</v>
      </c>
      <c r="C6" s="91">
        <v>439.0</v>
      </c>
      <c r="D6" s="92">
        <v>34.15</v>
      </c>
      <c r="E6" s="91">
        <v>529.0</v>
      </c>
      <c r="F6" s="93">
        <v>47.1</v>
      </c>
    </row>
    <row r="7">
      <c r="B7" s="90">
        <v>40000.0</v>
      </c>
      <c r="C7" s="91">
        <v>1290.0</v>
      </c>
      <c r="D7" s="92">
        <v>41.95</v>
      </c>
      <c r="E7" s="91">
        <v>1390.0</v>
      </c>
      <c r="F7" s="93">
        <v>58.3</v>
      </c>
    </row>
    <row r="8">
      <c r="B8" s="94">
        <v>200000.0</v>
      </c>
      <c r="C8" s="95">
        <v>3990.0</v>
      </c>
      <c r="D8" s="96">
        <v>64.09</v>
      </c>
      <c r="E8" s="95">
        <v>4490.0</v>
      </c>
      <c r="F8" s="97">
        <v>73.06</v>
      </c>
    </row>
    <row r="10">
      <c r="B10" s="85" t="s">
        <v>119</v>
      </c>
      <c r="C10" s="23"/>
      <c r="D10" s="23"/>
      <c r="E10" s="24"/>
    </row>
    <row r="11">
      <c r="B11" s="98" t="s">
        <v>120</v>
      </c>
      <c r="C11" s="99">
        <v>1.0</v>
      </c>
      <c r="D11" s="100">
        <v>4.0</v>
      </c>
      <c r="E11" s="101">
        <v>24.0</v>
      </c>
    </row>
    <row r="12">
      <c r="B12" s="102" t="s">
        <v>61</v>
      </c>
      <c r="C12" s="95">
        <v>890.0</v>
      </c>
      <c r="D12" s="95">
        <v>2800.0</v>
      </c>
      <c r="E12" s="103">
        <v>9700.0</v>
      </c>
    </row>
    <row r="14">
      <c r="B14" s="85" t="s">
        <v>121</v>
      </c>
      <c r="C14" s="23"/>
      <c r="D14" s="23"/>
      <c r="E14" s="24"/>
    </row>
    <row r="15">
      <c r="B15" s="98" t="s">
        <v>122</v>
      </c>
      <c r="C15" s="99">
        <v>5.0</v>
      </c>
      <c r="D15" s="100">
        <v>15.0</v>
      </c>
      <c r="E15" s="101">
        <v>60.0</v>
      </c>
    </row>
    <row r="16">
      <c r="B16" s="98" t="s">
        <v>6</v>
      </c>
      <c r="C16" s="104">
        <v>3.0</v>
      </c>
      <c r="D16" s="104">
        <v>3.0</v>
      </c>
      <c r="E16" s="105">
        <v>4.0</v>
      </c>
    </row>
    <row r="17">
      <c r="B17" s="102" t="s">
        <v>123</v>
      </c>
      <c r="C17" s="95">
        <v>240.0</v>
      </c>
      <c r="D17" s="95">
        <v>600.0</v>
      </c>
      <c r="E17" s="103">
        <v>950.0</v>
      </c>
    </row>
  </sheetData>
  <mergeCells count="3">
    <mergeCell ref="B2:F2"/>
    <mergeCell ref="B10:E10"/>
    <mergeCell ref="B14:E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24.14"/>
    <col customWidth="1" min="3" max="3" width="30.14"/>
    <col customWidth="1" min="6" max="6" width="12.14"/>
    <col customWidth="1" min="10" max="10" width="15.86"/>
    <col customWidth="1" min="12" max="12" width="15.14"/>
  </cols>
  <sheetData>
    <row r="2">
      <c r="B2" s="106" t="s">
        <v>34</v>
      </c>
      <c r="C2" s="106" t="s">
        <v>35</v>
      </c>
      <c r="D2" s="106" t="s">
        <v>124</v>
      </c>
      <c r="E2" s="106" t="s">
        <v>125</v>
      </c>
      <c r="F2" s="107" t="s">
        <v>38</v>
      </c>
      <c r="G2" s="106" t="s">
        <v>39</v>
      </c>
      <c r="H2" s="106" t="s">
        <v>7</v>
      </c>
      <c r="I2" s="106" t="s">
        <v>126</v>
      </c>
      <c r="J2" s="106" t="s">
        <v>127</v>
      </c>
      <c r="K2" s="56"/>
      <c r="L2" s="108" t="s">
        <v>128</v>
      </c>
      <c r="M2" s="109" t="s">
        <v>129</v>
      </c>
    </row>
    <row r="3">
      <c r="B3" s="51" t="s">
        <v>0</v>
      </c>
      <c r="C3" s="51" t="s">
        <v>130</v>
      </c>
      <c r="D3" s="110"/>
      <c r="E3" s="111">
        <v>0.25</v>
      </c>
      <c r="F3" s="54" t="s">
        <v>40</v>
      </c>
      <c r="G3" s="54">
        <v>10.0</v>
      </c>
      <c r="H3" s="54">
        <v>1000.0</v>
      </c>
      <c r="I3" s="54">
        <v>500.0</v>
      </c>
      <c r="L3" s="53">
        <f t="shared" ref="L3:L18" si="1">H3+(I3*G3)</f>
        <v>6000</v>
      </c>
    </row>
    <row r="4">
      <c r="B4" s="51" t="s">
        <v>9</v>
      </c>
      <c r="C4" s="51" t="s">
        <v>131</v>
      </c>
      <c r="D4" s="110"/>
      <c r="E4" s="111">
        <v>0.5</v>
      </c>
      <c r="F4" s="54" t="s">
        <v>40</v>
      </c>
      <c r="G4" s="54">
        <v>8.0</v>
      </c>
      <c r="H4" s="54">
        <v>2000.0</v>
      </c>
      <c r="I4" s="54">
        <v>1500.0</v>
      </c>
      <c r="L4" s="53">
        <f t="shared" si="1"/>
        <v>14000</v>
      </c>
    </row>
    <row r="5">
      <c r="B5" s="51" t="s">
        <v>11</v>
      </c>
      <c r="C5" s="51" t="s">
        <v>132</v>
      </c>
      <c r="D5" s="110"/>
      <c r="E5" s="110">
        <v>0.25</v>
      </c>
      <c r="F5" s="51" t="s">
        <v>41</v>
      </c>
      <c r="G5" s="51">
        <v>4.0</v>
      </c>
      <c r="H5" s="51">
        <v>10000.0</v>
      </c>
      <c r="I5" s="51">
        <v>10000.0</v>
      </c>
      <c r="L5" s="53">
        <f t="shared" si="1"/>
        <v>50000</v>
      </c>
    </row>
    <row r="6">
      <c r="B6" s="51" t="s">
        <v>13</v>
      </c>
      <c r="C6" s="51" t="s">
        <v>133</v>
      </c>
      <c r="D6" s="110"/>
      <c r="E6" s="110">
        <v>0.25</v>
      </c>
      <c r="F6" s="51" t="s">
        <v>41</v>
      </c>
      <c r="G6" s="51">
        <v>6.0</v>
      </c>
      <c r="H6" s="51">
        <v>15000.0</v>
      </c>
      <c r="I6" s="51">
        <v>15000.0</v>
      </c>
      <c r="L6" s="53">
        <f t="shared" si="1"/>
        <v>105000</v>
      </c>
    </row>
    <row r="7">
      <c r="B7" s="51" t="s">
        <v>15</v>
      </c>
      <c r="C7" s="51" t="s">
        <v>134</v>
      </c>
      <c r="D7" s="110"/>
      <c r="E7" s="110">
        <v>0.2</v>
      </c>
      <c r="F7" s="51" t="s">
        <v>42</v>
      </c>
      <c r="G7" s="51">
        <v>5.0</v>
      </c>
      <c r="H7" s="51">
        <f t="shared" ref="H7:I7" si="2">10^6</f>
        <v>1000000</v>
      </c>
      <c r="I7" s="51">
        <f t="shared" si="2"/>
        <v>1000000</v>
      </c>
      <c r="L7" s="53">
        <f t="shared" si="1"/>
        <v>6000000</v>
      </c>
    </row>
    <row r="8">
      <c r="B8" s="51" t="s">
        <v>17</v>
      </c>
      <c r="C8" s="51" t="s">
        <v>130</v>
      </c>
      <c r="D8" s="110"/>
      <c r="E8" s="110">
        <v>0.25</v>
      </c>
      <c r="F8" s="51" t="s">
        <v>42</v>
      </c>
      <c r="G8" s="51">
        <v>8.0</v>
      </c>
      <c r="H8" s="51">
        <f t="shared" ref="H8:I8" si="3">5*10^6</f>
        <v>5000000</v>
      </c>
      <c r="I8" s="51">
        <f t="shared" si="3"/>
        <v>5000000</v>
      </c>
      <c r="L8" s="53">
        <f t="shared" si="1"/>
        <v>45000000</v>
      </c>
    </row>
    <row r="9">
      <c r="B9" s="51" t="s">
        <v>19</v>
      </c>
      <c r="C9" s="51" t="s">
        <v>131</v>
      </c>
      <c r="D9" s="110"/>
      <c r="E9" s="110">
        <v>0.1</v>
      </c>
      <c r="F9" s="51" t="s">
        <v>43</v>
      </c>
      <c r="G9" s="51">
        <v>10.0</v>
      </c>
      <c r="H9" s="51">
        <f t="shared" ref="H9:I9" si="4">4*10^9</f>
        <v>4000000000</v>
      </c>
      <c r="I9" s="51">
        <f t="shared" si="4"/>
        <v>4000000000</v>
      </c>
      <c r="L9" s="53">
        <f t="shared" si="1"/>
        <v>44000000000</v>
      </c>
    </row>
    <row r="10">
      <c r="B10" s="51" t="s">
        <v>21</v>
      </c>
      <c r="C10" s="51" t="s">
        <v>135</v>
      </c>
      <c r="D10" s="110"/>
      <c r="E10" s="110">
        <v>0.05</v>
      </c>
      <c r="F10" s="51" t="s">
        <v>43</v>
      </c>
      <c r="G10" s="51">
        <v>20.0</v>
      </c>
      <c r="H10" s="51">
        <f t="shared" ref="H10:I10" si="5">6.6*10^9</f>
        <v>6600000000</v>
      </c>
      <c r="I10" s="51">
        <f t="shared" si="5"/>
        <v>6600000000</v>
      </c>
      <c r="L10" s="53">
        <f t="shared" si="1"/>
        <v>138600000000</v>
      </c>
    </row>
    <row r="11">
      <c r="B11" s="51" t="s">
        <v>23</v>
      </c>
      <c r="C11" s="51" t="s">
        <v>24</v>
      </c>
      <c r="D11" s="110"/>
      <c r="E11" s="110">
        <v>0.05</v>
      </c>
      <c r="F11" s="51" t="s">
        <v>44</v>
      </c>
      <c r="G11" s="51">
        <v>10.0</v>
      </c>
      <c r="H11" s="51">
        <f t="shared" ref="H11:I11" si="6">3*10^12</f>
        <v>3000000000000</v>
      </c>
      <c r="I11" s="51">
        <f t="shared" si="6"/>
        <v>3000000000000</v>
      </c>
      <c r="K11" s="56"/>
      <c r="L11" s="53">
        <f t="shared" si="1"/>
        <v>33000000000000</v>
      </c>
    </row>
    <row r="12">
      <c r="B12" s="51" t="s">
        <v>25</v>
      </c>
      <c r="C12" s="51" t="s">
        <v>24</v>
      </c>
      <c r="D12" s="110"/>
      <c r="E12" s="110">
        <v>0.01</v>
      </c>
      <c r="F12" s="51" t="s">
        <v>44</v>
      </c>
      <c r="G12" s="51">
        <v>8.0</v>
      </c>
      <c r="H12" s="51">
        <f t="shared" ref="H12:I12" si="7">4.8*10^12</f>
        <v>4800000000000</v>
      </c>
      <c r="I12" s="51">
        <f t="shared" si="7"/>
        <v>4800000000000</v>
      </c>
      <c r="L12" s="53">
        <f t="shared" si="1"/>
        <v>43200000000000</v>
      </c>
    </row>
    <row r="13">
      <c r="B13" s="51" t="s">
        <v>26</v>
      </c>
      <c r="C13" s="51" t="s">
        <v>130</v>
      </c>
      <c r="D13" s="110"/>
      <c r="E13" s="110">
        <v>0.08</v>
      </c>
      <c r="F13" s="51" t="s">
        <v>45</v>
      </c>
      <c r="G13" s="51">
        <v>18.0</v>
      </c>
      <c r="H13" s="51">
        <f t="shared" ref="H13:I13" si="8">12*10^15</f>
        <v>1.2E+16</v>
      </c>
      <c r="I13" s="51">
        <f t="shared" si="8"/>
        <v>1.2E+16</v>
      </c>
      <c r="L13" s="53">
        <f t="shared" si="1"/>
        <v>2.28E+17</v>
      </c>
    </row>
    <row r="14">
      <c r="B14" s="51" t="s">
        <v>27</v>
      </c>
      <c r="C14" s="51" t="s">
        <v>133</v>
      </c>
      <c r="D14" s="110"/>
      <c r="E14" s="110">
        <v>0.1</v>
      </c>
      <c r="F14" s="51" t="s">
        <v>45</v>
      </c>
      <c r="G14" s="51">
        <v>10.0</v>
      </c>
      <c r="H14" s="51">
        <f t="shared" ref="H14:I14" si="9">20*10^15</f>
        <v>2E+16</v>
      </c>
      <c r="I14" s="51">
        <f t="shared" si="9"/>
        <v>2E+16</v>
      </c>
      <c r="L14" s="53">
        <f t="shared" si="1"/>
        <v>2.2E+17</v>
      </c>
    </row>
    <row r="15">
      <c r="B15" s="51" t="s">
        <v>28</v>
      </c>
      <c r="C15" s="51" t="s">
        <v>12</v>
      </c>
      <c r="D15" s="110"/>
      <c r="E15" s="110">
        <v>0.05</v>
      </c>
      <c r="F15" s="51" t="s">
        <v>46</v>
      </c>
      <c r="G15" s="51">
        <v>20.0</v>
      </c>
      <c r="H15" s="51">
        <f t="shared" ref="H15:I15" si="10">17*10^18</f>
        <v>1.7E+19</v>
      </c>
      <c r="I15" s="51">
        <f t="shared" si="10"/>
        <v>1.7E+19</v>
      </c>
      <c r="L15" s="53">
        <f t="shared" si="1"/>
        <v>3.57E+20</v>
      </c>
    </row>
    <row r="16">
      <c r="B16" s="51" t="s">
        <v>29</v>
      </c>
      <c r="C16" s="51" t="s">
        <v>134</v>
      </c>
      <c r="D16" s="110"/>
      <c r="E16" s="110">
        <v>0.1</v>
      </c>
      <c r="F16" s="51" t="s">
        <v>46</v>
      </c>
      <c r="G16" s="51">
        <v>8.0</v>
      </c>
      <c r="H16" s="51">
        <f t="shared" ref="H16:I16" si="11">23*10^18</f>
        <v>2.3E+19</v>
      </c>
      <c r="I16" s="51">
        <f t="shared" si="11"/>
        <v>2.3E+19</v>
      </c>
      <c r="L16" s="53">
        <f t="shared" si="1"/>
        <v>2.07E+20</v>
      </c>
    </row>
    <row r="17">
      <c r="B17" s="51" t="s">
        <v>30</v>
      </c>
      <c r="C17" s="51" t="s">
        <v>24</v>
      </c>
      <c r="D17" s="110"/>
      <c r="E17" s="110">
        <v>0.02</v>
      </c>
      <c r="F17" s="51" t="s">
        <v>47</v>
      </c>
      <c r="G17" s="51">
        <v>5.0</v>
      </c>
      <c r="H17" s="51">
        <f t="shared" ref="H17:I17" si="12">27*10^21</f>
        <v>2.7E+22</v>
      </c>
      <c r="I17" s="51">
        <f t="shared" si="12"/>
        <v>2.7E+22</v>
      </c>
      <c r="L17" s="53">
        <f t="shared" si="1"/>
        <v>1.62E+23</v>
      </c>
    </row>
    <row r="18">
      <c r="B18" s="51" t="s">
        <v>31</v>
      </c>
      <c r="C18" s="51" t="s">
        <v>24</v>
      </c>
      <c r="D18" s="110"/>
      <c r="E18" s="110">
        <v>0.1</v>
      </c>
      <c r="F18" s="51" t="s">
        <v>47</v>
      </c>
      <c r="G18" s="51">
        <v>10.0</v>
      </c>
      <c r="H18" s="51">
        <f t="shared" ref="H18:I18" si="13">34*10^21</f>
        <v>3.4E+22</v>
      </c>
      <c r="I18" s="51">
        <f t="shared" si="13"/>
        <v>3.4E+22</v>
      </c>
      <c r="L18" s="53">
        <f t="shared" si="1"/>
        <v>3.74E+23</v>
      </c>
    </row>
  </sheetData>
  <drawing r:id="rId2"/>
  <legacyDrawing r:id="rId3"/>
</worksheet>
</file>