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vb22224_bristol_ac_uk/Documents/Desktop/Term 1/Drop Trace Model/"/>
    </mc:Choice>
  </mc:AlternateContent>
  <xr:revisionPtr revIDLastSave="970" documentId="11_F25DC773A252ABDACC104844999F79F25ADE58E9" xr6:coauthVersionLast="47" xr6:coauthVersionMax="47" xr10:uidLastSave="{60206EE0-6104-4C31-97A6-A49C86DEA531}"/>
  <bookViews>
    <workbookView xWindow="-110" yWindow="-110" windowWidth="19420" windowHeight="10420" activeTab="3" xr2:uid="{00000000-000D-0000-FFFF-FFFF00000000}"/>
  </bookViews>
  <sheets>
    <sheet name="Perry's Model" sheetId="4" r:id="rId1"/>
    <sheet name="Volume" sheetId="1" r:id="rId2"/>
    <sheet name="Terminal Velocity" sheetId="2" r:id="rId3"/>
    <sheet name="Terminal Velocity Continued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" i="3" l="1"/>
  <c r="B42" i="3"/>
  <c r="B43" i="3" s="1"/>
  <c r="C6" i="4"/>
  <c r="C10" i="4" l="1"/>
  <c r="E253" i="4" a="1"/>
  <c r="E253" i="4" s="1"/>
  <c r="E252" i="4" a="1"/>
  <c r="E252" i="4" s="1"/>
  <c r="E251" i="4" a="1"/>
  <c r="E251" i="4" s="1"/>
  <c r="E250" i="4" a="1"/>
  <c r="E250" i="4" s="1"/>
  <c r="E249" i="4" a="1"/>
  <c r="E249" i="4" s="1"/>
  <c r="E248" i="4" a="1"/>
  <c r="E248" i="4" s="1"/>
  <c r="E247" i="4" a="1"/>
  <c r="E247" i="4" s="1"/>
  <c r="E246" i="4" a="1"/>
  <c r="E246" i="4" s="1"/>
  <c r="E245" i="4" a="1"/>
  <c r="E245" i="4" s="1"/>
  <c r="E244" i="4" a="1"/>
  <c r="E244" i="4" s="1"/>
  <c r="E243" i="4" a="1"/>
  <c r="E243" i="4" s="1"/>
  <c r="E242" i="4" a="1"/>
  <c r="E242" i="4" s="1"/>
  <c r="E241" i="4" a="1"/>
  <c r="E241" i="4" s="1"/>
  <c r="E240" i="4" a="1"/>
  <c r="E240" i="4" s="1"/>
  <c r="E239" i="4" a="1"/>
  <c r="E239" i="4" s="1"/>
  <c r="E238" i="4" a="1"/>
  <c r="E238" i="4" s="1"/>
  <c r="E237" i="4" a="1"/>
  <c r="E237" i="4" s="1"/>
  <c r="E236" i="4" a="1"/>
  <c r="E236" i="4" s="1"/>
  <c r="E235" i="4" a="1"/>
  <c r="E235" i="4" s="1"/>
  <c r="E234" i="4" a="1"/>
  <c r="E234" i="4" s="1"/>
  <c r="E233" i="4" a="1"/>
  <c r="E233" i="4" s="1"/>
  <c r="E222" i="4" a="1"/>
  <c r="E222" i="4" s="1"/>
  <c r="E221" i="4" a="1"/>
  <c r="E221" i="4" s="1"/>
  <c r="E220" i="4" a="1"/>
  <c r="E220" i="4" s="1"/>
  <c r="E219" i="4" a="1"/>
  <c r="E219" i="4" s="1"/>
  <c r="E218" i="4" a="1"/>
  <c r="E218" i="4" s="1"/>
  <c r="E217" i="4" a="1"/>
  <c r="E217" i="4" s="1"/>
  <c r="E216" i="4" a="1"/>
  <c r="E216" i="4" s="1"/>
  <c r="E215" i="4" a="1"/>
  <c r="E215" i="4" s="1"/>
  <c r="E214" i="4" a="1"/>
  <c r="E214" i="4" s="1"/>
  <c r="E213" i="4" a="1"/>
  <c r="E213" i="4" s="1"/>
  <c r="E212" i="4" a="1"/>
  <c r="E212" i="4" s="1"/>
  <c r="E211" i="4" a="1"/>
  <c r="E211" i="4" s="1"/>
  <c r="E210" i="4" a="1"/>
  <c r="E210" i="4" s="1"/>
  <c r="E209" i="4" a="1"/>
  <c r="E209" i="4" s="1"/>
  <c r="E208" i="4" a="1"/>
  <c r="E208" i="4" s="1"/>
  <c r="E207" i="4" a="1"/>
  <c r="E207" i="4" s="1"/>
  <c r="E206" i="4" a="1"/>
  <c r="E206" i="4" s="1"/>
  <c r="E205" i="4" a="1"/>
  <c r="E205" i="4" s="1"/>
  <c r="E204" i="4" a="1"/>
  <c r="E204" i="4" s="1"/>
  <c r="E203" i="4" a="1"/>
  <c r="E203" i="4" s="1"/>
  <c r="E202" i="4" a="1"/>
  <c r="E202" i="4" s="1"/>
  <c r="E201" i="4" a="1"/>
  <c r="E201" i="4" s="1"/>
  <c r="E200" i="4" a="1"/>
  <c r="E200" i="4" s="1"/>
  <c r="E199" i="4" a="1"/>
  <c r="E199" i="4" s="1"/>
  <c r="E198" i="4" a="1"/>
  <c r="E198" i="4" s="1"/>
  <c r="E197" i="4" a="1"/>
  <c r="E197" i="4" s="1"/>
  <c r="E196" i="4" a="1"/>
  <c r="E196" i="4" s="1"/>
  <c r="E195" i="4" a="1"/>
  <c r="E195" i="4" s="1"/>
  <c r="E194" i="4" a="1"/>
  <c r="E194" i="4" s="1"/>
  <c r="E193" i="4" a="1"/>
  <c r="E193" i="4" s="1"/>
  <c r="E192" i="4" a="1"/>
  <c r="E192" i="4" s="1"/>
  <c r="E191" i="4" a="1"/>
  <c r="E191" i="4" s="1"/>
  <c r="E190" i="4" a="1"/>
  <c r="E190" i="4" s="1"/>
  <c r="E189" i="4" a="1"/>
  <c r="E189" i="4" s="1"/>
  <c r="E188" i="4" a="1"/>
  <c r="E188" i="4" s="1"/>
  <c r="E187" i="4" a="1"/>
  <c r="E187" i="4" s="1"/>
  <c r="E186" i="4" a="1"/>
  <c r="E186" i="4" s="1"/>
  <c r="E185" i="4" a="1"/>
  <c r="E185" i="4" s="1"/>
  <c r="E184" i="4" a="1"/>
  <c r="E184" i="4" s="1"/>
  <c r="E183" i="4" a="1"/>
  <c r="E183" i="4" s="1"/>
  <c r="E182" i="4" a="1"/>
  <c r="E182" i="4" s="1"/>
  <c r="E181" i="4" a="1"/>
  <c r="E181" i="4" s="1"/>
  <c r="E180" i="4" a="1"/>
  <c r="E180" i="4" s="1"/>
  <c r="E179" i="4" a="1"/>
  <c r="E179" i="4" s="1"/>
  <c r="E178" i="4" a="1"/>
  <c r="E178" i="4" s="1"/>
  <c r="E177" i="4" a="1"/>
  <c r="E177" i="4" s="1"/>
  <c r="E176" i="4" a="1"/>
  <c r="E176" i="4" s="1"/>
  <c r="E175" i="4" a="1"/>
  <c r="E175" i="4" s="1"/>
  <c r="E174" i="4" a="1"/>
  <c r="E174" i="4" s="1"/>
  <c r="E173" i="4" a="1"/>
  <c r="E173" i="4" s="1"/>
  <c r="E172" i="4" a="1"/>
  <c r="E172" i="4" s="1"/>
  <c r="E171" i="4" a="1"/>
  <c r="E171" i="4" s="1"/>
  <c r="E170" i="4" a="1"/>
  <c r="E170" i="4" s="1"/>
  <c r="E169" i="4" a="1"/>
  <c r="E169" i="4" s="1"/>
  <c r="E168" i="4" a="1"/>
  <c r="E168" i="4" s="1"/>
  <c r="E167" i="4" a="1"/>
  <c r="E167" i="4" s="1"/>
  <c r="E166" i="4" a="1"/>
  <c r="E166" i="4" s="1"/>
  <c r="E165" i="4" a="1"/>
  <c r="E165" i="4" s="1"/>
  <c r="E164" i="4" a="1"/>
  <c r="E164" i="4" s="1"/>
  <c r="E163" i="4" a="1"/>
  <c r="E163" i="4" s="1"/>
  <c r="E162" i="4" a="1"/>
  <c r="E162" i="4" s="1"/>
  <c r="E161" i="4" a="1"/>
  <c r="E161" i="4" s="1"/>
  <c r="E160" i="4" a="1"/>
  <c r="E160" i="4" s="1"/>
  <c r="E159" i="4" a="1"/>
  <c r="E159" i="4" s="1"/>
  <c r="E158" i="4" a="1"/>
  <c r="E158" i="4" s="1"/>
  <c r="E157" i="4" a="1"/>
  <c r="E157" i="4" s="1"/>
  <c r="E156" i="4" a="1"/>
  <c r="E156" i="4" s="1"/>
  <c r="E155" i="4" a="1"/>
  <c r="E155" i="4" s="1"/>
  <c r="E154" i="4" a="1"/>
  <c r="E154" i="4" s="1"/>
  <c r="E153" i="4" a="1"/>
  <c r="E153" i="4" s="1"/>
  <c r="E152" i="4" a="1"/>
  <c r="E152" i="4" s="1"/>
  <c r="E151" i="4" a="1"/>
  <c r="E151" i="4" s="1"/>
  <c r="E150" i="4" a="1"/>
  <c r="E150" i="4" s="1"/>
  <c r="E149" i="4" a="1"/>
  <c r="E149" i="4" s="1"/>
  <c r="E148" i="4" a="1"/>
  <c r="E148" i="4" s="1"/>
  <c r="E147" i="4" a="1"/>
  <c r="E147" i="4" s="1"/>
  <c r="E146" i="4" a="1"/>
  <c r="E146" i="4" s="1"/>
  <c r="E145" i="4" a="1"/>
  <c r="E145" i="4" s="1"/>
  <c r="E144" i="4" a="1"/>
  <c r="E144" i="4" s="1"/>
  <c r="E143" i="4" a="1"/>
  <c r="E143" i="4" s="1"/>
  <c r="E142" i="4" a="1"/>
  <c r="E142" i="4" s="1"/>
  <c r="E141" i="4" a="1"/>
  <c r="E141" i="4" s="1"/>
  <c r="E140" i="4" a="1"/>
  <c r="E140" i="4" s="1"/>
  <c r="E139" i="4" a="1"/>
  <c r="E139" i="4" s="1"/>
  <c r="E138" i="4" a="1"/>
  <c r="E138" i="4" s="1"/>
  <c r="E137" i="4" a="1"/>
  <c r="E137" i="4" s="1"/>
  <c r="E136" i="4" a="1"/>
  <c r="E136" i="4" s="1"/>
  <c r="E135" i="4" a="1"/>
  <c r="E135" i="4" s="1"/>
  <c r="E134" i="4" a="1"/>
  <c r="E134" i="4" s="1"/>
  <c r="E133" i="4" a="1"/>
  <c r="E133" i="4" s="1"/>
  <c r="E132" i="4" a="1"/>
  <c r="E132" i="4" s="1"/>
  <c r="E131" i="4" a="1"/>
  <c r="E131" i="4" s="1"/>
  <c r="E130" i="4" a="1"/>
  <c r="E130" i="4" s="1"/>
  <c r="E129" i="4" a="1"/>
  <c r="E129" i="4" s="1"/>
  <c r="E128" i="4" a="1"/>
  <c r="E128" i="4" s="1"/>
  <c r="E127" i="4" a="1"/>
  <c r="E127" i="4" s="1"/>
  <c r="E126" i="4" a="1"/>
  <c r="E126" i="4" s="1"/>
  <c r="E125" i="4" a="1"/>
  <c r="E125" i="4" s="1"/>
  <c r="E124" i="4" a="1"/>
  <c r="E124" i="4" s="1"/>
  <c r="E123" i="4" a="1"/>
  <c r="E123" i="4" s="1"/>
  <c r="E122" i="4" a="1"/>
  <c r="E122" i="4" s="1"/>
  <c r="E121" i="4" a="1"/>
  <c r="E121" i="4" s="1"/>
  <c r="E120" i="4" a="1"/>
  <c r="E120" i="4" s="1"/>
  <c r="E119" i="4" a="1"/>
  <c r="E119" i="4" s="1"/>
  <c r="E118" i="4" a="1"/>
  <c r="E118" i="4" s="1"/>
  <c r="E117" i="4" a="1"/>
  <c r="E117" i="4" s="1"/>
  <c r="E116" i="4" a="1"/>
  <c r="E116" i="4" s="1"/>
  <c r="E115" i="4" a="1"/>
  <c r="E115" i="4" s="1"/>
  <c r="E114" i="4" a="1"/>
  <c r="E114" i="4" s="1"/>
  <c r="E113" i="4" a="1"/>
  <c r="E113" i="4" s="1"/>
  <c r="E112" i="4" a="1"/>
  <c r="E112" i="4" s="1"/>
  <c r="E111" i="4" a="1"/>
  <c r="E111" i="4" s="1"/>
  <c r="E110" i="4" a="1"/>
  <c r="E110" i="4" s="1"/>
  <c r="E109" i="4" a="1"/>
  <c r="E109" i="4" s="1"/>
  <c r="E108" i="4" a="1"/>
  <c r="E108" i="4" s="1"/>
  <c r="E107" i="4" a="1"/>
  <c r="E107" i="4" s="1"/>
  <c r="E106" i="4" a="1"/>
  <c r="E106" i="4" s="1"/>
  <c r="E105" i="4" a="1"/>
  <c r="E105" i="4" s="1"/>
  <c r="E104" i="4" a="1"/>
  <c r="E104" i="4" s="1"/>
  <c r="E103" i="4" a="1"/>
  <c r="E103" i="4" s="1"/>
  <c r="E102" i="4" a="1"/>
  <c r="E102" i="4" s="1"/>
  <c r="E101" i="4" a="1"/>
  <c r="E101" i="4" s="1"/>
  <c r="E100" i="4" a="1"/>
  <c r="E100" i="4" s="1"/>
  <c r="E99" i="4" a="1"/>
  <c r="E99" i="4" s="1"/>
  <c r="E98" i="4" a="1"/>
  <c r="E98" i="4" s="1"/>
  <c r="E97" i="4" a="1"/>
  <c r="E97" i="4" s="1"/>
  <c r="E96" i="4" a="1"/>
  <c r="E96" i="4" s="1"/>
  <c r="E95" i="4" a="1"/>
  <c r="E95" i="4" s="1"/>
  <c r="E94" i="4" a="1"/>
  <c r="E94" i="4" s="1"/>
  <c r="E93" i="4" a="1"/>
  <c r="E93" i="4" s="1"/>
  <c r="E92" i="4" a="1"/>
  <c r="E92" i="4" s="1"/>
  <c r="E91" i="4" a="1"/>
  <c r="E91" i="4" s="1"/>
  <c r="E90" i="4" a="1"/>
  <c r="E90" i="4" s="1"/>
  <c r="E89" i="4" a="1"/>
  <c r="E89" i="4" s="1"/>
  <c r="E88" i="4" a="1"/>
  <c r="E88" i="4" s="1"/>
  <c r="E87" i="4" a="1"/>
  <c r="E87" i="4" s="1"/>
  <c r="E86" i="4" a="1"/>
  <c r="E86" i="4" s="1"/>
  <c r="E85" i="4" a="1"/>
  <c r="E85" i="4" s="1"/>
  <c r="E84" i="4" a="1"/>
  <c r="E84" i="4" s="1"/>
  <c r="E83" i="4" a="1"/>
  <c r="E83" i="4" s="1"/>
  <c r="E82" i="4" a="1"/>
  <c r="E82" i="4" s="1"/>
  <c r="E81" i="4" a="1"/>
  <c r="E81" i="4" s="1"/>
  <c r="E80" i="4" a="1"/>
  <c r="E80" i="4" s="1"/>
  <c r="E79" i="4" a="1"/>
  <c r="E79" i="4" s="1"/>
  <c r="E78" i="4" a="1"/>
  <c r="E78" i="4" s="1"/>
  <c r="E77" i="4" a="1"/>
  <c r="E77" i="4" s="1"/>
  <c r="E76" i="4" a="1"/>
  <c r="E76" i="4" s="1"/>
  <c r="E75" i="4" a="1"/>
  <c r="E75" i="4" s="1"/>
  <c r="E74" i="4" a="1"/>
  <c r="E74" i="4" s="1"/>
  <c r="E73" i="4" a="1"/>
  <c r="E73" i="4" s="1"/>
  <c r="E72" i="4" a="1"/>
  <c r="E72" i="4" s="1"/>
  <c r="E71" i="4" a="1"/>
  <c r="E71" i="4" s="1"/>
  <c r="E70" i="4" a="1"/>
  <c r="E70" i="4" s="1"/>
  <c r="E69" i="4" a="1"/>
  <c r="E69" i="4" s="1"/>
  <c r="E68" i="4" a="1"/>
  <c r="E68" i="4" s="1"/>
  <c r="E67" i="4" a="1"/>
  <c r="E67" i="4" s="1"/>
  <c r="E66" i="4" a="1"/>
  <c r="E66" i="4" s="1"/>
  <c r="E65" i="4" a="1"/>
  <c r="E65" i="4" s="1"/>
  <c r="E64" i="4" a="1"/>
  <c r="E64" i="4" s="1"/>
  <c r="E63" i="4" a="1"/>
  <c r="E63" i="4" s="1"/>
  <c r="E62" i="4" a="1"/>
  <c r="E62" i="4" s="1"/>
  <c r="E61" i="4" a="1"/>
  <c r="E61" i="4" s="1"/>
  <c r="E60" i="4" a="1"/>
  <c r="E60" i="4" s="1"/>
  <c r="E59" i="4" a="1"/>
  <c r="E59" i="4" s="1"/>
  <c r="E58" i="4" a="1"/>
  <c r="E58" i="4" s="1"/>
  <c r="E57" i="4" a="1"/>
  <c r="E57" i="4" s="1"/>
  <c r="E56" i="4" a="1"/>
  <c r="E56" i="4" s="1"/>
  <c r="E55" i="4" a="1"/>
  <c r="E55" i="4" s="1"/>
  <c r="E54" i="4" a="1"/>
  <c r="E54" i="4" s="1"/>
  <c r="E53" i="4" a="1"/>
  <c r="E53" i="4" s="1"/>
  <c r="E52" i="4" a="1"/>
  <c r="E52" i="4" s="1"/>
  <c r="E51" i="4" a="1"/>
  <c r="E51" i="4" s="1"/>
  <c r="E50" i="4" a="1"/>
  <c r="E50" i="4" s="1"/>
  <c r="E49" i="4" a="1"/>
  <c r="E49" i="4" s="1"/>
  <c r="E48" i="4" a="1"/>
  <c r="E48" i="4" s="1"/>
  <c r="E47" i="4" a="1"/>
  <c r="E47" i="4" s="1"/>
  <c r="E46" i="4" a="1"/>
  <c r="E46" i="4" s="1"/>
  <c r="E45" i="4" a="1"/>
  <c r="E45" i="4" s="1"/>
  <c r="E44" i="4" a="1"/>
  <c r="E44" i="4" s="1"/>
  <c r="E43" i="4" a="1"/>
  <c r="E43" i="4" s="1"/>
  <c r="E42" i="4" a="1"/>
  <c r="E42" i="4" s="1"/>
  <c r="E41" i="4" a="1"/>
  <c r="E41" i="4" s="1"/>
  <c r="E40" i="4" a="1"/>
  <c r="E40" i="4" s="1"/>
  <c r="E39" i="4" a="1"/>
  <c r="E39" i="4" s="1"/>
  <c r="E38" i="4" a="1"/>
  <c r="E38" i="4" s="1"/>
  <c r="E37" i="4" a="1"/>
  <c r="E37" i="4" s="1"/>
  <c r="E36" i="4" a="1"/>
  <c r="E36" i="4" s="1"/>
  <c r="E35" i="4" a="1"/>
  <c r="E35" i="4" s="1"/>
  <c r="E34" i="4" a="1"/>
  <c r="E34" i="4" s="1"/>
  <c r="E33" i="4" a="1"/>
  <c r="E33" i="4" s="1"/>
  <c r="E32" i="4" a="1"/>
  <c r="E32" i="4" s="1"/>
  <c r="D32" i="4" a="1"/>
  <c r="D32" i="4" s="1"/>
  <c r="C11" i="4"/>
  <c r="C12" i="4" s="1"/>
  <c r="N41" i="4"/>
  <c r="B253" i="4"/>
  <c r="C253" i="4"/>
  <c r="D253" i="4" s="1" a="1"/>
  <c r="D253" i="4" s="1"/>
  <c r="B252" i="4"/>
  <c r="C252" i="4" s="1"/>
  <c r="D252" i="4" s="1" a="1"/>
  <c r="D252" i="4" s="1"/>
  <c r="B251" i="4"/>
  <c r="C251" i="4" s="1"/>
  <c r="D251" i="4" s="1" a="1"/>
  <c r="D251" i="4" s="1"/>
  <c r="B250" i="4"/>
  <c r="C250" i="4" s="1"/>
  <c r="D250" i="4" s="1" a="1"/>
  <c r="D250" i="4" s="1"/>
  <c r="B247" i="4"/>
  <c r="B248" i="4" s="1"/>
  <c r="C247" i="4"/>
  <c r="D247" i="4" a="1"/>
  <c r="D247" i="4" s="1"/>
  <c r="B245" i="4"/>
  <c r="C245" i="4" s="1"/>
  <c r="D245" i="4" s="1" a="1"/>
  <c r="D245" i="4" s="1"/>
  <c r="B243" i="4"/>
  <c r="C243" i="4" s="1"/>
  <c r="D243" i="4" s="1" a="1"/>
  <c r="D243" i="4" s="1"/>
  <c r="B233" i="4"/>
  <c r="C233" i="4"/>
  <c r="D233" i="4" s="1" a="1"/>
  <c r="D233" i="4" s="1"/>
  <c r="B234" i="4"/>
  <c r="C234" i="4" s="1"/>
  <c r="D234" i="4" s="1" a="1"/>
  <c r="D234" i="4" s="1"/>
  <c r="B235" i="4"/>
  <c r="C235" i="4" s="1"/>
  <c r="D235" i="4" s="1" a="1"/>
  <c r="D235" i="4" s="1"/>
  <c r="B143" i="4"/>
  <c r="C143" i="4"/>
  <c r="D143" i="4" s="1" a="1"/>
  <c r="D143" i="4" s="1"/>
  <c r="B144" i="4"/>
  <c r="C144" i="4" s="1"/>
  <c r="D144" i="4" s="1" a="1"/>
  <c r="D144" i="4" s="1"/>
  <c r="B145" i="4"/>
  <c r="C145" i="4" s="1"/>
  <c r="D145" i="4" s="1" a="1"/>
  <c r="D145" i="4" s="1"/>
  <c r="B146" i="4"/>
  <c r="C32" i="4"/>
  <c r="B33" i="4"/>
  <c r="C33" i="4" s="1"/>
  <c r="D33" i="4" s="1" a="1"/>
  <c r="D33" i="4" s="1"/>
  <c r="O4" i="4"/>
  <c r="N5" i="4"/>
  <c r="O5" i="4" s="1"/>
  <c r="P3" i="4"/>
  <c r="C3" i="3"/>
  <c r="C4" i="3"/>
  <c r="C22" i="3" s="1"/>
  <c r="C23" i="3" s="1"/>
  <c r="C11" i="1"/>
  <c r="C8" i="1"/>
  <c r="C5" i="1"/>
  <c r="E21" i="3"/>
  <c r="F21" i="3"/>
  <c r="H21" i="3"/>
  <c r="N21" i="3"/>
  <c r="O21" i="3"/>
  <c r="P21" i="3"/>
  <c r="T21" i="3"/>
  <c r="U21" i="3"/>
  <c r="V21" i="3"/>
  <c r="X21" i="3"/>
  <c r="Y21" i="3"/>
  <c r="AE21" i="3"/>
  <c r="AF21" i="3"/>
  <c r="AI21" i="3"/>
  <c r="AJ21" i="3"/>
  <c r="AK21" i="3"/>
  <c r="AL21" i="3"/>
  <c r="AS21" i="3"/>
  <c r="AT21" i="3"/>
  <c r="AU21" i="3"/>
  <c r="B21" i="3"/>
  <c r="AN7" i="3"/>
  <c r="AN8" i="3" s="1"/>
  <c r="AP7" i="3"/>
  <c r="AP8" i="3" s="1"/>
  <c r="AQ7" i="3"/>
  <c r="AQ8" i="3" s="1"/>
  <c r="AS7" i="3"/>
  <c r="AS8" i="3" s="1"/>
  <c r="AT7" i="3"/>
  <c r="AT8" i="3" s="1"/>
  <c r="AO8" i="3"/>
  <c r="AR8" i="3"/>
  <c r="AU8" i="3"/>
  <c r="AN9" i="3"/>
  <c r="AO9" i="3"/>
  <c r="AP9" i="3"/>
  <c r="AQ9" i="3"/>
  <c r="AR9" i="3"/>
  <c r="AS9" i="3"/>
  <c r="AT9" i="3"/>
  <c r="AU9" i="3"/>
  <c r="AN20" i="3"/>
  <c r="AN21" i="3" s="1"/>
  <c r="AO20" i="3"/>
  <c r="AO21" i="3" s="1"/>
  <c r="AP20" i="3"/>
  <c r="AP21" i="3" s="1"/>
  <c r="AQ20" i="3"/>
  <c r="AQ21" i="3" s="1"/>
  <c r="AR20" i="3"/>
  <c r="AR21" i="3" s="1"/>
  <c r="AS20" i="3"/>
  <c r="AT20" i="3"/>
  <c r="AU20" i="3"/>
  <c r="AB7" i="3"/>
  <c r="AB8" i="3" s="1"/>
  <c r="AD7" i="3"/>
  <c r="AD8" i="3" s="1"/>
  <c r="AE7" i="3"/>
  <c r="AE8" i="3" s="1"/>
  <c r="AG7" i="3"/>
  <c r="AG8" i="3" s="1"/>
  <c r="AH7" i="3"/>
  <c r="AH8" i="3" s="1"/>
  <c r="AJ7" i="3"/>
  <c r="AJ8" i="3" s="1"/>
  <c r="AK7" i="3"/>
  <c r="AK8" i="3" s="1"/>
  <c r="AM7" i="3"/>
  <c r="AM8" i="3" s="1"/>
  <c r="AC8" i="3"/>
  <c r="AF8" i="3"/>
  <c r="AI8" i="3"/>
  <c r="AL8" i="3"/>
  <c r="AB9" i="3"/>
  <c r="AC9" i="3"/>
  <c r="AD9" i="3"/>
  <c r="AE9" i="3"/>
  <c r="AF9" i="3"/>
  <c r="AG9" i="3"/>
  <c r="AH9" i="3"/>
  <c r="AI9" i="3"/>
  <c r="AJ9" i="3"/>
  <c r="AK9" i="3"/>
  <c r="AL9" i="3"/>
  <c r="AM9" i="3"/>
  <c r="AB20" i="3"/>
  <c r="AB21" i="3" s="1"/>
  <c r="AC20" i="3"/>
  <c r="AC21" i="3" s="1"/>
  <c r="AD20" i="3"/>
  <c r="AD21" i="3" s="1"/>
  <c r="AE20" i="3"/>
  <c r="AF20" i="3"/>
  <c r="AG20" i="3"/>
  <c r="AG21" i="3" s="1"/>
  <c r="AH20" i="3"/>
  <c r="AH21" i="3" s="1"/>
  <c r="AI20" i="3"/>
  <c r="AJ20" i="3"/>
  <c r="AK20" i="3"/>
  <c r="AL20" i="3"/>
  <c r="AM20" i="3"/>
  <c r="AM21" i="3" s="1"/>
  <c r="L7" i="3"/>
  <c r="L8" i="3" s="1"/>
  <c r="N7" i="3"/>
  <c r="N8" i="3" s="1"/>
  <c r="O7" i="3"/>
  <c r="O8" i="3" s="1"/>
  <c r="Q7" i="3"/>
  <c r="Q8" i="3" s="1"/>
  <c r="R7" i="3"/>
  <c r="R8" i="3" s="1"/>
  <c r="T7" i="3"/>
  <c r="T8" i="3" s="1"/>
  <c r="U7" i="3"/>
  <c r="U8" i="3" s="1"/>
  <c r="W7" i="3"/>
  <c r="W8" i="3" s="1"/>
  <c r="X7" i="3"/>
  <c r="X8" i="3" s="1"/>
  <c r="Z7" i="3"/>
  <c r="Z8" i="3" s="1"/>
  <c r="AA7" i="3"/>
  <c r="AA8" i="3" s="1"/>
  <c r="M8" i="3"/>
  <c r="P8" i="3"/>
  <c r="S8" i="3"/>
  <c r="V8" i="3"/>
  <c r="Y8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L20" i="3"/>
  <c r="L21" i="3" s="1"/>
  <c r="M20" i="3"/>
  <c r="M21" i="3" s="1"/>
  <c r="N20" i="3"/>
  <c r="O20" i="3"/>
  <c r="P20" i="3"/>
  <c r="Q20" i="3"/>
  <c r="Q21" i="3" s="1"/>
  <c r="R20" i="3"/>
  <c r="R21" i="3" s="1"/>
  <c r="S20" i="3"/>
  <c r="S21" i="3" s="1"/>
  <c r="T20" i="3"/>
  <c r="U20" i="3"/>
  <c r="V20" i="3"/>
  <c r="W20" i="3"/>
  <c r="W21" i="3" s="1"/>
  <c r="X20" i="3"/>
  <c r="Y20" i="3"/>
  <c r="Z20" i="3"/>
  <c r="Z21" i="3" s="1"/>
  <c r="AA20" i="3"/>
  <c r="AA21" i="3" s="1"/>
  <c r="K7" i="3"/>
  <c r="K8" i="3" s="1"/>
  <c r="J8" i="3"/>
  <c r="J9" i="3"/>
  <c r="K9" i="3"/>
  <c r="J20" i="3"/>
  <c r="J21" i="3" s="1"/>
  <c r="K20" i="3"/>
  <c r="K21" i="3" s="1"/>
  <c r="G8" i="3"/>
  <c r="H8" i="3"/>
  <c r="G9" i="3"/>
  <c r="H9" i="3"/>
  <c r="G20" i="3"/>
  <c r="G21" i="3" s="1"/>
  <c r="H20" i="3"/>
  <c r="C8" i="3"/>
  <c r="D8" i="3"/>
  <c r="E8" i="3"/>
  <c r="F8" i="3"/>
  <c r="C9" i="3"/>
  <c r="D9" i="3"/>
  <c r="E9" i="3"/>
  <c r="F9" i="3"/>
  <c r="C20" i="3"/>
  <c r="C21" i="3" s="1"/>
  <c r="D20" i="3"/>
  <c r="D21" i="3" s="1"/>
  <c r="E20" i="3"/>
  <c r="F20" i="3"/>
  <c r="I7" i="3"/>
  <c r="I8" i="3" s="1"/>
  <c r="I9" i="3"/>
  <c r="I20" i="3"/>
  <c r="I21" i="3" s="1"/>
  <c r="B4" i="3"/>
  <c r="B8" i="3"/>
  <c r="B9" i="3"/>
  <c r="B20" i="3"/>
  <c r="C9" i="2"/>
  <c r="C14" i="2"/>
  <c r="C24" i="2"/>
  <c r="C25" i="2"/>
  <c r="C23" i="2"/>
  <c r="C22" i="2"/>
  <c r="C3" i="2"/>
  <c r="C8" i="2"/>
  <c r="C7" i="2"/>
  <c r="C19" i="2"/>
  <c r="E232" i="4" l="1" a="1"/>
  <c r="E232" i="4" s="1"/>
  <c r="E231" i="4" a="1"/>
  <c r="E231" i="4" s="1"/>
  <c r="E230" i="4" a="1"/>
  <c r="E230" i="4" s="1"/>
  <c r="E229" i="4" a="1"/>
  <c r="E229" i="4" s="1"/>
  <c r="E228" i="4" a="1"/>
  <c r="E228" i="4" s="1"/>
  <c r="E227" i="4" a="1"/>
  <c r="E227" i="4" s="1"/>
  <c r="E226" i="4" a="1"/>
  <c r="E226" i="4" s="1"/>
  <c r="E225" i="4" a="1"/>
  <c r="E225" i="4" s="1"/>
  <c r="E224" i="4" a="1"/>
  <c r="E224" i="4" s="1"/>
  <c r="E223" i="4" a="1"/>
  <c r="E223" i="4" s="1"/>
  <c r="C248" i="4"/>
  <c r="D248" i="4" s="1" a="1"/>
  <c r="D248" i="4" s="1"/>
  <c r="B249" i="4"/>
  <c r="C249" i="4" s="1"/>
  <c r="D249" i="4" s="1" a="1"/>
  <c r="D249" i="4" s="1"/>
  <c r="B246" i="4"/>
  <c r="C246" i="4" s="1"/>
  <c r="D246" i="4" s="1" a="1"/>
  <c r="D246" i="4" s="1"/>
  <c r="B244" i="4"/>
  <c r="C244" i="4" s="1"/>
  <c r="D244" i="4" s="1" a="1"/>
  <c r="D244" i="4" s="1"/>
  <c r="B236" i="4"/>
  <c r="B147" i="4"/>
  <c r="C146" i="4"/>
  <c r="D146" i="4" s="1" a="1"/>
  <c r="D146" i="4" s="1"/>
  <c r="N6" i="4"/>
  <c r="N7" i="4"/>
  <c r="O6" i="4"/>
  <c r="Q3" i="4"/>
  <c r="P6" i="4"/>
  <c r="P4" i="4"/>
  <c r="P5" i="4"/>
  <c r="B34" i="4"/>
  <c r="B10" i="3"/>
  <c r="B12" i="3" s="1"/>
  <c r="D3" i="3"/>
  <c r="E3" i="3" s="1"/>
  <c r="F3" i="3" s="1"/>
  <c r="G3" i="3" s="1"/>
  <c r="H3" i="3" s="1"/>
  <c r="I3" i="3" s="1"/>
  <c r="J3" i="3" s="1"/>
  <c r="K3" i="3" s="1"/>
  <c r="C10" i="3"/>
  <c r="C12" i="3" s="1"/>
  <c r="B13" i="3"/>
  <c r="B15" i="3" s="1"/>
  <c r="B22" i="3"/>
  <c r="B23" i="3" s="1"/>
  <c r="C12" i="2"/>
  <c r="B237" i="4" l="1"/>
  <c r="C236" i="4"/>
  <c r="D236" i="4" s="1" a="1"/>
  <c r="D236" i="4" s="1"/>
  <c r="C147" i="4"/>
  <c r="D147" i="4" s="1" a="1"/>
  <c r="D147" i="4" s="1"/>
  <c r="B148" i="4"/>
  <c r="R3" i="4"/>
  <c r="Q6" i="4"/>
  <c r="Q4" i="4"/>
  <c r="Q7" i="4"/>
  <c r="Q5" i="4"/>
  <c r="N8" i="4"/>
  <c r="Q8" i="4" s="1"/>
  <c r="O7" i="4"/>
  <c r="B35" i="4"/>
  <c r="C34" i="4"/>
  <c r="D34" i="4" s="1" a="1"/>
  <c r="D34" i="4" s="1"/>
  <c r="P7" i="4"/>
  <c r="G4" i="3"/>
  <c r="G22" i="3" s="1"/>
  <c r="G23" i="3" s="1"/>
  <c r="H4" i="3"/>
  <c r="H10" i="3" s="1"/>
  <c r="D4" i="3"/>
  <c r="D10" i="3" s="1"/>
  <c r="E4" i="3"/>
  <c r="E10" i="3" s="1"/>
  <c r="F4" i="3"/>
  <c r="F10" i="3" s="1"/>
  <c r="J4" i="3"/>
  <c r="K4" i="3"/>
  <c r="K10" i="3" s="1"/>
  <c r="K13" i="3" s="1"/>
  <c r="L3" i="3"/>
  <c r="B17" i="3"/>
  <c r="B18" i="3" s="1"/>
  <c r="B25" i="3"/>
  <c r="B26" i="3" s="1"/>
  <c r="C13" i="3"/>
  <c r="C15" i="3" s="1"/>
  <c r="C17" i="3" s="1"/>
  <c r="C18" i="3" s="1"/>
  <c r="C11" i="2"/>
  <c r="C16" i="2"/>
  <c r="C17" i="2" s="1"/>
  <c r="B238" i="4" l="1"/>
  <c r="C237" i="4"/>
  <c r="D237" i="4" s="1" a="1"/>
  <c r="D237" i="4" s="1"/>
  <c r="C148" i="4"/>
  <c r="D148" i="4" s="1" a="1"/>
  <c r="D148" i="4" s="1"/>
  <c r="B149" i="4"/>
  <c r="S3" i="4"/>
  <c r="R7" i="4"/>
  <c r="R8" i="4"/>
  <c r="R6" i="4"/>
  <c r="R4" i="4"/>
  <c r="R5" i="4"/>
  <c r="B36" i="4"/>
  <c r="C35" i="4"/>
  <c r="D35" i="4" s="1" a="1"/>
  <c r="D35" i="4" s="1"/>
  <c r="N9" i="4"/>
  <c r="R9" i="4" s="1"/>
  <c r="O8" i="4"/>
  <c r="P8" i="4"/>
  <c r="F22" i="3"/>
  <c r="F23" i="3" s="1"/>
  <c r="D22" i="3"/>
  <c r="D23" i="3" s="1"/>
  <c r="K22" i="3"/>
  <c r="K23" i="3" s="1"/>
  <c r="H22" i="3"/>
  <c r="H23" i="3" s="1"/>
  <c r="C25" i="3"/>
  <c r="C26" i="3" s="1"/>
  <c r="E22" i="3"/>
  <c r="E23" i="3" s="1"/>
  <c r="K12" i="3"/>
  <c r="M3" i="3"/>
  <c r="L4" i="3"/>
  <c r="G10" i="3"/>
  <c r="G13" i="3" s="1"/>
  <c r="J22" i="3"/>
  <c r="J23" i="3" s="1"/>
  <c r="J10" i="3"/>
  <c r="E12" i="3"/>
  <c r="E13" i="3"/>
  <c r="D12" i="3"/>
  <c r="D13" i="3"/>
  <c r="D15" i="3" s="1"/>
  <c r="H13" i="3"/>
  <c r="H12" i="3"/>
  <c r="K15" i="3"/>
  <c r="F12" i="3"/>
  <c r="F13" i="3"/>
  <c r="I4" i="3"/>
  <c r="C238" i="4" l="1"/>
  <c r="D238" i="4" s="1" a="1"/>
  <c r="D238" i="4" s="1"/>
  <c r="B239" i="4"/>
  <c r="C149" i="4"/>
  <c r="D149" i="4" s="1" a="1"/>
  <c r="D149" i="4" s="1"/>
  <c r="B150" i="4"/>
  <c r="B37" i="4"/>
  <c r="C36" i="4"/>
  <c r="D36" i="4" s="1" a="1"/>
  <c r="D36" i="4" s="1"/>
  <c r="N10" i="4"/>
  <c r="S10" i="4" s="1"/>
  <c r="O9" i="4"/>
  <c r="P9" i="4"/>
  <c r="Q9" i="4"/>
  <c r="T3" i="4"/>
  <c r="S5" i="4"/>
  <c r="S7" i="4"/>
  <c r="S9" i="4"/>
  <c r="S4" i="4"/>
  <c r="S6" i="4"/>
  <c r="S8" i="4"/>
  <c r="G12" i="3"/>
  <c r="G15" i="3" s="1"/>
  <c r="F15" i="3"/>
  <c r="F25" i="3" s="1"/>
  <c r="F26" i="3" s="1"/>
  <c r="E15" i="3"/>
  <c r="E25" i="3" s="1"/>
  <c r="E26" i="3" s="1"/>
  <c r="L10" i="3"/>
  <c r="L22" i="3"/>
  <c r="L23" i="3" s="1"/>
  <c r="J13" i="3"/>
  <c r="J12" i="3"/>
  <c r="M4" i="3"/>
  <c r="N3" i="3"/>
  <c r="H15" i="3"/>
  <c r="H25" i="3" s="1"/>
  <c r="H26" i="3" s="1"/>
  <c r="K17" i="3"/>
  <c r="K18" i="3" s="1"/>
  <c r="K25" i="3"/>
  <c r="K26" i="3" s="1"/>
  <c r="D25" i="3"/>
  <c r="D26" i="3" s="1"/>
  <c r="D17" i="3"/>
  <c r="D18" i="3" s="1"/>
  <c r="I10" i="3"/>
  <c r="I22" i="3"/>
  <c r="I23" i="3" s="1"/>
  <c r="C239" i="4" l="1"/>
  <c r="D239" i="4" s="1" a="1"/>
  <c r="D239" i="4" s="1"/>
  <c r="B240" i="4"/>
  <c r="B151" i="4"/>
  <c r="C150" i="4"/>
  <c r="D150" i="4" s="1" a="1"/>
  <c r="D150" i="4" s="1"/>
  <c r="U3" i="4"/>
  <c r="T5" i="4"/>
  <c r="T7" i="4"/>
  <c r="T9" i="4"/>
  <c r="T10" i="4"/>
  <c r="T8" i="4"/>
  <c r="T6" i="4"/>
  <c r="T4" i="4"/>
  <c r="N11" i="4"/>
  <c r="O10" i="4"/>
  <c r="P10" i="4"/>
  <c r="Q10" i="4"/>
  <c r="R10" i="4"/>
  <c r="B38" i="4"/>
  <c r="C37" i="4"/>
  <c r="D37" i="4" s="1" a="1"/>
  <c r="D37" i="4" s="1"/>
  <c r="G17" i="3"/>
  <c r="G18" i="3" s="1"/>
  <c r="G25" i="3"/>
  <c r="G26" i="3" s="1"/>
  <c r="F17" i="3"/>
  <c r="F18" i="3" s="1"/>
  <c r="H17" i="3"/>
  <c r="H18" i="3" s="1"/>
  <c r="E17" i="3"/>
  <c r="E18" i="3" s="1"/>
  <c r="N4" i="3"/>
  <c r="O3" i="3"/>
  <c r="J15" i="3"/>
  <c r="M22" i="3"/>
  <c r="M23" i="3" s="1"/>
  <c r="M10" i="3"/>
  <c r="L12" i="3"/>
  <c r="L13" i="3"/>
  <c r="I12" i="3"/>
  <c r="I13" i="3"/>
  <c r="B241" i="4" l="1"/>
  <c r="C240" i="4"/>
  <c r="D240" i="4" s="1" a="1"/>
  <c r="D240" i="4" s="1"/>
  <c r="C151" i="4"/>
  <c r="D151" i="4" s="1" a="1"/>
  <c r="D151" i="4" s="1"/>
  <c r="B152" i="4"/>
  <c r="N12" i="4"/>
  <c r="U12" i="4" s="1"/>
  <c r="O11" i="4"/>
  <c r="P11" i="4"/>
  <c r="Q11" i="4"/>
  <c r="R11" i="4"/>
  <c r="S11" i="4"/>
  <c r="T11" i="4"/>
  <c r="B39" i="4"/>
  <c r="C38" i="4"/>
  <c r="D38" i="4" s="1" a="1"/>
  <c r="D38" i="4" s="1"/>
  <c r="V3" i="4"/>
  <c r="U8" i="4"/>
  <c r="U10" i="4"/>
  <c r="U5" i="4"/>
  <c r="U7" i="4"/>
  <c r="U11" i="4"/>
  <c r="U4" i="4"/>
  <c r="U9" i="4"/>
  <c r="U6" i="4"/>
  <c r="L15" i="3"/>
  <c r="J25" i="3"/>
  <c r="J26" i="3" s="1"/>
  <c r="J17" i="3"/>
  <c r="J18" i="3" s="1"/>
  <c r="N22" i="3"/>
  <c r="N23" i="3" s="1"/>
  <c r="N10" i="3"/>
  <c r="M13" i="3"/>
  <c r="M12" i="3"/>
  <c r="O4" i="3"/>
  <c r="P3" i="3"/>
  <c r="I15" i="3"/>
  <c r="I25" i="3" s="1"/>
  <c r="I26" i="3" s="1"/>
  <c r="B242" i="4" l="1"/>
  <c r="C242" i="4" s="1"/>
  <c r="D242" i="4" s="1" a="1"/>
  <c r="D242" i="4" s="1"/>
  <c r="C241" i="4"/>
  <c r="D241" i="4" s="1" a="1"/>
  <c r="D241" i="4" s="1"/>
  <c r="C152" i="4"/>
  <c r="D152" i="4" s="1" a="1"/>
  <c r="D152" i="4" s="1"/>
  <c r="B153" i="4"/>
  <c r="W3" i="4"/>
  <c r="V4" i="4"/>
  <c r="V8" i="4"/>
  <c r="V12" i="4"/>
  <c r="V6" i="4"/>
  <c r="V5" i="4"/>
  <c r="V10" i="4"/>
  <c r="V7" i="4"/>
  <c r="V11" i="4"/>
  <c r="V9" i="4"/>
  <c r="B40" i="4"/>
  <c r="C39" i="4"/>
  <c r="D39" i="4" s="1" a="1"/>
  <c r="D39" i="4" s="1"/>
  <c r="N13" i="4"/>
  <c r="V13" i="4" s="1"/>
  <c r="O12" i="4"/>
  <c r="P12" i="4"/>
  <c r="Q12" i="4"/>
  <c r="R12" i="4"/>
  <c r="S12" i="4"/>
  <c r="T12" i="4"/>
  <c r="M15" i="3"/>
  <c r="Q3" i="3"/>
  <c r="P4" i="3"/>
  <c r="N12" i="3"/>
  <c r="N13" i="3"/>
  <c r="O10" i="3"/>
  <c r="O22" i="3"/>
  <c r="O23" i="3" s="1"/>
  <c r="M25" i="3"/>
  <c r="M26" i="3" s="1"/>
  <c r="M17" i="3"/>
  <c r="M18" i="3" s="1"/>
  <c r="L25" i="3"/>
  <c r="L26" i="3" s="1"/>
  <c r="L17" i="3"/>
  <c r="L18" i="3" s="1"/>
  <c r="I17" i="3"/>
  <c r="I18" i="3" s="1"/>
  <c r="C153" i="4" l="1"/>
  <c r="D153" i="4" s="1" a="1"/>
  <c r="D153" i="4" s="1"/>
  <c r="B154" i="4"/>
  <c r="N14" i="4"/>
  <c r="W14" i="4" s="1"/>
  <c r="O13" i="4"/>
  <c r="P13" i="4"/>
  <c r="Q13" i="4"/>
  <c r="R13" i="4"/>
  <c r="S13" i="4"/>
  <c r="T13" i="4"/>
  <c r="U13" i="4"/>
  <c r="B41" i="4"/>
  <c r="C40" i="4"/>
  <c r="D40" i="4" s="1" a="1"/>
  <c r="D40" i="4" s="1"/>
  <c r="W4" i="4"/>
  <c r="W12" i="4"/>
  <c r="W5" i="4"/>
  <c r="W10" i="4"/>
  <c r="W7" i="4"/>
  <c r="W11" i="4"/>
  <c r="X3" i="4"/>
  <c r="W13" i="4"/>
  <c r="W9" i="4"/>
  <c r="W8" i="4"/>
  <c r="W6" i="4"/>
  <c r="N15" i="3"/>
  <c r="N25" i="3" s="1"/>
  <c r="N26" i="3" s="1"/>
  <c r="N17" i="3"/>
  <c r="N18" i="3" s="1"/>
  <c r="O12" i="3"/>
  <c r="O13" i="3"/>
  <c r="O15" i="3" s="1"/>
  <c r="P10" i="3"/>
  <c r="P22" i="3"/>
  <c r="P23" i="3" s="1"/>
  <c r="R3" i="3"/>
  <c r="Q4" i="3"/>
  <c r="B155" i="4" l="1"/>
  <c r="C154" i="4"/>
  <c r="D154" i="4" s="1" a="1"/>
  <c r="D154" i="4" s="1"/>
  <c r="B42" i="4"/>
  <c r="C41" i="4"/>
  <c r="D41" i="4" s="1" a="1"/>
  <c r="D41" i="4" s="1"/>
  <c r="Y3" i="4"/>
  <c r="X12" i="4"/>
  <c r="X5" i="4"/>
  <c r="X10" i="4"/>
  <c r="X8" i="4"/>
  <c r="X9" i="4"/>
  <c r="X14" i="4"/>
  <c r="X7" i="4"/>
  <c r="X11" i="4"/>
  <c r="X13" i="4"/>
  <c r="X4" i="4"/>
  <c r="X6" i="4"/>
  <c r="N15" i="4"/>
  <c r="X15" i="4" s="1"/>
  <c r="O14" i="4"/>
  <c r="P14" i="4"/>
  <c r="Q14" i="4"/>
  <c r="R14" i="4"/>
  <c r="S14" i="4"/>
  <c r="T14" i="4"/>
  <c r="U14" i="4"/>
  <c r="V14" i="4"/>
  <c r="Q10" i="3"/>
  <c r="Q22" i="3"/>
  <c r="Q23" i="3" s="1"/>
  <c r="P13" i="3"/>
  <c r="P12" i="3"/>
  <c r="S3" i="3"/>
  <c r="R4" i="3"/>
  <c r="O25" i="3"/>
  <c r="O26" i="3" s="1"/>
  <c r="O17" i="3"/>
  <c r="O18" i="3" s="1"/>
  <c r="C155" i="4" l="1"/>
  <c r="D155" i="4" s="1" a="1"/>
  <c r="D155" i="4" s="1"/>
  <c r="B156" i="4"/>
  <c r="N16" i="4"/>
  <c r="O15" i="4"/>
  <c r="P15" i="4"/>
  <c r="Q15" i="4"/>
  <c r="R15" i="4"/>
  <c r="S15" i="4"/>
  <c r="T15" i="4"/>
  <c r="U15" i="4"/>
  <c r="V15" i="4"/>
  <c r="W15" i="4"/>
  <c r="Z3" i="4"/>
  <c r="Y14" i="4"/>
  <c r="Y16" i="4"/>
  <c r="Y13" i="4"/>
  <c r="Y15" i="4"/>
  <c r="Y7" i="4"/>
  <c r="Y12" i="4"/>
  <c r="Y5" i="4"/>
  <c r="Y8" i="4"/>
  <c r="Y10" i="4"/>
  <c r="Y11" i="4"/>
  <c r="Y4" i="4"/>
  <c r="Y6" i="4"/>
  <c r="Y9" i="4"/>
  <c r="B43" i="4"/>
  <c r="C42" i="4"/>
  <c r="D42" i="4" s="1" a="1"/>
  <c r="D42" i="4" s="1"/>
  <c r="P15" i="3"/>
  <c r="P25" i="3" s="1"/>
  <c r="P26" i="3" s="1"/>
  <c r="R22" i="3"/>
  <c r="R23" i="3" s="1"/>
  <c r="R10" i="3"/>
  <c r="T3" i="3"/>
  <c r="S4" i="3"/>
  <c r="Q13" i="3"/>
  <c r="Q12" i="3"/>
  <c r="C156" i="4" l="1"/>
  <c r="D156" i="4" s="1" a="1"/>
  <c r="D156" i="4" s="1"/>
  <c r="B157" i="4"/>
  <c r="AA3" i="4"/>
  <c r="Z5" i="4"/>
  <c r="Z9" i="4"/>
  <c r="Z13" i="4"/>
  <c r="Z10" i="4"/>
  <c r="Z12" i="4"/>
  <c r="Z14" i="4"/>
  <c r="Z16" i="4"/>
  <c r="Z11" i="4"/>
  <c r="Z7" i="4"/>
  <c r="Z15" i="4"/>
  <c r="Z4" i="4"/>
  <c r="Z6" i="4"/>
  <c r="Z8" i="4"/>
  <c r="B44" i="4"/>
  <c r="C43" i="4"/>
  <c r="D43" i="4" s="1" a="1"/>
  <c r="D43" i="4" s="1"/>
  <c r="N17" i="4"/>
  <c r="Z17" i="4" s="1"/>
  <c r="O16" i="4"/>
  <c r="P16" i="4"/>
  <c r="Q16" i="4"/>
  <c r="R16" i="4"/>
  <c r="S16" i="4"/>
  <c r="T16" i="4"/>
  <c r="U16" i="4"/>
  <c r="V16" i="4"/>
  <c r="W16" i="4"/>
  <c r="X16" i="4"/>
  <c r="P17" i="3"/>
  <c r="P18" i="3" s="1"/>
  <c r="R13" i="3"/>
  <c r="R12" i="3"/>
  <c r="S10" i="3"/>
  <c r="S22" i="3"/>
  <c r="S23" i="3" s="1"/>
  <c r="U3" i="3"/>
  <c r="T4" i="3"/>
  <c r="Q15" i="3"/>
  <c r="B158" i="4" l="1"/>
  <c r="C157" i="4"/>
  <c r="D157" i="4" s="1" a="1"/>
  <c r="D157" i="4" s="1"/>
  <c r="B45" i="4"/>
  <c r="C44" i="4"/>
  <c r="D44" i="4" s="1" a="1"/>
  <c r="D44" i="4" s="1"/>
  <c r="N18" i="4"/>
  <c r="O17" i="4"/>
  <c r="P17" i="4"/>
  <c r="Q17" i="4"/>
  <c r="R17" i="4"/>
  <c r="S17" i="4"/>
  <c r="T17" i="4"/>
  <c r="U17" i="4"/>
  <c r="V17" i="4"/>
  <c r="W17" i="4"/>
  <c r="X17" i="4"/>
  <c r="Y17" i="4"/>
  <c r="AB3" i="4"/>
  <c r="AA6" i="4"/>
  <c r="AA8" i="4"/>
  <c r="AA10" i="4"/>
  <c r="AA12" i="4"/>
  <c r="AA14" i="4"/>
  <c r="AA16" i="4"/>
  <c r="AA7" i="4"/>
  <c r="AA9" i="4"/>
  <c r="AA5" i="4"/>
  <c r="AA17" i="4"/>
  <c r="AA11" i="4"/>
  <c r="AA4" i="4"/>
  <c r="AA15" i="4"/>
  <c r="AA18" i="4"/>
  <c r="AA13" i="4"/>
  <c r="Q25" i="3"/>
  <c r="Q26" i="3" s="1"/>
  <c r="Q17" i="3"/>
  <c r="Q18" i="3" s="1"/>
  <c r="S13" i="3"/>
  <c r="S15" i="3" s="1"/>
  <c r="S12" i="3"/>
  <c r="T22" i="3"/>
  <c r="T23" i="3" s="1"/>
  <c r="T10" i="3"/>
  <c r="U4" i="3"/>
  <c r="V3" i="3"/>
  <c r="R15" i="3"/>
  <c r="B159" i="4" l="1"/>
  <c r="C158" i="4"/>
  <c r="D158" i="4" s="1" a="1"/>
  <c r="D158" i="4" s="1"/>
  <c r="AC3" i="4"/>
  <c r="AB15" i="4"/>
  <c r="AB17" i="4"/>
  <c r="AB4" i="4"/>
  <c r="AB6" i="4"/>
  <c r="AB8" i="4"/>
  <c r="AB10" i="4"/>
  <c r="AB12" i="4"/>
  <c r="AB5" i="4"/>
  <c r="AB14" i="4"/>
  <c r="AB7" i="4"/>
  <c r="AB11" i="4"/>
  <c r="AB16" i="4"/>
  <c r="AB13" i="4"/>
  <c r="AB9" i="4"/>
  <c r="AB18" i="4"/>
  <c r="N19" i="4"/>
  <c r="AB19" i="4" s="1"/>
  <c r="O18" i="4"/>
  <c r="P18" i="4"/>
  <c r="Q18" i="4"/>
  <c r="R18" i="4"/>
  <c r="S18" i="4"/>
  <c r="T18" i="4"/>
  <c r="U18" i="4"/>
  <c r="V18" i="4"/>
  <c r="W18" i="4"/>
  <c r="X18" i="4"/>
  <c r="Y18" i="4"/>
  <c r="Z18" i="4"/>
  <c r="B46" i="4"/>
  <c r="C45" i="4"/>
  <c r="D45" i="4" s="1" a="1"/>
  <c r="D45" i="4" s="1"/>
  <c r="V4" i="3"/>
  <c r="W3" i="3"/>
  <c r="U22" i="3"/>
  <c r="U23" i="3" s="1"/>
  <c r="U10" i="3"/>
  <c r="S25" i="3"/>
  <c r="S26" i="3" s="1"/>
  <c r="S17" i="3"/>
  <c r="S18" i="3" s="1"/>
  <c r="T13" i="3"/>
  <c r="T12" i="3"/>
  <c r="R25" i="3"/>
  <c r="R26" i="3" s="1"/>
  <c r="R17" i="3"/>
  <c r="R18" i="3" s="1"/>
  <c r="C159" i="4" l="1"/>
  <c r="D159" i="4" s="1" a="1"/>
  <c r="D159" i="4" s="1"/>
  <c r="B160" i="4"/>
  <c r="N20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B47" i="4"/>
  <c r="C46" i="4"/>
  <c r="D46" i="4" s="1" a="1"/>
  <c r="D46" i="4" s="1"/>
  <c r="AD3" i="4"/>
  <c r="AC11" i="4"/>
  <c r="AC13" i="4"/>
  <c r="AC4" i="4"/>
  <c r="AC6" i="4"/>
  <c r="AC8" i="4"/>
  <c r="AC9" i="4"/>
  <c r="AC14" i="4"/>
  <c r="AC7" i="4"/>
  <c r="AC12" i="4"/>
  <c r="AC19" i="4"/>
  <c r="AC10" i="4"/>
  <c r="AC5" i="4"/>
  <c r="AC20" i="4"/>
  <c r="AC15" i="4"/>
  <c r="AC17" i="4"/>
  <c r="AC18" i="4"/>
  <c r="AC16" i="4"/>
  <c r="U13" i="3"/>
  <c r="U12" i="3"/>
  <c r="T15" i="3"/>
  <c r="W4" i="3"/>
  <c r="X3" i="3"/>
  <c r="V10" i="3"/>
  <c r="V22" i="3"/>
  <c r="V23" i="3" s="1"/>
  <c r="C160" i="4" l="1"/>
  <c r="D160" i="4" s="1" a="1"/>
  <c r="D160" i="4" s="1"/>
  <c r="B161" i="4"/>
  <c r="B48" i="4"/>
  <c r="C47" i="4"/>
  <c r="D47" i="4" s="1" a="1"/>
  <c r="D47" i="4" s="1"/>
  <c r="AE3" i="4"/>
  <c r="AD6" i="4"/>
  <c r="AD10" i="4"/>
  <c r="AD14" i="4"/>
  <c r="AD18" i="4"/>
  <c r="AD7" i="4"/>
  <c r="AD9" i="4"/>
  <c r="AD4" i="4"/>
  <c r="AD12" i="4"/>
  <c r="AD19" i="4"/>
  <c r="AD5" i="4"/>
  <c r="AD17" i="4"/>
  <c r="AD13" i="4"/>
  <c r="AD20" i="4"/>
  <c r="AD15" i="4"/>
  <c r="AD16" i="4"/>
  <c r="AD8" i="4"/>
  <c r="AD11" i="4"/>
  <c r="N21" i="4"/>
  <c r="AD21" i="4" s="1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V13" i="3"/>
  <c r="V12" i="3"/>
  <c r="Y3" i="3"/>
  <c r="X4" i="3"/>
  <c r="W22" i="3"/>
  <c r="W23" i="3" s="1"/>
  <c r="W10" i="3"/>
  <c r="T25" i="3"/>
  <c r="T26" i="3" s="1"/>
  <c r="T17" i="3"/>
  <c r="T18" i="3" s="1"/>
  <c r="U15" i="3"/>
  <c r="B162" i="4" l="1"/>
  <c r="C161" i="4"/>
  <c r="D161" i="4" s="1" a="1"/>
  <c r="D161" i="4" s="1"/>
  <c r="N22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F3" i="4"/>
  <c r="AE5" i="4"/>
  <c r="AE16" i="4"/>
  <c r="AE9" i="4"/>
  <c r="AE14" i="4"/>
  <c r="AE21" i="4"/>
  <c r="AE7" i="4"/>
  <c r="AE18" i="4"/>
  <c r="AE13" i="4"/>
  <c r="AE17" i="4"/>
  <c r="AE6" i="4"/>
  <c r="AE10" i="4"/>
  <c r="AE22" i="4"/>
  <c r="AE15" i="4"/>
  <c r="AE19" i="4"/>
  <c r="AE20" i="4"/>
  <c r="AE4" i="4"/>
  <c r="AE8" i="4"/>
  <c r="AE12" i="4"/>
  <c r="AE11" i="4"/>
  <c r="B49" i="4"/>
  <c r="C48" i="4"/>
  <c r="D48" i="4" s="1" a="1"/>
  <c r="D48" i="4" s="1"/>
  <c r="V15" i="3"/>
  <c r="U25" i="3"/>
  <c r="U26" i="3" s="1"/>
  <c r="U17" i="3"/>
  <c r="U18" i="3" s="1"/>
  <c r="W12" i="3"/>
  <c r="W13" i="3"/>
  <c r="W15" i="3" s="1"/>
  <c r="Z3" i="3"/>
  <c r="Y4" i="3"/>
  <c r="X22" i="3"/>
  <c r="X23" i="3" s="1"/>
  <c r="X10" i="3"/>
  <c r="V25" i="3"/>
  <c r="V26" i="3" s="1"/>
  <c r="V17" i="3"/>
  <c r="V18" i="3" s="1"/>
  <c r="B163" i="4" l="1"/>
  <c r="C162" i="4"/>
  <c r="D162" i="4" s="1" a="1"/>
  <c r="D162" i="4" s="1"/>
  <c r="B50" i="4"/>
  <c r="C49" i="4"/>
  <c r="D49" i="4" s="1" a="1"/>
  <c r="D49" i="4" s="1"/>
  <c r="AG3" i="4"/>
  <c r="AF19" i="4"/>
  <c r="AF21" i="4"/>
  <c r="AF20" i="4"/>
  <c r="AF22" i="4"/>
  <c r="AF4" i="4"/>
  <c r="AF11" i="4"/>
  <c r="AF16" i="4"/>
  <c r="AF9" i="4"/>
  <c r="AF14" i="4"/>
  <c r="AF12" i="4"/>
  <c r="AF6" i="4"/>
  <c r="AF13" i="4"/>
  <c r="AF17" i="4"/>
  <c r="AF18" i="4"/>
  <c r="AF7" i="4"/>
  <c r="AF8" i="4"/>
  <c r="AF15" i="4"/>
  <c r="AF10" i="4"/>
  <c r="AF5" i="4"/>
  <c r="N23" i="4"/>
  <c r="AF23" i="4" s="1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X13" i="3"/>
  <c r="X12" i="3"/>
  <c r="W25" i="3"/>
  <c r="W26" i="3" s="1"/>
  <c r="W17" i="3"/>
  <c r="W18" i="3" s="1"/>
  <c r="Y10" i="3"/>
  <c r="Y22" i="3"/>
  <c r="Y23" i="3" s="1"/>
  <c r="AA3" i="3"/>
  <c r="Z4" i="3"/>
  <c r="C163" i="4" l="1"/>
  <c r="D163" i="4" s="1" a="1"/>
  <c r="D163" i="4" s="1"/>
  <c r="B164" i="4"/>
  <c r="AH3" i="4"/>
  <c r="AG15" i="4"/>
  <c r="AG17" i="4"/>
  <c r="AG19" i="4"/>
  <c r="AG21" i="4"/>
  <c r="AG23" i="4"/>
  <c r="AG16" i="4"/>
  <c r="AG18" i="4"/>
  <c r="AG4" i="4"/>
  <c r="AG11" i="4"/>
  <c r="AG9" i="4"/>
  <c r="AG14" i="4"/>
  <c r="AG7" i="4"/>
  <c r="AG20" i="4"/>
  <c r="AG10" i="4"/>
  <c r="AG13" i="4"/>
  <c r="AG8" i="4"/>
  <c r="AG12" i="4"/>
  <c r="AG5" i="4"/>
  <c r="AG22" i="4"/>
  <c r="AG6" i="4"/>
  <c r="N24" i="4"/>
  <c r="AG24" i="4" s="1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B51" i="4"/>
  <c r="C50" i="4"/>
  <c r="D50" i="4" s="1" a="1"/>
  <c r="D50" i="4" s="1"/>
  <c r="AA4" i="3"/>
  <c r="AB3" i="3"/>
  <c r="Y13" i="3"/>
  <c r="Y12" i="3"/>
  <c r="Z10" i="3"/>
  <c r="Z22" i="3"/>
  <c r="Z23" i="3" s="1"/>
  <c r="X15" i="3"/>
  <c r="C164" i="4" l="1"/>
  <c r="D164" i="4" s="1" a="1"/>
  <c r="D164" i="4" s="1"/>
  <c r="B165" i="4"/>
  <c r="B52" i="4"/>
  <c r="C51" i="4"/>
  <c r="D51" i="4" s="1" a="1"/>
  <c r="D51" i="4" s="1"/>
  <c r="N25" i="4"/>
  <c r="AH25" i="4" s="1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I3" i="4"/>
  <c r="AH7" i="4"/>
  <c r="AH11" i="4"/>
  <c r="AH15" i="4"/>
  <c r="AH19" i="4"/>
  <c r="AH13" i="4"/>
  <c r="AH17" i="4"/>
  <c r="AH21" i="4"/>
  <c r="AH12" i="4"/>
  <c r="AH14" i="4"/>
  <c r="AH4" i="4"/>
  <c r="AH16" i="4"/>
  <c r="AH9" i="4"/>
  <c r="AH8" i="4"/>
  <c r="AH20" i="4"/>
  <c r="AH10" i="4"/>
  <c r="AH18" i="4"/>
  <c r="AH22" i="4"/>
  <c r="AH6" i="4"/>
  <c r="AH24" i="4"/>
  <c r="AH23" i="4"/>
  <c r="AH5" i="4"/>
  <c r="Y15" i="3"/>
  <c r="Y25" i="3" s="1"/>
  <c r="Y26" i="3" s="1"/>
  <c r="X25" i="3"/>
  <c r="X26" i="3" s="1"/>
  <c r="X17" i="3"/>
  <c r="X18" i="3" s="1"/>
  <c r="Y17" i="3"/>
  <c r="Y18" i="3" s="1"/>
  <c r="Z12" i="3"/>
  <c r="Z13" i="3"/>
  <c r="Z15" i="3" s="1"/>
  <c r="AC3" i="3"/>
  <c r="AB4" i="3"/>
  <c r="AA10" i="3"/>
  <c r="AA22" i="3"/>
  <c r="AA23" i="3" s="1"/>
  <c r="C165" i="4" l="1"/>
  <c r="D165" i="4" s="1" a="1"/>
  <c r="D165" i="4" s="1"/>
  <c r="B166" i="4"/>
  <c r="AJ3" i="4"/>
  <c r="AI20" i="4"/>
  <c r="AI22" i="4"/>
  <c r="AI9" i="4"/>
  <c r="AI11" i="4"/>
  <c r="AI13" i="4"/>
  <c r="AI15" i="4"/>
  <c r="AI17" i="4"/>
  <c r="AI19" i="4"/>
  <c r="AI8" i="4"/>
  <c r="AI10" i="4"/>
  <c r="AI6" i="4"/>
  <c r="AI23" i="4"/>
  <c r="AI4" i="4"/>
  <c r="AI16" i="4"/>
  <c r="AI21" i="4"/>
  <c r="AI24" i="4"/>
  <c r="AI14" i="4"/>
  <c r="AI18" i="4"/>
  <c r="AI12" i="4"/>
  <c r="AI7" i="4"/>
  <c r="AI5" i="4"/>
  <c r="AI25" i="4"/>
  <c r="N26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B53" i="4"/>
  <c r="C52" i="4"/>
  <c r="D52" i="4" s="1" a="1"/>
  <c r="D52" i="4" s="1"/>
  <c r="AA12" i="3"/>
  <c r="AA13" i="3"/>
  <c r="AC4" i="3"/>
  <c r="AD3" i="3"/>
  <c r="Z25" i="3"/>
  <c r="Z26" i="3" s="1"/>
  <c r="Z17" i="3"/>
  <c r="Z18" i="3" s="1"/>
  <c r="AB22" i="3"/>
  <c r="AB23" i="3" s="1"/>
  <c r="AB10" i="3"/>
  <c r="B167" i="4" l="1"/>
  <c r="C166" i="4"/>
  <c r="D166" i="4" s="1" a="1"/>
  <c r="D166" i="4" s="1"/>
  <c r="B54" i="4"/>
  <c r="C53" i="4"/>
  <c r="D53" i="4" s="1" a="1"/>
  <c r="D53" i="4" s="1"/>
  <c r="N27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K3" i="4"/>
  <c r="AJ16" i="4"/>
  <c r="AJ18" i="4"/>
  <c r="AJ5" i="4"/>
  <c r="AJ7" i="4"/>
  <c r="AJ9" i="4"/>
  <c r="AJ11" i="4"/>
  <c r="AJ24" i="4"/>
  <c r="AJ13" i="4"/>
  <c r="AJ15" i="4"/>
  <c r="AJ4" i="4"/>
  <c r="AJ6" i="4"/>
  <c r="AJ23" i="4"/>
  <c r="AJ21" i="4"/>
  <c r="AJ14" i="4"/>
  <c r="AJ19" i="4"/>
  <c r="AJ27" i="4"/>
  <c r="AJ22" i="4"/>
  <c r="AJ10" i="4"/>
  <c r="AJ17" i="4"/>
  <c r="AJ8" i="4"/>
  <c r="AJ12" i="4"/>
  <c r="AJ25" i="4"/>
  <c r="AJ20" i="4"/>
  <c r="AJ26" i="4"/>
  <c r="AA15" i="3"/>
  <c r="AB12" i="3"/>
  <c r="AB13" i="3"/>
  <c r="AB15" i="3" s="1"/>
  <c r="AE3" i="3"/>
  <c r="AD4" i="3"/>
  <c r="AC10" i="3"/>
  <c r="AC22" i="3"/>
  <c r="AC23" i="3" s="1"/>
  <c r="AA25" i="3"/>
  <c r="AA26" i="3" s="1"/>
  <c r="AA17" i="3"/>
  <c r="AA18" i="3" s="1"/>
  <c r="C167" i="4" l="1"/>
  <c r="D167" i="4" s="1" a="1"/>
  <c r="D167" i="4" s="1"/>
  <c r="B168" i="4"/>
  <c r="AL3" i="4"/>
  <c r="AK12" i="4"/>
  <c r="AK14" i="4"/>
  <c r="AK5" i="4"/>
  <c r="AK7" i="4"/>
  <c r="AK9" i="4"/>
  <c r="AK11" i="4"/>
  <c r="AK6" i="4"/>
  <c r="AK18" i="4"/>
  <c r="AK27" i="4"/>
  <c r="AK23" i="4"/>
  <c r="AK4" i="4"/>
  <c r="AK16" i="4"/>
  <c r="AK28" i="4"/>
  <c r="AK17" i="4"/>
  <c r="AK22" i="4"/>
  <c r="AK24" i="4"/>
  <c r="AK26" i="4"/>
  <c r="AK8" i="4"/>
  <c r="AK13" i="4"/>
  <c r="AK25" i="4"/>
  <c r="AK20" i="4"/>
  <c r="AK15" i="4"/>
  <c r="AK10" i="4"/>
  <c r="AK21" i="4"/>
  <c r="AK19" i="4"/>
  <c r="N28" i="4"/>
  <c r="P27" i="4"/>
  <c r="O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B55" i="4"/>
  <c r="C54" i="4"/>
  <c r="D54" i="4" s="1" a="1"/>
  <c r="D54" i="4" s="1"/>
  <c r="AC13" i="3"/>
  <c r="AC12" i="3"/>
  <c r="AB25" i="3"/>
  <c r="AB26" i="3" s="1"/>
  <c r="AB17" i="3"/>
  <c r="AB18" i="3" s="1"/>
  <c r="AD22" i="3"/>
  <c r="AD23" i="3" s="1"/>
  <c r="AD10" i="3"/>
  <c r="AF3" i="3"/>
  <c r="AE4" i="3"/>
  <c r="C168" i="4" l="1"/>
  <c r="D168" i="4" s="1" a="1"/>
  <c r="D168" i="4" s="1"/>
  <c r="B169" i="4"/>
  <c r="B56" i="4"/>
  <c r="C55" i="4"/>
  <c r="D55" i="4" s="1" a="1"/>
  <c r="D55" i="4" s="1"/>
  <c r="O28" i="4"/>
  <c r="N29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M3" i="4"/>
  <c r="AL4" i="4"/>
  <c r="AL8" i="4"/>
  <c r="AL12" i="4"/>
  <c r="AL16" i="4"/>
  <c r="AL20" i="4"/>
  <c r="AL10" i="4"/>
  <c r="AL5" i="4"/>
  <c r="AL7" i="4"/>
  <c r="AL13" i="4"/>
  <c r="AL6" i="4"/>
  <c r="AL11" i="4"/>
  <c r="AL18" i="4"/>
  <c r="AL27" i="4"/>
  <c r="AL23" i="4"/>
  <c r="AL21" i="4"/>
  <c r="AL26" i="4"/>
  <c r="AL15" i="4"/>
  <c r="AL22" i="4"/>
  <c r="AL17" i="4"/>
  <c r="AL28" i="4"/>
  <c r="AL29" i="4"/>
  <c r="AL14" i="4"/>
  <c r="AL9" i="4"/>
  <c r="AL25" i="4"/>
  <c r="AL19" i="4"/>
  <c r="AL24" i="4"/>
  <c r="AE22" i="3"/>
  <c r="AE23" i="3" s="1"/>
  <c r="AE10" i="3"/>
  <c r="AF4" i="3"/>
  <c r="AG3" i="3"/>
  <c r="AD13" i="3"/>
  <c r="AD12" i="3"/>
  <c r="AC15" i="3"/>
  <c r="C169" i="4" l="1"/>
  <c r="D169" i="4" s="1" a="1"/>
  <c r="D169" i="4" s="1"/>
  <c r="B170" i="4"/>
  <c r="AN3" i="4"/>
  <c r="AM6" i="4"/>
  <c r="AM8" i="4"/>
  <c r="AM23" i="4"/>
  <c r="AM13" i="4"/>
  <c r="AM11" i="4"/>
  <c r="AM18" i="4"/>
  <c r="AM27" i="4"/>
  <c r="AM4" i="4"/>
  <c r="AM9" i="4"/>
  <c r="AM10" i="4"/>
  <c r="AM19" i="4"/>
  <c r="AM26" i="4"/>
  <c r="AM28" i="4"/>
  <c r="AM17" i="4"/>
  <c r="AM25" i="4"/>
  <c r="AM5" i="4"/>
  <c r="AM24" i="4"/>
  <c r="AM22" i="4"/>
  <c r="AM12" i="4"/>
  <c r="AM7" i="4"/>
  <c r="AM20" i="4"/>
  <c r="AM15" i="4"/>
  <c r="AM16" i="4"/>
  <c r="AM21" i="4"/>
  <c r="AM14" i="4"/>
  <c r="AM29" i="4"/>
  <c r="N30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B57" i="4"/>
  <c r="C56" i="4"/>
  <c r="D56" i="4" s="1" a="1"/>
  <c r="D56" i="4" s="1"/>
  <c r="AG4" i="3"/>
  <c r="AH3" i="3"/>
  <c r="AC25" i="3"/>
  <c r="AC26" i="3" s="1"/>
  <c r="AC17" i="3"/>
  <c r="AC18" i="3" s="1"/>
  <c r="AE13" i="3"/>
  <c r="AE12" i="3"/>
  <c r="AD15" i="3"/>
  <c r="AF10" i="3"/>
  <c r="AF22" i="3"/>
  <c r="AF23" i="3" s="1"/>
  <c r="B171" i="4" l="1"/>
  <c r="C170" i="4"/>
  <c r="D170" i="4" s="1" a="1"/>
  <c r="D170" i="4" s="1"/>
  <c r="N31" i="4"/>
  <c r="P30" i="4"/>
  <c r="O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B58" i="4"/>
  <c r="C57" i="4"/>
  <c r="D57" i="4" s="1" a="1"/>
  <c r="D57" i="4" s="1"/>
  <c r="AO3" i="4"/>
  <c r="AN4" i="4"/>
  <c r="AN22" i="4"/>
  <c r="AN21" i="4"/>
  <c r="AN8" i="4"/>
  <c r="AN20" i="4"/>
  <c r="AN24" i="4"/>
  <c r="AN13" i="4"/>
  <c r="AN6" i="4"/>
  <c r="AN11" i="4"/>
  <c r="AN18" i="4"/>
  <c r="AN16" i="4"/>
  <c r="AN17" i="4"/>
  <c r="AN7" i="4"/>
  <c r="AN15" i="4"/>
  <c r="AN25" i="4"/>
  <c r="AN5" i="4"/>
  <c r="AN9" i="4"/>
  <c r="AN19" i="4"/>
  <c r="AN27" i="4"/>
  <c r="AN28" i="4"/>
  <c r="AN29" i="4"/>
  <c r="AN23" i="4"/>
  <c r="AN30" i="4"/>
  <c r="AN14" i="4"/>
  <c r="AN12" i="4"/>
  <c r="AN26" i="4"/>
  <c r="AN10" i="4"/>
  <c r="AN31" i="4"/>
  <c r="AE15" i="3"/>
  <c r="AD25" i="3"/>
  <c r="AD26" i="3" s="1"/>
  <c r="AD17" i="3"/>
  <c r="AD18" i="3" s="1"/>
  <c r="AF13" i="3"/>
  <c r="AF12" i="3"/>
  <c r="AI3" i="3"/>
  <c r="AH4" i="3"/>
  <c r="AE25" i="3"/>
  <c r="AE26" i="3" s="1"/>
  <c r="AE17" i="3"/>
  <c r="AE18" i="3" s="1"/>
  <c r="AG10" i="3"/>
  <c r="AG22" i="3"/>
  <c r="AG23" i="3" s="1"/>
  <c r="C171" i="4" l="1"/>
  <c r="D171" i="4" s="1" a="1"/>
  <c r="D171" i="4" s="1"/>
  <c r="B172" i="4"/>
  <c r="AP3" i="4"/>
  <c r="AO18" i="4"/>
  <c r="AO20" i="4"/>
  <c r="AO22" i="4"/>
  <c r="AO17" i="4"/>
  <c r="AO19" i="4"/>
  <c r="AO15" i="4"/>
  <c r="AO8" i="4"/>
  <c r="AO28" i="4"/>
  <c r="AO24" i="4"/>
  <c r="AO13" i="4"/>
  <c r="AO6" i="4"/>
  <c r="AO4" i="4"/>
  <c r="AO23" i="4"/>
  <c r="AO5" i="4"/>
  <c r="AO25" i="4"/>
  <c r="AO29" i="4"/>
  <c r="AO26" i="4"/>
  <c r="AO12" i="4"/>
  <c r="AO9" i="4"/>
  <c r="AO27" i="4"/>
  <c r="AO21" i="4"/>
  <c r="AO10" i="4"/>
  <c r="AO14" i="4"/>
  <c r="AO7" i="4"/>
  <c r="AO16" i="4"/>
  <c r="AO31" i="4"/>
  <c r="AO30" i="4"/>
  <c r="AO11" i="4"/>
  <c r="B59" i="4"/>
  <c r="C58" i="4"/>
  <c r="D58" i="4" s="1" a="1"/>
  <c r="D58" i="4" s="1"/>
  <c r="N32" i="4"/>
  <c r="P31" i="4"/>
  <c r="O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G12" i="3"/>
  <c r="AG13" i="3"/>
  <c r="AG15" i="3" s="1"/>
  <c r="AH22" i="3"/>
  <c r="AH23" i="3" s="1"/>
  <c r="AH10" i="3"/>
  <c r="AF15" i="3"/>
  <c r="AI4" i="3"/>
  <c r="AJ3" i="3"/>
  <c r="C172" i="4" l="1"/>
  <c r="D172" i="4" s="1" a="1"/>
  <c r="D172" i="4" s="1"/>
  <c r="B173" i="4"/>
  <c r="B60" i="4"/>
  <c r="C59" i="4"/>
  <c r="D59" i="4" s="1" a="1"/>
  <c r="D59" i="4" s="1"/>
  <c r="N33" i="4"/>
  <c r="P32" i="4"/>
  <c r="O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Q3" i="4"/>
  <c r="AP5" i="4"/>
  <c r="AP9" i="4"/>
  <c r="AP13" i="4"/>
  <c r="AP17" i="4"/>
  <c r="AP21" i="4"/>
  <c r="AP23" i="4"/>
  <c r="AP14" i="4"/>
  <c r="AP16" i="4"/>
  <c r="AP18" i="4"/>
  <c r="AP20" i="4"/>
  <c r="AP22" i="4"/>
  <c r="AP15" i="4"/>
  <c r="AP10" i="4"/>
  <c r="AP8" i="4"/>
  <c r="AP24" i="4"/>
  <c r="AP11" i="4"/>
  <c r="AP27" i="4"/>
  <c r="AP31" i="4"/>
  <c r="AP12" i="4"/>
  <c r="AP4" i="4"/>
  <c r="AP28" i="4"/>
  <c r="AP6" i="4"/>
  <c r="AP26" i="4"/>
  <c r="AP33" i="4"/>
  <c r="AP25" i="4"/>
  <c r="AP19" i="4"/>
  <c r="AP29" i="4"/>
  <c r="AP32" i="4"/>
  <c r="AP7" i="4"/>
  <c r="AP30" i="4"/>
  <c r="AJ4" i="3"/>
  <c r="AK3" i="3"/>
  <c r="AI10" i="3"/>
  <c r="AI22" i="3"/>
  <c r="AI23" i="3" s="1"/>
  <c r="AH12" i="3"/>
  <c r="AH13" i="3"/>
  <c r="AH15" i="3" s="1"/>
  <c r="AG25" i="3"/>
  <c r="AG26" i="3" s="1"/>
  <c r="AG17" i="3"/>
  <c r="AG18" i="3" s="1"/>
  <c r="AF25" i="3"/>
  <c r="AF26" i="3" s="1"/>
  <c r="AF17" i="3"/>
  <c r="AF18" i="3" s="1"/>
  <c r="C173" i="4" l="1"/>
  <c r="D173" i="4" s="1" a="1"/>
  <c r="D173" i="4" s="1"/>
  <c r="B174" i="4"/>
  <c r="AR3" i="4"/>
  <c r="AQ10" i="4"/>
  <c r="AQ12" i="4"/>
  <c r="AQ14" i="4"/>
  <c r="AQ16" i="4"/>
  <c r="AQ18" i="4"/>
  <c r="AQ20" i="4"/>
  <c r="AQ11" i="4"/>
  <c r="AQ13" i="4"/>
  <c r="AQ24" i="4"/>
  <c r="AQ15" i="4"/>
  <c r="AQ8" i="4"/>
  <c r="AQ28" i="4"/>
  <c r="AQ6" i="4"/>
  <c r="AQ19" i="4"/>
  <c r="AQ29" i="4"/>
  <c r="AQ5" i="4"/>
  <c r="AQ17" i="4"/>
  <c r="AQ4" i="4"/>
  <c r="AQ25" i="4"/>
  <c r="AQ27" i="4"/>
  <c r="AQ9" i="4"/>
  <c r="AQ7" i="4"/>
  <c r="AQ21" i="4"/>
  <c r="AQ22" i="4"/>
  <c r="AQ23" i="4"/>
  <c r="AQ26" i="4"/>
  <c r="AQ33" i="4"/>
  <c r="AQ34" i="4"/>
  <c r="AQ32" i="4"/>
  <c r="AQ31" i="4"/>
  <c r="AQ30" i="4"/>
  <c r="N34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B61" i="4"/>
  <c r="C60" i="4"/>
  <c r="D60" i="4" s="1" a="1"/>
  <c r="D60" i="4" s="1"/>
  <c r="AH25" i="3"/>
  <c r="AH26" i="3" s="1"/>
  <c r="AH17" i="3"/>
  <c r="AH18" i="3" s="1"/>
  <c r="AK4" i="3"/>
  <c r="AL3" i="3"/>
  <c r="AI12" i="3"/>
  <c r="AI13" i="3"/>
  <c r="AI15" i="3" s="1"/>
  <c r="AJ10" i="3"/>
  <c r="AJ22" i="3"/>
  <c r="AJ23" i="3" s="1"/>
  <c r="B175" i="4" l="1"/>
  <c r="C174" i="4"/>
  <c r="D174" i="4" s="1" a="1"/>
  <c r="D174" i="4" s="1"/>
  <c r="N35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B62" i="4"/>
  <c r="C61" i="4"/>
  <c r="D61" i="4" s="1" a="1"/>
  <c r="D61" i="4" s="1"/>
  <c r="AS3" i="4"/>
  <c r="AR19" i="4"/>
  <c r="AR21" i="4"/>
  <c r="AR6" i="4"/>
  <c r="AR8" i="4"/>
  <c r="AR10" i="4"/>
  <c r="AR12" i="4"/>
  <c r="AR14" i="4"/>
  <c r="AR16" i="4"/>
  <c r="AR7" i="4"/>
  <c r="AR9" i="4"/>
  <c r="AR15" i="4"/>
  <c r="AR20" i="4"/>
  <c r="AR13" i="4"/>
  <c r="AR30" i="4"/>
  <c r="AR31" i="4"/>
  <c r="AR28" i="4"/>
  <c r="AR34" i="4"/>
  <c r="AR35" i="4"/>
  <c r="AR29" i="4"/>
  <c r="AR17" i="4"/>
  <c r="AR4" i="4"/>
  <c r="AR18" i="4"/>
  <c r="AR5" i="4"/>
  <c r="AR22" i="4"/>
  <c r="AR24" i="4"/>
  <c r="AR27" i="4"/>
  <c r="AR23" i="4"/>
  <c r="AR26" i="4"/>
  <c r="AR33" i="4"/>
  <c r="AR32" i="4"/>
  <c r="AR25" i="4"/>
  <c r="AR11" i="4"/>
  <c r="AM3" i="3"/>
  <c r="AL4" i="3"/>
  <c r="AK22" i="3"/>
  <c r="AK23" i="3" s="1"/>
  <c r="AK10" i="3"/>
  <c r="AJ13" i="3"/>
  <c r="AJ15" i="3" s="1"/>
  <c r="AJ12" i="3"/>
  <c r="AI25" i="3"/>
  <c r="AI26" i="3" s="1"/>
  <c r="AI17" i="3"/>
  <c r="AI18" i="3" s="1"/>
  <c r="C175" i="4" l="1"/>
  <c r="D175" i="4" s="1" a="1"/>
  <c r="D175" i="4" s="1"/>
  <c r="B176" i="4"/>
  <c r="AT3" i="4"/>
  <c r="AS15" i="4"/>
  <c r="AS17" i="4"/>
  <c r="AS4" i="4"/>
  <c r="AS6" i="4"/>
  <c r="AS8" i="4"/>
  <c r="AS10" i="4"/>
  <c r="AS12" i="4"/>
  <c r="AS5" i="4"/>
  <c r="AS22" i="4"/>
  <c r="AS25" i="4"/>
  <c r="AS29" i="4"/>
  <c r="AS20" i="4"/>
  <c r="AS18" i="4"/>
  <c r="AS7" i="4"/>
  <c r="AS19" i="4"/>
  <c r="AS26" i="4"/>
  <c r="AS30" i="4"/>
  <c r="AS34" i="4"/>
  <c r="AS28" i="4"/>
  <c r="AS9" i="4"/>
  <c r="AS13" i="4"/>
  <c r="AS16" i="4"/>
  <c r="AS21" i="4"/>
  <c r="AS35" i="4"/>
  <c r="AS14" i="4"/>
  <c r="AS24" i="4"/>
  <c r="AS27" i="4"/>
  <c r="AS23" i="4"/>
  <c r="AS33" i="4"/>
  <c r="AS31" i="4"/>
  <c r="AS32" i="4"/>
  <c r="AS11" i="4"/>
  <c r="B63" i="4"/>
  <c r="C62" i="4"/>
  <c r="D62" i="4" s="1" a="1"/>
  <c r="D62" i="4" s="1"/>
  <c r="N36" i="4"/>
  <c r="AS36" i="4" s="1"/>
  <c r="P35" i="4"/>
  <c r="O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J25" i="3"/>
  <c r="AJ26" i="3" s="1"/>
  <c r="AJ17" i="3"/>
  <c r="AJ18" i="3" s="1"/>
  <c r="AK12" i="3"/>
  <c r="AK13" i="3"/>
  <c r="AK15" i="3" s="1"/>
  <c r="AL22" i="3"/>
  <c r="AL23" i="3" s="1"/>
  <c r="AL10" i="3"/>
  <c r="AM4" i="3"/>
  <c r="AN3" i="3"/>
  <c r="C176" i="4" l="1"/>
  <c r="D176" i="4" s="1" a="1"/>
  <c r="D176" i="4" s="1"/>
  <c r="B177" i="4"/>
  <c r="B64" i="4"/>
  <c r="C63" i="4"/>
  <c r="D63" i="4" s="1" a="1"/>
  <c r="D63" i="4" s="1"/>
  <c r="N37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U3" i="4"/>
  <c r="AT6" i="4"/>
  <c r="AT10" i="4"/>
  <c r="AT14" i="4"/>
  <c r="AT18" i="4"/>
  <c r="AT22" i="4"/>
  <c r="AT11" i="4"/>
  <c r="AT13" i="4"/>
  <c r="AT4" i="4"/>
  <c r="AT8" i="4"/>
  <c r="AT5" i="4"/>
  <c r="AT17" i="4"/>
  <c r="AT25" i="4"/>
  <c r="AT15" i="4"/>
  <c r="AT20" i="4"/>
  <c r="AT24" i="4"/>
  <c r="AT28" i="4"/>
  <c r="AT32" i="4"/>
  <c r="AT36" i="4"/>
  <c r="AT12" i="4"/>
  <c r="AT29" i="4"/>
  <c r="AT9" i="4"/>
  <c r="AT19" i="4"/>
  <c r="AT33" i="4"/>
  <c r="AT16" i="4"/>
  <c r="AT21" i="4"/>
  <c r="AT34" i="4"/>
  <c r="AT7" i="4"/>
  <c r="AT35" i="4"/>
  <c r="AT27" i="4"/>
  <c r="AT37" i="4"/>
  <c r="AT23" i="4"/>
  <c r="AT26" i="4"/>
  <c r="AT31" i="4"/>
  <c r="AT30" i="4"/>
  <c r="AM22" i="3"/>
  <c r="AM23" i="3" s="1"/>
  <c r="AM10" i="3"/>
  <c r="AL13" i="3"/>
  <c r="AL12" i="3"/>
  <c r="AN4" i="3"/>
  <c r="AO3" i="3"/>
  <c r="AK25" i="3"/>
  <c r="AK26" i="3" s="1"/>
  <c r="AK17" i="3"/>
  <c r="AK18" i="3" s="1"/>
  <c r="C177" i="4" l="1"/>
  <c r="D177" i="4" s="1" a="1"/>
  <c r="D177" i="4" s="1"/>
  <c r="B178" i="4"/>
  <c r="N38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V3" i="4"/>
  <c r="AU7" i="4"/>
  <c r="AU9" i="4"/>
  <c r="AU23" i="4"/>
  <c r="AU4" i="4"/>
  <c r="AU6" i="4"/>
  <c r="AU5" i="4"/>
  <c r="AU10" i="4"/>
  <c r="AU17" i="4"/>
  <c r="AU22" i="4"/>
  <c r="AU25" i="4"/>
  <c r="AU8" i="4"/>
  <c r="AU15" i="4"/>
  <c r="AU13" i="4"/>
  <c r="AU34" i="4"/>
  <c r="AU35" i="4"/>
  <c r="AU36" i="4"/>
  <c r="AU30" i="4"/>
  <c r="AU12" i="4"/>
  <c r="AU33" i="4"/>
  <c r="AU32" i="4"/>
  <c r="AU14" i="4"/>
  <c r="AU19" i="4"/>
  <c r="AU28" i="4"/>
  <c r="AU18" i="4"/>
  <c r="AU11" i="4"/>
  <c r="AU26" i="4"/>
  <c r="AU37" i="4"/>
  <c r="AU20" i="4"/>
  <c r="AU31" i="4"/>
  <c r="AU29" i="4"/>
  <c r="AU24" i="4"/>
  <c r="AU27" i="4"/>
  <c r="AU38" i="4"/>
  <c r="AU16" i="4"/>
  <c r="AU21" i="4"/>
  <c r="B65" i="4"/>
  <c r="C64" i="4"/>
  <c r="D64" i="4" s="1" a="1"/>
  <c r="D64" i="4" s="1"/>
  <c r="AL15" i="3"/>
  <c r="AN22" i="3"/>
  <c r="AN23" i="3" s="1"/>
  <c r="AN10" i="3"/>
  <c r="AM13" i="3"/>
  <c r="AM12" i="3"/>
  <c r="AO4" i="3"/>
  <c r="AP3" i="3"/>
  <c r="B179" i="4" l="1"/>
  <c r="C178" i="4"/>
  <c r="D178" i="4" s="1" a="1"/>
  <c r="D178" i="4" s="1"/>
  <c r="B66" i="4"/>
  <c r="C65" i="4"/>
  <c r="D65" i="4" s="1" a="1"/>
  <c r="D65" i="4" s="1"/>
  <c r="AW3" i="4"/>
  <c r="AV5" i="4"/>
  <c r="AV23" i="4"/>
  <c r="AV12" i="4"/>
  <c r="AV10" i="4"/>
  <c r="AV17" i="4"/>
  <c r="AV22" i="4"/>
  <c r="AV20" i="4"/>
  <c r="AV14" i="4"/>
  <c r="AV21" i="4"/>
  <c r="AV9" i="4"/>
  <c r="AV16" i="4"/>
  <c r="AV29" i="4"/>
  <c r="AV13" i="4"/>
  <c r="AV35" i="4"/>
  <c r="AV25" i="4"/>
  <c r="AV32" i="4"/>
  <c r="AV30" i="4"/>
  <c r="AV26" i="4"/>
  <c r="AV19" i="4"/>
  <c r="AV28" i="4"/>
  <c r="AV18" i="4"/>
  <c r="AV24" i="4"/>
  <c r="AV33" i="4"/>
  <c r="AV11" i="4"/>
  <c r="AV37" i="4"/>
  <c r="AV6" i="4"/>
  <c r="AV4" i="4"/>
  <c r="AV31" i="4"/>
  <c r="AV15" i="4"/>
  <c r="AV27" i="4"/>
  <c r="AV36" i="4"/>
  <c r="AV38" i="4"/>
  <c r="AV7" i="4"/>
  <c r="AV34" i="4"/>
  <c r="AV8" i="4"/>
  <c r="N39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O22" i="3"/>
  <c r="AO23" i="3" s="1"/>
  <c r="AO10" i="3"/>
  <c r="AP4" i="3"/>
  <c r="AQ3" i="3"/>
  <c r="AN12" i="3"/>
  <c r="AN13" i="3"/>
  <c r="AN15" i="3" s="1"/>
  <c r="AM15" i="3"/>
  <c r="AL25" i="3"/>
  <c r="AL26" i="3" s="1"/>
  <c r="AL17" i="3"/>
  <c r="AL18" i="3" s="1"/>
  <c r="C179" i="4" l="1"/>
  <c r="D179" i="4" s="1" a="1"/>
  <c r="D179" i="4" s="1"/>
  <c r="B180" i="4"/>
  <c r="N40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X3" i="4"/>
  <c r="AW19" i="4"/>
  <c r="AW21" i="4"/>
  <c r="AW23" i="4"/>
  <c r="AW20" i="4"/>
  <c r="AW22" i="4"/>
  <c r="AW7" i="4"/>
  <c r="AW12" i="4"/>
  <c r="AW26" i="4"/>
  <c r="AW30" i="4"/>
  <c r="AW5" i="4"/>
  <c r="AW10" i="4"/>
  <c r="AW17" i="4"/>
  <c r="AW8" i="4"/>
  <c r="AW15" i="4"/>
  <c r="AW9" i="4"/>
  <c r="AW27" i="4"/>
  <c r="AW31" i="4"/>
  <c r="AW35" i="4"/>
  <c r="AW39" i="4"/>
  <c r="AW37" i="4"/>
  <c r="AW33" i="4"/>
  <c r="AW34" i="4"/>
  <c r="AW16" i="4"/>
  <c r="AW29" i="4"/>
  <c r="AW25" i="4"/>
  <c r="AW32" i="4"/>
  <c r="AW4" i="4"/>
  <c r="AW24" i="4"/>
  <c r="AW18" i="4"/>
  <c r="AW40" i="4"/>
  <c r="AW14" i="4"/>
  <c r="AW13" i="4"/>
  <c r="AW28" i="4"/>
  <c r="AW6" i="4"/>
  <c r="AW11" i="4"/>
  <c r="AW36" i="4"/>
  <c r="AW38" i="4"/>
  <c r="AV39" i="4"/>
  <c r="B67" i="4"/>
  <c r="C66" i="4"/>
  <c r="D66" i="4" s="1" a="1"/>
  <c r="D66" i="4" s="1"/>
  <c r="AP10" i="3"/>
  <c r="AP22" i="3"/>
  <c r="AP23" i="3" s="1"/>
  <c r="AN25" i="3"/>
  <c r="AN26" i="3" s="1"/>
  <c r="AN17" i="3"/>
  <c r="AN18" i="3" s="1"/>
  <c r="AM25" i="3"/>
  <c r="AM26" i="3" s="1"/>
  <c r="AM17" i="3"/>
  <c r="AM18" i="3" s="1"/>
  <c r="AO13" i="3"/>
  <c r="AO12" i="3"/>
  <c r="AQ4" i="3"/>
  <c r="AR3" i="3"/>
  <c r="C180" i="4" l="1"/>
  <c r="D180" i="4" s="1" a="1"/>
  <c r="D180" i="4" s="1"/>
  <c r="B181" i="4"/>
  <c r="B68" i="4"/>
  <c r="C67" i="4"/>
  <c r="D67" i="4" s="1" a="1"/>
  <c r="D67" i="4" s="1"/>
  <c r="AY3" i="4"/>
  <c r="AX7" i="4"/>
  <c r="AX11" i="4"/>
  <c r="AX15" i="4"/>
  <c r="AX19" i="4"/>
  <c r="AX17" i="4"/>
  <c r="AX21" i="4"/>
  <c r="AX16" i="4"/>
  <c r="AX18" i="4"/>
  <c r="AX12" i="4"/>
  <c r="AX26" i="4"/>
  <c r="AX5" i="4"/>
  <c r="AX10" i="4"/>
  <c r="AX22" i="4"/>
  <c r="AX25" i="4"/>
  <c r="AX29" i="4"/>
  <c r="AX33" i="4"/>
  <c r="AX37" i="4"/>
  <c r="AX34" i="4"/>
  <c r="AX4" i="4"/>
  <c r="AX23" i="4"/>
  <c r="AX27" i="4"/>
  <c r="AX31" i="4"/>
  <c r="AX24" i="4"/>
  <c r="AX32" i="4"/>
  <c r="AX13" i="4"/>
  <c r="AX28" i="4"/>
  <c r="AX38" i="4"/>
  <c r="AX40" i="4"/>
  <c r="AX9" i="4"/>
  <c r="AX14" i="4"/>
  <c r="AX8" i="4"/>
  <c r="AX20" i="4"/>
  <c r="AX35" i="4"/>
  <c r="AX30" i="4"/>
  <c r="AX6" i="4"/>
  <c r="AX39" i="4"/>
  <c r="AX36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Q10" i="3"/>
  <c r="AQ22" i="3"/>
  <c r="AQ23" i="3" s="1"/>
  <c r="AR4" i="3"/>
  <c r="AS3" i="3"/>
  <c r="AO15" i="3"/>
  <c r="AP13" i="3"/>
  <c r="AP15" i="3" s="1"/>
  <c r="AP12" i="3"/>
  <c r="C181" i="4" l="1"/>
  <c r="D181" i="4" s="1" a="1"/>
  <c r="D181" i="4" s="1"/>
  <c r="B182" i="4"/>
  <c r="N42" i="4"/>
  <c r="AY42" i="4" s="1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Z3" i="4"/>
  <c r="AY13" i="4"/>
  <c r="AY15" i="4"/>
  <c r="AY17" i="4"/>
  <c r="AY19" i="4"/>
  <c r="AY21" i="4"/>
  <c r="AY12" i="4"/>
  <c r="AY14" i="4"/>
  <c r="AY7" i="4"/>
  <c r="AY26" i="4"/>
  <c r="AY5" i="4"/>
  <c r="AY4" i="4"/>
  <c r="AY16" i="4"/>
  <c r="AY23" i="4"/>
  <c r="AY30" i="4"/>
  <c r="AY32" i="4"/>
  <c r="AY33" i="4"/>
  <c r="AY8" i="4"/>
  <c r="AY27" i="4"/>
  <c r="AY31" i="4"/>
  <c r="AY9" i="4"/>
  <c r="AY18" i="4"/>
  <c r="AY28" i="4"/>
  <c r="AY29" i="4"/>
  <c r="AY39" i="4"/>
  <c r="AY38" i="4"/>
  <c r="AY40" i="4"/>
  <c r="AY41" i="4"/>
  <c r="AY24" i="4"/>
  <c r="AY10" i="4"/>
  <c r="AY11" i="4"/>
  <c r="AY22" i="4"/>
  <c r="AY6" i="4"/>
  <c r="AY20" i="4"/>
  <c r="AY37" i="4"/>
  <c r="AY35" i="4"/>
  <c r="AY36" i="4"/>
  <c r="AY34" i="4"/>
  <c r="AY25" i="4"/>
  <c r="B69" i="4"/>
  <c r="C68" i="4"/>
  <c r="D68" i="4" s="1" a="1"/>
  <c r="D68" i="4" s="1"/>
  <c r="AS4" i="3"/>
  <c r="AT3" i="3"/>
  <c r="AP25" i="3"/>
  <c r="AP26" i="3" s="1"/>
  <c r="AP17" i="3"/>
  <c r="AP18" i="3" s="1"/>
  <c r="AO25" i="3"/>
  <c r="AO26" i="3" s="1"/>
  <c r="AO17" i="3"/>
  <c r="AO18" i="3" s="1"/>
  <c r="AR10" i="3"/>
  <c r="AR22" i="3"/>
  <c r="AR23" i="3" s="1"/>
  <c r="AQ12" i="3"/>
  <c r="AQ13" i="3"/>
  <c r="AQ15" i="3" s="1"/>
  <c r="B183" i="4" l="1"/>
  <c r="C182" i="4"/>
  <c r="D182" i="4" s="1" a="1"/>
  <c r="D182" i="4" s="1"/>
  <c r="B70" i="4"/>
  <c r="C69" i="4"/>
  <c r="D69" i="4" s="1" a="1"/>
  <c r="D69" i="4" s="1"/>
  <c r="BA3" i="4"/>
  <c r="AZ20" i="4"/>
  <c r="AZ22" i="4"/>
  <c r="AZ9" i="4"/>
  <c r="AZ11" i="4"/>
  <c r="AZ13" i="4"/>
  <c r="AZ15" i="4"/>
  <c r="AZ17" i="4"/>
  <c r="AZ19" i="4"/>
  <c r="AZ8" i="4"/>
  <c r="AZ10" i="4"/>
  <c r="AZ14" i="4"/>
  <c r="AZ7" i="4"/>
  <c r="AZ12" i="4"/>
  <c r="AZ23" i="4"/>
  <c r="AZ6" i="4"/>
  <c r="AZ26" i="4"/>
  <c r="AZ33" i="4"/>
  <c r="AZ40" i="4"/>
  <c r="AZ5" i="4"/>
  <c r="AZ21" i="4"/>
  <c r="AZ25" i="4"/>
  <c r="AZ30" i="4"/>
  <c r="AZ32" i="4"/>
  <c r="AZ42" i="4"/>
  <c r="AZ4" i="4"/>
  <c r="AZ35" i="4"/>
  <c r="AZ38" i="4"/>
  <c r="AZ41" i="4"/>
  <c r="AZ18" i="4"/>
  <c r="AZ28" i="4"/>
  <c r="AZ36" i="4"/>
  <c r="AZ37" i="4"/>
  <c r="AZ29" i="4"/>
  <c r="AZ39" i="4"/>
  <c r="AZ27" i="4"/>
  <c r="AZ24" i="4"/>
  <c r="AZ16" i="4"/>
  <c r="AZ34" i="4"/>
  <c r="AZ31" i="4"/>
  <c r="N43" i="4"/>
  <c r="AZ43" i="4" s="1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R13" i="3"/>
  <c r="AR12" i="3"/>
  <c r="AQ25" i="3"/>
  <c r="AQ26" i="3" s="1"/>
  <c r="AQ17" i="3"/>
  <c r="AQ18" i="3" s="1"/>
  <c r="AU3" i="3"/>
  <c r="AU4" i="3" s="1"/>
  <c r="AT4" i="3"/>
  <c r="AS22" i="3"/>
  <c r="AS23" i="3" s="1"/>
  <c r="AS10" i="3"/>
  <c r="C183" i="4" l="1"/>
  <c r="D183" i="4" s="1" a="1"/>
  <c r="D183" i="4" s="1"/>
  <c r="B184" i="4"/>
  <c r="N44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BB3" i="4"/>
  <c r="BA16" i="4"/>
  <c r="BA18" i="4"/>
  <c r="BA5" i="4"/>
  <c r="BA7" i="4"/>
  <c r="BA9" i="4"/>
  <c r="BA11" i="4"/>
  <c r="BA13" i="4"/>
  <c r="BA15" i="4"/>
  <c r="BA4" i="4"/>
  <c r="BA6" i="4"/>
  <c r="BA14" i="4"/>
  <c r="BA19" i="4"/>
  <c r="BA27" i="4"/>
  <c r="BA12" i="4"/>
  <c r="BA17" i="4"/>
  <c r="BA10" i="4"/>
  <c r="BA22" i="4"/>
  <c r="BA24" i="4"/>
  <c r="BA28" i="4"/>
  <c r="BA32" i="4"/>
  <c r="BA36" i="4"/>
  <c r="BA40" i="4"/>
  <c r="BA44" i="4"/>
  <c r="BA21" i="4"/>
  <c r="BA31" i="4"/>
  <c r="BA25" i="4"/>
  <c r="BA8" i="4"/>
  <c r="BA23" i="4"/>
  <c r="BA42" i="4"/>
  <c r="BA41" i="4"/>
  <c r="BA35" i="4"/>
  <c r="BA38" i="4"/>
  <c r="BA43" i="4"/>
  <c r="BA20" i="4"/>
  <c r="BA30" i="4"/>
  <c r="BA34" i="4"/>
  <c r="BA26" i="4"/>
  <c r="BA37" i="4"/>
  <c r="BA29" i="4"/>
  <c r="BA39" i="4"/>
  <c r="BA33" i="4"/>
  <c r="B71" i="4"/>
  <c r="C70" i="4"/>
  <c r="D70" i="4" s="1" a="1"/>
  <c r="D70" i="4" s="1"/>
  <c r="AS12" i="3"/>
  <c r="AS13" i="3"/>
  <c r="AS15" i="3" s="1"/>
  <c r="AT22" i="3"/>
  <c r="AT23" i="3" s="1"/>
  <c r="AT10" i="3"/>
  <c r="AU10" i="3"/>
  <c r="AU22" i="3"/>
  <c r="AU23" i="3" s="1"/>
  <c r="AR15" i="3"/>
  <c r="C184" i="4" l="1"/>
  <c r="D184" i="4" s="1" a="1"/>
  <c r="D184" i="4" s="1"/>
  <c r="B185" i="4"/>
  <c r="BC3" i="4"/>
  <c r="BB4" i="4"/>
  <c r="BB8" i="4"/>
  <c r="BB12" i="4"/>
  <c r="BB16" i="4"/>
  <c r="BB20" i="4"/>
  <c r="BB14" i="4"/>
  <c r="BB5" i="4"/>
  <c r="BB7" i="4"/>
  <c r="BB9" i="4"/>
  <c r="BB11" i="4"/>
  <c r="BB19" i="4"/>
  <c r="BB27" i="4"/>
  <c r="BB26" i="4"/>
  <c r="BB30" i="4"/>
  <c r="BB34" i="4"/>
  <c r="BB38" i="4"/>
  <c r="BB42" i="4"/>
  <c r="BB24" i="4"/>
  <c r="BB43" i="4"/>
  <c r="BB44" i="4"/>
  <c r="BB21" i="4"/>
  <c r="BB31" i="4"/>
  <c r="BB18" i="4"/>
  <c r="BB41" i="4"/>
  <c r="BB29" i="4"/>
  <c r="BB39" i="4"/>
  <c r="BB40" i="4"/>
  <c r="BB13" i="4"/>
  <c r="BB17" i="4"/>
  <c r="BB35" i="4"/>
  <c r="BB36" i="4"/>
  <c r="BB37" i="4"/>
  <c r="BB15" i="4"/>
  <c r="BB22" i="4"/>
  <c r="BB28" i="4"/>
  <c r="BB6" i="4"/>
  <c r="BB10" i="4"/>
  <c r="BB23" i="4"/>
  <c r="BB33" i="4"/>
  <c r="BB32" i="4"/>
  <c r="BB25" i="4"/>
  <c r="B72" i="4"/>
  <c r="C71" i="4"/>
  <c r="D71" i="4" s="1" a="1"/>
  <c r="D71" i="4" s="1"/>
  <c r="N45" i="4"/>
  <c r="BB45" i="4" s="1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AR25" i="3"/>
  <c r="AR26" i="3" s="1"/>
  <c r="AR17" i="3"/>
  <c r="AR18" i="3" s="1"/>
  <c r="AU13" i="3"/>
  <c r="AU12" i="3"/>
  <c r="AT13" i="3"/>
  <c r="AT12" i="3"/>
  <c r="AS25" i="3"/>
  <c r="AS26" i="3" s="1"/>
  <c r="AS17" i="3"/>
  <c r="AS18" i="3" s="1"/>
  <c r="C185" i="4" l="1"/>
  <c r="D185" i="4" s="1" a="1"/>
  <c r="D185" i="4" s="1"/>
  <c r="B186" i="4"/>
  <c r="B73" i="4"/>
  <c r="C72" i="4"/>
  <c r="D72" i="4" s="1" a="1"/>
  <c r="D72" i="4" s="1"/>
  <c r="N46" i="4"/>
  <c r="BC46" i="4" s="1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D3" i="4"/>
  <c r="BC10" i="4"/>
  <c r="BC12" i="4"/>
  <c r="BC5" i="4"/>
  <c r="BC7" i="4"/>
  <c r="BC23" i="4"/>
  <c r="BC9" i="4"/>
  <c r="BC21" i="4"/>
  <c r="BC14" i="4"/>
  <c r="BC19" i="4"/>
  <c r="BC27" i="4"/>
  <c r="BC17" i="4"/>
  <c r="BC6" i="4"/>
  <c r="BC11" i="4"/>
  <c r="BC18" i="4"/>
  <c r="BC36" i="4"/>
  <c r="BC43" i="4"/>
  <c r="BC44" i="4"/>
  <c r="BC41" i="4"/>
  <c r="BC4" i="4"/>
  <c r="BC37" i="4"/>
  <c r="BC42" i="4"/>
  <c r="BC45" i="4"/>
  <c r="BC29" i="4"/>
  <c r="BC39" i="4"/>
  <c r="BC40" i="4"/>
  <c r="BC13" i="4"/>
  <c r="BC24" i="4"/>
  <c r="BC31" i="4"/>
  <c r="BC33" i="4"/>
  <c r="BC20" i="4"/>
  <c r="BC30" i="4"/>
  <c r="BC34" i="4"/>
  <c r="BC35" i="4"/>
  <c r="BC26" i="4"/>
  <c r="BC38" i="4"/>
  <c r="BC25" i="4"/>
  <c r="BC28" i="4"/>
  <c r="BC15" i="4"/>
  <c r="BC8" i="4"/>
  <c r="BC22" i="4"/>
  <c r="BC16" i="4"/>
  <c r="BC32" i="4"/>
  <c r="AU15" i="3"/>
  <c r="AT15" i="3"/>
  <c r="B187" i="4" l="1"/>
  <c r="C186" i="4"/>
  <c r="D186" i="4" s="1" a="1"/>
  <c r="D186" i="4" s="1"/>
  <c r="BE3" i="4"/>
  <c r="BD6" i="4"/>
  <c r="BD8" i="4"/>
  <c r="BD4" i="4"/>
  <c r="BD16" i="4"/>
  <c r="BD9" i="4"/>
  <c r="BD21" i="4"/>
  <c r="BD7" i="4"/>
  <c r="BD14" i="4"/>
  <c r="BD19" i="4"/>
  <c r="BD5" i="4"/>
  <c r="BD23" i="4"/>
  <c r="BD27" i="4"/>
  <c r="BD42" i="4"/>
  <c r="BD43" i="4"/>
  <c r="BD11" i="4"/>
  <c r="BD15" i="4"/>
  <c r="BD24" i="4"/>
  <c r="BD39" i="4"/>
  <c r="BD40" i="4"/>
  <c r="BD18" i="4"/>
  <c r="BD25" i="4"/>
  <c r="BD41" i="4"/>
  <c r="BD26" i="4"/>
  <c r="BD38" i="4"/>
  <c r="BD37" i="4"/>
  <c r="BD44" i="4"/>
  <c r="BD45" i="4"/>
  <c r="BD29" i="4"/>
  <c r="BD46" i="4"/>
  <c r="BD10" i="4"/>
  <c r="BD32" i="4"/>
  <c r="BD31" i="4"/>
  <c r="BD33" i="4"/>
  <c r="BD20" i="4"/>
  <c r="BD30" i="4"/>
  <c r="BD34" i="4"/>
  <c r="BD35" i="4"/>
  <c r="BD36" i="4"/>
  <c r="BD28" i="4"/>
  <c r="BD17" i="4"/>
  <c r="BD12" i="4"/>
  <c r="BD22" i="4"/>
  <c r="BD13" i="4"/>
  <c r="N47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74" i="4"/>
  <c r="C73" i="4"/>
  <c r="D73" i="4" s="1" a="1"/>
  <c r="D73" i="4" s="1"/>
  <c r="AT25" i="3"/>
  <c r="AT26" i="3" s="1"/>
  <c r="AT17" i="3"/>
  <c r="AT18" i="3" s="1"/>
  <c r="AU25" i="3"/>
  <c r="AU26" i="3" s="1"/>
  <c r="AU17" i="3"/>
  <c r="AU18" i="3" s="1"/>
  <c r="C187" i="4" l="1"/>
  <c r="D187" i="4" s="1" a="1"/>
  <c r="D187" i="4" s="1"/>
  <c r="B188" i="4"/>
  <c r="N48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75" i="4"/>
  <c r="C74" i="4"/>
  <c r="D74" i="4" s="1" a="1"/>
  <c r="D74" i="4" s="1"/>
  <c r="BF3" i="4"/>
  <c r="BE4" i="4"/>
  <c r="BE22" i="4"/>
  <c r="BE21" i="4"/>
  <c r="BE16" i="4"/>
  <c r="BE23" i="4"/>
  <c r="BE24" i="4"/>
  <c r="BE28" i="4"/>
  <c r="BE9" i="4"/>
  <c r="BE7" i="4"/>
  <c r="BE14" i="4"/>
  <c r="BE12" i="4"/>
  <c r="BE13" i="4"/>
  <c r="BE25" i="4"/>
  <c r="BE29" i="4"/>
  <c r="BE33" i="4"/>
  <c r="BE37" i="4"/>
  <c r="BE41" i="4"/>
  <c r="BE45" i="4"/>
  <c r="BE17" i="4"/>
  <c r="BE19" i="4"/>
  <c r="BE32" i="4"/>
  <c r="BE39" i="4"/>
  <c r="BE8" i="4"/>
  <c r="BE5" i="4"/>
  <c r="BE27" i="4"/>
  <c r="BE42" i="4"/>
  <c r="BE11" i="4"/>
  <c r="BE15" i="4"/>
  <c r="BE40" i="4"/>
  <c r="BE31" i="4"/>
  <c r="BE20" i="4"/>
  <c r="BE30" i="4"/>
  <c r="BE34" i="4"/>
  <c r="BE35" i="4"/>
  <c r="BE36" i="4"/>
  <c r="BE26" i="4"/>
  <c r="BE38" i="4"/>
  <c r="BE43" i="4"/>
  <c r="BE44" i="4"/>
  <c r="BE6" i="4"/>
  <c r="BE10" i="4"/>
  <c r="BE46" i="4"/>
  <c r="BE47" i="4"/>
  <c r="BE48" i="4"/>
  <c r="BE18" i="4"/>
  <c r="C188" i="4" l="1"/>
  <c r="D188" i="4" s="1" a="1"/>
  <c r="D188" i="4" s="1"/>
  <c r="B189" i="4"/>
  <c r="B76" i="4"/>
  <c r="C75" i="4"/>
  <c r="D75" i="4" s="1" a="1"/>
  <c r="D75" i="4" s="1"/>
  <c r="BG3" i="4"/>
  <c r="BF5" i="4"/>
  <c r="BF9" i="4"/>
  <c r="BF13" i="4"/>
  <c r="BF17" i="4"/>
  <c r="BF21" i="4"/>
  <c r="BF23" i="4"/>
  <c r="BF18" i="4"/>
  <c r="BF20" i="4"/>
  <c r="BF22" i="4"/>
  <c r="BF19" i="4"/>
  <c r="BF11" i="4"/>
  <c r="BF4" i="4"/>
  <c r="BF16" i="4"/>
  <c r="BF24" i="4"/>
  <c r="BF27" i="4"/>
  <c r="BF31" i="4"/>
  <c r="BF35" i="4"/>
  <c r="BF39" i="4"/>
  <c r="BF43" i="4"/>
  <c r="BF47" i="4"/>
  <c r="BF46" i="4"/>
  <c r="BF12" i="4"/>
  <c r="BF41" i="4"/>
  <c r="BF8" i="4"/>
  <c r="BF38" i="4"/>
  <c r="BF6" i="4"/>
  <c r="BF34" i="4"/>
  <c r="BF44" i="4"/>
  <c r="BF25" i="4"/>
  <c r="BF14" i="4"/>
  <c r="BF30" i="4"/>
  <c r="BF36" i="4"/>
  <c r="BF42" i="4"/>
  <c r="BF26" i="4"/>
  <c r="BF37" i="4"/>
  <c r="BF40" i="4"/>
  <c r="BF45" i="4"/>
  <c r="BF32" i="4"/>
  <c r="BF10" i="4"/>
  <c r="BF33" i="4"/>
  <c r="BF48" i="4"/>
  <c r="BF29" i="4"/>
  <c r="BF28" i="4"/>
  <c r="BF15" i="4"/>
  <c r="BF7" i="4"/>
  <c r="N49" i="4"/>
  <c r="P48" i="4"/>
  <c r="O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C189" i="4" l="1"/>
  <c r="D189" i="4" s="1" a="1"/>
  <c r="D189" i="4" s="1"/>
  <c r="B190" i="4"/>
  <c r="N50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H3" i="4"/>
  <c r="BG14" i="4"/>
  <c r="BG16" i="4"/>
  <c r="BG18" i="4"/>
  <c r="BG20" i="4"/>
  <c r="BG22" i="4"/>
  <c r="BG15" i="4"/>
  <c r="BG17" i="4"/>
  <c r="BG6" i="4"/>
  <c r="BG11" i="4"/>
  <c r="BG4" i="4"/>
  <c r="BG23" i="4"/>
  <c r="BG9" i="4"/>
  <c r="BG21" i="4"/>
  <c r="BG24" i="4"/>
  <c r="BG28" i="4"/>
  <c r="BG7" i="4"/>
  <c r="BG19" i="4"/>
  <c r="BG8" i="4"/>
  <c r="BG40" i="4"/>
  <c r="BG12" i="4"/>
  <c r="BG41" i="4"/>
  <c r="BG38" i="4"/>
  <c r="BG39" i="4"/>
  <c r="BG26" i="4"/>
  <c r="BG37" i="4"/>
  <c r="BG47" i="4"/>
  <c r="BG31" i="4"/>
  <c r="BG34" i="4"/>
  <c r="BG44" i="4"/>
  <c r="BG10" i="4"/>
  <c r="BG33" i="4"/>
  <c r="BG35" i="4"/>
  <c r="BG30" i="4"/>
  <c r="BG36" i="4"/>
  <c r="BG42" i="4"/>
  <c r="BG43" i="4"/>
  <c r="BG5" i="4"/>
  <c r="BG32" i="4"/>
  <c r="BG13" i="4"/>
  <c r="BG25" i="4"/>
  <c r="BG27" i="4"/>
  <c r="BG48" i="4"/>
  <c r="BG29" i="4"/>
  <c r="BG45" i="4"/>
  <c r="BG46" i="4"/>
  <c r="BG49" i="4"/>
  <c r="BG50" i="4"/>
  <c r="B77" i="4"/>
  <c r="C76" i="4"/>
  <c r="D76" i="4" s="1" a="1"/>
  <c r="D76" i="4" s="1"/>
  <c r="B191" i="4" l="1"/>
  <c r="C190" i="4"/>
  <c r="D190" i="4" s="1" a="1"/>
  <c r="D190" i="4" s="1"/>
  <c r="BI3" i="4"/>
  <c r="BH10" i="4"/>
  <c r="BH12" i="4"/>
  <c r="BH14" i="4"/>
  <c r="BH16" i="4"/>
  <c r="BH18" i="4"/>
  <c r="BH20" i="4"/>
  <c r="BH11" i="4"/>
  <c r="BH13" i="4"/>
  <c r="BH6" i="4"/>
  <c r="BH4" i="4"/>
  <c r="BH23" i="4"/>
  <c r="BH9" i="4"/>
  <c r="BH21" i="4"/>
  <c r="BH35" i="4"/>
  <c r="BH42" i="4"/>
  <c r="BH15" i="4"/>
  <c r="BH40" i="4"/>
  <c r="BH26" i="4"/>
  <c r="BH37" i="4"/>
  <c r="BH50" i="4"/>
  <c r="BH24" i="4"/>
  <c r="BH30" i="4"/>
  <c r="BH47" i="4"/>
  <c r="BH5" i="4"/>
  <c r="BH32" i="4"/>
  <c r="BH33" i="4"/>
  <c r="BH34" i="4"/>
  <c r="BH41" i="4"/>
  <c r="BH38" i="4"/>
  <c r="BH39" i="4"/>
  <c r="BH19" i="4"/>
  <c r="BH31" i="4"/>
  <c r="BH25" i="4"/>
  <c r="BH17" i="4"/>
  <c r="BH29" i="4"/>
  <c r="BH43" i="4"/>
  <c r="BH44" i="4"/>
  <c r="BH45" i="4"/>
  <c r="BH28" i="4"/>
  <c r="BH46" i="4"/>
  <c r="BH22" i="4"/>
  <c r="BH48" i="4"/>
  <c r="BH27" i="4"/>
  <c r="BH7" i="4"/>
  <c r="BH49" i="4"/>
  <c r="BH36" i="4"/>
  <c r="BH8" i="4"/>
  <c r="B78" i="4"/>
  <c r="C77" i="4"/>
  <c r="D77" i="4" s="1" a="1"/>
  <c r="D77" i="4" s="1"/>
  <c r="N51" i="4"/>
  <c r="BH51" i="4" s="1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192" i="4" l="1"/>
  <c r="C191" i="4"/>
  <c r="D191" i="4" s="1" a="1"/>
  <c r="D191" i="4" s="1"/>
  <c r="B79" i="4"/>
  <c r="C78" i="4"/>
  <c r="D78" i="4" s="1" a="1"/>
  <c r="D78" i="4" s="1"/>
  <c r="N52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J3" i="4"/>
  <c r="BI19" i="4"/>
  <c r="BI21" i="4"/>
  <c r="BI6" i="4"/>
  <c r="BI8" i="4"/>
  <c r="BI10" i="4"/>
  <c r="BI12" i="4"/>
  <c r="BI14" i="4"/>
  <c r="BI16" i="4"/>
  <c r="BI7" i="4"/>
  <c r="BI9" i="4"/>
  <c r="BI25" i="4"/>
  <c r="BI29" i="4"/>
  <c r="BI11" i="4"/>
  <c r="BI4" i="4"/>
  <c r="BI23" i="4"/>
  <c r="BI15" i="4"/>
  <c r="BI20" i="4"/>
  <c r="BI26" i="4"/>
  <c r="BI30" i="4"/>
  <c r="BI34" i="4"/>
  <c r="BI38" i="4"/>
  <c r="BI42" i="4"/>
  <c r="BI46" i="4"/>
  <c r="BI50" i="4"/>
  <c r="BI27" i="4"/>
  <c r="BI49" i="4"/>
  <c r="BI18" i="4"/>
  <c r="BI39" i="4"/>
  <c r="BI52" i="4"/>
  <c r="BI28" i="4"/>
  <c r="BI36" i="4"/>
  <c r="BI37" i="4"/>
  <c r="BI5" i="4"/>
  <c r="BI31" i="4"/>
  <c r="BI51" i="4"/>
  <c r="BI32" i="4"/>
  <c r="BI33" i="4"/>
  <c r="BI35" i="4"/>
  <c r="BI41" i="4"/>
  <c r="BI22" i="4"/>
  <c r="BI24" i="4"/>
  <c r="BI44" i="4"/>
  <c r="BI13" i="4"/>
  <c r="BI17" i="4"/>
  <c r="BI43" i="4"/>
  <c r="BI45" i="4"/>
  <c r="BI47" i="4"/>
  <c r="BI40" i="4"/>
  <c r="BI48" i="4"/>
  <c r="C192" i="4" l="1"/>
  <c r="D192" i="4" s="1" a="1"/>
  <c r="D192" i="4" s="1"/>
  <c r="B193" i="4"/>
  <c r="N53" i="4"/>
  <c r="P52" i="4"/>
  <c r="O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K3" i="4"/>
  <c r="BJ6" i="4"/>
  <c r="BJ10" i="4"/>
  <c r="BJ14" i="4"/>
  <c r="BJ18" i="4"/>
  <c r="BJ22" i="4"/>
  <c r="BJ15" i="4"/>
  <c r="BJ17" i="4"/>
  <c r="BJ4" i="4"/>
  <c r="BJ8" i="4"/>
  <c r="BJ12" i="4"/>
  <c r="BJ5" i="4"/>
  <c r="BJ13" i="4"/>
  <c r="BJ25" i="4"/>
  <c r="BJ11" i="4"/>
  <c r="BJ16" i="4"/>
  <c r="BJ24" i="4"/>
  <c r="BJ28" i="4"/>
  <c r="BJ32" i="4"/>
  <c r="BJ36" i="4"/>
  <c r="BJ40" i="4"/>
  <c r="BJ44" i="4"/>
  <c r="BJ48" i="4"/>
  <c r="BJ52" i="4"/>
  <c r="BJ31" i="4"/>
  <c r="BJ38" i="4"/>
  <c r="BJ51" i="4"/>
  <c r="BJ23" i="4"/>
  <c r="BJ39" i="4"/>
  <c r="BJ20" i="4"/>
  <c r="BJ49" i="4"/>
  <c r="BJ26" i="4"/>
  <c r="BJ7" i="4"/>
  <c r="BJ30" i="4"/>
  <c r="BJ37" i="4"/>
  <c r="BJ19" i="4"/>
  <c r="BJ9" i="4"/>
  <c r="BJ34" i="4"/>
  <c r="BJ45" i="4"/>
  <c r="BJ29" i="4"/>
  <c r="BJ41" i="4"/>
  <c r="BJ42" i="4"/>
  <c r="BJ43" i="4"/>
  <c r="BJ46" i="4"/>
  <c r="BJ47" i="4"/>
  <c r="BJ27" i="4"/>
  <c r="BJ35" i="4"/>
  <c r="BJ50" i="4"/>
  <c r="BJ21" i="4"/>
  <c r="BJ33" i="4"/>
  <c r="BJ53" i="4"/>
  <c r="B80" i="4"/>
  <c r="C79" i="4"/>
  <c r="D79" i="4" s="1" a="1"/>
  <c r="D79" i="4" s="1"/>
  <c r="B194" i="4" l="1"/>
  <c r="C193" i="4"/>
  <c r="D193" i="4" s="1" a="1"/>
  <c r="D193" i="4" s="1"/>
  <c r="BK11" i="4"/>
  <c r="BK13" i="4"/>
  <c r="BK23" i="4"/>
  <c r="BK4" i="4"/>
  <c r="BK6" i="4"/>
  <c r="BK8" i="4"/>
  <c r="BK10" i="4"/>
  <c r="BK18" i="4"/>
  <c r="BK25" i="4"/>
  <c r="BK16" i="4"/>
  <c r="BK9" i="4"/>
  <c r="BK14" i="4"/>
  <c r="BK21" i="4"/>
  <c r="BK38" i="4"/>
  <c r="BK45" i="4"/>
  <c r="BK24" i="4"/>
  <c r="BK37" i="4"/>
  <c r="BK15" i="4"/>
  <c r="BK51" i="4"/>
  <c r="BK7" i="4"/>
  <c r="BK35" i="4"/>
  <c r="BK48" i="4"/>
  <c r="BK20" i="4"/>
  <c r="BK28" i="4"/>
  <c r="BK36" i="4"/>
  <c r="BK29" i="4"/>
  <c r="BK49" i="4"/>
  <c r="BK5" i="4"/>
  <c r="BK26" i="4"/>
  <c r="BK19" i="4"/>
  <c r="BK31" i="4"/>
  <c r="BK32" i="4"/>
  <c r="BK52" i="4"/>
  <c r="BK50" i="4"/>
  <c r="BK22" i="4"/>
  <c r="BK17" i="4"/>
  <c r="BK40" i="4"/>
  <c r="BK44" i="4"/>
  <c r="BK12" i="4"/>
  <c r="BK42" i="4"/>
  <c r="BK30" i="4"/>
  <c r="BK53" i="4"/>
  <c r="BK41" i="4"/>
  <c r="BK43" i="4"/>
  <c r="BK39" i="4"/>
  <c r="BK46" i="4"/>
  <c r="BK47" i="4"/>
  <c r="BL3" i="4"/>
  <c r="BK27" i="4"/>
  <c r="BK34" i="4"/>
  <c r="BK33" i="4"/>
  <c r="B81" i="4"/>
  <c r="C80" i="4"/>
  <c r="D80" i="4" s="1" a="1"/>
  <c r="D80" i="4" s="1"/>
  <c r="N54" i="4"/>
  <c r="BK54" i="4" s="1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195" i="4" l="1"/>
  <c r="C194" i="4"/>
  <c r="D194" i="4" s="1" a="1"/>
  <c r="D194" i="4" s="1"/>
  <c r="B82" i="4"/>
  <c r="C81" i="4"/>
  <c r="D81" i="4" s="1" a="1"/>
  <c r="D81" i="4" s="1"/>
  <c r="N55" i="4"/>
  <c r="P54" i="4"/>
  <c r="O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M3" i="4"/>
  <c r="BL7" i="4"/>
  <c r="BL9" i="4"/>
  <c r="BL23" i="4"/>
  <c r="BL4" i="4"/>
  <c r="BL6" i="4"/>
  <c r="BL13" i="4"/>
  <c r="BL18" i="4"/>
  <c r="BL11" i="4"/>
  <c r="BL22" i="4"/>
  <c r="BL8" i="4"/>
  <c r="BL14" i="4"/>
  <c r="BL30" i="4"/>
  <c r="BL52" i="4"/>
  <c r="BL26" i="4"/>
  <c r="BL50" i="4"/>
  <c r="BL24" i="4"/>
  <c r="BL37" i="4"/>
  <c r="BL38" i="4"/>
  <c r="BL29" i="4"/>
  <c r="BL34" i="4"/>
  <c r="BL47" i="4"/>
  <c r="BL35" i="4"/>
  <c r="BL33" i="4"/>
  <c r="BL40" i="4"/>
  <c r="BL43" i="4"/>
  <c r="BL51" i="4"/>
  <c r="BL53" i="4"/>
  <c r="BL49" i="4"/>
  <c r="BL5" i="4"/>
  <c r="BL54" i="4"/>
  <c r="BL10" i="4"/>
  <c r="BL20" i="4"/>
  <c r="BL19" i="4"/>
  <c r="BL31" i="4"/>
  <c r="BL15" i="4"/>
  <c r="BL27" i="4"/>
  <c r="BL36" i="4"/>
  <c r="BL46" i="4"/>
  <c r="BL17" i="4"/>
  <c r="BL16" i="4"/>
  <c r="BL12" i="4"/>
  <c r="BL42" i="4"/>
  <c r="BL45" i="4"/>
  <c r="BL25" i="4"/>
  <c r="BL44" i="4"/>
  <c r="BL28" i="4"/>
  <c r="BL41" i="4"/>
  <c r="BL39" i="4"/>
  <c r="BL48" i="4"/>
  <c r="BL55" i="4"/>
  <c r="BL21" i="4"/>
  <c r="BL32" i="4"/>
  <c r="C195" i="4" l="1"/>
  <c r="D195" i="4" s="1" a="1"/>
  <c r="D195" i="4" s="1"/>
  <c r="B196" i="4"/>
  <c r="BM5" i="4"/>
  <c r="BM23" i="4"/>
  <c r="BM8" i="4"/>
  <c r="BM15" i="4"/>
  <c r="BM20" i="4"/>
  <c r="BM26" i="4"/>
  <c r="BM30" i="4"/>
  <c r="BM6" i="4"/>
  <c r="BM13" i="4"/>
  <c r="BM18" i="4"/>
  <c r="BM4" i="4"/>
  <c r="BM16" i="4"/>
  <c r="BM10" i="4"/>
  <c r="BM17" i="4"/>
  <c r="BM27" i="4"/>
  <c r="BM31" i="4"/>
  <c r="BM35" i="4"/>
  <c r="BM39" i="4"/>
  <c r="BM43" i="4"/>
  <c r="BM47" i="4"/>
  <c r="BM51" i="4"/>
  <c r="BM11" i="4"/>
  <c r="BM25" i="4"/>
  <c r="BM29" i="4"/>
  <c r="BM34" i="4"/>
  <c r="BM41" i="4"/>
  <c r="BM28" i="4"/>
  <c r="BM36" i="4"/>
  <c r="BM49" i="4"/>
  <c r="BM50" i="4"/>
  <c r="BM33" i="4"/>
  <c r="BM54" i="4"/>
  <c r="BM7" i="4"/>
  <c r="BM22" i="4"/>
  <c r="BM46" i="4"/>
  <c r="BM40" i="4"/>
  <c r="BM53" i="4"/>
  <c r="BM14" i="4"/>
  <c r="BM9" i="4"/>
  <c r="BM21" i="4"/>
  <c r="BN3" i="4"/>
  <c r="BM24" i="4"/>
  <c r="BM32" i="4"/>
  <c r="BM19" i="4"/>
  <c r="BM44" i="4"/>
  <c r="BM12" i="4"/>
  <c r="BM42" i="4"/>
  <c r="BM45" i="4"/>
  <c r="BM37" i="4"/>
  <c r="BM38" i="4"/>
  <c r="BM48" i="4"/>
  <c r="BM55" i="4"/>
  <c r="BM52" i="4"/>
  <c r="N56" i="4"/>
  <c r="BM56" i="4" s="1"/>
  <c r="P55" i="4"/>
  <c r="O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83" i="4"/>
  <c r="C82" i="4"/>
  <c r="D82" i="4" s="1" a="1"/>
  <c r="D82" i="4" s="1"/>
  <c r="C196" i="4" l="1"/>
  <c r="D196" i="4" s="1" a="1"/>
  <c r="D196" i="4" s="1"/>
  <c r="B197" i="4"/>
  <c r="B84" i="4"/>
  <c r="C83" i="4"/>
  <c r="D83" i="4" s="1" a="1"/>
  <c r="D83" i="4" s="1"/>
  <c r="N57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N7" i="4"/>
  <c r="BN11" i="4"/>
  <c r="BN15" i="4"/>
  <c r="BN19" i="4"/>
  <c r="BN21" i="4"/>
  <c r="BN20" i="4"/>
  <c r="BN22" i="4"/>
  <c r="BN8" i="4"/>
  <c r="BN26" i="4"/>
  <c r="BN6" i="4"/>
  <c r="BN13" i="4"/>
  <c r="BN18" i="4"/>
  <c r="BN4" i="4"/>
  <c r="BN23" i="4"/>
  <c r="BN25" i="4"/>
  <c r="BN29" i="4"/>
  <c r="BN33" i="4"/>
  <c r="BN37" i="4"/>
  <c r="BN41" i="4"/>
  <c r="BN45" i="4"/>
  <c r="BN49" i="4"/>
  <c r="BN5" i="4"/>
  <c r="BN28" i="4"/>
  <c r="BN48" i="4"/>
  <c r="BN36" i="4"/>
  <c r="BN46" i="4"/>
  <c r="BN34" i="4"/>
  <c r="BN47" i="4"/>
  <c r="BN10" i="4"/>
  <c r="BN54" i="4"/>
  <c r="BN43" i="4"/>
  <c r="BN51" i="4"/>
  <c r="BN24" i="4"/>
  <c r="BN56" i="4"/>
  <c r="BN14" i="4"/>
  <c r="BN27" i="4"/>
  <c r="BN50" i="4"/>
  <c r="BN9" i="4"/>
  <c r="BN32" i="4"/>
  <c r="BN40" i="4"/>
  <c r="BN30" i="4"/>
  <c r="BN38" i="4"/>
  <c r="BN16" i="4"/>
  <c r="BN53" i="4"/>
  <c r="BN17" i="4"/>
  <c r="BN44" i="4"/>
  <c r="BN12" i="4"/>
  <c r="BN42" i="4"/>
  <c r="BN39" i="4"/>
  <c r="BN57" i="4"/>
  <c r="BN35" i="4"/>
  <c r="BN55" i="4"/>
  <c r="BN31" i="4"/>
  <c r="BN52" i="4"/>
  <c r="BO3" i="4"/>
  <c r="B198" i="4" l="1"/>
  <c r="C197" i="4"/>
  <c r="D197" i="4" s="1" a="1"/>
  <c r="D197" i="4" s="1"/>
  <c r="BO17" i="4"/>
  <c r="BO19" i="4"/>
  <c r="BO21" i="4"/>
  <c r="BO16" i="4"/>
  <c r="BO18" i="4"/>
  <c r="BO15" i="4"/>
  <c r="BO8" i="4"/>
  <c r="BO20" i="4"/>
  <c r="BO26" i="4"/>
  <c r="BO6" i="4"/>
  <c r="BO13" i="4"/>
  <c r="BO11" i="4"/>
  <c r="BO12" i="4"/>
  <c r="BO5" i="4"/>
  <c r="BO55" i="4"/>
  <c r="BO4" i="4"/>
  <c r="BO35" i="4"/>
  <c r="BO48" i="4"/>
  <c r="BO56" i="4"/>
  <c r="BO28" i="4"/>
  <c r="BO49" i="4"/>
  <c r="BO10" i="4"/>
  <c r="BO14" i="4"/>
  <c r="BO22" i="4"/>
  <c r="BO32" i="4"/>
  <c r="BO29" i="4"/>
  <c r="BO33" i="4"/>
  <c r="BO46" i="4"/>
  <c r="BO27" i="4"/>
  <c r="BO7" i="4"/>
  <c r="BO54" i="4"/>
  <c r="BO24" i="4"/>
  <c r="BO51" i="4"/>
  <c r="BO36" i="4"/>
  <c r="BO34" i="4"/>
  <c r="BO57" i="4"/>
  <c r="BO30" i="4"/>
  <c r="BO38" i="4"/>
  <c r="BO31" i="4"/>
  <c r="BO52" i="4"/>
  <c r="BO25" i="4"/>
  <c r="BO53" i="4"/>
  <c r="BO9" i="4"/>
  <c r="BO43" i="4"/>
  <c r="BO44" i="4"/>
  <c r="BO45" i="4"/>
  <c r="BO40" i="4"/>
  <c r="BO41" i="4"/>
  <c r="BO42" i="4"/>
  <c r="BO47" i="4"/>
  <c r="BO37" i="4"/>
  <c r="BO39" i="4"/>
  <c r="BO23" i="4"/>
  <c r="BO50" i="4"/>
  <c r="BP3" i="4"/>
  <c r="N58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85" i="4"/>
  <c r="C84" i="4"/>
  <c r="D84" i="4" s="1" a="1"/>
  <c r="D84" i="4" s="1"/>
  <c r="B199" i="4" l="1"/>
  <c r="C198" i="4"/>
  <c r="D198" i="4" s="1" a="1"/>
  <c r="D198" i="4" s="1"/>
  <c r="N59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86" i="4"/>
  <c r="C85" i="4"/>
  <c r="D85" i="4" s="1" a="1"/>
  <c r="D85" i="4" s="1"/>
  <c r="BP13" i="4"/>
  <c r="BP15" i="4"/>
  <c r="BP17" i="4"/>
  <c r="BP19" i="4"/>
  <c r="BP21" i="4"/>
  <c r="BP12" i="4"/>
  <c r="BP14" i="4"/>
  <c r="BP10" i="4"/>
  <c r="BP8" i="4"/>
  <c r="BP20" i="4"/>
  <c r="BP37" i="4"/>
  <c r="BP44" i="4"/>
  <c r="BP7" i="4"/>
  <c r="BP34" i="4"/>
  <c r="BP47" i="4"/>
  <c r="BP54" i="4"/>
  <c r="BP4" i="4"/>
  <c r="BP18" i="4"/>
  <c r="BP26" i="4"/>
  <c r="BP35" i="4"/>
  <c r="BP48" i="4"/>
  <c r="BP56" i="4"/>
  <c r="BP58" i="4"/>
  <c r="BP30" i="4"/>
  <c r="BP45" i="4"/>
  <c r="BP22" i="4"/>
  <c r="BP32" i="4"/>
  <c r="BP9" i="4"/>
  <c r="BP6" i="4"/>
  <c r="BP27" i="4"/>
  <c r="BP29" i="4"/>
  <c r="BP33" i="4"/>
  <c r="BP46" i="4"/>
  <c r="BP50" i="4"/>
  <c r="BP5" i="4"/>
  <c r="BP24" i="4"/>
  <c r="BP51" i="4"/>
  <c r="BP43" i="4"/>
  <c r="BP23" i="4"/>
  <c r="BP57" i="4"/>
  <c r="BP59" i="4"/>
  <c r="BP31" i="4"/>
  <c r="BP52" i="4"/>
  <c r="BP11" i="4"/>
  <c r="BP25" i="4"/>
  <c r="BP53" i="4"/>
  <c r="BP28" i="4"/>
  <c r="BP40" i="4"/>
  <c r="BP41" i="4"/>
  <c r="BP42" i="4"/>
  <c r="BQ3" i="4"/>
  <c r="BP38" i="4"/>
  <c r="BP39" i="4"/>
  <c r="BP49" i="4"/>
  <c r="BP36" i="4"/>
  <c r="BP16" i="4"/>
  <c r="BP55" i="4"/>
  <c r="BO58" i="4"/>
  <c r="C199" i="4" l="1"/>
  <c r="D199" i="4" s="1" a="1"/>
  <c r="D199" i="4" s="1"/>
  <c r="B200" i="4"/>
  <c r="B87" i="4"/>
  <c r="C86" i="4"/>
  <c r="D86" i="4" s="1" a="1"/>
  <c r="D86" i="4" s="1"/>
  <c r="BQ20" i="4"/>
  <c r="BQ22" i="4"/>
  <c r="BQ9" i="4"/>
  <c r="BQ11" i="4"/>
  <c r="BQ13" i="4"/>
  <c r="BQ15" i="4"/>
  <c r="BQ17" i="4"/>
  <c r="BQ19" i="4"/>
  <c r="BQ8" i="4"/>
  <c r="BQ10" i="4"/>
  <c r="BQ5" i="4"/>
  <c r="BQ27" i="4"/>
  <c r="BQ6" i="4"/>
  <c r="BQ18" i="4"/>
  <c r="BQ7" i="4"/>
  <c r="BQ24" i="4"/>
  <c r="BQ28" i="4"/>
  <c r="BQ32" i="4"/>
  <c r="BQ36" i="4"/>
  <c r="BQ40" i="4"/>
  <c r="BQ44" i="4"/>
  <c r="BQ48" i="4"/>
  <c r="BQ52" i="4"/>
  <c r="BQ51" i="4"/>
  <c r="BQ29" i="4"/>
  <c r="BQ33" i="4"/>
  <c r="BQ46" i="4"/>
  <c r="BQ34" i="4"/>
  <c r="BQ47" i="4"/>
  <c r="BQ54" i="4"/>
  <c r="BQ31" i="4"/>
  <c r="BQ14" i="4"/>
  <c r="BQ30" i="4"/>
  <c r="BQ45" i="4"/>
  <c r="BQ23" i="4"/>
  <c r="BQ55" i="4"/>
  <c r="BQ4" i="4"/>
  <c r="BQ50" i="4"/>
  <c r="BQ21" i="4"/>
  <c r="BQ39" i="4"/>
  <c r="BQ26" i="4"/>
  <c r="BQ43" i="4"/>
  <c r="BQ41" i="4"/>
  <c r="BQ56" i="4"/>
  <c r="BR3" i="4"/>
  <c r="BQ58" i="4"/>
  <c r="BQ25" i="4"/>
  <c r="BQ53" i="4"/>
  <c r="BQ12" i="4"/>
  <c r="BQ42" i="4"/>
  <c r="BQ57" i="4"/>
  <c r="BQ59" i="4"/>
  <c r="BQ37" i="4"/>
  <c r="BQ38" i="4"/>
  <c r="BQ49" i="4"/>
  <c r="BQ35" i="4"/>
  <c r="BQ16" i="4"/>
  <c r="N60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C200" i="4" l="1"/>
  <c r="D200" i="4" s="1" a="1"/>
  <c r="D200" i="4" s="1"/>
  <c r="B201" i="4"/>
  <c r="N61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4" i="4"/>
  <c r="BR8" i="4"/>
  <c r="BR12" i="4"/>
  <c r="BR16" i="4"/>
  <c r="BR20" i="4"/>
  <c r="BR18" i="4"/>
  <c r="BR5" i="4"/>
  <c r="BR7" i="4"/>
  <c r="BR9" i="4"/>
  <c r="BR11" i="4"/>
  <c r="BR13" i="4"/>
  <c r="BR15" i="4"/>
  <c r="BR6" i="4"/>
  <c r="BR10" i="4"/>
  <c r="BR22" i="4"/>
  <c r="BR27" i="4"/>
  <c r="BR26" i="4"/>
  <c r="BR30" i="4"/>
  <c r="BR34" i="4"/>
  <c r="BR38" i="4"/>
  <c r="BR42" i="4"/>
  <c r="BR46" i="4"/>
  <c r="BR50" i="4"/>
  <c r="BR33" i="4"/>
  <c r="BR29" i="4"/>
  <c r="BR43" i="4"/>
  <c r="BR44" i="4"/>
  <c r="BR31" i="4"/>
  <c r="BR36" i="4"/>
  <c r="BR39" i="4"/>
  <c r="BR23" i="4"/>
  <c r="BR55" i="4"/>
  <c r="BR54" i="4"/>
  <c r="BR25" i="4"/>
  <c r="BR49" i="4"/>
  <c r="BR21" i="4"/>
  <c r="BS3" i="4"/>
  <c r="BR53" i="4"/>
  <c r="BR58" i="4"/>
  <c r="BR14" i="4"/>
  <c r="BR41" i="4"/>
  <c r="BR56" i="4"/>
  <c r="BR60" i="4"/>
  <c r="BR32" i="4"/>
  <c r="BR52" i="4"/>
  <c r="BR17" i="4"/>
  <c r="BR24" i="4"/>
  <c r="BR28" i="4"/>
  <c r="BR45" i="4"/>
  <c r="BR47" i="4"/>
  <c r="BR40" i="4"/>
  <c r="BR48" i="4"/>
  <c r="BR57" i="4"/>
  <c r="BR59" i="4"/>
  <c r="BR37" i="4"/>
  <c r="BR61" i="4"/>
  <c r="BR35" i="4"/>
  <c r="BR51" i="4"/>
  <c r="BR19" i="4"/>
  <c r="B88" i="4"/>
  <c r="C87" i="4"/>
  <c r="D87" i="4" s="1" a="1"/>
  <c r="D87" i="4" s="1"/>
  <c r="C201" i="4" l="1"/>
  <c r="D201" i="4" s="1" a="1"/>
  <c r="D201" i="4" s="1"/>
  <c r="B202" i="4"/>
  <c r="BS14" i="4"/>
  <c r="BS16" i="4"/>
  <c r="BS5" i="4"/>
  <c r="BS7" i="4"/>
  <c r="BS9" i="4"/>
  <c r="BS11" i="4"/>
  <c r="BS4" i="4"/>
  <c r="BS23" i="4"/>
  <c r="BS10" i="4"/>
  <c r="BS15" i="4"/>
  <c r="BS22" i="4"/>
  <c r="BS27" i="4"/>
  <c r="BS8" i="4"/>
  <c r="BS20" i="4"/>
  <c r="BS19" i="4"/>
  <c r="BS40" i="4"/>
  <c r="BS47" i="4"/>
  <c r="BS56" i="4"/>
  <c r="BS60" i="4"/>
  <c r="BS32" i="4"/>
  <c r="BS45" i="4"/>
  <c r="BS33" i="4"/>
  <c r="BS46" i="4"/>
  <c r="BS17" i="4"/>
  <c r="BS25" i="4"/>
  <c r="BS61" i="4"/>
  <c r="BS43" i="4"/>
  <c r="BS44" i="4"/>
  <c r="BS28" i="4"/>
  <c r="BS42" i="4"/>
  <c r="BS36" i="4"/>
  <c r="BS39" i="4"/>
  <c r="BS6" i="4"/>
  <c r="BS21" i="4"/>
  <c r="BS50" i="4"/>
  <c r="BS54" i="4"/>
  <c r="BS57" i="4"/>
  <c r="BS49" i="4"/>
  <c r="BS18" i="4"/>
  <c r="BS34" i="4"/>
  <c r="BS53" i="4"/>
  <c r="BS58" i="4"/>
  <c r="BS30" i="4"/>
  <c r="BS31" i="4"/>
  <c r="BS52" i="4"/>
  <c r="BT3" i="4"/>
  <c r="BS29" i="4"/>
  <c r="BS24" i="4"/>
  <c r="BS12" i="4"/>
  <c r="BS41" i="4"/>
  <c r="BS48" i="4"/>
  <c r="BS13" i="4"/>
  <c r="BS26" i="4"/>
  <c r="BS38" i="4"/>
  <c r="BS59" i="4"/>
  <c r="BS37" i="4"/>
  <c r="BS35" i="4"/>
  <c r="BS51" i="4"/>
  <c r="BS55" i="4"/>
  <c r="B89" i="4"/>
  <c r="C88" i="4"/>
  <c r="D88" i="4" s="1" a="1"/>
  <c r="D88" i="4" s="1"/>
  <c r="N62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203" i="4" l="1"/>
  <c r="C202" i="4"/>
  <c r="D202" i="4" s="1" a="1"/>
  <c r="D202" i="4" s="1"/>
  <c r="B90" i="4"/>
  <c r="C89" i="4"/>
  <c r="D89" i="4" s="1" a="1"/>
  <c r="D89" i="4" s="1"/>
  <c r="N63" i="4"/>
  <c r="BT63" i="4" s="1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T10" i="4"/>
  <c r="BT12" i="4"/>
  <c r="BT5" i="4"/>
  <c r="BT7" i="4"/>
  <c r="BT17" i="4"/>
  <c r="BT15" i="4"/>
  <c r="BT22" i="4"/>
  <c r="BT13" i="4"/>
  <c r="BT14" i="4"/>
  <c r="BT16" i="4"/>
  <c r="BT11" i="4"/>
  <c r="BT20" i="4"/>
  <c r="BT30" i="4"/>
  <c r="BT31" i="4"/>
  <c r="BT32" i="4"/>
  <c r="BT45" i="4"/>
  <c r="BT42" i="4"/>
  <c r="BT57" i="4"/>
  <c r="BT59" i="4"/>
  <c r="BT25" i="4"/>
  <c r="BT21" i="4"/>
  <c r="BT9" i="4"/>
  <c r="BT28" i="4"/>
  <c r="BT23" i="4"/>
  <c r="BT53" i="4"/>
  <c r="BT6" i="4"/>
  <c r="BT27" i="4"/>
  <c r="BT35" i="4"/>
  <c r="BT48" i="4"/>
  <c r="BT52" i="4"/>
  <c r="BT55" i="4"/>
  <c r="BT39" i="4"/>
  <c r="BT46" i="4"/>
  <c r="BT54" i="4"/>
  <c r="BT29" i="4"/>
  <c r="BT37" i="4"/>
  <c r="BT47" i="4"/>
  <c r="BT18" i="4"/>
  <c r="BT19" i="4"/>
  <c r="BT56" i="4"/>
  <c r="BT58" i="4"/>
  <c r="BT60" i="4"/>
  <c r="BT62" i="4"/>
  <c r="BU3" i="4"/>
  <c r="BT4" i="4"/>
  <c r="BT24" i="4"/>
  <c r="BT43" i="4"/>
  <c r="BT44" i="4"/>
  <c r="BT40" i="4"/>
  <c r="BT41" i="4"/>
  <c r="BT26" i="4"/>
  <c r="BT36" i="4"/>
  <c r="BT38" i="4"/>
  <c r="BT49" i="4"/>
  <c r="BT61" i="4"/>
  <c r="BT34" i="4"/>
  <c r="BT50" i="4"/>
  <c r="BT8" i="4"/>
  <c r="BT33" i="4"/>
  <c r="BT51" i="4"/>
  <c r="BS62" i="4"/>
  <c r="B204" i="4" l="1"/>
  <c r="C203" i="4"/>
  <c r="D203" i="4" s="1" a="1"/>
  <c r="D203" i="4" s="1"/>
  <c r="BU6" i="4"/>
  <c r="BU8" i="4"/>
  <c r="BU12" i="4"/>
  <c r="BU5" i="4"/>
  <c r="BU24" i="4"/>
  <c r="BU28" i="4"/>
  <c r="BU17" i="4"/>
  <c r="BU10" i="4"/>
  <c r="BU15" i="4"/>
  <c r="BU22" i="4"/>
  <c r="BU20" i="4"/>
  <c r="BU21" i="4"/>
  <c r="BU25" i="4"/>
  <c r="BU29" i="4"/>
  <c r="BU33" i="4"/>
  <c r="BU37" i="4"/>
  <c r="BU41" i="4"/>
  <c r="BU45" i="4"/>
  <c r="BU49" i="4"/>
  <c r="BU36" i="4"/>
  <c r="BU43" i="4"/>
  <c r="BU14" i="4"/>
  <c r="BU44" i="4"/>
  <c r="BU7" i="4"/>
  <c r="BU11" i="4"/>
  <c r="BU30" i="4"/>
  <c r="BU31" i="4"/>
  <c r="BU53" i="4"/>
  <c r="BU55" i="4"/>
  <c r="BU42" i="4"/>
  <c r="BU56" i="4"/>
  <c r="BU63" i="4"/>
  <c r="BU9" i="4"/>
  <c r="BU27" i="4"/>
  <c r="BU48" i="4"/>
  <c r="BU59" i="4"/>
  <c r="BU61" i="4"/>
  <c r="BU23" i="4"/>
  <c r="BU57" i="4"/>
  <c r="BU35" i="4"/>
  <c r="BU52" i="4"/>
  <c r="BU47" i="4"/>
  <c r="BU16" i="4"/>
  <c r="BU32" i="4"/>
  <c r="BU51" i="4"/>
  <c r="BU19" i="4"/>
  <c r="BU58" i="4"/>
  <c r="BU60" i="4"/>
  <c r="BU62" i="4"/>
  <c r="BV3" i="4"/>
  <c r="BU4" i="4"/>
  <c r="BU46" i="4"/>
  <c r="BU54" i="4"/>
  <c r="BU18" i="4"/>
  <c r="BU39" i="4"/>
  <c r="BU40" i="4"/>
  <c r="BU13" i="4"/>
  <c r="BU26" i="4"/>
  <c r="BU38" i="4"/>
  <c r="BU34" i="4"/>
  <c r="BU50" i="4"/>
  <c r="N64" i="4"/>
  <c r="BU64" i="4" s="1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91" i="4"/>
  <c r="C90" i="4"/>
  <c r="D90" i="4" s="1" a="1"/>
  <c r="D90" i="4" s="1"/>
  <c r="C204" i="4" l="1"/>
  <c r="D204" i="4" s="1" a="1"/>
  <c r="D204" i="4" s="1"/>
  <c r="B205" i="4"/>
  <c r="BV5" i="4"/>
  <c r="BV9" i="4"/>
  <c r="BV13" i="4"/>
  <c r="BV17" i="4"/>
  <c r="BV21" i="4"/>
  <c r="BV4" i="4"/>
  <c r="BV23" i="4"/>
  <c r="BV22" i="4"/>
  <c r="BV12" i="4"/>
  <c r="BV24" i="4"/>
  <c r="BV10" i="4"/>
  <c r="BV8" i="4"/>
  <c r="BV27" i="4"/>
  <c r="BV31" i="4"/>
  <c r="BV35" i="4"/>
  <c r="BV39" i="4"/>
  <c r="BV43" i="4"/>
  <c r="BV47" i="4"/>
  <c r="BV51" i="4"/>
  <c r="BV18" i="4"/>
  <c r="BV26" i="4"/>
  <c r="BV50" i="4"/>
  <c r="BV61" i="4"/>
  <c r="BV63" i="4"/>
  <c r="BV14" i="4"/>
  <c r="BV20" i="4"/>
  <c r="BV44" i="4"/>
  <c r="BV41" i="4"/>
  <c r="BV19" i="4"/>
  <c r="BV52" i="4"/>
  <c r="BV57" i="4"/>
  <c r="BV42" i="4"/>
  <c r="BV56" i="4"/>
  <c r="BV7" i="4"/>
  <c r="BV49" i="4"/>
  <c r="BV11" i="4"/>
  <c r="BV16" i="4"/>
  <c r="BV55" i="4"/>
  <c r="BV15" i="4"/>
  <c r="BV25" i="4"/>
  <c r="BV48" i="4"/>
  <c r="BV53" i="4"/>
  <c r="BV59" i="4"/>
  <c r="BV6" i="4"/>
  <c r="BV29" i="4"/>
  <c r="BV37" i="4"/>
  <c r="BV33" i="4"/>
  <c r="BV34" i="4"/>
  <c r="BV32" i="4"/>
  <c r="BV30" i="4"/>
  <c r="BV58" i="4"/>
  <c r="BV60" i="4"/>
  <c r="BV62" i="4"/>
  <c r="BW3" i="4"/>
  <c r="BV28" i="4"/>
  <c r="BV45" i="4"/>
  <c r="BV46" i="4"/>
  <c r="BV54" i="4"/>
  <c r="BV64" i="4"/>
  <c r="BV40" i="4"/>
  <c r="BV36" i="4"/>
  <c r="BV38" i="4"/>
  <c r="N65" i="4"/>
  <c r="BV65" i="4" s="1"/>
  <c r="P64" i="4"/>
  <c r="O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92" i="4"/>
  <c r="C91" i="4"/>
  <c r="D91" i="4" s="1" a="1"/>
  <c r="D91" i="4" s="1"/>
  <c r="C205" i="4" l="1"/>
  <c r="D205" i="4" s="1" a="1"/>
  <c r="D205" i="4" s="1"/>
  <c r="B206" i="4"/>
  <c r="BW18" i="4"/>
  <c r="BW20" i="4"/>
  <c r="BW22" i="4"/>
  <c r="BW19" i="4"/>
  <c r="BW21" i="4"/>
  <c r="BW7" i="4"/>
  <c r="BW14" i="4"/>
  <c r="BW5" i="4"/>
  <c r="BW12" i="4"/>
  <c r="BW17" i="4"/>
  <c r="BW24" i="4"/>
  <c r="BW15" i="4"/>
  <c r="BW9" i="4"/>
  <c r="BW16" i="4"/>
  <c r="BW23" i="4"/>
  <c r="BW32" i="4"/>
  <c r="BW53" i="4"/>
  <c r="BW57" i="4"/>
  <c r="BW61" i="4"/>
  <c r="BW25" i="4"/>
  <c r="BW42" i="4"/>
  <c r="BW43" i="4"/>
  <c r="BW59" i="4"/>
  <c r="BW63" i="4"/>
  <c r="BW6" i="4"/>
  <c r="BW40" i="4"/>
  <c r="BW10" i="4"/>
  <c r="BW41" i="4"/>
  <c r="BW8" i="4"/>
  <c r="BW48" i="4"/>
  <c r="BW50" i="4"/>
  <c r="BW64" i="4"/>
  <c r="BW52" i="4"/>
  <c r="BW27" i="4"/>
  <c r="BW49" i="4"/>
  <c r="BW11" i="4"/>
  <c r="BW55" i="4"/>
  <c r="BW38" i="4"/>
  <c r="BW65" i="4"/>
  <c r="BW28" i="4"/>
  <c r="BW51" i="4"/>
  <c r="BW35" i="4"/>
  <c r="BW33" i="4"/>
  <c r="BW34" i="4"/>
  <c r="BW31" i="4"/>
  <c r="BW56" i="4"/>
  <c r="BW30" i="4"/>
  <c r="BW58" i="4"/>
  <c r="BW60" i="4"/>
  <c r="BW29" i="4"/>
  <c r="BW62" i="4"/>
  <c r="BW4" i="4"/>
  <c r="BW44" i="4"/>
  <c r="BW45" i="4"/>
  <c r="BW46" i="4"/>
  <c r="BW47" i="4"/>
  <c r="BW54" i="4"/>
  <c r="BW39" i="4"/>
  <c r="BW13" i="4"/>
  <c r="BW37" i="4"/>
  <c r="BW26" i="4"/>
  <c r="BW36" i="4"/>
  <c r="N66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93" i="4"/>
  <c r="C92" i="4"/>
  <c r="D92" i="4" s="1" a="1"/>
  <c r="D92" i="4" s="1"/>
  <c r="B207" i="4" l="1"/>
  <c r="C206" i="4"/>
  <c r="D206" i="4" s="1" a="1"/>
  <c r="D206" i="4" s="1"/>
  <c r="B94" i="4"/>
  <c r="C93" i="4"/>
  <c r="D93" i="4" s="1" a="1"/>
  <c r="D93" i="4" s="1"/>
  <c r="N67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C207" i="4" l="1"/>
  <c r="D207" i="4" s="1" a="1"/>
  <c r="D207" i="4" s="1"/>
  <c r="B208" i="4"/>
  <c r="N68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95" i="4"/>
  <c r="C94" i="4"/>
  <c r="D94" i="4" s="1" a="1"/>
  <c r="D94" i="4" s="1"/>
  <c r="C208" i="4" l="1"/>
  <c r="D208" i="4" s="1" a="1"/>
  <c r="D208" i="4" s="1"/>
  <c r="B209" i="4"/>
  <c r="B96" i="4"/>
  <c r="C95" i="4"/>
  <c r="D95" i="4" s="1" a="1"/>
  <c r="D95" i="4" s="1"/>
  <c r="N69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C209" i="4" l="1"/>
  <c r="D209" i="4" s="1" a="1"/>
  <c r="D209" i="4" s="1"/>
  <c r="B210" i="4"/>
  <c r="N70" i="4"/>
  <c r="P69" i="4"/>
  <c r="O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97" i="4"/>
  <c r="C96" i="4"/>
  <c r="D96" i="4" s="1" a="1"/>
  <c r="D96" i="4" s="1"/>
  <c r="B211" i="4" l="1"/>
  <c r="C210" i="4"/>
  <c r="D210" i="4" s="1" a="1"/>
  <c r="D210" i="4" s="1"/>
  <c r="B98" i="4"/>
  <c r="C97" i="4"/>
  <c r="D97" i="4" s="1" a="1"/>
  <c r="D97" i="4" s="1"/>
  <c r="O70" i="4"/>
  <c r="N71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212" i="4" l="1"/>
  <c r="C211" i="4"/>
  <c r="D211" i="4" s="1" a="1"/>
  <c r="D211" i="4" s="1"/>
  <c r="N72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99" i="4"/>
  <c r="C98" i="4"/>
  <c r="D98" i="4" s="1" a="1"/>
  <c r="D98" i="4" s="1"/>
  <c r="C212" i="4" l="1"/>
  <c r="D212" i="4" s="1" a="1"/>
  <c r="D212" i="4" s="1"/>
  <c r="B213" i="4"/>
  <c r="B100" i="4"/>
  <c r="C99" i="4"/>
  <c r="D99" i="4" s="1" a="1"/>
  <c r="D99" i="4" s="1"/>
  <c r="N73" i="4"/>
  <c r="P72" i="4"/>
  <c r="O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C213" i="4" l="1"/>
  <c r="D213" i="4" s="1" a="1"/>
  <c r="D213" i="4" s="1"/>
  <c r="B214" i="4"/>
  <c r="O73" i="4"/>
  <c r="P73" i="4"/>
  <c r="N74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101" i="4"/>
  <c r="C100" i="4"/>
  <c r="D100" i="4" s="1" a="1"/>
  <c r="D100" i="4" s="1"/>
  <c r="B215" i="4" l="1"/>
  <c r="C214" i="4"/>
  <c r="D214" i="4" s="1" a="1"/>
  <c r="D214" i="4" s="1"/>
  <c r="B102" i="4"/>
  <c r="C101" i="4"/>
  <c r="D101" i="4" s="1" a="1"/>
  <c r="D101" i="4" s="1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C215" i="4" l="1"/>
  <c r="D215" i="4" s="1" a="1"/>
  <c r="D215" i="4" s="1"/>
  <c r="B216" i="4"/>
  <c r="B103" i="4"/>
  <c r="C102" i="4"/>
  <c r="D102" i="4" s="1" a="1"/>
  <c r="D102" i="4" s="1"/>
  <c r="C216" i="4" l="1"/>
  <c r="D216" i="4" s="1" a="1"/>
  <c r="D216" i="4" s="1"/>
  <c r="B217" i="4"/>
  <c r="B104" i="4"/>
  <c r="C103" i="4"/>
  <c r="D103" i="4" s="1" a="1"/>
  <c r="D103" i="4" s="1"/>
  <c r="C217" i="4" l="1"/>
  <c r="D217" i="4" s="1" a="1"/>
  <c r="D217" i="4" s="1"/>
  <c r="B218" i="4"/>
  <c r="B105" i="4"/>
  <c r="C104" i="4"/>
  <c r="D104" i="4" s="1" a="1"/>
  <c r="D104" i="4" s="1"/>
  <c r="B219" i="4" l="1"/>
  <c r="C218" i="4"/>
  <c r="D218" i="4" s="1" a="1"/>
  <c r="D218" i="4" s="1"/>
  <c r="B106" i="4"/>
  <c r="C105" i="4"/>
  <c r="D105" i="4" s="1" a="1"/>
  <c r="D105" i="4" s="1"/>
  <c r="C219" i="4" l="1"/>
  <c r="D219" i="4" s="1" a="1"/>
  <c r="D219" i="4" s="1"/>
  <c r="B220" i="4"/>
  <c r="B107" i="4"/>
  <c r="C106" i="4"/>
  <c r="D106" i="4" s="1" a="1"/>
  <c r="D106" i="4" s="1"/>
  <c r="C220" i="4" l="1"/>
  <c r="D220" i="4" s="1" a="1"/>
  <c r="D220" i="4" s="1"/>
  <c r="B221" i="4"/>
  <c r="B108" i="4"/>
  <c r="C107" i="4"/>
  <c r="D107" i="4" s="1" a="1"/>
  <c r="D107" i="4" s="1"/>
  <c r="B222" i="4" l="1"/>
  <c r="C221" i="4"/>
  <c r="D221" i="4" s="1" a="1"/>
  <c r="D221" i="4" s="1"/>
  <c r="B109" i="4"/>
  <c r="C108" i="4"/>
  <c r="D108" i="4" s="1" a="1"/>
  <c r="D108" i="4" s="1"/>
  <c r="B223" i="4" l="1"/>
  <c r="C222" i="4"/>
  <c r="D222" i="4" s="1" a="1"/>
  <c r="D222" i="4" s="1"/>
  <c r="B110" i="4"/>
  <c r="C109" i="4"/>
  <c r="D109" i="4" s="1" a="1"/>
  <c r="D109" i="4" s="1"/>
  <c r="C223" i="4" l="1"/>
  <c r="D223" i="4" s="1" a="1"/>
  <c r="D223" i="4" s="1"/>
  <c r="B224" i="4"/>
  <c r="B111" i="4"/>
  <c r="C110" i="4"/>
  <c r="D110" i="4" s="1" a="1"/>
  <c r="D110" i="4" s="1"/>
  <c r="C224" i="4" l="1"/>
  <c r="D224" i="4" s="1" a="1"/>
  <c r="D224" i="4" s="1"/>
  <c r="B225" i="4"/>
  <c r="B112" i="4"/>
  <c r="C111" i="4"/>
  <c r="D111" i="4" s="1" a="1"/>
  <c r="D111" i="4" s="1"/>
  <c r="C225" i="4" l="1"/>
  <c r="D225" i="4" s="1" a="1"/>
  <c r="D225" i="4" s="1"/>
  <c r="B226" i="4"/>
  <c r="B113" i="4"/>
  <c r="C112" i="4"/>
  <c r="D112" i="4" s="1" a="1"/>
  <c r="D112" i="4" s="1"/>
  <c r="B227" i="4" l="1"/>
  <c r="C226" i="4"/>
  <c r="D226" i="4" s="1" a="1"/>
  <c r="D226" i="4" s="1"/>
  <c r="B114" i="4"/>
  <c r="C113" i="4"/>
  <c r="D113" i="4" s="1" a="1"/>
  <c r="D113" i="4" s="1"/>
  <c r="B228" i="4" l="1"/>
  <c r="C227" i="4"/>
  <c r="D227" i="4" s="1" a="1"/>
  <c r="D227" i="4" s="1"/>
  <c r="B115" i="4"/>
  <c r="C114" i="4"/>
  <c r="D114" i="4" s="1" a="1"/>
  <c r="D114" i="4" s="1"/>
  <c r="C228" i="4" l="1"/>
  <c r="D228" i="4" s="1" a="1"/>
  <c r="D228" i="4" s="1"/>
  <c r="B229" i="4"/>
  <c r="B116" i="4"/>
  <c r="C115" i="4"/>
  <c r="D115" i="4" s="1" a="1"/>
  <c r="D115" i="4" s="1"/>
  <c r="C229" i="4" l="1"/>
  <c r="D229" i="4" s="1" a="1"/>
  <c r="D229" i="4" s="1"/>
  <c r="B230" i="4"/>
  <c r="B117" i="4"/>
  <c r="C116" i="4"/>
  <c r="D116" i="4" s="1" a="1"/>
  <c r="D116" i="4" s="1"/>
  <c r="B231" i="4" l="1"/>
  <c r="C230" i="4"/>
  <c r="D230" i="4" s="1" a="1"/>
  <c r="D230" i="4" s="1"/>
  <c r="B118" i="4"/>
  <c r="C117" i="4"/>
  <c r="D117" i="4" s="1" a="1"/>
  <c r="D117" i="4" s="1"/>
  <c r="C231" i="4" l="1"/>
  <c r="D231" i="4" s="1" a="1"/>
  <c r="D231" i="4" s="1"/>
  <c r="B232" i="4"/>
  <c r="B119" i="4"/>
  <c r="C118" i="4"/>
  <c r="D118" i="4" s="1" a="1"/>
  <c r="D118" i="4" s="1"/>
  <c r="C232" i="4" l="1"/>
  <c r="D232" i="4" s="1" a="1"/>
  <c r="D232" i="4" s="1"/>
  <c r="B120" i="4"/>
  <c r="C119" i="4"/>
  <c r="D119" i="4" s="1" a="1"/>
  <c r="D119" i="4" s="1"/>
  <c r="B121" i="4" l="1"/>
  <c r="C120" i="4"/>
  <c r="D120" i="4" s="1" a="1"/>
  <c r="D120" i="4" s="1"/>
  <c r="B122" i="4" l="1"/>
  <c r="C121" i="4"/>
  <c r="D121" i="4" s="1" a="1"/>
  <c r="D121" i="4" s="1"/>
  <c r="B123" i="4" l="1"/>
  <c r="C122" i="4"/>
  <c r="D122" i="4" s="1" a="1"/>
  <c r="D122" i="4" s="1"/>
  <c r="B124" i="4" l="1"/>
  <c r="C123" i="4"/>
  <c r="D123" i="4" s="1" a="1"/>
  <c r="D123" i="4" s="1"/>
  <c r="B125" i="4" l="1"/>
  <c r="C124" i="4"/>
  <c r="D124" i="4" s="1" a="1"/>
  <c r="D124" i="4" s="1"/>
  <c r="B126" i="4" l="1"/>
  <c r="C125" i="4"/>
  <c r="D125" i="4" s="1" a="1"/>
  <c r="D125" i="4" s="1"/>
  <c r="B127" i="4" l="1"/>
  <c r="C126" i="4"/>
  <c r="D126" i="4" s="1" a="1"/>
  <c r="D126" i="4" s="1"/>
  <c r="B128" i="4" l="1"/>
  <c r="C127" i="4"/>
  <c r="D127" i="4" s="1" a="1"/>
  <c r="D127" i="4" s="1"/>
  <c r="B129" i="4" l="1"/>
  <c r="C128" i="4"/>
  <c r="D128" i="4" s="1" a="1"/>
  <c r="D128" i="4" s="1"/>
  <c r="B130" i="4" l="1"/>
  <c r="C129" i="4"/>
  <c r="D129" i="4" s="1" a="1"/>
  <c r="D129" i="4" s="1"/>
  <c r="B131" i="4" l="1"/>
  <c r="C130" i="4"/>
  <c r="D130" i="4" s="1" a="1"/>
  <c r="D130" i="4" s="1"/>
  <c r="B132" i="4" l="1"/>
  <c r="C131" i="4"/>
  <c r="D131" i="4" s="1" a="1"/>
  <c r="D131" i="4" s="1"/>
  <c r="C132" i="4" l="1"/>
  <c r="D132" i="4" s="1" a="1"/>
  <c r="D132" i="4" s="1"/>
  <c r="B133" i="4"/>
  <c r="B134" i="4" l="1"/>
  <c r="C133" i="4"/>
  <c r="D133" i="4" s="1" a="1"/>
  <c r="D133" i="4" s="1"/>
  <c r="C134" i="4" l="1"/>
  <c r="D134" i="4" s="1" a="1"/>
  <c r="D134" i="4" s="1"/>
  <c r="B135" i="4"/>
  <c r="C135" i="4" l="1"/>
  <c r="D135" i="4" s="1" a="1"/>
  <c r="D135" i="4" s="1"/>
  <c r="B136" i="4"/>
  <c r="C136" i="4" l="1"/>
  <c r="D136" i="4" s="1" a="1"/>
  <c r="D136" i="4" s="1"/>
  <c r="B137" i="4"/>
  <c r="C137" i="4" l="1"/>
  <c r="D137" i="4" s="1" a="1"/>
  <c r="D137" i="4" s="1"/>
  <c r="B138" i="4"/>
  <c r="C138" i="4" l="1"/>
  <c r="D138" i="4" s="1" a="1"/>
  <c r="D138" i="4" s="1"/>
  <c r="B139" i="4"/>
  <c r="C139" i="4" l="1"/>
  <c r="D139" i="4" s="1" a="1"/>
  <c r="D139" i="4" s="1"/>
  <c r="B140" i="4"/>
  <c r="C140" i="4" l="1"/>
  <c r="D140" i="4" s="1" a="1"/>
  <c r="D140" i="4" s="1"/>
  <c r="B141" i="4"/>
  <c r="C141" i="4" l="1"/>
  <c r="D141" i="4" s="1" a="1"/>
  <c r="D141" i="4" s="1"/>
  <c r="B142" i="4"/>
  <c r="C142" i="4" s="1"/>
  <c r="D142" i="4" s="1" a="1"/>
  <c r="D14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<sst xmlns="http://schemas.openxmlformats.org/spreadsheetml/2006/main" count="85" uniqueCount="55">
  <si>
    <t>Total drop height / mm</t>
  </si>
  <si>
    <t>Particle Diameter / mm</t>
  </si>
  <si>
    <r>
      <t>d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/ m</t>
    </r>
  </si>
  <si>
    <r>
      <t>d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/ mm</t>
    </r>
  </si>
  <si>
    <r>
      <t>g / m s</t>
    </r>
    <r>
      <rPr>
        <vertAlign val="superscript"/>
        <sz val="11"/>
        <color theme="1"/>
        <rFont val="Calibri"/>
        <family val="2"/>
        <scheme val="minor"/>
      </rPr>
      <t>-2</t>
    </r>
  </si>
  <si>
    <r>
      <rPr>
        <sz val="11"/>
        <color theme="1"/>
        <rFont val="Calibri"/>
        <family val="2"/>
      </rPr>
      <t>ρ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 xml:space="preserve"> / kg m</t>
    </r>
    <r>
      <rPr>
        <vertAlign val="superscript"/>
        <sz val="11"/>
        <color theme="1"/>
        <rFont val="Calibri"/>
        <family val="2"/>
      </rPr>
      <t>-3</t>
    </r>
  </si>
  <si>
    <r>
      <t>ρ</t>
    </r>
    <r>
      <rPr>
        <vertAlign val="subscript"/>
        <sz val="11"/>
        <color theme="1"/>
        <rFont val="Calibri"/>
        <family val="2"/>
      </rPr>
      <t>p</t>
    </r>
    <r>
      <rPr>
        <sz val="11"/>
        <color theme="1"/>
        <rFont val="Calibri"/>
        <family val="2"/>
      </rPr>
      <t xml:space="preserve"> / kg m</t>
    </r>
    <r>
      <rPr>
        <vertAlign val="superscript"/>
        <sz val="11"/>
        <color theme="1"/>
        <rFont val="Calibri"/>
        <family val="2"/>
      </rPr>
      <t>-3</t>
    </r>
  </si>
  <si>
    <t>μ / Pa s</t>
  </si>
  <si>
    <t>K</t>
  </si>
  <si>
    <r>
      <t>ρ</t>
    </r>
    <r>
      <rPr>
        <vertAlign val="subscript"/>
        <sz val="11"/>
        <color theme="1"/>
        <rFont val="Calibri"/>
        <family val="2"/>
      </rPr>
      <t>p</t>
    </r>
    <r>
      <rPr>
        <sz val="11"/>
        <color theme="1"/>
        <rFont val="Calibri"/>
        <family val="2"/>
      </rPr>
      <t xml:space="preserve"> / g cm</t>
    </r>
    <r>
      <rPr>
        <vertAlign val="superscript"/>
        <sz val="11"/>
        <color theme="1"/>
        <rFont val="Calibri"/>
        <family val="2"/>
      </rPr>
      <t>-3</t>
    </r>
  </si>
  <si>
    <t>b</t>
  </si>
  <si>
    <t>n</t>
  </si>
  <si>
    <r>
      <t>U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/ m s</t>
    </r>
    <r>
      <rPr>
        <vertAlign val="superscript"/>
        <sz val="11"/>
        <color theme="1"/>
        <rFont val="Calibri"/>
        <family val="2"/>
        <scheme val="minor"/>
      </rPr>
      <t>-1</t>
    </r>
  </si>
  <si>
    <t>Terminal velocity of a particle : step by step calculation guide and free calculator (myengineeringtools.com)</t>
  </si>
  <si>
    <r>
      <t>Re</t>
    </r>
    <r>
      <rPr>
        <vertAlign val="subscript"/>
        <sz val="11"/>
        <color theme="1"/>
        <rFont val="Calibri"/>
        <family val="2"/>
        <scheme val="minor"/>
      </rPr>
      <t>p</t>
    </r>
  </si>
  <si>
    <t>Valid?</t>
  </si>
  <si>
    <r>
      <t>A / 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</si>
  <si>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</t>
    </r>
    <r>
      <rPr>
        <vertAlign val="subscript"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 / N</t>
    </r>
  </si>
  <si>
    <r>
      <t>F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/ N</t>
    </r>
  </si>
  <si>
    <r>
      <t>m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/  kg</t>
    </r>
  </si>
  <si>
    <r>
      <t>v</t>
    </r>
    <r>
      <rPr>
        <vertAlign val="subscript"/>
        <sz val="11"/>
        <color theme="1"/>
        <rFont val="Calibri"/>
        <family val="2"/>
        <scheme val="minor"/>
      </rPr>
      <t xml:space="preserve">p </t>
    </r>
    <r>
      <rPr>
        <sz val="11"/>
        <color theme="1"/>
        <rFont val="Calibri"/>
        <family val="2"/>
        <scheme val="minor"/>
      </rPr>
      <t>/ m s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</si>
  <si>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d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logspace step</t>
    </r>
  </si>
  <si>
    <r>
      <t>If no F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how far to U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/ m</t>
    </r>
  </si>
  <si>
    <r>
      <t>At U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at cup?</t>
    </r>
  </si>
  <si>
    <t>This is also underestimation of distance</t>
  </si>
  <si>
    <t>WONT BE AT Ut BY CUP UNLESS dp &lt; 175 um</t>
  </si>
  <si>
    <t>Height of chamber / mm</t>
  </si>
  <si>
    <t>Diameter of chamber / mm</t>
  </si>
  <si>
    <r>
      <t>Volume of chamber / mm</t>
    </r>
    <r>
      <rPr>
        <vertAlign val="superscript"/>
        <sz val="11"/>
        <color theme="1"/>
        <rFont val="Calibri"/>
        <family val="2"/>
        <scheme val="minor"/>
      </rPr>
      <t>3</t>
    </r>
  </si>
  <si>
    <t>Total drop height / m</t>
  </si>
  <si>
    <r>
      <t>Particle Volume / mm</t>
    </r>
    <r>
      <rPr>
        <vertAlign val="superscript"/>
        <sz val="11"/>
        <color theme="1"/>
        <rFont val="Calibri"/>
        <family val="2"/>
        <scheme val="minor"/>
      </rPr>
      <t>3</t>
    </r>
  </si>
  <si>
    <t xml:space="preserve">Packing Faction </t>
  </si>
  <si>
    <t>Max Number of Particles</t>
  </si>
  <si>
    <t>(poss 0.49 m)</t>
  </si>
  <si>
    <t>[McCabe] Unit Operations of Chemical Engineering 7th edition, page 136</t>
  </si>
  <si>
    <t>[Perry] Perry's Chemical Engineer's Handbook, Section 6 Fluid and Particle Dynamics, page 6-53, McGraw-Hill, 2008</t>
  </si>
  <si>
    <t>&lt; Re &lt;</t>
  </si>
  <si>
    <t>Drag Crisis!</t>
  </si>
  <si>
    <t>Regime</t>
  </si>
  <si>
    <t>Reynolds number</t>
  </si>
  <si>
    <t>Stoke's</t>
  </si>
  <si>
    <t>Intermediate</t>
  </si>
  <si>
    <t>Newton's</t>
  </si>
  <si>
    <t>Turbulent</t>
  </si>
  <si>
    <r>
      <t>Drag Coefficient (C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) Equation</t>
    </r>
  </si>
  <si>
    <t>u logspace step</t>
  </si>
  <si>
    <r>
      <t>u / m s</t>
    </r>
    <r>
      <rPr>
        <vertAlign val="superscript"/>
        <sz val="11"/>
        <color theme="1"/>
        <rFont val="Calibri"/>
        <family val="2"/>
        <scheme val="minor"/>
      </rPr>
      <t>-1</t>
    </r>
  </si>
  <si>
    <t>Drag Crisis</t>
  </si>
  <si>
    <t>Re</t>
  </si>
  <si>
    <r>
      <t>C</t>
    </r>
    <r>
      <rPr>
        <vertAlign val="subscript"/>
        <sz val="11"/>
        <color theme="1"/>
        <rFont val="Calibri"/>
        <family val="2"/>
        <scheme val="minor"/>
      </rPr>
      <t>D</t>
    </r>
  </si>
  <si>
    <t>Re logspace step</t>
  </si>
  <si>
    <t>Ar</t>
  </si>
  <si>
    <t>ρp / kg m-3</t>
  </si>
  <si>
    <r>
      <t>C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With Ar</t>
    </r>
  </si>
  <si>
    <t>No drag time /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</si>
</sst>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"/>
    <numFmt numFmtId="173" formatCode="0.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5" fillId="0" borderId="0" xfId="0" applyFon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5" fillId="2" borderId="0" xfId="0" applyFont="1" applyFill="1"/>
    <xf numFmtId="0" fontId="2" fillId="0" borderId="0" xfId="2"/>
    <xf numFmtId="0" fontId="0" fillId="0" borderId="0" xfId="0" applyAlignment="1">
      <alignment horizontal="center"/>
    </xf>
    <xf numFmtId="1" fontId="0" fillId="0" borderId="0" xfId="0" applyNumberFormat="1"/>
    <xf numFmtId="9" fontId="0" fillId="0" borderId="0" xfId="1" applyFont="1"/>
    <xf numFmtId="0" fontId="0" fillId="3" borderId="0" xfId="0" applyFill="1"/>
    <xf numFmtId="0" fontId="9" fillId="0" borderId="0" xfId="0" applyFon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173" fontId="0" fillId="0" borderId="0" xfId="0" applyNumberFormat="1"/>
    <xf numFmtId="0" fontId="0" fillId="4" borderId="0" xfId="0" applyFill="1"/>
    <xf numFmtId="0" fontId="0" fillId="5" borderId="0" xfId="0" applyFill="1"/>
    <xf numFmtId="11" fontId="0" fillId="0" borderId="0" xfId="0" applyNumberFormat="1" applyFill="1"/>
    <xf numFmtId="0" fontId="0" fillId="0" borderId="0" xfId="0" applyBorder="1"/>
    <xf numFmtId="11" fontId="0" fillId="0" borderId="0" xfId="0" applyNumberFormat="1" applyFill="1" applyBorder="1"/>
    <xf numFmtId="0" fontId="0" fillId="0" borderId="1" xfId="0" applyBorder="1"/>
    <xf numFmtId="11" fontId="0" fillId="0" borderId="2" xfId="0" applyNumberFormat="1" applyFill="1" applyBorder="1"/>
    <xf numFmtId="11" fontId="0" fillId="0" borderId="3" xfId="0" applyNumberFormat="1" applyFill="1" applyBorder="1"/>
    <xf numFmtId="0" fontId="0" fillId="6" borderId="0" xfId="0" applyFill="1"/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10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993581457349526"/>
          <c:y val="3.1811575778065794E-2"/>
          <c:w val="0.79197442182391775"/>
          <c:h val="0.74778577909162369"/>
        </c:manualLayout>
      </c:layout>
      <c:scatterChart>
        <c:scatterStyle val="smoothMarker"/>
        <c:varyColors val="0"/>
        <c:ser>
          <c:idx val="0"/>
          <c:order val="0"/>
          <c:tx>
            <c:v>dp = 1 m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'Perry''s Model'!$N$4:$N$74</c:f>
              <c:numCache>
                <c:formatCode>0.0000000</c:formatCode>
                <c:ptCount val="71"/>
                <c:pt idx="0">
                  <c:v>9.9999999999999995E-7</c:v>
                </c:pt>
                <c:pt idx="1">
                  <c:v>1.2589254117941642E-6</c:v>
                </c:pt>
                <c:pt idx="2">
                  <c:v>1.5848931924611056E-6</c:v>
                </c:pt>
                <c:pt idx="3">
                  <c:v>1.9952623149688643E-6</c:v>
                </c:pt>
                <c:pt idx="4">
                  <c:v>2.5118864315095539E-6</c:v>
                </c:pt>
                <c:pt idx="5">
                  <c:v>3.1622776601683377E-6</c:v>
                </c:pt>
                <c:pt idx="6">
                  <c:v>3.9810717055349166E-6</c:v>
                </c:pt>
                <c:pt idx="7">
                  <c:v>5.011872336272647E-6</c:v>
                </c:pt>
                <c:pt idx="8">
                  <c:v>6.3095734448018204E-6</c:v>
                </c:pt>
                <c:pt idx="9">
                  <c:v>7.9432823472426659E-6</c:v>
                </c:pt>
                <c:pt idx="10">
                  <c:v>9.999999999999784E-6</c:v>
                </c:pt>
                <c:pt idx="11">
                  <c:v>1.2589254117941368E-5</c:v>
                </c:pt>
                <c:pt idx="12">
                  <c:v>1.5848931924610735E-5</c:v>
                </c:pt>
                <c:pt idx="13">
                  <c:v>1.9952623149688241E-5</c:v>
                </c:pt>
                <c:pt idx="14">
                  <c:v>2.5118864315095073E-5</c:v>
                </c:pt>
                <c:pt idx="15">
                  <c:v>3.1622776601682792E-5</c:v>
                </c:pt>
                <c:pt idx="16">
                  <c:v>3.9810717055348427E-5</c:v>
                </c:pt>
                <c:pt idx="17">
                  <c:v>5.0118723362725456E-5</c:v>
                </c:pt>
                <c:pt idx="18">
                  <c:v>6.309573444801703E-5</c:v>
                </c:pt>
                <c:pt idx="19">
                  <c:v>7.9432823472425063E-5</c:v>
                </c:pt>
                <c:pt idx="20">
                  <c:v>9.9999999999995993E-5</c:v>
                </c:pt>
                <c:pt idx="21">
                  <c:v>1.2589254117941157E-4</c:v>
                </c:pt>
                <c:pt idx="22">
                  <c:v>1.5848931924610472E-4</c:v>
                </c:pt>
                <c:pt idx="23">
                  <c:v>1.9952623149687945E-4</c:v>
                </c:pt>
                <c:pt idx="24">
                  <c:v>2.51188643150947E-4</c:v>
                </c:pt>
                <c:pt idx="25">
                  <c:v>3.1622776601682379E-4</c:v>
                </c:pt>
                <c:pt idx="26">
                  <c:v>3.9810717055347908E-4</c:v>
                </c:pt>
                <c:pt idx="27">
                  <c:v>5.0118723362724889E-4</c:v>
                </c:pt>
                <c:pt idx="28">
                  <c:v>6.3095734448016382E-4</c:v>
                </c:pt>
                <c:pt idx="29">
                  <c:v>7.9432823472424423E-4</c:v>
                </c:pt>
                <c:pt idx="30">
                  <c:v>9.9999999999995232E-4</c:v>
                </c:pt>
                <c:pt idx="31">
                  <c:v>1.2589254117941059E-3</c:v>
                </c:pt>
                <c:pt idx="32">
                  <c:v>1.5848931924610347E-3</c:v>
                </c:pt>
                <c:pt idx="33">
                  <c:v>1.9952623149687805E-3</c:v>
                </c:pt>
                <c:pt idx="34">
                  <c:v>2.511886431509455E-3</c:v>
                </c:pt>
                <c:pt idx="35">
                  <c:v>3.1622776601682189E-3</c:v>
                </c:pt>
                <c:pt idx="36">
                  <c:v>3.981071705534767E-3</c:v>
                </c:pt>
                <c:pt idx="37">
                  <c:v>5.0118723362724583E-3</c:v>
                </c:pt>
                <c:pt idx="38">
                  <c:v>6.3095734448016007E-3</c:v>
                </c:pt>
                <c:pt idx="39">
                  <c:v>7.9432823472423957E-3</c:v>
                </c:pt>
                <c:pt idx="40">
                  <c:v>9.9999999999994711E-3</c:v>
                </c:pt>
                <c:pt idx="41">
                  <c:v>1.2589254117940997E-2</c:v>
                </c:pt>
                <c:pt idx="42">
                  <c:v>1.5848931924610281E-2</c:v>
                </c:pt>
                <c:pt idx="43">
                  <c:v>1.995262314968772E-2</c:v>
                </c:pt>
                <c:pt idx="44">
                  <c:v>2.5118864315094431E-2</c:v>
                </c:pt>
                <c:pt idx="45">
                  <c:v>3.162277660168207E-2</c:v>
                </c:pt>
                <c:pt idx="46">
                  <c:v>3.9810717055347535E-2</c:v>
                </c:pt>
                <c:pt idx="47">
                  <c:v>5.0118723362724465E-2</c:v>
                </c:pt>
                <c:pt idx="48">
                  <c:v>6.3095734448015819E-2</c:v>
                </c:pt>
                <c:pt idx="49">
                  <c:v>7.9432823472423725E-2</c:v>
                </c:pt>
                <c:pt idx="50">
                  <c:v>9.9999999999994427E-2</c:v>
                </c:pt>
                <c:pt idx="51">
                  <c:v>0.12589254117940971</c:v>
                </c:pt>
                <c:pt idx="52">
                  <c:v>0.15848931924610246</c:v>
                </c:pt>
                <c:pt idx="53">
                  <c:v>0.1995262314968767</c:v>
                </c:pt>
                <c:pt idx="54">
                  <c:v>0.25118864315094375</c:v>
                </c:pt>
                <c:pt idx="55">
                  <c:v>0.31622776601681996</c:v>
                </c:pt>
                <c:pt idx="56">
                  <c:v>0.39810717055347461</c:v>
                </c:pt>
                <c:pt idx="57">
                  <c:v>0.50118723362724382</c:v>
                </c:pt>
                <c:pt idx="58">
                  <c:v>0.63095734448015739</c:v>
                </c:pt>
                <c:pt idx="59">
                  <c:v>0.7943282347242363</c:v>
                </c:pt>
                <c:pt idx="60">
                  <c:v>0.99999999999994316</c:v>
                </c:pt>
                <c:pt idx="61">
                  <c:v>1.2589254117940958</c:v>
                </c:pt>
                <c:pt idx="62">
                  <c:v>1.5848931924610237</c:v>
                </c:pt>
                <c:pt idx="63">
                  <c:v>1.9952623149687667</c:v>
                </c:pt>
                <c:pt idx="64">
                  <c:v>2.5118864315094385</c:v>
                </c:pt>
                <c:pt idx="65">
                  <c:v>3.1622776601682014</c:v>
                </c:pt>
                <c:pt idx="66">
                  <c:v>3.9810717055347489</c:v>
                </c:pt>
                <c:pt idx="67">
                  <c:v>5.0118723362724413</c:v>
                </c:pt>
                <c:pt idx="68">
                  <c:v>6.309573444801579</c:v>
                </c:pt>
                <c:pt idx="69">
                  <c:v>7.943282347242369</c:v>
                </c:pt>
                <c:pt idx="70">
                  <c:v>9.9999999999994387</c:v>
                </c:pt>
              </c:numCache>
            </c:numRef>
          </c:xVal>
          <c:yVal>
            <c:numRef>
              <c:f>'Perry''s Model'!$BW$4:$BW$74</c:f>
              <c:numCache>
                <c:formatCode>0.00E+00</c:formatCode>
                <c:ptCount val="71"/>
                <c:pt idx="0">
                  <c:v>6.8458701240635425E-2</c:v>
                </c:pt>
                <c:pt idx="1">
                  <c:v>8.6184398650260619E-2</c:v>
                </c:pt>
                <c:pt idx="2">
                  <c:v>0.10849972956101173</c:v>
                </c:pt>
                <c:pt idx="3">
                  <c:v>0.1365930667171521</c:v>
                </c:pt>
                <c:pt idx="4">
                  <c:v>0.17196048276511838</c:v>
                </c:pt>
                <c:pt idx="5">
                  <c:v>0.21648542157739989</c:v>
                </c:pt>
                <c:pt idx="6">
                  <c:v>0.27253899850676178</c:v>
                </c:pt>
                <c:pt idx="7">
                  <c:v>0.34310627092509466</c:v>
                </c:pt>
                <c:pt idx="8">
                  <c:v>0.43194520341353471</c:v>
                </c:pt>
                <c:pt idx="9">
                  <c:v>0.54378679307989897</c:v>
                </c:pt>
                <c:pt idx="10">
                  <c:v>0.68458701240633946</c:v>
                </c:pt>
                <c:pt idx="11">
                  <c:v>0.86184398650258731</c:v>
                </c:pt>
                <c:pt idx="12">
                  <c:v>1.0849972956100953</c:v>
                </c:pt>
                <c:pt idx="13">
                  <c:v>1.3659306671714935</c:v>
                </c:pt>
                <c:pt idx="14">
                  <c:v>1.719604827651152</c:v>
                </c:pt>
                <c:pt idx="15">
                  <c:v>2.1648542157739588</c:v>
                </c:pt>
                <c:pt idx="16">
                  <c:v>2.7253899850675674</c:v>
                </c:pt>
                <c:pt idx="17">
                  <c:v>3.431062709250877</c:v>
                </c:pt>
                <c:pt idx="18">
                  <c:v>4.3194520341352671</c:v>
                </c:pt>
                <c:pt idx="19">
                  <c:v>5.4378679307988804</c:v>
                </c:pt>
                <c:pt idx="20">
                  <c:v>6.8458701240632696</c:v>
                </c:pt>
                <c:pt idx="21">
                  <c:v>8.6184398650257297</c:v>
                </c:pt>
                <c:pt idx="22">
                  <c:v>10.849972956100775</c:v>
                </c:pt>
                <c:pt idx="23">
                  <c:v>13.659306671714733</c:v>
                </c:pt>
                <c:pt idx="24">
                  <c:v>17.196048276511267</c:v>
                </c:pt>
                <c:pt idx="25">
                  <c:v>21.648542157739303</c:v>
                </c:pt>
                <c:pt idx="26">
                  <c:v>27.253899850675321</c:v>
                </c:pt>
                <c:pt idx="27">
                  <c:v>34.310627092508376</c:v>
                </c:pt>
                <c:pt idx="28">
                  <c:v>43.194520341352224</c:v>
                </c:pt>
                <c:pt idx="29">
                  <c:v>54.378679307988371</c:v>
                </c:pt>
                <c:pt idx="30">
                  <c:v>68.458701240632166</c:v>
                </c:pt>
                <c:pt idx="31">
                  <c:v>86.184398650256625</c:v>
                </c:pt>
                <c:pt idx="32">
                  <c:v>108.49972956100689</c:v>
                </c:pt>
                <c:pt idx="33">
                  <c:v>136.59306671714637</c:v>
                </c:pt>
                <c:pt idx="34">
                  <c:v>171.96048276511164</c:v>
                </c:pt>
                <c:pt idx="35">
                  <c:v>216.48542157739178</c:v>
                </c:pt>
                <c:pt idx="36">
                  <c:v>272.53899850675157</c:v>
                </c:pt>
                <c:pt idx="37">
                  <c:v>343.10627092508173</c:v>
                </c:pt>
                <c:pt idx="38">
                  <c:v>431.94520341351966</c:v>
                </c:pt>
                <c:pt idx="39">
                  <c:v>543.78679307988045</c:v>
                </c:pt>
                <c:pt idx="40">
                  <c:v>684.58701240631808</c:v>
                </c:pt>
                <c:pt idx="41">
                  <c:v>861.84398650256185</c:v>
                </c:pt>
                <c:pt idx="42">
                  <c:v>1084.9972956100642</c:v>
                </c:pt>
                <c:pt idx="43">
                  <c:v>1365.9306671714578</c:v>
                </c:pt>
                <c:pt idx="44">
                  <c:v>1719.6048276511078</c:v>
                </c:pt>
                <c:pt idx="45">
                  <c:v>2164.8542157739093</c:v>
                </c:pt>
                <c:pt idx="46">
                  <c:v>2725.3899850675061</c:v>
                </c:pt>
                <c:pt idx="47">
                  <c:v>3431.0627092508089</c:v>
                </c:pt>
                <c:pt idx="48">
                  <c:v>4319.4520341351845</c:v>
                </c:pt>
                <c:pt idx="49">
                  <c:v>5437.8679307987886</c:v>
                </c:pt>
                <c:pt idx="50">
                  <c:v>6845.8701240631608</c:v>
                </c:pt>
                <c:pt idx="51">
                  <c:v>8618.4398650256007</c:v>
                </c:pt>
                <c:pt idx="52">
                  <c:v>10849.972956100619</c:v>
                </c:pt>
                <c:pt idx="53">
                  <c:v>13659.306671714543</c:v>
                </c:pt>
                <c:pt idx="54">
                  <c:v>17196.048276511043</c:v>
                </c:pt>
                <c:pt idx="55">
                  <c:v>21648.542157739041</c:v>
                </c:pt>
                <c:pt idx="56">
                  <c:v>27253.89985067501</c:v>
                </c:pt>
                <c:pt idx="57">
                  <c:v>34310.627092508032</c:v>
                </c:pt>
                <c:pt idx="58">
                  <c:v>43194.520341351781</c:v>
                </c:pt>
                <c:pt idx="59">
                  <c:v>54378.679307987826</c:v>
                </c:pt>
                <c:pt idx="60">
                  <c:v>68458.701240631533</c:v>
                </c:pt>
                <c:pt idx="61">
                  <c:v>86184.398650255927</c:v>
                </c:pt>
                <c:pt idx="62">
                  <c:v>108499.72956100611</c:v>
                </c:pt>
                <c:pt idx="63">
                  <c:v>136593.06671714544</c:v>
                </c:pt>
                <c:pt idx="64">
                  <c:v>171960.48276511047</c:v>
                </c:pt>
                <c:pt idx="65">
                  <c:v>216485.42157739055</c:v>
                </c:pt>
                <c:pt idx="66">
                  <c:v>272538.99850675033</c:v>
                </c:pt>
                <c:pt idx="67">
                  <c:v>343106.27092508052</c:v>
                </c:pt>
                <c:pt idx="68">
                  <c:v>431945.2034135182</c:v>
                </c:pt>
                <c:pt idx="69">
                  <c:v>543786.79307987867</c:v>
                </c:pt>
                <c:pt idx="70">
                  <c:v>684587.01240631577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3D0-4271-933E-11A191DE8BA5}"/>
            </c:ext>
          </c:extLst>
        </c:ser>
        <c:ser>
          <c:idx val="3"/>
          <c:order val="1"/>
          <c:tx>
            <c:v>dp = 1 mm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'Perry''s Model'!$N$5:$N$75</c:f>
              <c:numCache>
                <c:formatCode>0.0000000</c:formatCode>
                <c:ptCount val="71"/>
                <c:pt idx="0">
                  <c:v>1.2589254117941642E-6</c:v>
                </c:pt>
                <c:pt idx="1">
                  <c:v>1.5848931924611056E-6</c:v>
                </c:pt>
                <c:pt idx="2">
                  <c:v>1.9952623149688643E-6</c:v>
                </c:pt>
                <c:pt idx="3">
                  <c:v>2.5118864315095539E-6</c:v>
                </c:pt>
                <c:pt idx="4">
                  <c:v>3.1622776601683377E-6</c:v>
                </c:pt>
                <c:pt idx="5">
                  <c:v>3.9810717055349166E-6</c:v>
                </c:pt>
                <c:pt idx="6">
                  <c:v>5.011872336272647E-6</c:v>
                </c:pt>
                <c:pt idx="7">
                  <c:v>6.3095734448018204E-6</c:v>
                </c:pt>
                <c:pt idx="8">
                  <c:v>7.9432823472426659E-6</c:v>
                </c:pt>
                <c:pt idx="9">
                  <c:v>9.999999999999784E-6</c:v>
                </c:pt>
                <c:pt idx="10">
                  <c:v>1.2589254117941368E-5</c:v>
                </c:pt>
                <c:pt idx="11">
                  <c:v>1.5848931924610735E-5</c:v>
                </c:pt>
                <c:pt idx="12">
                  <c:v>1.9952623149688241E-5</c:v>
                </c:pt>
                <c:pt idx="13">
                  <c:v>2.5118864315095073E-5</c:v>
                </c:pt>
                <c:pt idx="14">
                  <c:v>3.1622776601682792E-5</c:v>
                </c:pt>
                <c:pt idx="15">
                  <c:v>3.9810717055348427E-5</c:v>
                </c:pt>
                <c:pt idx="16">
                  <c:v>5.0118723362725456E-5</c:v>
                </c:pt>
                <c:pt idx="17">
                  <c:v>6.309573444801703E-5</c:v>
                </c:pt>
                <c:pt idx="18">
                  <c:v>7.9432823472425063E-5</c:v>
                </c:pt>
                <c:pt idx="19">
                  <c:v>9.9999999999995993E-5</c:v>
                </c:pt>
                <c:pt idx="20">
                  <c:v>1.2589254117941157E-4</c:v>
                </c:pt>
                <c:pt idx="21">
                  <c:v>1.5848931924610472E-4</c:v>
                </c:pt>
                <c:pt idx="22">
                  <c:v>1.9952623149687945E-4</c:v>
                </c:pt>
                <c:pt idx="23">
                  <c:v>2.51188643150947E-4</c:v>
                </c:pt>
                <c:pt idx="24">
                  <c:v>3.1622776601682379E-4</c:v>
                </c:pt>
                <c:pt idx="25">
                  <c:v>3.9810717055347908E-4</c:v>
                </c:pt>
                <c:pt idx="26">
                  <c:v>5.0118723362724889E-4</c:v>
                </c:pt>
                <c:pt idx="27">
                  <c:v>6.3095734448016382E-4</c:v>
                </c:pt>
                <c:pt idx="28">
                  <c:v>7.9432823472424423E-4</c:v>
                </c:pt>
                <c:pt idx="29">
                  <c:v>9.9999999999995232E-4</c:v>
                </c:pt>
                <c:pt idx="30">
                  <c:v>1.2589254117941059E-3</c:v>
                </c:pt>
                <c:pt idx="31">
                  <c:v>1.5848931924610347E-3</c:v>
                </c:pt>
                <c:pt idx="32">
                  <c:v>1.9952623149687805E-3</c:v>
                </c:pt>
                <c:pt idx="33">
                  <c:v>2.511886431509455E-3</c:v>
                </c:pt>
                <c:pt idx="34">
                  <c:v>3.1622776601682189E-3</c:v>
                </c:pt>
                <c:pt idx="35">
                  <c:v>3.981071705534767E-3</c:v>
                </c:pt>
                <c:pt idx="36">
                  <c:v>5.0118723362724583E-3</c:v>
                </c:pt>
                <c:pt idx="37">
                  <c:v>6.3095734448016007E-3</c:v>
                </c:pt>
                <c:pt idx="38">
                  <c:v>7.9432823472423957E-3</c:v>
                </c:pt>
                <c:pt idx="39">
                  <c:v>9.9999999999994711E-3</c:v>
                </c:pt>
                <c:pt idx="40">
                  <c:v>1.2589254117940997E-2</c:v>
                </c:pt>
                <c:pt idx="41">
                  <c:v>1.5848931924610281E-2</c:v>
                </c:pt>
                <c:pt idx="42">
                  <c:v>1.995262314968772E-2</c:v>
                </c:pt>
                <c:pt idx="43">
                  <c:v>2.5118864315094431E-2</c:v>
                </c:pt>
                <c:pt idx="44">
                  <c:v>3.162277660168207E-2</c:v>
                </c:pt>
                <c:pt idx="45">
                  <c:v>3.9810717055347535E-2</c:v>
                </c:pt>
                <c:pt idx="46">
                  <c:v>5.0118723362724465E-2</c:v>
                </c:pt>
                <c:pt idx="47">
                  <c:v>6.3095734448015819E-2</c:v>
                </c:pt>
                <c:pt idx="48">
                  <c:v>7.9432823472423725E-2</c:v>
                </c:pt>
                <c:pt idx="49">
                  <c:v>9.9999999999994427E-2</c:v>
                </c:pt>
                <c:pt idx="50">
                  <c:v>0.12589254117940971</c:v>
                </c:pt>
                <c:pt idx="51">
                  <c:v>0.15848931924610246</c:v>
                </c:pt>
                <c:pt idx="52">
                  <c:v>0.1995262314968767</c:v>
                </c:pt>
                <c:pt idx="53">
                  <c:v>0.25118864315094375</c:v>
                </c:pt>
                <c:pt idx="54">
                  <c:v>0.31622776601681996</c:v>
                </c:pt>
                <c:pt idx="55">
                  <c:v>0.39810717055347461</c:v>
                </c:pt>
                <c:pt idx="56">
                  <c:v>0.50118723362724382</c:v>
                </c:pt>
                <c:pt idx="57">
                  <c:v>0.63095734448015739</c:v>
                </c:pt>
                <c:pt idx="58">
                  <c:v>0.7943282347242363</c:v>
                </c:pt>
                <c:pt idx="59">
                  <c:v>0.99999999999994316</c:v>
                </c:pt>
                <c:pt idx="60">
                  <c:v>1.2589254117940958</c:v>
                </c:pt>
                <c:pt idx="61">
                  <c:v>1.5848931924610237</c:v>
                </c:pt>
                <c:pt idx="62">
                  <c:v>1.9952623149687667</c:v>
                </c:pt>
                <c:pt idx="63">
                  <c:v>2.5118864315094385</c:v>
                </c:pt>
                <c:pt idx="64">
                  <c:v>3.1622776601682014</c:v>
                </c:pt>
                <c:pt idx="65">
                  <c:v>3.9810717055347489</c:v>
                </c:pt>
                <c:pt idx="66">
                  <c:v>5.0118723362724413</c:v>
                </c:pt>
                <c:pt idx="67">
                  <c:v>6.309573444801579</c:v>
                </c:pt>
                <c:pt idx="68">
                  <c:v>7.943282347242369</c:v>
                </c:pt>
                <c:pt idx="69">
                  <c:v>9.9999999999994387</c:v>
                </c:pt>
              </c:numCache>
            </c:numRef>
          </c:xVal>
          <c:yVal>
            <c:numRef>
              <c:f>'Perry''s Model'!$AS$4:$AS$74</c:f>
              <c:numCache>
                <c:formatCode>0.00E+00</c:formatCode>
                <c:ptCount val="71"/>
                <c:pt idx="0">
                  <c:v>6.8458701240636062E-5</c:v>
                </c:pt>
                <c:pt idx="1">
                  <c:v>8.6184398650261402E-5</c:v>
                </c:pt>
                <c:pt idx="2">
                  <c:v>1.0849972956101272E-4</c:v>
                </c:pt>
                <c:pt idx="3">
                  <c:v>1.3659306671715335E-4</c:v>
                </c:pt>
                <c:pt idx="4">
                  <c:v>1.7196048276511995E-4</c:v>
                </c:pt>
                <c:pt idx="5">
                  <c:v>2.1648542157740185E-4</c:v>
                </c:pt>
                <c:pt idx="6">
                  <c:v>2.7253899850676426E-4</c:v>
                </c:pt>
                <c:pt idx="7">
                  <c:v>3.4310627092509776E-4</c:v>
                </c:pt>
                <c:pt idx="8">
                  <c:v>4.3194520341353866E-4</c:v>
                </c:pt>
                <c:pt idx="9">
                  <c:v>5.4378679307990404E-4</c:v>
                </c:pt>
                <c:pt idx="10">
                  <c:v>6.8458701240634576E-4</c:v>
                </c:pt>
                <c:pt idx="11">
                  <c:v>8.6184398650259527E-4</c:v>
                </c:pt>
                <c:pt idx="12">
                  <c:v>1.0849972956101053E-3</c:v>
                </c:pt>
                <c:pt idx="13">
                  <c:v>1.3659306671715062E-3</c:v>
                </c:pt>
                <c:pt idx="14">
                  <c:v>1.7196048276511679E-3</c:v>
                </c:pt>
                <c:pt idx="15">
                  <c:v>2.1648542157739785E-3</c:v>
                </c:pt>
                <c:pt idx="16">
                  <c:v>2.7253899850675921E-3</c:v>
                </c:pt>
                <c:pt idx="17">
                  <c:v>3.4310627092509088E-3</c:v>
                </c:pt>
                <c:pt idx="18">
                  <c:v>4.3194520341353062E-3</c:v>
                </c:pt>
                <c:pt idx="19">
                  <c:v>5.43786793079893E-3</c:v>
                </c:pt>
                <c:pt idx="20">
                  <c:v>6.8458701240633303E-3</c:v>
                </c:pt>
                <c:pt idx="21">
                  <c:v>8.6184398650258082E-3</c:v>
                </c:pt>
                <c:pt idx="22">
                  <c:v>1.0849972956100873E-2</c:v>
                </c:pt>
                <c:pt idx="23">
                  <c:v>1.3659306671714857E-2</c:v>
                </c:pt>
                <c:pt idx="24">
                  <c:v>1.7196048276511423E-2</c:v>
                </c:pt>
                <c:pt idx="25">
                  <c:v>2.1648542157739502E-2</c:v>
                </c:pt>
                <c:pt idx="26">
                  <c:v>2.7253899850675566E-2</c:v>
                </c:pt>
                <c:pt idx="27">
                  <c:v>3.4310627092508691E-2</c:v>
                </c:pt>
                <c:pt idx="28">
                  <c:v>4.3194520341352627E-2</c:v>
                </c:pt>
                <c:pt idx="29">
                  <c:v>5.437867930798887E-2</c:v>
                </c:pt>
                <c:pt idx="30">
                  <c:v>6.8458701240632788E-2</c:v>
                </c:pt>
                <c:pt idx="31">
                  <c:v>8.6184398650257413E-2</c:v>
                </c:pt>
                <c:pt idx="32">
                  <c:v>0.10849972956100787</c:v>
                </c:pt>
                <c:pt idx="33">
                  <c:v>0.1365930667171476</c:v>
                </c:pt>
                <c:pt idx="34">
                  <c:v>0.17196048276511322</c:v>
                </c:pt>
                <c:pt idx="35">
                  <c:v>0.21648542157739373</c:v>
                </c:pt>
                <c:pt idx="36">
                  <c:v>0.27253899850675406</c:v>
                </c:pt>
                <c:pt idx="37">
                  <c:v>0.34310627092508489</c:v>
                </c:pt>
                <c:pt idx="38">
                  <c:v>0.43194520341352366</c:v>
                </c:pt>
                <c:pt idx="39">
                  <c:v>0.54378679307988553</c:v>
                </c:pt>
                <c:pt idx="40">
                  <c:v>0.68458701240632436</c:v>
                </c:pt>
                <c:pt idx="41">
                  <c:v>0.86184398650256977</c:v>
                </c:pt>
                <c:pt idx="42">
                  <c:v>1.0849972956100742</c:v>
                </c:pt>
                <c:pt idx="43">
                  <c:v>1.3659306671714702</c:v>
                </c:pt>
                <c:pt idx="44">
                  <c:v>1.719604827651124</c:v>
                </c:pt>
                <c:pt idx="45">
                  <c:v>2.164854215773929</c:v>
                </c:pt>
                <c:pt idx="46">
                  <c:v>2.7253899850675309</c:v>
                </c:pt>
                <c:pt idx="47">
                  <c:v>3.431062709250841</c:v>
                </c:pt>
                <c:pt idx="48">
                  <c:v>4.3194520341352236</c:v>
                </c:pt>
                <c:pt idx="49">
                  <c:v>5.4378679307988387</c:v>
                </c:pt>
                <c:pt idx="50">
                  <c:v>6.8458701240632234</c:v>
                </c:pt>
                <c:pt idx="51">
                  <c:v>8.6184398650256817</c:v>
                </c:pt>
                <c:pt idx="52">
                  <c:v>10.84997295610072</c:v>
                </c:pt>
                <c:pt idx="53">
                  <c:v>13.659306671714669</c:v>
                </c:pt>
                <c:pt idx="54">
                  <c:v>17.196048276511199</c:v>
                </c:pt>
                <c:pt idx="55">
                  <c:v>21.648542157739239</c:v>
                </c:pt>
                <c:pt idx="56">
                  <c:v>27.253899850675261</c:v>
                </c:pt>
                <c:pt idx="57">
                  <c:v>34.310627092508348</c:v>
                </c:pt>
                <c:pt idx="58">
                  <c:v>43.194520341352181</c:v>
                </c:pt>
                <c:pt idx="59">
                  <c:v>54.378679307988328</c:v>
                </c:pt>
                <c:pt idx="60">
                  <c:v>68.458701240632166</c:v>
                </c:pt>
                <c:pt idx="61">
                  <c:v>86.184398650256711</c:v>
                </c:pt>
                <c:pt idx="62">
                  <c:v>108.49972956100713</c:v>
                </c:pt>
                <c:pt idx="63">
                  <c:v>136.59306671714668</c:v>
                </c:pt>
                <c:pt idx="64">
                  <c:v>171.96048276511209</c:v>
                </c:pt>
                <c:pt idx="65">
                  <c:v>216.48542157739251</c:v>
                </c:pt>
                <c:pt idx="66">
                  <c:v>272.53899850675282</c:v>
                </c:pt>
                <c:pt idx="67">
                  <c:v>343.10627092508372</c:v>
                </c:pt>
                <c:pt idx="68">
                  <c:v>431.94520341352217</c:v>
                </c:pt>
                <c:pt idx="69">
                  <c:v>543.78679307988364</c:v>
                </c:pt>
                <c:pt idx="70">
                  <c:v>684.58701240632206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3D0-4271-933E-11A191DE8BA5}"/>
            </c:ext>
          </c:extLst>
        </c:ser>
        <c:ser>
          <c:idx val="1"/>
          <c:order val="2"/>
          <c:tx>
            <c:v>dp = 1 um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'Perry''s Model'!$N$4:$N$74</c:f>
              <c:numCache>
                <c:formatCode>0.0000000</c:formatCode>
                <c:ptCount val="71"/>
                <c:pt idx="0">
                  <c:v>9.9999999999999995E-7</c:v>
                </c:pt>
                <c:pt idx="1">
                  <c:v>1.2589254117941642E-6</c:v>
                </c:pt>
                <c:pt idx="2">
                  <c:v>1.5848931924611056E-6</c:v>
                </c:pt>
                <c:pt idx="3">
                  <c:v>1.9952623149688643E-6</c:v>
                </c:pt>
                <c:pt idx="4">
                  <c:v>2.5118864315095539E-6</c:v>
                </c:pt>
                <c:pt idx="5">
                  <c:v>3.1622776601683377E-6</c:v>
                </c:pt>
                <c:pt idx="6">
                  <c:v>3.9810717055349166E-6</c:v>
                </c:pt>
                <c:pt idx="7">
                  <c:v>5.011872336272647E-6</c:v>
                </c:pt>
                <c:pt idx="8">
                  <c:v>6.3095734448018204E-6</c:v>
                </c:pt>
                <c:pt idx="9">
                  <c:v>7.9432823472426659E-6</c:v>
                </c:pt>
                <c:pt idx="10">
                  <c:v>9.999999999999784E-6</c:v>
                </c:pt>
                <c:pt idx="11">
                  <c:v>1.2589254117941368E-5</c:v>
                </c:pt>
                <c:pt idx="12">
                  <c:v>1.5848931924610735E-5</c:v>
                </c:pt>
                <c:pt idx="13">
                  <c:v>1.9952623149688241E-5</c:v>
                </c:pt>
                <c:pt idx="14">
                  <c:v>2.5118864315095073E-5</c:v>
                </c:pt>
                <c:pt idx="15">
                  <c:v>3.1622776601682792E-5</c:v>
                </c:pt>
                <c:pt idx="16">
                  <c:v>3.9810717055348427E-5</c:v>
                </c:pt>
                <c:pt idx="17">
                  <c:v>5.0118723362725456E-5</c:v>
                </c:pt>
                <c:pt idx="18">
                  <c:v>6.309573444801703E-5</c:v>
                </c:pt>
                <c:pt idx="19">
                  <c:v>7.9432823472425063E-5</c:v>
                </c:pt>
                <c:pt idx="20">
                  <c:v>9.9999999999995993E-5</c:v>
                </c:pt>
                <c:pt idx="21">
                  <c:v>1.2589254117941157E-4</c:v>
                </c:pt>
                <c:pt idx="22">
                  <c:v>1.5848931924610472E-4</c:v>
                </c:pt>
                <c:pt idx="23">
                  <c:v>1.9952623149687945E-4</c:v>
                </c:pt>
                <c:pt idx="24">
                  <c:v>2.51188643150947E-4</c:v>
                </c:pt>
                <c:pt idx="25">
                  <c:v>3.1622776601682379E-4</c:v>
                </c:pt>
                <c:pt idx="26">
                  <c:v>3.9810717055347908E-4</c:v>
                </c:pt>
                <c:pt idx="27">
                  <c:v>5.0118723362724889E-4</c:v>
                </c:pt>
                <c:pt idx="28">
                  <c:v>6.3095734448016382E-4</c:v>
                </c:pt>
                <c:pt idx="29">
                  <c:v>7.9432823472424423E-4</c:v>
                </c:pt>
                <c:pt idx="30">
                  <c:v>9.9999999999995232E-4</c:v>
                </c:pt>
                <c:pt idx="31">
                  <c:v>1.2589254117941059E-3</c:v>
                </c:pt>
                <c:pt idx="32">
                  <c:v>1.5848931924610347E-3</c:v>
                </c:pt>
                <c:pt idx="33">
                  <c:v>1.9952623149687805E-3</c:v>
                </c:pt>
                <c:pt idx="34">
                  <c:v>2.511886431509455E-3</c:v>
                </c:pt>
                <c:pt idx="35">
                  <c:v>3.1622776601682189E-3</c:v>
                </c:pt>
                <c:pt idx="36">
                  <c:v>3.981071705534767E-3</c:v>
                </c:pt>
                <c:pt idx="37">
                  <c:v>5.0118723362724583E-3</c:v>
                </c:pt>
                <c:pt idx="38">
                  <c:v>6.3095734448016007E-3</c:v>
                </c:pt>
                <c:pt idx="39">
                  <c:v>7.9432823472423957E-3</c:v>
                </c:pt>
                <c:pt idx="40">
                  <c:v>9.9999999999994711E-3</c:v>
                </c:pt>
                <c:pt idx="41">
                  <c:v>1.2589254117940997E-2</c:v>
                </c:pt>
                <c:pt idx="42">
                  <c:v>1.5848931924610281E-2</c:v>
                </c:pt>
                <c:pt idx="43">
                  <c:v>1.995262314968772E-2</c:v>
                </c:pt>
                <c:pt idx="44">
                  <c:v>2.5118864315094431E-2</c:v>
                </c:pt>
                <c:pt idx="45">
                  <c:v>3.162277660168207E-2</c:v>
                </c:pt>
                <c:pt idx="46">
                  <c:v>3.9810717055347535E-2</c:v>
                </c:pt>
                <c:pt idx="47">
                  <c:v>5.0118723362724465E-2</c:v>
                </c:pt>
                <c:pt idx="48">
                  <c:v>6.3095734448015819E-2</c:v>
                </c:pt>
                <c:pt idx="49">
                  <c:v>7.9432823472423725E-2</c:v>
                </c:pt>
                <c:pt idx="50">
                  <c:v>9.9999999999994427E-2</c:v>
                </c:pt>
                <c:pt idx="51">
                  <c:v>0.12589254117940971</c:v>
                </c:pt>
                <c:pt idx="52">
                  <c:v>0.15848931924610246</c:v>
                </c:pt>
                <c:pt idx="53">
                  <c:v>0.1995262314968767</c:v>
                </c:pt>
                <c:pt idx="54">
                  <c:v>0.25118864315094375</c:v>
                </c:pt>
                <c:pt idx="55">
                  <c:v>0.31622776601681996</c:v>
                </c:pt>
                <c:pt idx="56">
                  <c:v>0.39810717055347461</c:v>
                </c:pt>
                <c:pt idx="57">
                  <c:v>0.50118723362724382</c:v>
                </c:pt>
                <c:pt idx="58">
                  <c:v>0.63095734448015739</c:v>
                </c:pt>
                <c:pt idx="59">
                  <c:v>0.7943282347242363</c:v>
                </c:pt>
                <c:pt idx="60">
                  <c:v>0.99999999999994316</c:v>
                </c:pt>
                <c:pt idx="61">
                  <c:v>1.2589254117940958</c:v>
                </c:pt>
                <c:pt idx="62">
                  <c:v>1.5848931924610237</c:v>
                </c:pt>
                <c:pt idx="63">
                  <c:v>1.9952623149687667</c:v>
                </c:pt>
                <c:pt idx="64">
                  <c:v>2.5118864315094385</c:v>
                </c:pt>
                <c:pt idx="65">
                  <c:v>3.1622776601682014</c:v>
                </c:pt>
                <c:pt idx="66">
                  <c:v>3.9810717055347489</c:v>
                </c:pt>
                <c:pt idx="67">
                  <c:v>5.0118723362724413</c:v>
                </c:pt>
                <c:pt idx="68">
                  <c:v>6.309573444801579</c:v>
                </c:pt>
                <c:pt idx="69">
                  <c:v>7.943282347242369</c:v>
                </c:pt>
                <c:pt idx="70">
                  <c:v>9.9999999999994387</c:v>
                </c:pt>
              </c:numCache>
            </c:numRef>
          </c:xVal>
          <c:yVal>
            <c:numRef>
              <c:f>'Perry''s Model'!$O$4:$O$74</c:f>
              <c:numCache>
                <c:formatCode>0.00E+00</c:formatCode>
                <c:ptCount val="71"/>
                <c:pt idx="0">
                  <c:v>6.8458701240639326E-8</c:v>
                </c:pt>
                <c:pt idx="1">
                  <c:v>8.61843986502655E-8</c:v>
                </c:pt>
                <c:pt idx="2">
                  <c:v>1.0849972956101791E-7</c:v>
                </c:pt>
                <c:pt idx="3">
                  <c:v>1.3659306671715986E-7</c:v>
                </c:pt>
                <c:pt idx="4">
                  <c:v>1.7196048276512813E-7</c:v>
                </c:pt>
                <c:pt idx="5">
                  <c:v>2.1648542157741218E-7</c:v>
                </c:pt>
                <c:pt idx="6">
                  <c:v>2.7253899850677727E-7</c:v>
                </c:pt>
                <c:pt idx="7">
                  <c:v>3.4310627092511417E-7</c:v>
                </c:pt>
                <c:pt idx="8">
                  <c:v>4.3194520341355925E-7</c:v>
                </c:pt>
                <c:pt idx="9">
                  <c:v>5.4378679307992999E-7</c:v>
                </c:pt>
                <c:pt idx="10">
                  <c:v>6.8458701240637833E-7</c:v>
                </c:pt>
                <c:pt idx="11">
                  <c:v>8.6184398650263629E-7</c:v>
                </c:pt>
                <c:pt idx="12">
                  <c:v>1.0849972956101568E-6</c:v>
                </c:pt>
                <c:pt idx="13">
                  <c:v>1.3659306671715711E-6</c:v>
                </c:pt>
                <c:pt idx="14">
                  <c:v>1.7196048276512498E-6</c:v>
                </c:pt>
                <c:pt idx="15">
                  <c:v>2.1648542157740817E-6</c:v>
                </c:pt>
                <c:pt idx="16">
                  <c:v>2.7253899850677226E-6</c:v>
                </c:pt>
                <c:pt idx="17">
                  <c:v>3.4310627092510718E-6</c:v>
                </c:pt>
                <c:pt idx="18">
                  <c:v>4.3194520341355119E-6</c:v>
                </c:pt>
                <c:pt idx="19">
                  <c:v>5.4378679307991904E-6</c:v>
                </c:pt>
                <c:pt idx="20">
                  <c:v>6.8458701240636567E-6</c:v>
                </c:pt>
                <c:pt idx="21">
                  <c:v>8.6184398650262178E-6</c:v>
                </c:pt>
                <c:pt idx="22">
                  <c:v>1.084997295610139E-5</c:v>
                </c:pt>
                <c:pt idx="23">
                  <c:v>1.3659306671715507E-5</c:v>
                </c:pt>
                <c:pt idx="24">
                  <c:v>1.7196048276512239E-5</c:v>
                </c:pt>
                <c:pt idx="25">
                  <c:v>2.1648542157740533E-5</c:v>
                </c:pt>
                <c:pt idx="26">
                  <c:v>2.7253899850676863E-5</c:v>
                </c:pt>
                <c:pt idx="27">
                  <c:v>3.4310627092510327E-5</c:v>
                </c:pt>
                <c:pt idx="28">
                  <c:v>4.3194520341354673E-5</c:v>
                </c:pt>
                <c:pt idx="29">
                  <c:v>5.4378679307991457E-5</c:v>
                </c:pt>
                <c:pt idx="30">
                  <c:v>6.8458701240636062E-5</c:v>
                </c:pt>
                <c:pt idx="31">
                  <c:v>8.6184398650261524E-5</c:v>
                </c:pt>
                <c:pt idx="32">
                  <c:v>1.0849972956101303E-4</c:v>
                </c:pt>
                <c:pt idx="33">
                  <c:v>1.3659306671715411E-4</c:v>
                </c:pt>
                <c:pt idx="34">
                  <c:v>1.7196048276512139E-4</c:v>
                </c:pt>
                <c:pt idx="35">
                  <c:v>2.1648542157740402E-4</c:v>
                </c:pt>
                <c:pt idx="36">
                  <c:v>2.7253899850676708E-4</c:v>
                </c:pt>
                <c:pt idx="37">
                  <c:v>3.4310627092510123E-4</c:v>
                </c:pt>
                <c:pt idx="38">
                  <c:v>4.3194520341354419E-4</c:v>
                </c:pt>
                <c:pt idx="39">
                  <c:v>5.4378679307991141E-4</c:v>
                </c:pt>
                <c:pt idx="40">
                  <c:v>6.8458701240635693E-4</c:v>
                </c:pt>
                <c:pt idx="41">
                  <c:v>8.6184398650261099E-4</c:v>
                </c:pt>
                <c:pt idx="42">
                  <c:v>1.0849972956101259E-3</c:v>
                </c:pt>
                <c:pt idx="43">
                  <c:v>1.3659306671715355E-3</c:v>
                </c:pt>
                <c:pt idx="44">
                  <c:v>1.719604827651206E-3</c:v>
                </c:pt>
                <c:pt idx="45">
                  <c:v>2.1648542157740322E-3</c:v>
                </c:pt>
                <c:pt idx="46">
                  <c:v>2.7253899850676606E-3</c:v>
                </c:pt>
                <c:pt idx="47">
                  <c:v>3.4310627092510042E-3</c:v>
                </c:pt>
                <c:pt idx="48">
                  <c:v>4.3194520341354294E-3</c:v>
                </c:pt>
                <c:pt idx="49">
                  <c:v>5.4378679307990983E-3</c:v>
                </c:pt>
                <c:pt idx="50">
                  <c:v>6.8458701240635507E-3</c:v>
                </c:pt>
                <c:pt idx="51">
                  <c:v>8.618439865026091E-3</c:v>
                </c:pt>
                <c:pt idx="52">
                  <c:v>1.0849972956101236E-2</c:v>
                </c:pt>
                <c:pt idx="53">
                  <c:v>1.3659306671715322E-2</c:v>
                </c:pt>
                <c:pt idx="54">
                  <c:v>1.719604827651202E-2</c:v>
                </c:pt>
                <c:pt idx="55">
                  <c:v>2.1648542157740269E-2</c:v>
                </c:pt>
                <c:pt idx="56">
                  <c:v>2.7253899850676559E-2</c:v>
                </c:pt>
                <c:pt idx="57">
                  <c:v>3.4310627092509982E-2</c:v>
                </c:pt>
                <c:pt idx="58">
                  <c:v>4.3194520341354244E-2</c:v>
                </c:pt>
                <c:pt idx="59">
                  <c:v>5.4378679307990917E-2</c:v>
                </c:pt>
                <c:pt idx="60">
                  <c:v>6.8458701240635425E-2</c:v>
                </c:pt>
                <c:pt idx="61">
                  <c:v>8.6184398650260827E-2</c:v>
                </c:pt>
                <c:pt idx="62">
                  <c:v>0.1084997295610123</c:v>
                </c:pt>
                <c:pt idx="63">
                  <c:v>0.13659306671715318</c:v>
                </c:pt>
                <c:pt idx="64">
                  <c:v>0.17196048276512027</c:v>
                </c:pt>
                <c:pt idx="65">
                  <c:v>0.21648542157740283</c:v>
                </c:pt>
                <c:pt idx="66">
                  <c:v>0.27253899850676577</c:v>
                </c:pt>
                <c:pt idx="67">
                  <c:v>0.3431062709251001</c:v>
                </c:pt>
                <c:pt idx="68">
                  <c:v>0.43194520341354276</c:v>
                </c:pt>
                <c:pt idx="69">
                  <c:v>0.54378679307990962</c:v>
                </c:pt>
                <c:pt idx="70">
                  <c:v>0.68458701240635478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3D0-4271-933E-11A191DE8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57416"/>
        <c:axId val="894257776"/>
      </c:scatterChart>
      <c:valAx>
        <c:axId val="89425741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 / m s</a:t>
                </a:r>
                <a:r>
                  <a:rPr lang="en-GB" baseline="30000"/>
                  <a:t>-1</a:t>
                </a:r>
              </a:p>
            </c:rich>
          </c:tx>
          <c:layout>
            <c:manualLayout>
              <c:xMode val="edge"/>
              <c:yMode val="edge"/>
              <c:x val="0.49406496062992133"/>
              <c:y val="0.90933175549588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776"/>
        <c:crossesAt val="1.0000000000000005E-8"/>
        <c:crossBetween val="midCat"/>
      </c:valAx>
      <c:valAx>
        <c:axId val="89425777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2038505302444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416"/>
        <c:crossesAt val="1.0000000000000005E-7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9491649918851853"/>
          <c:y val="3.602636443846044E-2"/>
          <c:w val="0.1890003235896883"/>
          <c:h val="0.254530698854706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0.1</c:v>
          </c:tx>
          <c:spPr>
            <a:ln w="19050" cap="rnd">
              <a:solidFill>
                <a:srgbClr val="E7E6E6">
                  <a:lumMod val="75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'Perry''s Model'!$F$32:$F$232</c:f>
              <c:numCache>
                <c:formatCode>General</c:formatCode>
                <c:ptCount val="2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</c:numCache>
            </c:numRef>
          </c:xVal>
          <c:yVal>
            <c:numRef>
              <c:f>'Perry''s Model'!$B$32:$B$232</c:f>
              <c:numCache>
                <c:formatCode>0.0000000</c:formatCode>
                <c:ptCount val="201"/>
                <c:pt idx="0" formatCode="General">
                  <c:v>1E-4</c:v>
                </c:pt>
                <c:pt idx="1">
                  <c:v>1.1220184543019618E-4</c:v>
                </c:pt>
                <c:pt idx="2">
                  <c:v>1.2589254117941647E-4</c:v>
                </c:pt>
                <c:pt idx="3">
                  <c:v>1.4125375446227511E-4</c:v>
                </c:pt>
                <c:pt idx="4">
                  <c:v>1.584893192461109E-4</c:v>
                </c:pt>
                <c:pt idx="5">
                  <c:v>1.778279410038917E-4</c:v>
                </c:pt>
                <c:pt idx="6">
                  <c:v>1.9952623149688723E-4</c:v>
                </c:pt>
                <c:pt idx="7">
                  <c:v>2.2387211385683302E-4</c:v>
                </c:pt>
                <c:pt idx="8">
                  <c:v>2.5118864315095687E-4</c:v>
                </c:pt>
                <c:pt idx="9">
                  <c:v>2.8183829312644393E-4</c:v>
                </c:pt>
                <c:pt idx="10">
                  <c:v>3.1622776601683615E-4</c:v>
                </c:pt>
                <c:pt idx="11">
                  <c:v>3.5481338923357299E-4</c:v>
                </c:pt>
                <c:pt idx="12">
                  <c:v>3.9810717055349426E-4</c:v>
                </c:pt>
                <c:pt idx="13">
                  <c:v>4.4668359215095915E-4</c:v>
                </c:pt>
                <c:pt idx="14">
                  <c:v>5.0118723362726765E-4</c:v>
                </c:pt>
                <c:pt idx="15">
                  <c:v>5.6234132519034357E-4</c:v>
                </c:pt>
                <c:pt idx="16">
                  <c:v>6.3095734448018626E-4</c:v>
                </c:pt>
                <c:pt idx="17">
                  <c:v>7.0794578438412967E-4</c:v>
                </c:pt>
                <c:pt idx="18">
                  <c:v>7.9432823472427112E-4</c:v>
                </c:pt>
                <c:pt idx="19">
                  <c:v>8.912509381337327E-4</c:v>
                </c:pt>
                <c:pt idx="20">
                  <c:v>9.9999999999998506E-4</c:v>
                </c:pt>
                <c:pt idx="21">
                  <c:v>1.1220184543019453E-3</c:v>
                </c:pt>
                <c:pt idx="22">
                  <c:v>1.258925411794146E-3</c:v>
                </c:pt>
                <c:pt idx="23">
                  <c:v>1.4125375446227288E-3</c:v>
                </c:pt>
                <c:pt idx="24">
                  <c:v>1.5848931924610842E-3</c:v>
                </c:pt>
                <c:pt idx="25">
                  <c:v>1.7782794100388891E-3</c:v>
                </c:pt>
                <c:pt idx="26">
                  <c:v>1.995262314968839E-3</c:v>
                </c:pt>
                <c:pt idx="27">
                  <c:v>2.2387211385682926E-3</c:v>
                </c:pt>
                <c:pt idx="28">
                  <c:v>2.5118864315095244E-3</c:v>
                </c:pt>
                <c:pt idx="29">
                  <c:v>2.8183829312643871E-3</c:v>
                </c:pt>
                <c:pt idx="30">
                  <c:v>3.1622776601683005E-3</c:v>
                </c:pt>
                <c:pt idx="31">
                  <c:v>3.5481338923356648E-3</c:v>
                </c:pt>
                <c:pt idx="32">
                  <c:v>3.9810717055348693E-3</c:v>
                </c:pt>
                <c:pt idx="33">
                  <c:v>4.4668359215095099E-3</c:v>
                </c:pt>
                <c:pt idx="34">
                  <c:v>5.0118723362725832E-3</c:v>
                </c:pt>
                <c:pt idx="35">
                  <c:v>5.623413251903327E-3</c:v>
                </c:pt>
                <c:pt idx="36">
                  <c:v>6.3095734448017455E-3</c:v>
                </c:pt>
                <c:pt idx="37">
                  <c:v>7.0794578438411601E-3</c:v>
                </c:pt>
                <c:pt idx="38">
                  <c:v>7.9432823472425657E-3</c:v>
                </c:pt>
                <c:pt idx="39">
                  <c:v>8.9125093813371709E-3</c:v>
                </c:pt>
                <c:pt idx="40">
                  <c:v>9.9999999999996671E-3</c:v>
                </c:pt>
                <c:pt idx="41">
                  <c:v>1.1220184543019256E-2</c:v>
                </c:pt>
                <c:pt idx="42">
                  <c:v>1.2589254117941241E-2</c:v>
                </c:pt>
                <c:pt idx="43">
                  <c:v>1.4125375446227053E-2</c:v>
                </c:pt>
                <c:pt idx="44">
                  <c:v>1.5848931924610576E-2</c:v>
                </c:pt>
                <c:pt idx="45">
                  <c:v>1.7782794100388594E-2</c:v>
                </c:pt>
                <c:pt idx="46">
                  <c:v>1.9952623149688074E-2</c:v>
                </c:pt>
                <c:pt idx="47">
                  <c:v>2.2387211385682573E-2</c:v>
                </c:pt>
                <c:pt idx="48">
                  <c:v>2.5118864315094882E-2</c:v>
                </c:pt>
                <c:pt idx="49">
                  <c:v>2.8183829312643505E-2</c:v>
                </c:pt>
                <c:pt idx="50">
                  <c:v>3.1622776601682633E-2</c:v>
                </c:pt>
                <c:pt idx="51">
                  <c:v>3.5481338923356226E-2</c:v>
                </c:pt>
                <c:pt idx="52">
                  <c:v>3.9810717055348242E-2</c:v>
                </c:pt>
                <c:pt idx="53">
                  <c:v>4.4668359215094641E-2</c:v>
                </c:pt>
                <c:pt idx="54">
                  <c:v>5.0118723362725333E-2</c:v>
                </c:pt>
                <c:pt idx="55">
                  <c:v>5.623413251903276E-2</c:v>
                </c:pt>
                <c:pt idx="56">
                  <c:v>6.3095734448016874E-2</c:v>
                </c:pt>
                <c:pt idx="57">
                  <c:v>7.079457843841104E-2</c:v>
                </c:pt>
                <c:pt idx="58">
                  <c:v>7.9432823472425071E-2</c:v>
                </c:pt>
                <c:pt idx="59">
                  <c:v>8.9125093813371095E-2</c:v>
                </c:pt>
                <c:pt idx="60">
                  <c:v>9.9999999999996106E-2</c:v>
                </c:pt>
                <c:pt idx="61">
                  <c:v>0.11220184543019197</c:v>
                </c:pt>
                <c:pt idx="62">
                  <c:v>0.12589254117941182</c:v>
                </c:pt>
                <c:pt idx="63">
                  <c:v>0.14125375446226993</c:v>
                </c:pt>
                <c:pt idx="64">
                  <c:v>0.15848931924610513</c:v>
                </c:pt>
                <c:pt idx="65">
                  <c:v>0.1778279410038853</c:v>
                </c:pt>
                <c:pt idx="66">
                  <c:v>0.19952623149688006</c:v>
                </c:pt>
                <c:pt idx="67">
                  <c:v>0.22387211385682512</c:v>
                </c:pt>
                <c:pt idx="68">
                  <c:v>0.25118864315094813</c:v>
                </c:pt>
                <c:pt idx="69">
                  <c:v>0.28183829312643427</c:v>
                </c:pt>
                <c:pt idx="70">
                  <c:v>0.31622776601682551</c:v>
                </c:pt>
                <c:pt idx="71">
                  <c:v>0.35481338923356143</c:v>
                </c:pt>
                <c:pt idx="72">
                  <c:v>0.39810717055348149</c:v>
                </c:pt>
                <c:pt idx="73">
                  <c:v>0.44668359215094544</c:v>
                </c:pt>
                <c:pt idx="74">
                  <c:v>0.50118723362725237</c:v>
                </c:pt>
                <c:pt idx="75">
                  <c:v>0.56234132519032665</c:v>
                </c:pt>
                <c:pt idx="76">
                  <c:v>0.63095734448016805</c:v>
                </c:pt>
                <c:pt idx="77">
                  <c:v>0.7079457843841096</c:v>
                </c:pt>
                <c:pt idx="78">
                  <c:v>0.79432823472424963</c:v>
                </c:pt>
                <c:pt idx="79">
                  <c:v>0.89125093813370981</c:v>
                </c:pt>
                <c:pt idx="80">
                  <c:v>0.99999999999996003</c:v>
                </c:pt>
                <c:pt idx="81">
                  <c:v>1.1220184543019187</c:v>
                </c:pt>
                <c:pt idx="82">
                  <c:v>1.2589254117941171</c:v>
                </c:pt>
                <c:pt idx="83">
                  <c:v>1.4125375446226982</c:v>
                </c:pt>
                <c:pt idx="84">
                  <c:v>1.5848931924610505</c:v>
                </c:pt>
                <c:pt idx="85">
                  <c:v>1.7782794100388521</c:v>
                </c:pt>
                <c:pt idx="86">
                  <c:v>1.9952623149688002</c:v>
                </c:pt>
                <c:pt idx="87">
                  <c:v>2.2387211385682506</c:v>
                </c:pt>
                <c:pt idx="88">
                  <c:v>2.5118864315094802</c:v>
                </c:pt>
                <c:pt idx="89">
                  <c:v>2.8183829312643414</c:v>
                </c:pt>
                <c:pt idx="90">
                  <c:v>3.1622776601682534</c:v>
                </c:pt>
                <c:pt idx="91">
                  <c:v>3.5481338923356138</c:v>
                </c:pt>
                <c:pt idx="92">
                  <c:v>3.9810717055348155</c:v>
                </c:pt>
                <c:pt idx="93">
                  <c:v>4.4668359215094569</c:v>
                </c:pt>
                <c:pt idx="94">
                  <c:v>5.0118723362725284</c:v>
                </c:pt>
                <c:pt idx="95">
                  <c:v>5.6234132519032745</c:v>
                </c:pt>
                <c:pt idx="96">
                  <c:v>6.3095734448016927</c:v>
                </c:pt>
                <c:pt idx="97">
                  <c:v>7.0794578438411122</c:v>
                </c:pt>
                <c:pt idx="98">
                  <c:v>7.9432823472425174</c:v>
                </c:pt>
                <c:pt idx="99">
                  <c:v>8.9125093813371254</c:v>
                </c:pt>
                <c:pt idx="100">
                  <c:v>9.9999999999996341</c:v>
                </c:pt>
                <c:pt idx="101">
                  <c:v>11.220184543019222</c:v>
                </c:pt>
                <c:pt idx="102">
                  <c:v>12.589254117941216</c:v>
                </c:pt>
                <c:pt idx="103">
                  <c:v>14.125375446227036</c:v>
                </c:pt>
                <c:pt idx="104">
                  <c:v>15.848931924610573</c:v>
                </c:pt>
                <c:pt idx="105">
                  <c:v>17.782794100388607</c:v>
                </c:pt>
                <c:pt idx="106">
                  <c:v>19.952623149688115</c:v>
                </c:pt>
                <c:pt idx="107">
                  <c:v>22.38721138568264</c:v>
                </c:pt>
                <c:pt idx="108">
                  <c:v>25.118864315094974</c:v>
                </c:pt>
                <c:pt idx="109">
                  <c:v>28.183829312643621</c:v>
                </c:pt>
                <c:pt idx="110">
                  <c:v>31.62277660168278</c:v>
                </c:pt>
                <c:pt idx="111">
                  <c:v>35.481338923356425</c:v>
                </c:pt>
                <c:pt idx="112">
                  <c:v>39.810717055348483</c:v>
                </c:pt>
                <c:pt idx="113">
                  <c:v>44.668359215094952</c:v>
                </c:pt>
                <c:pt idx="114">
                  <c:v>50.118723362725724</c:v>
                </c:pt>
                <c:pt idx="115">
                  <c:v>56.234132519033217</c:v>
                </c:pt>
                <c:pt idx="116">
                  <c:v>63.095734448017453</c:v>
                </c:pt>
                <c:pt idx="117">
                  <c:v>70.794578438411719</c:v>
                </c:pt>
                <c:pt idx="118">
                  <c:v>79.432823472425866</c:v>
                </c:pt>
                <c:pt idx="119">
                  <c:v>89.125093813372018</c:v>
                </c:pt>
                <c:pt idx="120">
                  <c:v>99.9999999999972</c:v>
                </c:pt>
                <c:pt idx="121">
                  <c:v>112.20184543019325</c:v>
                </c:pt>
                <c:pt idx="122">
                  <c:v>125.89254117941319</c:v>
                </c:pt>
                <c:pt idx="123">
                  <c:v>141.25375446227139</c:v>
                </c:pt>
                <c:pt idx="124">
                  <c:v>158.48931924610676</c:v>
                </c:pt>
                <c:pt idx="125">
                  <c:v>177.82794100388705</c:v>
                </c:pt>
                <c:pt idx="126">
                  <c:v>199.52623149688199</c:v>
                </c:pt>
                <c:pt idx="127">
                  <c:v>223.87211385682735</c:v>
                </c:pt>
                <c:pt idx="128">
                  <c:v>251.1886431509507</c:v>
                </c:pt>
                <c:pt idx="129">
                  <c:v>281.83829312643729</c:v>
                </c:pt>
                <c:pt idx="130">
                  <c:v>316.22776601682898</c:v>
                </c:pt>
                <c:pt idx="131">
                  <c:v>354.81338923356526</c:v>
                </c:pt>
                <c:pt idx="132">
                  <c:v>398.10717055348562</c:v>
                </c:pt>
                <c:pt idx="133">
                  <c:v>446.68359215095023</c:v>
                </c:pt>
                <c:pt idx="134">
                  <c:v>501.18723362725802</c:v>
                </c:pt>
                <c:pt idx="135">
                  <c:v>562.34132519033335</c:v>
                </c:pt>
                <c:pt idx="136">
                  <c:v>630.95734448017583</c:v>
                </c:pt>
                <c:pt idx="137">
                  <c:v>707.94578438411804</c:v>
                </c:pt>
                <c:pt idx="138">
                  <c:v>794.32823472425878</c:v>
                </c:pt>
                <c:pt idx="139">
                  <c:v>891.25093813372041</c:v>
                </c:pt>
                <c:pt idx="140">
                  <c:v>999.99999999997226</c:v>
                </c:pt>
                <c:pt idx="141">
                  <c:v>1122.0184543019327</c:v>
                </c:pt>
                <c:pt idx="142">
                  <c:v>1258.9254117941332</c:v>
                </c:pt>
                <c:pt idx="143">
                  <c:v>1412.5375446227156</c:v>
                </c:pt>
                <c:pt idx="144">
                  <c:v>1584.8931924610692</c:v>
                </c:pt>
                <c:pt idx="145">
                  <c:v>1778.2794100388739</c:v>
                </c:pt>
                <c:pt idx="146">
                  <c:v>1995.2623149688256</c:v>
                </c:pt>
                <c:pt idx="147">
                  <c:v>2238.7211385682799</c:v>
                </c:pt>
                <c:pt idx="148">
                  <c:v>2511.8864315095143</c:v>
                </c:pt>
                <c:pt idx="149">
                  <c:v>2818.3829312643811</c:v>
                </c:pt>
                <c:pt idx="150">
                  <c:v>3162.2776601682963</c:v>
                </c:pt>
                <c:pt idx="151">
                  <c:v>3548.1338923356593</c:v>
                </c:pt>
                <c:pt idx="152">
                  <c:v>3981.0717055348637</c:v>
                </c:pt>
                <c:pt idx="153">
                  <c:v>4466.835921509507</c:v>
                </c:pt>
                <c:pt idx="154">
                  <c:v>5011.8723362725814</c:v>
                </c:pt>
                <c:pt idx="155">
                  <c:v>5623.4132519033392</c:v>
                </c:pt>
                <c:pt idx="156">
                  <c:v>6309.5734448017711</c:v>
                </c:pt>
                <c:pt idx="157">
                  <c:v>7079.4578438411945</c:v>
                </c:pt>
                <c:pt idx="158">
                  <c:v>7943.2823472426035</c:v>
                </c:pt>
                <c:pt idx="159">
                  <c:v>8912.5093813372132</c:v>
                </c:pt>
                <c:pt idx="160">
                  <c:v>9999.9999999997253</c:v>
                </c:pt>
                <c:pt idx="161">
                  <c:v>11220.184543019339</c:v>
                </c:pt>
                <c:pt idx="162">
                  <c:v>12589.254117941335</c:v>
                </c:pt>
                <c:pt idx="163">
                  <c:v>14125.375446227159</c:v>
                </c:pt>
                <c:pt idx="164">
                  <c:v>15848.931924610695</c:v>
                </c:pt>
                <c:pt idx="165">
                  <c:v>17782.794100388728</c:v>
                </c:pt>
                <c:pt idx="166">
                  <c:v>19952.623149688225</c:v>
                </c:pt>
                <c:pt idx="167">
                  <c:v>22387.211385682745</c:v>
                </c:pt>
                <c:pt idx="168">
                  <c:v>25118.864315095059</c:v>
                </c:pt>
                <c:pt idx="169">
                  <c:v>28183.829312643691</c:v>
                </c:pt>
                <c:pt idx="170">
                  <c:v>31622.776601682828</c:v>
                </c:pt>
                <c:pt idx="171">
                  <c:v>35481.33892335651</c:v>
                </c:pt>
                <c:pt idx="172">
                  <c:v>39810.717055348614</c:v>
                </c:pt>
                <c:pt idx="173">
                  <c:v>44668.359215095123</c:v>
                </c:pt>
                <c:pt idx="174">
                  <c:v>50118.723362725956</c:v>
                </c:pt>
                <c:pt idx="175">
                  <c:v>56234.132519033454</c:v>
                </c:pt>
                <c:pt idx="176">
                  <c:v>63095.734448017662</c:v>
                </c:pt>
                <c:pt idx="177">
                  <c:v>70794.578438411889</c:v>
                </c:pt>
                <c:pt idx="178">
                  <c:v>79432.823472425982</c:v>
                </c:pt>
                <c:pt idx="179">
                  <c:v>89125.093813372077</c:v>
                </c:pt>
                <c:pt idx="180">
                  <c:v>99999.999999997177</c:v>
                </c:pt>
                <c:pt idx="181">
                  <c:v>112201.84543019312</c:v>
                </c:pt>
                <c:pt idx="182">
                  <c:v>125892.54117941305</c:v>
                </c:pt>
                <c:pt idx="183">
                  <c:v>141253.75446227149</c:v>
                </c:pt>
                <c:pt idx="184">
                  <c:v>158489.31924610713</c:v>
                </c:pt>
                <c:pt idx="185">
                  <c:v>177827.9410038878</c:v>
                </c:pt>
                <c:pt idx="186">
                  <c:v>199526.23149688318</c:v>
                </c:pt>
                <c:pt idx="187">
                  <c:v>223872.11385682848</c:v>
                </c:pt>
                <c:pt idx="188">
                  <c:v>251188.64315095174</c:v>
                </c:pt>
                <c:pt idx="189">
                  <c:v>281838.29312643822</c:v>
                </c:pt>
                <c:pt idx="190">
                  <c:v>316227.76601682976</c:v>
                </c:pt>
                <c:pt idx="191">
                  <c:v>354813.38923356612</c:v>
                </c:pt>
                <c:pt idx="192">
                  <c:v>398107.17055348656</c:v>
                </c:pt>
                <c:pt idx="193">
                  <c:v>446683.59215095092</c:v>
                </c:pt>
                <c:pt idx="194">
                  <c:v>501187.23362725833</c:v>
                </c:pt>
                <c:pt idx="195">
                  <c:v>562341.32519033423</c:v>
                </c:pt>
                <c:pt idx="196">
                  <c:v>630957.34448017739</c:v>
                </c:pt>
                <c:pt idx="197">
                  <c:v>707945.78438412095</c:v>
                </c:pt>
                <c:pt idx="198">
                  <c:v>794328.23472426354</c:v>
                </c:pt>
                <c:pt idx="199">
                  <c:v>891250.93813372648</c:v>
                </c:pt>
                <c:pt idx="200">
                  <c:v>999999.99999997823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FB0-46A2-AFA0-52F18BF3EC18}"/>
            </c:ext>
          </c:extLst>
        </c:ser>
        <c:ser>
          <c:idx val="2"/>
          <c:order val="1"/>
          <c:tx>
            <c:v>1000</c:v>
          </c:tx>
          <c:spPr>
            <a:ln w="19050" cap="rnd">
              <a:solidFill>
                <a:srgbClr val="E7E6E6">
                  <a:lumMod val="75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'Perry''s Model'!$H$32:$H$232</c:f>
              <c:numCache>
                <c:formatCode>General</c:formatCode>
                <c:ptCount val="201"/>
                <c:pt idx="0">
                  <c:v>350000</c:v>
                </c:pt>
                <c:pt idx="1">
                  <c:v>350000</c:v>
                </c:pt>
                <c:pt idx="2">
                  <c:v>350000</c:v>
                </c:pt>
                <c:pt idx="3">
                  <c:v>350000</c:v>
                </c:pt>
                <c:pt idx="4">
                  <c:v>350000</c:v>
                </c:pt>
                <c:pt idx="5">
                  <c:v>350000</c:v>
                </c:pt>
                <c:pt idx="6">
                  <c:v>350000</c:v>
                </c:pt>
                <c:pt idx="7">
                  <c:v>350000</c:v>
                </c:pt>
                <c:pt idx="8">
                  <c:v>350000</c:v>
                </c:pt>
                <c:pt idx="9">
                  <c:v>350000</c:v>
                </c:pt>
                <c:pt idx="10">
                  <c:v>350000</c:v>
                </c:pt>
                <c:pt idx="11">
                  <c:v>350000</c:v>
                </c:pt>
                <c:pt idx="12">
                  <c:v>350000</c:v>
                </c:pt>
                <c:pt idx="13">
                  <c:v>350000</c:v>
                </c:pt>
                <c:pt idx="14">
                  <c:v>350000</c:v>
                </c:pt>
                <c:pt idx="15">
                  <c:v>350000</c:v>
                </c:pt>
                <c:pt idx="16">
                  <c:v>350000</c:v>
                </c:pt>
                <c:pt idx="17">
                  <c:v>350000</c:v>
                </c:pt>
                <c:pt idx="18">
                  <c:v>350000</c:v>
                </c:pt>
                <c:pt idx="19">
                  <c:v>350000</c:v>
                </c:pt>
                <c:pt idx="20">
                  <c:v>350000</c:v>
                </c:pt>
                <c:pt idx="21">
                  <c:v>350000</c:v>
                </c:pt>
                <c:pt idx="22">
                  <c:v>350000</c:v>
                </c:pt>
                <c:pt idx="23">
                  <c:v>350000</c:v>
                </c:pt>
                <c:pt idx="24">
                  <c:v>350000</c:v>
                </c:pt>
                <c:pt idx="25">
                  <c:v>350000</c:v>
                </c:pt>
                <c:pt idx="26">
                  <c:v>350000</c:v>
                </c:pt>
                <c:pt idx="27">
                  <c:v>350000</c:v>
                </c:pt>
                <c:pt idx="28">
                  <c:v>350000</c:v>
                </c:pt>
                <c:pt idx="29">
                  <c:v>350000</c:v>
                </c:pt>
                <c:pt idx="30">
                  <c:v>350000</c:v>
                </c:pt>
                <c:pt idx="31">
                  <c:v>350000</c:v>
                </c:pt>
                <c:pt idx="32">
                  <c:v>350000</c:v>
                </c:pt>
                <c:pt idx="33">
                  <c:v>350000</c:v>
                </c:pt>
                <c:pt idx="34">
                  <c:v>350000</c:v>
                </c:pt>
                <c:pt idx="35">
                  <c:v>350000</c:v>
                </c:pt>
                <c:pt idx="36">
                  <c:v>350000</c:v>
                </c:pt>
                <c:pt idx="37">
                  <c:v>350000</c:v>
                </c:pt>
                <c:pt idx="38">
                  <c:v>350000</c:v>
                </c:pt>
                <c:pt idx="39">
                  <c:v>350000</c:v>
                </c:pt>
                <c:pt idx="40">
                  <c:v>350000</c:v>
                </c:pt>
                <c:pt idx="41">
                  <c:v>350000</c:v>
                </c:pt>
                <c:pt idx="42">
                  <c:v>350000</c:v>
                </c:pt>
                <c:pt idx="43">
                  <c:v>350000</c:v>
                </c:pt>
                <c:pt idx="44">
                  <c:v>350000</c:v>
                </c:pt>
                <c:pt idx="45">
                  <c:v>350000</c:v>
                </c:pt>
                <c:pt idx="46">
                  <c:v>350000</c:v>
                </c:pt>
                <c:pt idx="47">
                  <c:v>350000</c:v>
                </c:pt>
                <c:pt idx="48">
                  <c:v>350000</c:v>
                </c:pt>
                <c:pt idx="49">
                  <c:v>350000</c:v>
                </c:pt>
                <c:pt idx="50">
                  <c:v>350000</c:v>
                </c:pt>
                <c:pt idx="51">
                  <c:v>350000</c:v>
                </c:pt>
                <c:pt idx="52">
                  <c:v>350000</c:v>
                </c:pt>
                <c:pt idx="53">
                  <c:v>350000</c:v>
                </c:pt>
                <c:pt idx="54">
                  <c:v>350000</c:v>
                </c:pt>
                <c:pt idx="55">
                  <c:v>350000</c:v>
                </c:pt>
                <c:pt idx="56">
                  <c:v>350000</c:v>
                </c:pt>
                <c:pt idx="57">
                  <c:v>350000</c:v>
                </c:pt>
                <c:pt idx="58">
                  <c:v>350000</c:v>
                </c:pt>
                <c:pt idx="59">
                  <c:v>350000</c:v>
                </c:pt>
                <c:pt idx="60">
                  <c:v>350000</c:v>
                </c:pt>
                <c:pt idx="61">
                  <c:v>350000</c:v>
                </c:pt>
                <c:pt idx="62">
                  <c:v>350000</c:v>
                </c:pt>
                <c:pt idx="63">
                  <c:v>350000</c:v>
                </c:pt>
                <c:pt idx="64">
                  <c:v>350000</c:v>
                </c:pt>
                <c:pt idx="65">
                  <c:v>350000</c:v>
                </c:pt>
                <c:pt idx="66">
                  <c:v>350000</c:v>
                </c:pt>
                <c:pt idx="67">
                  <c:v>350000</c:v>
                </c:pt>
                <c:pt idx="68">
                  <c:v>350000</c:v>
                </c:pt>
                <c:pt idx="69">
                  <c:v>350000</c:v>
                </c:pt>
                <c:pt idx="70">
                  <c:v>350000</c:v>
                </c:pt>
                <c:pt idx="71">
                  <c:v>350000</c:v>
                </c:pt>
                <c:pt idx="72">
                  <c:v>350000</c:v>
                </c:pt>
                <c:pt idx="73">
                  <c:v>350000</c:v>
                </c:pt>
                <c:pt idx="74">
                  <c:v>350000</c:v>
                </c:pt>
                <c:pt idx="75">
                  <c:v>350000</c:v>
                </c:pt>
                <c:pt idx="76">
                  <c:v>350000</c:v>
                </c:pt>
                <c:pt idx="77">
                  <c:v>350000</c:v>
                </c:pt>
                <c:pt idx="78">
                  <c:v>350000</c:v>
                </c:pt>
                <c:pt idx="79">
                  <c:v>350000</c:v>
                </c:pt>
                <c:pt idx="80">
                  <c:v>350000</c:v>
                </c:pt>
                <c:pt idx="81">
                  <c:v>350000</c:v>
                </c:pt>
                <c:pt idx="82">
                  <c:v>350000</c:v>
                </c:pt>
                <c:pt idx="83">
                  <c:v>350000</c:v>
                </c:pt>
                <c:pt idx="84">
                  <c:v>350000</c:v>
                </c:pt>
                <c:pt idx="85">
                  <c:v>350000</c:v>
                </c:pt>
                <c:pt idx="86">
                  <c:v>350000</c:v>
                </c:pt>
                <c:pt idx="87">
                  <c:v>350000</c:v>
                </c:pt>
                <c:pt idx="88">
                  <c:v>350000</c:v>
                </c:pt>
                <c:pt idx="89">
                  <c:v>350000</c:v>
                </c:pt>
                <c:pt idx="90">
                  <c:v>350000</c:v>
                </c:pt>
                <c:pt idx="91">
                  <c:v>350000</c:v>
                </c:pt>
                <c:pt idx="92">
                  <c:v>350000</c:v>
                </c:pt>
                <c:pt idx="93">
                  <c:v>350000</c:v>
                </c:pt>
                <c:pt idx="94">
                  <c:v>350000</c:v>
                </c:pt>
                <c:pt idx="95">
                  <c:v>350000</c:v>
                </c:pt>
                <c:pt idx="96">
                  <c:v>350000</c:v>
                </c:pt>
                <c:pt idx="97">
                  <c:v>350000</c:v>
                </c:pt>
                <c:pt idx="98">
                  <c:v>350000</c:v>
                </c:pt>
                <c:pt idx="99">
                  <c:v>350000</c:v>
                </c:pt>
                <c:pt idx="100">
                  <c:v>350000</c:v>
                </c:pt>
                <c:pt idx="101">
                  <c:v>350000</c:v>
                </c:pt>
                <c:pt idx="102">
                  <c:v>350000</c:v>
                </c:pt>
                <c:pt idx="103">
                  <c:v>350000</c:v>
                </c:pt>
                <c:pt idx="104">
                  <c:v>350000</c:v>
                </c:pt>
                <c:pt idx="105">
                  <c:v>350000</c:v>
                </c:pt>
                <c:pt idx="106">
                  <c:v>350000</c:v>
                </c:pt>
                <c:pt idx="107">
                  <c:v>350000</c:v>
                </c:pt>
                <c:pt idx="108">
                  <c:v>350000</c:v>
                </c:pt>
                <c:pt idx="109">
                  <c:v>350000</c:v>
                </c:pt>
                <c:pt idx="110">
                  <c:v>350000</c:v>
                </c:pt>
                <c:pt idx="111">
                  <c:v>350000</c:v>
                </c:pt>
                <c:pt idx="112">
                  <c:v>350000</c:v>
                </c:pt>
                <c:pt idx="113">
                  <c:v>350000</c:v>
                </c:pt>
                <c:pt idx="114">
                  <c:v>350000</c:v>
                </c:pt>
                <c:pt idx="115">
                  <c:v>350000</c:v>
                </c:pt>
                <c:pt idx="116">
                  <c:v>350000</c:v>
                </c:pt>
                <c:pt idx="117">
                  <c:v>350000</c:v>
                </c:pt>
                <c:pt idx="118">
                  <c:v>350000</c:v>
                </c:pt>
                <c:pt idx="119">
                  <c:v>350000</c:v>
                </c:pt>
                <c:pt idx="120">
                  <c:v>350000</c:v>
                </c:pt>
                <c:pt idx="121">
                  <c:v>350000</c:v>
                </c:pt>
                <c:pt idx="122">
                  <c:v>350000</c:v>
                </c:pt>
                <c:pt idx="123">
                  <c:v>350000</c:v>
                </c:pt>
                <c:pt idx="124">
                  <c:v>350000</c:v>
                </c:pt>
                <c:pt idx="125">
                  <c:v>350000</c:v>
                </c:pt>
                <c:pt idx="126">
                  <c:v>350000</c:v>
                </c:pt>
                <c:pt idx="127">
                  <c:v>350000</c:v>
                </c:pt>
                <c:pt idx="128">
                  <c:v>350000</c:v>
                </c:pt>
                <c:pt idx="129">
                  <c:v>350000</c:v>
                </c:pt>
                <c:pt idx="130">
                  <c:v>350000</c:v>
                </c:pt>
                <c:pt idx="131">
                  <c:v>350000</c:v>
                </c:pt>
                <c:pt idx="132">
                  <c:v>350000</c:v>
                </c:pt>
                <c:pt idx="133">
                  <c:v>350000</c:v>
                </c:pt>
                <c:pt idx="134">
                  <c:v>350000</c:v>
                </c:pt>
                <c:pt idx="135">
                  <c:v>350000</c:v>
                </c:pt>
                <c:pt idx="136">
                  <c:v>350000</c:v>
                </c:pt>
                <c:pt idx="137">
                  <c:v>350000</c:v>
                </c:pt>
                <c:pt idx="138">
                  <c:v>350000</c:v>
                </c:pt>
                <c:pt idx="139">
                  <c:v>350000</c:v>
                </c:pt>
                <c:pt idx="140">
                  <c:v>350000</c:v>
                </c:pt>
                <c:pt idx="141">
                  <c:v>350000</c:v>
                </c:pt>
                <c:pt idx="142">
                  <c:v>350000</c:v>
                </c:pt>
                <c:pt idx="143">
                  <c:v>350000</c:v>
                </c:pt>
                <c:pt idx="144">
                  <c:v>350000</c:v>
                </c:pt>
                <c:pt idx="145">
                  <c:v>350000</c:v>
                </c:pt>
                <c:pt idx="146">
                  <c:v>350000</c:v>
                </c:pt>
                <c:pt idx="147">
                  <c:v>350000</c:v>
                </c:pt>
                <c:pt idx="148">
                  <c:v>350000</c:v>
                </c:pt>
                <c:pt idx="149">
                  <c:v>350000</c:v>
                </c:pt>
                <c:pt idx="150">
                  <c:v>350000</c:v>
                </c:pt>
                <c:pt idx="151">
                  <c:v>350000</c:v>
                </c:pt>
                <c:pt idx="152">
                  <c:v>350000</c:v>
                </c:pt>
                <c:pt idx="153">
                  <c:v>350000</c:v>
                </c:pt>
                <c:pt idx="154">
                  <c:v>350000</c:v>
                </c:pt>
                <c:pt idx="155">
                  <c:v>350000</c:v>
                </c:pt>
                <c:pt idx="156">
                  <c:v>350000</c:v>
                </c:pt>
                <c:pt idx="157">
                  <c:v>350000</c:v>
                </c:pt>
                <c:pt idx="158">
                  <c:v>350000</c:v>
                </c:pt>
                <c:pt idx="159">
                  <c:v>350000</c:v>
                </c:pt>
                <c:pt idx="160">
                  <c:v>350000</c:v>
                </c:pt>
                <c:pt idx="161">
                  <c:v>350000</c:v>
                </c:pt>
                <c:pt idx="162">
                  <c:v>350000</c:v>
                </c:pt>
                <c:pt idx="163">
                  <c:v>350000</c:v>
                </c:pt>
                <c:pt idx="164">
                  <c:v>350000</c:v>
                </c:pt>
                <c:pt idx="165">
                  <c:v>350000</c:v>
                </c:pt>
                <c:pt idx="166">
                  <c:v>350000</c:v>
                </c:pt>
                <c:pt idx="167">
                  <c:v>350000</c:v>
                </c:pt>
                <c:pt idx="168">
                  <c:v>350000</c:v>
                </c:pt>
                <c:pt idx="169">
                  <c:v>350000</c:v>
                </c:pt>
                <c:pt idx="170">
                  <c:v>350000</c:v>
                </c:pt>
                <c:pt idx="171">
                  <c:v>350000</c:v>
                </c:pt>
                <c:pt idx="172">
                  <c:v>350000</c:v>
                </c:pt>
                <c:pt idx="173">
                  <c:v>350000</c:v>
                </c:pt>
                <c:pt idx="174">
                  <c:v>350000</c:v>
                </c:pt>
                <c:pt idx="175">
                  <c:v>350000</c:v>
                </c:pt>
                <c:pt idx="176">
                  <c:v>350000</c:v>
                </c:pt>
                <c:pt idx="177">
                  <c:v>350000</c:v>
                </c:pt>
                <c:pt idx="178">
                  <c:v>350000</c:v>
                </c:pt>
                <c:pt idx="179">
                  <c:v>350000</c:v>
                </c:pt>
                <c:pt idx="180">
                  <c:v>350000</c:v>
                </c:pt>
                <c:pt idx="181">
                  <c:v>350000</c:v>
                </c:pt>
                <c:pt idx="182">
                  <c:v>350000</c:v>
                </c:pt>
                <c:pt idx="183">
                  <c:v>350000</c:v>
                </c:pt>
                <c:pt idx="184">
                  <c:v>350000</c:v>
                </c:pt>
                <c:pt idx="185">
                  <c:v>350000</c:v>
                </c:pt>
                <c:pt idx="186">
                  <c:v>350000</c:v>
                </c:pt>
                <c:pt idx="187">
                  <c:v>350000</c:v>
                </c:pt>
                <c:pt idx="188">
                  <c:v>350000</c:v>
                </c:pt>
                <c:pt idx="189">
                  <c:v>350000</c:v>
                </c:pt>
                <c:pt idx="190">
                  <c:v>350000</c:v>
                </c:pt>
                <c:pt idx="191">
                  <c:v>350000</c:v>
                </c:pt>
                <c:pt idx="192">
                  <c:v>350000</c:v>
                </c:pt>
                <c:pt idx="193">
                  <c:v>350000</c:v>
                </c:pt>
                <c:pt idx="194">
                  <c:v>350000</c:v>
                </c:pt>
                <c:pt idx="195">
                  <c:v>350000</c:v>
                </c:pt>
                <c:pt idx="196">
                  <c:v>350000</c:v>
                </c:pt>
                <c:pt idx="197">
                  <c:v>350000</c:v>
                </c:pt>
                <c:pt idx="198">
                  <c:v>350000</c:v>
                </c:pt>
                <c:pt idx="199">
                  <c:v>350000</c:v>
                </c:pt>
                <c:pt idx="200">
                  <c:v>350000</c:v>
                </c:pt>
              </c:numCache>
            </c:numRef>
          </c:xVal>
          <c:yVal>
            <c:numRef>
              <c:f>'Perry''s Model'!$B$32:$B$232</c:f>
              <c:numCache>
                <c:formatCode>0.0000000</c:formatCode>
                <c:ptCount val="201"/>
                <c:pt idx="0" formatCode="General">
                  <c:v>1E-4</c:v>
                </c:pt>
                <c:pt idx="1">
                  <c:v>1.1220184543019618E-4</c:v>
                </c:pt>
                <c:pt idx="2">
                  <c:v>1.2589254117941647E-4</c:v>
                </c:pt>
                <c:pt idx="3">
                  <c:v>1.4125375446227511E-4</c:v>
                </c:pt>
                <c:pt idx="4">
                  <c:v>1.584893192461109E-4</c:v>
                </c:pt>
                <c:pt idx="5">
                  <c:v>1.778279410038917E-4</c:v>
                </c:pt>
                <c:pt idx="6">
                  <c:v>1.9952623149688723E-4</c:v>
                </c:pt>
                <c:pt idx="7">
                  <c:v>2.2387211385683302E-4</c:v>
                </c:pt>
                <c:pt idx="8">
                  <c:v>2.5118864315095687E-4</c:v>
                </c:pt>
                <c:pt idx="9">
                  <c:v>2.8183829312644393E-4</c:v>
                </c:pt>
                <c:pt idx="10">
                  <c:v>3.1622776601683615E-4</c:v>
                </c:pt>
                <c:pt idx="11">
                  <c:v>3.5481338923357299E-4</c:v>
                </c:pt>
                <c:pt idx="12">
                  <c:v>3.9810717055349426E-4</c:v>
                </c:pt>
                <c:pt idx="13">
                  <c:v>4.4668359215095915E-4</c:v>
                </c:pt>
                <c:pt idx="14">
                  <c:v>5.0118723362726765E-4</c:v>
                </c:pt>
                <c:pt idx="15">
                  <c:v>5.6234132519034357E-4</c:v>
                </c:pt>
                <c:pt idx="16">
                  <c:v>6.3095734448018626E-4</c:v>
                </c:pt>
                <c:pt idx="17">
                  <c:v>7.0794578438412967E-4</c:v>
                </c:pt>
                <c:pt idx="18">
                  <c:v>7.9432823472427112E-4</c:v>
                </c:pt>
                <c:pt idx="19">
                  <c:v>8.912509381337327E-4</c:v>
                </c:pt>
                <c:pt idx="20">
                  <c:v>9.9999999999998506E-4</c:v>
                </c:pt>
                <c:pt idx="21">
                  <c:v>1.1220184543019453E-3</c:v>
                </c:pt>
                <c:pt idx="22">
                  <c:v>1.258925411794146E-3</c:v>
                </c:pt>
                <c:pt idx="23">
                  <c:v>1.4125375446227288E-3</c:v>
                </c:pt>
                <c:pt idx="24">
                  <c:v>1.5848931924610842E-3</c:v>
                </c:pt>
                <c:pt idx="25">
                  <c:v>1.7782794100388891E-3</c:v>
                </c:pt>
                <c:pt idx="26">
                  <c:v>1.995262314968839E-3</c:v>
                </c:pt>
                <c:pt idx="27">
                  <c:v>2.2387211385682926E-3</c:v>
                </c:pt>
                <c:pt idx="28">
                  <c:v>2.5118864315095244E-3</c:v>
                </c:pt>
                <c:pt idx="29">
                  <c:v>2.8183829312643871E-3</c:v>
                </c:pt>
                <c:pt idx="30">
                  <c:v>3.1622776601683005E-3</c:v>
                </c:pt>
                <c:pt idx="31">
                  <c:v>3.5481338923356648E-3</c:v>
                </c:pt>
                <c:pt idx="32">
                  <c:v>3.9810717055348693E-3</c:v>
                </c:pt>
                <c:pt idx="33">
                  <c:v>4.4668359215095099E-3</c:v>
                </c:pt>
                <c:pt idx="34">
                  <c:v>5.0118723362725832E-3</c:v>
                </c:pt>
                <c:pt idx="35">
                  <c:v>5.623413251903327E-3</c:v>
                </c:pt>
                <c:pt idx="36">
                  <c:v>6.3095734448017455E-3</c:v>
                </c:pt>
                <c:pt idx="37">
                  <c:v>7.0794578438411601E-3</c:v>
                </c:pt>
                <c:pt idx="38">
                  <c:v>7.9432823472425657E-3</c:v>
                </c:pt>
                <c:pt idx="39">
                  <c:v>8.9125093813371709E-3</c:v>
                </c:pt>
                <c:pt idx="40">
                  <c:v>9.9999999999996671E-3</c:v>
                </c:pt>
                <c:pt idx="41">
                  <c:v>1.1220184543019256E-2</c:v>
                </c:pt>
                <c:pt idx="42">
                  <c:v>1.2589254117941241E-2</c:v>
                </c:pt>
                <c:pt idx="43">
                  <c:v>1.4125375446227053E-2</c:v>
                </c:pt>
                <c:pt idx="44">
                  <c:v>1.5848931924610576E-2</c:v>
                </c:pt>
                <c:pt idx="45">
                  <c:v>1.7782794100388594E-2</c:v>
                </c:pt>
                <c:pt idx="46">
                  <c:v>1.9952623149688074E-2</c:v>
                </c:pt>
                <c:pt idx="47">
                  <c:v>2.2387211385682573E-2</c:v>
                </c:pt>
                <c:pt idx="48">
                  <c:v>2.5118864315094882E-2</c:v>
                </c:pt>
                <c:pt idx="49">
                  <c:v>2.8183829312643505E-2</c:v>
                </c:pt>
                <c:pt idx="50">
                  <c:v>3.1622776601682633E-2</c:v>
                </c:pt>
                <c:pt idx="51">
                  <c:v>3.5481338923356226E-2</c:v>
                </c:pt>
                <c:pt idx="52">
                  <c:v>3.9810717055348242E-2</c:v>
                </c:pt>
                <c:pt idx="53">
                  <c:v>4.4668359215094641E-2</c:v>
                </c:pt>
                <c:pt idx="54">
                  <c:v>5.0118723362725333E-2</c:v>
                </c:pt>
                <c:pt idx="55">
                  <c:v>5.623413251903276E-2</c:v>
                </c:pt>
                <c:pt idx="56">
                  <c:v>6.3095734448016874E-2</c:v>
                </c:pt>
                <c:pt idx="57">
                  <c:v>7.079457843841104E-2</c:v>
                </c:pt>
                <c:pt idx="58">
                  <c:v>7.9432823472425071E-2</c:v>
                </c:pt>
                <c:pt idx="59">
                  <c:v>8.9125093813371095E-2</c:v>
                </c:pt>
                <c:pt idx="60">
                  <c:v>9.9999999999996106E-2</c:v>
                </c:pt>
                <c:pt idx="61">
                  <c:v>0.11220184543019197</c:v>
                </c:pt>
                <c:pt idx="62">
                  <c:v>0.12589254117941182</c:v>
                </c:pt>
                <c:pt idx="63">
                  <c:v>0.14125375446226993</c:v>
                </c:pt>
                <c:pt idx="64">
                  <c:v>0.15848931924610513</c:v>
                </c:pt>
                <c:pt idx="65">
                  <c:v>0.1778279410038853</c:v>
                </c:pt>
                <c:pt idx="66">
                  <c:v>0.19952623149688006</c:v>
                </c:pt>
                <c:pt idx="67">
                  <c:v>0.22387211385682512</c:v>
                </c:pt>
                <c:pt idx="68">
                  <c:v>0.25118864315094813</c:v>
                </c:pt>
                <c:pt idx="69">
                  <c:v>0.28183829312643427</c:v>
                </c:pt>
                <c:pt idx="70">
                  <c:v>0.31622776601682551</c:v>
                </c:pt>
                <c:pt idx="71">
                  <c:v>0.35481338923356143</c:v>
                </c:pt>
                <c:pt idx="72">
                  <c:v>0.39810717055348149</c:v>
                </c:pt>
                <c:pt idx="73">
                  <c:v>0.44668359215094544</c:v>
                </c:pt>
                <c:pt idx="74">
                  <c:v>0.50118723362725237</c:v>
                </c:pt>
                <c:pt idx="75">
                  <c:v>0.56234132519032665</c:v>
                </c:pt>
                <c:pt idx="76">
                  <c:v>0.63095734448016805</c:v>
                </c:pt>
                <c:pt idx="77">
                  <c:v>0.7079457843841096</c:v>
                </c:pt>
                <c:pt idx="78">
                  <c:v>0.79432823472424963</c:v>
                </c:pt>
                <c:pt idx="79">
                  <c:v>0.89125093813370981</c:v>
                </c:pt>
                <c:pt idx="80">
                  <c:v>0.99999999999996003</c:v>
                </c:pt>
                <c:pt idx="81">
                  <c:v>1.1220184543019187</c:v>
                </c:pt>
                <c:pt idx="82">
                  <c:v>1.2589254117941171</c:v>
                </c:pt>
                <c:pt idx="83">
                  <c:v>1.4125375446226982</c:v>
                </c:pt>
                <c:pt idx="84">
                  <c:v>1.5848931924610505</c:v>
                </c:pt>
                <c:pt idx="85">
                  <c:v>1.7782794100388521</c:v>
                </c:pt>
                <c:pt idx="86">
                  <c:v>1.9952623149688002</c:v>
                </c:pt>
                <c:pt idx="87">
                  <c:v>2.2387211385682506</c:v>
                </c:pt>
                <c:pt idx="88">
                  <c:v>2.5118864315094802</c:v>
                </c:pt>
                <c:pt idx="89">
                  <c:v>2.8183829312643414</c:v>
                </c:pt>
                <c:pt idx="90">
                  <c:v>3.1622776601682534</c:v>
                </c:pt>
                <c:pt idx="91">
                  <c:v>3.5481338923356138</c:v>
                </c:pt>
                <c:pt idx="92">
                  <c:v>3.9810717055348155</c:v>
                </c:pt>
                <c:pt idx="93">
                  <c:v>4.4668359215094569</c:v>
                </c:pt>
                <c:pt idx="94">
                  <c:v>5.0118723362725284</c:v>
                </c:pt>
                <c:pt idx="95">
                  <c:v>5.6234132519032745</c:v>
                </c:pt>
                <c:pt idx="96">
                  <c:v>6.3095734448016927</c:v>
                </c:pt>
                <c:pt idx="97">
                  <c:v>7.0794578438411122</c:v>
                </c:pt>
                <c:pt idx="98">
                  <c:v>7.9432823472425174</c:v>
                </c:pt>
                <c:pt idx="99">
                  <c:v>8.9125093813371254</c:v>
                </c:pt>
                <c:pt idx="100">
                  <c:v>9.9999999999996341</c:v>
                </c:pt>
                <c:pt idx="101">
                  <c:v>11.220184543019222</c:v>
                </c:pt>
                <c:pt idx="102">
                  <c:v>12.589254117941216</c:v>
                </c:pt>
                <c:pt idx="103">
                  <c:v>14.125375446227036</c:v>
                </c:pt>
                <c:pt idx="104">
                  <c:v>15.848931924610573</c:v>
                </c:pt>
                <c:pt idx="105">
                  <c:v>17.782794100388607</c:v>
                </c:pt>
                <c:pt idx="106">
                  <c:v>19.952623149688115</c:v>
                </c:pt>
                <c:pt idx="107">
                  <c:v>22.38721138568264</c:v>
                </c:pt>
                <c:pt idx="108">
                  <c:v>25.118864315094974</c:v>
                </c:pt>
                <c:pt idx="109">
                  <c:v>28.183829312643621</c:v>
                </c:pt>
                <c:pt idx="110">
                  <c:v>31.62277660168278</c:v>
                </c:pt>
                <c:pt idx="111">
                  <c:v>35.481338923356425</c:v>
                </c:pt>
                <c:pt idx="112">
                  <c:v>39.810717055348483</c:v>
                </c:pt>
                <c:pt idx="113">
                  <c:v>44.668359215094952</c:v>
                </c:pt>
                <c:pt idx="114">
                  <c:v>50.118723362725724</c:v>
                </c:pt>
                <c:pt idx="115">
                  <c:v>56.234132519033217</c:v>
                </c:pt>
                <c:pt idx="116">
                  <c:v>63.095734448017453</c:v>
                </c:pt>
                <c:pt idx="117">
                  <c:v>70.794578438411719</c:v>
                </c:pt>
                <c:pt idx="118">
                  <c:v>79.432823472425866</c:v>
                </c:pt>
                <c:pt idx="119">
                  <c:v>89.125093813372018</c:v>
                </c:pt>
                <c:pt idx="120">
                  <c:v>99.9999999999972</c:v>
                </c:pt>
                <c:pt idx="121">
                  <c:v>112.20184543019325</c:v>
                </c:pt>
                <c:pt idx="122">
                  <c:v>125.89254117941319</c:v>
                </c:pt>
                <c:pt idx="123">
                  <c:v>141.25375446227139</c:v>
                </c:pt>
                <c:pt idx="124">
                  <c:v>158.48931924610676</c:v>
                </c:pt>
                <c:pt idx="125">
                  <c:v>177.82794100388705</c:v>
                </c:pt>
                <c:pt idx="126">
                  <c:v>199.52623149688199</c:v>
                </c:pt>
                <c:pt idx="127">
                  <c:v>223.87211385682735</c:v>
                </c:pt>
                <c:pt idx="128">
                  <c:v>251.1886431509507</c:v>
                </c:pt>
                <c:pt idx="129">
                  <c:v>281.83829312643729</c:v>
                </c:pt>
                <c:pt idx="130">
                  <c:v>316.22776601682898</c:v>
                </c:pt>
                <c:pt idx="131">
                  <c:v>354.81338923356526</c:v>
                </c:pt>
                <c:pt idx="132">
                  <c:v>398.10717055348562</c:v>
                </c:pt>
                <c:pt idx="133">
                  <c:v>446.68359215095023</c:v>
                </c:pt>
                <c:pt idx="134">
                  <c:v>501.18723362725802</c:v>
                </c:pt>
                <c:pt idx="135">
                  <c:v>562.34132519033335</c:v>
                </c:pt>
                <c:pt idx="136">
                  <c:v>630.95734448017583</c:v>
                </c:pt>
                <c:pt idx="137">
                  <c:v>707.94578438411804</c:v>
                </c:pt>
                <c:pt idx="138">
                  <c:v>794.32823472425878</c:v>
                </c:pt>
                <c:pt idx="139">
                  <c:v>891.25093813372041</c:v>
                </c:pt>
                <c:pt idx="140">
                  <c:v>999.99999999997226</c:v>
                </c:pt>
                <c:pt idx="141">
                  <c:v>1122.0184543019327</c:v>
                </c:pt>
                <c:pt idx="142">
                  <c:v>1258.9254117941332</c:v>
                </c:pt>
                <c:pt idx="143">
                  <c:v>1412.5375446227156</c:v>
                </c:pt>
                <c:pt idx="144">
                  <c:v>1584.8931924610692</c:v>
                </c:pt>
                <c:pt idx="145">
                  <c:v>1778.2794100388739</c:v>
                </c:pt>
                <c:pt idx="146">
                  <c:v>1995.2623149688256</c:v>
                </c:pt>
                <c:pt idx="147">
                  <c:v>2238.7211385682799</c:v>
                </c:pt>
                <c:pt idx="148">
                  <c:v>2511.8864315095143</c:v>
                </c:pt>
                <c:pt idx="149">
                  <c:v>2818.3829312643811</c:v>
                </c:pt>
                <c:pt idx="150">
                  <c:v>3162.2776601682963</c:v>
                </c:pt>
                <c:pt idx="151">
                  <c:v>3548.1338923356593</c:v>
                </c:pt>
                <c:pt idx="152">
                  <c:v>3981.0717055348637</c:v>
                </c:pt>
                <c:pt idx="153">
                  <c:v>4466.835921509507</c:v>
                </c:pt>
                <c:pt idx="154">
                  <c:v>5011.8723362725814</c:v>
                </c:pt>
                <c:pt idx="155">
                  <c:v>5623.4132519033392</c:v>
                </c:pt>
                <c:pt idx="156">
                  <c:v>6309.5734448017711</c:v>
                </c:pt>
                <c:pt idx="157">
                  <c:v>7079.4578438411945</c:v>
                </c:pt>
                <c:pt idx="158">
                  <c:v>7943.2823472426035</c:v>
                </c:pt>
                <c:pt idx="159">
                  <c:v>8912.5093813372132</c:v>
                </c:pt>
                <c:pt idx="160">
                  <c:v>9999.9999999997253</c:v>
                </c:pt>
                <c:pt idx="161">
                  <c:v>11220.184543019339</c:v>
                </c:pt>
                <c:pt idx="162">
                  <c:v>12589.254117941335</c:v>
                </c:pt>
                <c:pt idx="163">
                  <c:v>14125.375446227159</c:v>
                </c:pt>
                <c:pt idx="164">
                  <c:v>15848.931924610695</c:v>
                </c:pt>
                <c:pt idx="165">
                  <c:v>17782.794100388728</c:v>
                </c:pt>
                <c:pt idx="166">
                  <c:v>19952.623149688225</c:v>
                </c:pt>
                <c:pt idx="167">
                  <c:v>22387.211385682745</c:v>
                </c:pt>
                <c:pt idx="168">
                  <c:v>25118.864315095059</c:v>
                </c:pt>
                <c:pt idx="169">
                  <c:v>28183.829312643691</c:v>
                </c:pt>
                <c:pt idx="170">
                  <c:v>31622.776601682828</c:v>
                </c:pt>
                <c:pt idx="171">
                  <c:v>35481.33892335651</c:v>
                </c:pt>
                <c:pt idx="172">
                  <c:v>39810.717055348614</c:v>
                </c:pt>
                <c:pt idx="173">
                  <c:v>44668.359215095123</c:v>
                </c:pt>
                <c:pt idx="174">
                  <c:v>50118.723362725956</c:v>
                </c:pt>
                <c:pt idx="175">
                  <c:v>56234.132519033454</c:v>
                </c:pt>
                <c:pt idx="176">
                  <c:v>63095.734448017662</c:v>
                </c:pt>
                <c:pt idx="177">
                  <c:v>70794.578438411889</c:v>
                </c:pt>
                <c:pt idx="178">
                  <c:v>79432.823472425982</c:v>
                </c:pt>
                <c:pt idx="179">
                  <c:v>89125.093813372077</c:v>
                </c:pt>
                <c:pt idx="180">
                  <c:v>99999.999999997177</c:v>
                </c:pt>
                <c:pt idx="181">
                  <c:v>112201.84543019312</c:v>
                </c:pt>
                <c:pt idx="182">
                  <c:v>125892.54117941305</c:v>
                </c:pt>
                <c:pt idx="183">
                  <c:v>141253.75446227149</c:v>
                </c:pt>
                <c:pt idx="184">
                  <c:v>158489.31924610713</c:v>
                </c:pt>
                <c:pt idx="185">
                  <c:v>177827.9410038878</c:v>
                </c:pt>
                <c:pt idx="186">
                  <c:v>199526.23149688318</c:v>
                </c:pt>
                <c:pt idx="187">
                  <c:v>223872.11385682848</c:v>
                </c:pt>
                <c:pt idx="188">
                  <c:v>251188.64315095174</c:v>
                </c:pt>
                <c:pt idx="189">
                  <c:v>281838.29312643822</c:v>
                </c:pt>
                <c:pt idx="190">
                  <c:v>316227.76601682976</c:v>
                </c:pt>
                <c:pt idx="191">
                  <c:v>354813.38923356612</c:v>
                </c:pt>
                <c:pt idx="192">
                  <c:v>398107.17055348656</c:v>
                </c:pt>
                <c:pt idx="193">
                  <c:v>446683.59215095092</c:v>
                </c:pt>
                <c:pt idx="194">
                  <c:v>501187.23362725833</c:v>
                </c:pt>
                <c:pt idx="195">
                  <c:v>562341.32519033423</c:v>
                </c:pt>
                <c:pt idx="196">
                  <c:v>630957.34448017739</c:v>
                </c:pt>
                <c:pt idx="197">
                  <c:v>707945.78438412095</c:v>
                </c:pt>
                <c:pt idx="198">
                  <c:v>794328.23472426354</c:v>
                </c:pt>
                <c:pt idx="199">
                  <c:v>891250.93813372648</c:v>
                </c:pt>
                <c:pt idx="200">
                  <c:v>999999.99999997823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0FB0-46A2-AFA0-52F18BF3EC18}"/>
            </c:ext>
          </c:extLst>
        </c:ser>
        <c:ser>
          <c:idx val="5"/>
          <c:order val="2"/>
          <c:tx>
            <c:v>350000</c:v>
          </c:tx>
          <c:spPr>
            <a:ln w="19050" cap="rnd">
              <a:solidFill>
                <a:srgbClr val="E7E6E6">
                  <a:lumMod val="75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'Perry''s Model'!$G$32:$G$232</c:f>
              <c:numCache>
                <c:formatCode>General</c:formatCode>
                <c:ptCount val="201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</c:numCache>
            </c:numRef>
          </c:xVal>
          <c:yVal>
            <c:numRef>
              <c:f>'Perry''s Model'!$B$32:$B$232</c:f>
              <c:numCache>
                <c:formatCode>0.0000000</c:formatCode>
                <c:ptCount val="201"/>
                <c:pt idx="0" formatCode="General">
                  <c:v>1E-4</c:v>
                </c:pt>
                <c:pt idx="1">
                  <c:v>1.1220184543019618E-4</c:v>
                </c:pt>
                <c:pt idx="2">
                  <c:v>1.2589254117941647E-4</c:v>
                </c:pt>
                <c:pt idx="3">
                  <c:v>1.4125375446227511E-4</c:v>
                </c:pt>
                <c:pt idx="4">
                  <c:v>1.584893192461109E-4</c:v>
                </c:pt>
                <c:pt idx="5">
                  <c:v>1.778279410038917E-4</c:v>
                </c:pt>
                <c:pt idx="6">
                  <c:v>1.9952623149688723E-4</c:v>
                </c:pt>
                <c:pt idx="7">
                  <c:v>2.2387211385683302E-4</c:v>
                </c:pt>
                <c:pt idx="8">
                  <c:v>2.5118864315095687E-4</c:v>
                </c:pt>
                <c:pt idx="9">
                  <c:v>2.8183829312644393E-4</c:v>
                </c:pt>
                <c:pt idx="10">
                  <c:v>3.1622776601683615E-4</c:v>
                </c:pt>
                <c:pt idx="11">
                  <c:v>3.5481338923357299E-4</c:v>
                </c:pt>
                <c:pt idx="12">
                  <c:v>3.9810717055349426E-4</c:v>
                </c:pt>
                <c:pt idx="13">
                  <c:v>4.4668359215095915E-4</c:v>
                </c:pt>
                <c:pt idx="14">
                  <c:v>5.0118723362726765E-4</c:v>
                </c:pt>
                <c:pt idx="15">
                  <c:v>5.6234132519034357E-4</c:v>
                </c:pt>
                <c:pt idx="16">
                  <c:v>6.3095734448018626E-4</c:v>
                </c:pt>
                <c:pt idx="17">
                  <c:v>7.0794578438412967E-4</c:v>
                </c:pt>
                <c:pt idx="18">
                  <c:v>7.9432823472427112E-4</c:v>
                </c:pt>
                <c:pt idx="19">
                  <c:v>8.912509381337327E-4</c:v>
                </c:pt>
                <c:pt idx="20">
                  <c:v>9.9999999999998506E-4</c:v>
                </c:pt>
                <c:pt idx="21">
                  <c:v>1.1220184543019453E-3</c:v>
                </c:pt>
                <c:pt idx="22">
                  <c:v>1.258925411794146E-3</c:v>
                </c:pt>
                <c:pt idx="23">
                  <c:v>1.4125375446227288E-3</c:v>
                </c:pt>
                <c:pt idx="24">
                  <c:v>1.5848931924610842E-3</c:v>
                </c:pt>
                <c:pt idx="25">
                  <c:v>1.7782794100388891E-3</c:v>
                </c:pt>
                <c:pt idx="26">
                  <c:v>1.995262314968839E-3</c:v>
                </c:pt>
                <c:pt idx="27">
                  <c:v>2.2387211385682926E-3</c:v>
                </c:pt>
                <c:pt idx="28">
                  <c:v>2.5118864315095244E-3</c:v>
                </c:pt>
                <c:pt idx="29">
                  <c:v>2.8183829312643871E-3</c:v>
                </c:pt>
                <c:pt idx="30">
                  <c:v>3.1622776601683005E-3</c:v>
                </c:pt>
                <c:pt idx="31">
                  <c:v>3.5481338923356648E-3</c:v>
                </c:pt>
                <c:pt idx="32">
                  <c:v>3.9810717055348693E-3</c:v>
                </c:pt>
                <c:pt idx="33">
                  <c:v>4.4668359215095099E-3</c:v>
                </c:pt>
                <c:pt idx="34">
                  <c:v>5.0118723362725832E-3</c:v>
                </c:pt>
                <c:pt idx="35">
                  <c:v>5.623413251903327E-3</c:v>
                </c:pt>
                <c:pt idx="36">
                  <c:v>6.3095734448017455E-3</c:v>
                </c:pt>
                <c:pt idx="37">
                  <c:v>7.0794578438411601E-3</c:v>
                </c:pt>
                <c:pt idx="38">
                  <c:v>7.9432823472425657E-3</c:v>
                </c:pt>
                <c:pt idx="39">
                  <c:v>8.9125093813371709E-3</c:v>
                </c:pt>
                <c:pt idx="40">
                  <c:v>9.9999999999996671E-3</c:v>
                </c:pt>
                <c:pt idx="41">
                  <c:v>1.1220184543019256E-2</c:v>
                </c:pt>
                <c:pt idx="42">
                  <c:v>1.2589254117941241E-2</c:v>
                </c:pt>
                <c:pt idx="43">
                  <c:v>1.4125375446227053E-2</c:v>
                </c:pt>
                <c:pt idx="44">
                  <c:v>1.5848931924610576E-2</c:v>
                </c:pt>
                <c:pt idx="45">
                  <c:v>1.7782794100388594E-2</c:v>
                </c:pt>
                <c:pt idx="46">
                  <c:v>1.9952623149688074E-2</c:v>
                </c:pt>
                <c:pt idx="47">
                  <c:v>2.2387211385682573E-2</c:v>
                </c:pt>
                <c:pt idx="48">
                  <c:v>2.5118864315094882E-2</c:v>
                </c:pt>
                <c:pt idx="49">
                  <c:v>2.8183829312643505E-2</c:v>
                </c:pt>
                <c:pt idx="50">
                  <c:v>3.1622776601682633E-2</c:v>
                </c:pt>
                <c:pt idx="51">
                  <c:v>3.5481338923356226E-2</c:v>
                </c:pt>
                <c:pt idx="52">
                  <c:v>3.9810717055348242E-2</c:v>
                </c:pt>
                <c:pt idx="53">
                  <c:v>4.4668359215094641E-2</c:v>
                </c:pt>
                <c:pt idx="54">
                  <c:v>5.0118723362725333E-2</c:v>
                </c:pt>
                <c:pt idx="55">
                  <c:v>5.623413251903276E-2</c:v>
                </c:pt>
                <c:pt idx="56">
                  <c:v>6.3095734448016874E-2</c:v>
                </c:pt>
                <c:pt idx="57">
                  <c:v>7.079457843841104E-2</c:v>
                </c:pt>
                <c:pt idx="58">
                  <c:v>7.9432823472425071E-2</c:v>
                </c:pt>
                <c:pt idx="59">
                  <c:v>8.9125093813371095E-2</c:v>
                </c:pt>
                <c:pt idx="60">
                  <c:v>9.9999999999996106E-2</c:v>
                </c:pt>
                <c:pt idx="61">
                  <c:v>0.11220184543019197</c:v>
                </c:pt>
                <c:pt idx="62">
                  <c:v>0.12589254117941182</c:v>
                </c:pt>
                <c:pt idx="63">
                  <c:v>0.14125375446226993</c:v>
                </c:pt>
                <c:pt idx="64">
                  <c:v>0.15848931924610513</c:v>
                </c:pt>
                <c:pt idx="65">
                  <c:v>0.1778279410038853</c:v>
                </c:pt>
                <c:pt idx="66">
                  <c:v>0.19952623149688006</c:v>
                </c:pt>
                <c:pt idx="67">
                  <c:v>0.22387211385682512</c:v>
                </c:pt>
                <c:pt idx="68">
                  <c:v>0.25118864315094813</c:v>
                </c:pt>
                <c:pt idx="69">
                  <c:v>0.28183829312643427</c:v>
                </c:pt>
                <c:pt idx="70">
                  <c:v>0.31622776601682551</c:v>
                </c:pt>
                <c:pt idx="71">
                  <c:v>0.35481338923356143</c:v>
                </c:pt>
                <c:pt idx="72">
                  <c:v>0.39810717055348149</c:v>
                </c:pt>
                <c:pt idx="73">
                  <c:v>0.44668359215094544</c:v>
                </c:pt>
                <c:pt idx="74">
                  <c:v>0.50118723362725237</c:v>
                </c:pt>
                <c:pt idx="75">
                  <c:v>0.56234132519032665</c:v>
                </c:pt>
                <c:pt idx="76">
                  <c:v>0.63095734448016805</c:v>
                </c:pt>
                <c:pt idx="77">
                  <c:v>0.7079457843841096</c:v>
                </c:pt>
                <c:pt idx="78">
                  <c:v>0.79432823472424963</c:v>
                </c:pt>
                <c:pt idx="79">
                  <c:v>0.89125093813370981</c:v>
                </c:pt>
                <c:pt idx="80">
                  <c:v>0.99999999999996003</c:v>
                </c:pt>
                <c:pt idx="81">
                  <c:v>1.1220184543019187</c:v>
                </c:pt>
                <c:pt idx="82">
                  <c:v>1.2589254117941171</c:v>
                </c:pt>
                <c:pt idx="83">
                  <c:v>1.4125375446226982</c:v>
                </c:pt>
                <c:pt idx="84">
                  <c:v>1.5848931924610505</c:v>
                </c:pt>
                <c:pt idx="85">
                  <c:v>1.7782794100388521</c:v>
                </c:pt>
                <c:pt idx="86">
                  <c:v>1.9952623149688002</c:v>
                </c:pt>
                <c:pt idx="87">
                  <c:v>2.2387211385682506</c:v>
                </c:pt>
                <c:pt idx="88">
                  <c:v>2.5118864315094802</c:v>
                </c:pt>
                <c:pt idx="89">
                  <c:v>2.8183829312643414</c:v>
                </c:pt>
                <c:pt idx="90">
                  <c:v>3.1622776601682534</c:v>
                </c:pt>
                <c:pt idx="91">
                  <c:v>3.5481338923356138</c:v>
                </c:pt>
                <c:pt idx="92">
                  <c:v>3.9810717055348155</c:v>
                </c:pt>
                <c:pt idx="93">
                  <c:v>4.4668359215094569</c:v>
                </c:pt>
                <c:pt idx="94">
                  <c:v>5.0118723362725284</c:v>
                </c:pt>
                <c:pt idx="95">
                  <c:v>5.6234132519032745</c:v>
                </c:pt>
                <c:pt idx="96">
                  <c:v>6.3095734448016927</c:v>
                </c:pt>
                <c:pt idx="97">
                  <c:v>7.0794578438411122</c:v>
                </c:pt>
                <c:pt idx="98">
                  <c:v>7.9432823472425174</c:v>
                </c:pt>
                <c:pt idx="99">
                  <c:v>8.9125093813371254</c:v>
                </c:pt>
                <c:pt idx="100">
                  <c:v>9.9999999999996341</c:v>
                </c:pt>
                <c:pt idx="101">
                  <c:v>11.220184543019222</c:v>
                </c:pt>
                <c:pt idx="102">
                  <c:v>12.589254117941216</c:v>
                </c:pt>
                <c:pt idx="103">
                  <c:v>14.125375446227036</c:v>
                </c:pt>
                <c:pt idx="104">
                  <c:v>15.848931924610573</c:v>
                </c:pt>
                <c:pt idx="105">
                  <c:v>17.782794100388607</c:v>
                </c:pt>
                <c:pt idx="106">
                  <c:v>19.952623149688115</c:v>
                </c:pt>
                <c:pt idx="107">
                  <c:v>22.38721138568264</c:v>
                </c:pt>
                <c:pt idx="108">
                  <c:v>25.118864315094974</c:v>
                </c:pt>
                <c:pt idx="109">
                  <c:v>28.183829312643621</c:v>
                </c:pt>
                <c:pt idx="110">
                  <c:v>31.62277660168278</c:v>
                </c:pt>
                <c:pt idx="111">
                  <c:v>35.481338923356425</c:v>
                </c:pt>
                <c:pt idx="112">
                  <c:v>39.810717055348483</c:v>
                </c:pt>
                <c:pt idx="113">
                  <c:v>44.668359215094952</c:v>
                </c:pt>
                <c:pt idx="114">
                  <c:v>50.118723362725724</c:v>
                </c:pt>
                <c:pt idx="115">
                  <c:v>56.234132519033217</c:v>
                </c:pt>
                <c:pt idx="116">
                  <c:v>63.095734448017453</c:v>
                </c:pt>
                <c:pt idx="117">
                  <c:v>70.794578438411719</c:v>
                </c:pt>
                <c:pt idx="118">
                  <c:v>79.432823472425866</c:v>
                </c:pt>
                <c:pt idx="119">
                  <c:v>89.125093813372018</c:v>
                </c:pt>
                <c:pt idx="120">
                  <c:v>99.9999999999972</c:v>
                </c:pt>
                <c:pt idx="121">
                  <c:v>112.20184543019325</c:v>
                </c:pt>
                <c:pt idx="122">
                  <c:v>125.89254117941319</c:v>
                </c:pt>
                <c:pt idx="123">
                  <c:v>141.25375446227139</c:v>
                </c:pt>
                <c:pt idx="124">
                  <c:v>158.48931924610676</c:v>
                </c:pt>
                <c:pt idx="125">
                  <c:v>177.82794100388705</c:v>
                </c:pt>
                <c:pt idx="126">
                  <c:v>199.52623149688199</c:v>
                </c:pt>
                <c:pt idx="127">
                  <c:v>223.87211385682735</c:v>
                </c:pt>
                <c:pt idx="128">
                  <c:v>251.1886431509507</c:v>
                </c:pt>
                <c:pt idx="129">
                  <c:v>281.83829312643729</c:v>
                </c:pt>
                <c:pt idx="130">
                  <c:v>316.22776601682898</c:v>
                </c:pt>
                <c:pt idx="131">
                  <c:v>354.81338923356526</c:v>
                </c:pt>
                <c:pt idx="132">
                  <c:v>398.10717055348562</c:v>
                </c:pt>
                <c:pt idx="133">
                  <c:v>446.68359215095023</c:v>
                </c:pt>
                <c:pt idx="134">
                  <c:v>501.18723362725802</c:v>
                </c:pt>
                <c:pt idx="135">
                  <c:v>562.34132519033335</c:v>
                </c:pt>
                <c:pt idx="136">
                  <c:v>630.95734448017583</c:v>
                </c:pt>
                <c:pt idx="137">
                  <c:v>707.94578438411804</c:v>
                </c:pt>
                <c:pt idx="138">
                  <c:v>794.32823472425878</c:v>
                </c:pt>
                <c:pt idx="139">
                  <c:v>891.25093813372041</c:v>
                </c:pt>
                <c:pt idx="140">
                  <c:v>999.99999999997226</c:v>
                </c:pt>
                <c:pt idx="141">
                  <c:v>1122.0184543019327</c:v>
                </c:pt>
                <c:pt idx="142">
                  <c:v>1258.9254117941332</c:v>
                </c:pt>
                <c:pt idx="143">
                  <c:v>1412.5375446227156</c:v>
                </c:pt>
                <c:pt idx="144">
                  <c:v>1584.8931924610692</c:v>
                </c:pt>
                <c:pt idx="145">
                  <c:v>1778.2794100388739</c:v>
                </c:pt>
                <c:pt idx="146">
                  <c:v>1995.2623149688256</c:v>
                </c:pt>
                <c:pt idx="147">
                  <c:v>2238.7211385682799</c:v>
                </c:pt>
                <c:pt idx="148">
                  <c:v>2511.8864315095143</c:v>
                </c:pt>
                <c:pt idx="149">
                  <c:v>2818.3829312643811</c:v>
                </c:pt>
                <c:pt idx="150">
                  <c:v>3162.2776601682963</c:v>
                </c:pt>
                <c:pt idx="151">
                  <c:v>3548.1338923356593</c:v>
                </c:pt>
                <c:pt idx="152">
                  <c:v>3981.0717055348637</c:v>
                </c:pt>
                <c:pt idx="153">
                  <c:v>4466.835921509507</c:v>
                </c:pt>
                <c:pt idx="154">
                  <c:v>5011.8723362725814</c:v>
                </c:pt>
                <c:pt idx="155">
                  <c:v>5623.4132519033392</c:v>
                </c:pt>
                <c:pt idx="156">
                  <c:v>6309.5734448017711</c:v>
                </c:pt>
                <c:pt idx="157">
                  <c:v>7079.4578438411945</c:v>
                </c:pt>
                <c:pt idx="158">
                  <c:v>7943.2823472426035</c:v>
                </c:pt>
                <c:pt idx="159">
                  <c:v>8912.5093813372132</c:v>
                </c:pt>
                <c:pt idx="160">
                  <c:v>9999.9999999997253</c:v>
                </c:pt>
                <c:pt idx="161">
                  <c:v>11220.184543019339</c:v>
                </c:pt>
                <c:pt idx="162">
                  <c:v>12589.254117941335</c:v>
                </c:pt>
                <c:pt idx="163">
                  <c:v>14125.375446227159</c:v>
                </c:pt>
                <c:pt idx="164">
                  <c:v>15848.931924610695</c:v>
                </c:pt>
                <c:pt idx="165">
                  <c:v>17782.794100388728</c:v>
                </c:pt>
                <c:pt idx="166">
                  <c:v>19952.623149688225</c:v>
                </c:pt>
                <c:pt idx="167">
                  <c:v>22387.211385682745</c:v>
                </c:pt>
                <c:pt idx="168">
                  <c:v>25118.864315095059</c:v>
                </c:pt>
                <c:pt idx="169">
                  <c:v>28183.829312643691</c:v>
                </c:pt>
                <c:pt idx="170">
                  <c:v>31622.776601682828</c:v>
                </c:pt>
                <c:pt idx="171">
                  <c:v>35481.33892335651</c:v>
                </c:pt>
                <c:pt idx="172">
                  <c:v>39810.717055348614</c:v>
                </c:pt>
                <c:pt idx="173">
                  <c:v>44668.359215095123</c:v>
                </c:pt>
                <c:pt idx="174">
                  <c:v>50118.723362725956</c:v>
                </c:pt>
                <c:pt idx="175">
                  <c:v>56234.132519033454</c:v>
                </c:pt>
                <c:pt idx="176">
                  <c:v>63095.734448017662</c:v>
                </c:pt>
                <c:pt idx="177">
                  <c:v>70794.578438411889</c:v>
                </c:pt>
                <c:pt idx="178">
                  <c:v>79432.823472425982</c:v>
                </c:pt>
                <c:pt idx="179">
                  <c:v>89125.093813372077</c:v>
                </c:pt>
                <c:pt idx="180">
                  <c:v>99999.999999997177</c:v>
                </c:pt>
                <c:pt idx="181">
                  <c:v>112201.84543019312</c:v>
                </c:pt>
                <c:pt idx="182">
                  <c:v>125892.54117941305</c:v>
                </c:pt>
                <c:pt idx="183">
                  <c:v>141253.75446227149</c:v>
                </c:pt>
                <c:pt idx="184">
                  <c:v>158489.31924610713</c:v>
                </c:pt>
                <c:pt idx="185">
                  <c:v>177827.9410038878</c:v>
                </c:pt>
                <c:pt idx="186">
                  <c:v>199526.23149688318</c:v>
                </c:pt>
                <c:pt idx="187">
                  <c:v>223872.11385682848</c:v>
                </c:pt>
                <c:pt idx="188">
                  <c:v>251188.64315095174</c:v>
                </c:pt>
                <c:pt idx="189">
                  <c:v>281838.29312643822</c:v>
                </c:pt>
                <c:pt idx="190">
                  <c:v>316227.76601682976</c:v>
                </c:pt>
                <c:pt idx="191">
                  <c:v>354813.38923356612</c:v>
                </c:pt>
                <c:pt idx="192">
                  <c:v>398107.17055348656</c:v>
                </c:pt>
                <c:pt idx="193">
                  <c:v>446683.59215095092</c:v>
                </c:pt>
                <c:pt idx="194">
                  <c:v>501187.23362725833</c:v>
                </c:pt>
                <c:pt idx="195">
                  <c:v>562341.32519033423</c:v>
                </c:pt>
                <c:pt idx="196">
                  <c:v>630957.34448017739</c:v>
                </c:pt>
                <c:pt idx="197">
                  <c:v>707945.78438412095</c:v>
                </c:pt>
                <c:pt idx="198">
                  <c:v>794328.23472426354</c:v>
                </c:pt>
                <c:pt idx="199">
                  <c:v>891250.93813372648</c:v>
                </c:pt>
                <c:pt idx="200">
                  <c:v>999999.99999997823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0FB0-46A2-AFA0-52F18BF3EC18}"/>
            </c:ext>
          </c:extLst>
        </c:ser>
        <c:ser>
          <c:idx val="8"/>
          <c:order val="3"/>
          <c:tx>
            <c:v>1000000</c:v>
          </c:tx>
          <c:spPr>
            <a:ln w="19050" cap="rnd">
              <a:solidFill>
                <a:srgbClr val="E7E6E6">
                  <a:lumMod val="75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'Perry''s Model'!$I$32:$I$232</c:f>
              <c:numCache>
                <c:formatCode>0.00E+00</c:formatCode>
                <c:ptCount val="201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</c:numCache>
            </c:numRef>
          </c:xVal>
          <c:yVal>
            <c:numRef>
              <c:f>'Perry''s Model'!$B$32:$B$232</c:f>
              <c:numCache>
                <c:formatCode>0.0000000</c:formatCode>
                <c:ptCount val="201"/>
                <c:pt idx="0" formatCode="General">
                  <c:v>1E-4</c:v>
                </c:pt>
                <c:pt idx="1">
                  <c:v>1.1220184543019618E-4</c:v>
                </c:pt>
                <c:pt idx="2">
                  <c:v>1.2589254117941647E-4</c:v>
                </c:pt>
                <c:pt idx="3">
                  <c:v>1.4125375446227511E-4</c:v>
                </c:pt>
                <c:pt idx="4">
                  <c:v>1.584893192461109E-4</c:v>
                </c:pt>
                <c:pt idx="5">
                  <c:v>1.778279410038917E-4</c:v>
                </c:pt>
                <c:pt idx="6">
                  <c:v>1.9952623149688723E-4</c:v>
                </c:pt>
                <c:pt idx="7">
                  <c:v>2.2387211385683302E-4</c:v>
                </c:pt>
                <c:pt idx="8">
                  <c:v>2.5118864315095687E-4</c:v>
                </c:pt>
                <c:pt idx="9">
                  <c:v>2.8183829312644393E-4</c:v>
                </c:pt>
                <c:pt idx="10">
                  <c:v>3.1622776601683615E-4</c:v>
                </c:pt>
                <c:pt idx="11">
                  <c:v>3.5481338923357299E-4</c:v>
                </c:pt>
                <c:pt idx="12">
                  <c:v>3.9810717055349426E-4</c:v>
                </c:pt>
                <c:pt idx="13">
                  <c:v>4.4668359215095915E-4</c:v>
                </c:pt>
                <c:pt idx="14">
                  <c:v>5.0118723362726765E-4</c:v>
                </c:pt>
                <c:pt idx="15">
                  <c:v>5.6234132519034357E-4</c:v>
                </c:pt>
                <c:pt idx="16">
                  <c:v>6.3095734448018626E-4</c:v>
                </c:pt>
                <c:pt idx="17">
                  <c:v>7.0794578438412967E-4</c:v>
                </c:pt>
                <c:pt idx="18">
                  <c:v>7.9432823472427112E-4</c:v>
                </c:pt>
                <c:pt idx="19">
                  <c:v>8.912509381337327E-4</c:v>
                </c:pt>
                <c:pt idx="20">
                  <c:v>9.9999999999998506E-4</c:v>
                </c:pt>
                <c:pt idx="21">
                  <c:v>1.1220184543019453E-3</c:v>
                </c:pt>
                <c:pt idx="22">
                  <c:v>1.258925411794146E-3</c:v>
                </c:pt>
                <c:pt idx="23">
                  <c:v>1.4125375446227288E-3</c:v>
                </c:pt>
                <c:pt idx="24">
                  <c:v>1.5848931924610842E-3</c:v>
                </c:pt>
                <c:pt idx="25">
                  <c:v>1.7782794100388891E-3</c:v>
                </c:pt>
                <c:pt idx="26">
                  <c:v>1.995262314968839E-3</c:v>
                </c:pt>
                <c:pt idx="27">
                  <c:v>2.2387211385682926E-3</c:v>
                </c:pt>
                <c:pt idx="28">
                  <c:v>2.5118864315095244E-3</c:v>
                </c:pt>
                <c:pt idx="29">
                  <c:v>2.8183829312643871E-3</c:v>
                </c:pt>
                <c:pt idx="30">
                  <c:v>3.1622776601683005E-3</c:v>
                </c:pt>
                <c:pt idx="31">
                  <c:v>3.5481338923356648E-3</c:v>
                </c:pt>
                <c:pt idx="32">
                  <c:v>3.9810717055348693E-3</c:v>
                </c:pt>
                <c:pt idx="33">
                  <c:v>4.4668359215095099E-3</c:v>
                </c:pt>
                <c:pt idx="34">
                  <c:v>5.0118723362725832E-3</c:v>
                </c:pt>
                <c:pt idx="35">
                  <c:v>5.623413251903327E-3</c:v>
                </c:pt>
                <c:pt idx="36">
                  <c:v>6.3095734448017455E-3</c:v>
                </c:pt>
                <c:pt idx="37">
                  <c:v>7.0794578438411601E-3</c:v>
                </c:pt>
                <c:pt idx="38">
                  <c:v>7.9432823472425657E-3</c:v>
                </c:pt>
                <c:pt idx="39">
                  <c:v>8.9125093813371709E-3</c:v>
                </c:pt>
                <c:pt idx="40">
                  <c:v>9.9999999999996671E-3</c:v>
                </c:pt>
                <c:pt idx="41">
                  <c:v>1.1220184543019256E-2</c:v>
                </c:pt>
                <c:pt idx="42">
                  <c:v>1.2589254117941241E-2</c:v>
                </c:pt>
                <c:pt idx="43">
                  <c:v>1.4125375446227053E-2</c:v>
                </c:pt>
                <c:pt idx="44">
                  <c:v>1.5848931924610576E-2</c:v>
                </c:pt>
                <c:pt idx="45">
                  <c:v>1.7782794100388594E-2</c:v>
                </c:pt>
                <c:pt idx="46">
                  <c:v>1.9952623149688074E-2</c:v>
                </c:pt>
                <c:pt idx="47">
                  <c:v>2.2387211385682573E-2</c:v>
                </c:pt>
                <c:pt idx="48">
                  <c:v>2.5118864315094882E-2</c:v>
                </c:pt>
                <c:pt idx="49">
                  <c:v>2.8183829312643505E-2</c:v>
                </c:pt>
                <c:pt idx="50">
                  <c:v>3.1622776601682633E-2</c:v>
                </c:pt>
                <c:pt idx="51">
                  <c:v>3.5481338923356226E-2</c:v>
                </c:pt>
                <c:pt idx="52">
                  <c:v>3.9810717055348242E-2</c:v>
                </c:pt>
                <c:pt idx="53">
                  <c:v>4.4668359215094641E-2</c:v>
                </c:pt>
                <c:pt idx="54">
                  <c:v>5.0118723362725333E-2</c:v>
                </c:pt>
                <c:pt idx="55">
                  <c:v>5.623413251903276E-2</c:v>
                </c:pt>
                <c:pt idx="56">
                  <c:v>6.3095734448016874E-2</c:v>
                </c:pt>
                <c:pt idx="57">
                  <c:v>7.079457843841104E-2</c:v>
                </c:pt>
                <c:pt idx="58">
                  <c:v>7.9432823472425071E-2</c:v>
                </c:pt>
                <c:pt idx="59">
                  <c:v>8.9125093813371095E-2</c:v>
                </c:pt>
                <c:pt idx="60">
                  <c:v>9.9999999999996106E-2</c:v>
                </c:pt>
                <c:pt idx="61">
                  <c:v>0.11220184543019197</c:v>
                </c:pt>
                <c:pt idx="62">
                  <c:v>0.12589254117941182</c:v>
                </c:pt>
                <c:pt idx="63">
                  <c:v>0.14125375446226993</c:v>
                </c:pt>
                <c:pt idx="64">
                  <c:v>0.15848931924610513</c:v>
                </c:pt>
                <c:pt idx="65">
                  <c:v>0.1778279410038853</c:v>
                </c:pt>
                <c:pt idx="66">
                  <c:v>0.19952623149688006</c:v>
                </c:pt>
                <c:pt idx="67">
                  <c:v>0.22387211385682512</c:v>
                </c:pt>
                <c:pt idx="68">
                  <c:v>0.25118864315094813</c:v>
                </c:pt>
                <c:pt idx="69">
                  <c:v>0.28183829312643427</c:v>
                </c:pt>
                <c:pt idx="70">
                  <c:v>0.31622776601682551</c:v>
                </c:pt>
                <c:pt idx="71">
                  <c:v>0.35481338923356143</c:v>
                </c:pt>
                <c:pt idx="72">
                  <c:v>0.39810717055348149</c:v>
                </c:pt>
                <c:pt idx="73">
                  <c:v>0.44668359215094544</c:v>
                </c:pt>
                <c:pt idx="74">
                  <c:v>0.50118723362725237</c:v>
                </c:pt>
                <c:pt idx="75">
                  <c:v>0.56234132519032665</c:v>
                </c:pt>
                <c:pt idx="76">
                  <c:v>0.63095734448016805</c:v>
                </c:pt>
                <c:pt idx="77">
                  <c:v>0.7079457843841096</c:v>
                </c:pt>
                <c:pt idx="78">
                  <c:v>0.79432823472424963</c:v>
                </c:pt>
                <c:pt idx="79">
                  <c:v>0.89125093813370981</c:v>
                </c:pt>
                <c:pt idx="80">
                  <c:v>0.99999999999996003</c:v>
                </c:pt>
                <c:pt idx="81">
                  <c:v>1.1220184543019187</c:v>
                </c:pt>
                <c:pt idx="82">
                  <c:v>1.2589254117941171</c:v>
                </c:pt>
                <c:pt idx="83">
                  <c:v>1.4125375446226982</c:v>
                </c:pt>
                <c:pt idx="84">
                  <c:v>1.5848931924610505</c:v>
                </c:pt>
                <c:pt idx="85">
                  <c:v>1.7782794100388521</c:v>
                </c:pt>
                <c:pt idx="86">
                  <c:v>1.9952623149688002</c:v>
                </c:pt>
                <c:pt idx="87">
                  <c:v>2.2387211385682506</c:v>
                </c:pt>
                <c:pt idx="88">
                  <c:v>2.5118864315094802</c:v>
                </c:pt>
                <c:pt idx="89">
                  <c:v>2.8183829312643414</c:v>
                </c:pt>
                <c:pt idx="90">
                  <c:v>3.1622776601682534</c:v>
                </c:pt>
                <c:pt idx="91">
                  <c:v>3.5481338923356138</c:v>
                </c:pt>
                <c:pt idx="92">
                  <c:v>3.9810717055348155</c:v>
                </c:pt>
                <c:pt idx="93">
                  <c:v>4.4668359215094569</c:v>
                </c:pt>
                <c:pt idx="94">
                  <c:v>5.0118723362725284</c:v>
                </c:pt>
                <c:pt idx="95">
                  <c:v>5.6234132519032745</c:v>
                </c:pt>
                <c:pt idx="96">
                  <c:v>6.3095734448016927</c:v>
                </c:pt>
                <c:pt idx="97">
                  <c:v>7.0794578438411122</c:v>
                </c:pt>
                <c:pt idx="98">
                  <c:v>7.9432823472425174</c:v>
                </c:pt>
                <c:pt idx="99">
                  <c:v>8.9125093813371254</c:v>
                </c:pt>
                <c:pt idx="100">
                  <c:v>9.9999999999996341</c:v>
                </c:pt>
                <c:pt idx="101">
                  <c:v>11.220184543019222</c:v>
                </c:pt>
                <c:pt idx="102">
                  <c:v>12.589254117941216</c:v>
                </c:pt>
                <c:pt idx="103">
                  <c:v>14.125375446227036</c:v>
                </c:pt>
                <c:pt idx="104">
                  <c:v>15.848931924610573</c:v>
                </c:pt>
                <c:pt idx="105">
                  <c:v>17.782794100388607</c:v>
                </c:pt>
                <c:pt idx="106">
                  <c:v>19.952623149688115</c:v>
                </c:pt>
                <c:pt idx="107">
                  <c:v>22.38721138568264</c:v>
                </c:pt>
                <c:pt idx="108">
                  <c:v>25.118864315094974</c:v>
                </c:pt>
                <c:pt idx="109">
                  <c:v>28.183829312643621</c:v>
                </c:pt>
                <c:pt idx="110">
                  <c:v>31.62277660168278</c:v>
                </c:pt>
                <c:pt idx="111">
                  <c:v>35.481338923356425</c:v>
                </c:pt>
                <c:pt idx="112">
                  <c:v>39.810717055348483</c:v>
                </c:pt>
                <c:pt idx="113">
                  <c:v>44.668359215094952</c:v>
                </c:pt>
                <c:pt idx="114">
                  <c:v>50.118723362725724</c:v>
                </c:pt>
                <c:pt idx="115">
                  <c:v>56.234132519033217</c:v>
                </c:pt>
                <c:pt idx="116">
                  <c:v>63.095734448017453</c:v>
                </c:pt>
                <c:pt idx="117">
                  <c:v>70.794578438411719</c:v>
                </c:pt>
                <c:pt idx="118">
                  <c:v>79.432823472425866</c:v>
                </c:pt>
                <c:pt idx="119">
                  <c:v>89.125093813372018</c:v>
                </c:pt>
                <c:pt idx="120">
                  <c:v>99.9999999999972</c:v>
                </c:pt>
                <c:pt idx="121">
                  <c:v>112.20184543019325</c:v>
                </c:pt>
                <c:pt idx="122">
                  <c:v>125.89254117941319</c:v>
                </c:pt>
                <c:pt idx="123">
                  <c:v>141.25375446227139</c:v>
                </c:pt>
                <c:pt idx="124">
                  <c:v>158.48931924610676</c:v>
                </c:pt>
                <c:pt idx="125">
                  <c:v>177.82794100388705</c:v>
                </c:pt>
                <c:pt idx="126">
                  <c:v>199.52623149688199</c:v>
                </c:pt>
                <c:pt idx="127">
                  <c:v>223.87211385682735</c:v>
                </c:pt>
                <c:pt idx="128">
                  <c:v>251.1886431509507</c:v>
                </c:pt>
                <c:pt idx="129">
                  <c:v>281.83829312643729</c:v>
                </c:pt>
                <c:pt idx="130">
                  <c:v>316.22776601682898</c:v>
                </c:pt>
                <c:pt idx="131">
                  <c:v>354.81338923356526</c:v>
                </c:pt>
                <c:pt idx="132">
                  <c:v>398.10717055348562</c:v>
                </c:pt>
                <c:pt idx="133">
                  <c:v>446.68359215095023</c:v>
                </c:pt>
                <c:pt idx="134">
                  <c:v>501.18723362725802</c:v>
                </c:pt>
                <c:pt idx="135">
                  <c:v>562.34132519033335</c:v>
                </c:pt>
                <c:pt idx="136">
                  <c:v>630.95734448017583</c:v>
                </c:pt>
                <c:pt idx="137">
                  <c:v>707.94578438411804</c:v>
                </c:pt>
                <c:pt idx="138">
                  <c:v>794.32823472425878</c:v>
                </c:pt>
                <c:pt idx="139">
                  <c:v>891.25093813372041</c:v>
                </c:pt>
                <c:pt idx="140">
                  <c:v>999.99999999997226</c:v>
                </c:pt>
                <c:pt idx="141">
                  <c:v>1122.0184543019327</c:v>
                </c:pt>
                <c:pt idx="142">
                  <c:v>1258.9254117941332</c:v>
                </c:pt>
                <c:pt idx="143">
                  <c:v>1412.5375446227156</c:v>
                </c:pt>
                <c:pt idx="144">
                  <c:v>1584.8931924610692</c:v>
                </c:pt>
                <c:pt idx="145">
                  <c:v>1778.2794100388739</c:v>
                </c:pt>
                <c:pt idx="146">
                  <c:v>1995.2623149688256</c:v>
                </c:pt>
                <c:pt idx="147">
                  <c:v>2238.7211385682799</c:v>
                </c:pt>
                <c:pt idx="148">
                  <c:v>2511.8864315095143</c:v>
                </c:pt>
                <c:pt idx="149">
                  <c:v>2818.3829312643811</c:v>
                </c:pt>
                <c:pt idx="150">
                  <c:v>3162.2776601682963</c:v>
                </c:pt>
                <c:pt idx="151">
                  <c:v>3548.1338923356593</c:v>
                </c:pt>
                <c:pt idx="152">
                  <c:v>3981.0717055348637</c:v>
                </c:pt>
                <c:pt idx="153">
                  <c:v>4466.835921509507</c:v>
                </c:pt>
                <c:pt idx="154">
                  <c:v>5011.8723362725814</c:v>
                </c:pt>
                <c:pt idx="155">
                  <c:v>5623.4132519033392</c:v>
                </c:pt>
                <c:pt idx="156">
                  <c:v>6309.5734448017711</c:v>
                </c:pt>
                <c:pt idx="157">
                  <c:v>7079.4578438411945</c:v>
                </c:pt>
                <c:pt idx="158">
                  <c:v>7943.2823472426035</c:v>
                </c:pt>
                <c:pt idx="159">
                  <c:v>8912.5093813372132</c:v>
                </c:pt>
                <c:pt idx="160">
                  <c:v>9999.9999999997253</c:v>
                </c:pt>
                <c:pt idx="161">
                  <c:v>11220.184543019339</c:v>
                </c:pt>
                <c:pt idx="162">
                  <c:v>12589.254117941335</c:v>
                </c:pt>
                <c:pt idx="163">
                  <c:v>14125.375446227159</c:v>
                </c:pt>
                <c:pt idx="164">
                  <c:v>15848.931924610695</c:v>
                </c:pt>
                <c:pt idx="165">
                  <c:v>17782.794100388728</c:v>
                </c:pt>
                <c:pt idx="166">
                  <c:v>19952.623149688225</c:v>
                </c:pt>
                <c:pt idx="167">
                  <c:v>22387.211385682745</c:v>
                </c:pt>
                <c:pt idx="168">
                  <c:v>25118.864315095059</c:v>
                </c:pt>
                <c:pt idx="169">
                  <c:v>28183.829312643691</c:v>
                </c:pt>
                <c:pt idx="170">
                  <c:v>31622.776601682828</c:v>
                </c:pt>
                <c:pt idx="171">
                  <c:v>35481.33892335651</c:v>
                </c:pt>
                <c:pt idx="172">
                  <c:v>39810.717055348614</c:v>
                </c:pt>
                <c:pt idx="173">
                  <c:v>44668.359215095123</c:v>
                </c:pt>
                <c:pt idx="174">
                  <c:v>50118.723362725956</c:v>
                </c:pt>
                <c:pt idx="175">
                  <c:v>56234.132519033454</c:v>
                </c:pt>
                <c:pt idx="176">
                  <c:v>63095.734448017662</c:v>
                </c:pt>
                <c:pt idx="177">
                  <c:v>70794.578438411889</c:v>
                </c:pt>
                <c:pt idx="178">
                  <c:v>79432.823472425982</c:v>
                </c:pt>
                <c:pt idx="179">
                  <c:v>89125.093813372077</c:v>
                </c:pt>
                <c:pt idx="180">
                  <c:v>99999.999999997177</c:v>
                </c:pt>
                <c:pt idx="181">
                  <c:v>112201.84543019312</c:v>
                </c:pt>
                <c:pt idx="182">
                  <c:v>125892.54117941305</c:v>
                </c:pt>
                <c:pt idx="183">
                  <c:v>141253.75446227149</c:v>
                </c:pt>
                <c:pt idx="184">
                  <c:v>158489.31924610713</c:v>
                </c:pt>
                <c:pt idx="185">
                  <c:v>177827.9410038878</c:v>
                </c:pt>
                <c:pt idx="186">
                  <c:v>199526.23149688318</c:v>
                </c:pt>
                <c:pt idx="187">
                  <c:v>223872.11385682848</c:v>
                </c:pt>
                <c:pt idx="188">
                  <c:v>251188.64315095174</c:v>
                </c:pt>
                <c:pt idx="189">
                  <c:v>281838.29312643822</c:v>
                </c:pt>
                <c:pt idx="190">
                  <c:v>316227.76601682976</c:v>
                </c:pt>
                <c:pt idx="191">
                  <c:v>354813.38923356612</c:v>
                </c:pt>
                <c:pt idx="192">
                  <c:v>398107.17055348656</c:v>
                </c:pt>
                <c:pt idx="193">
                  <c:v>446683.59215095092</c:v>
                </c:pt>
                <c:pt idx="194">
                  <c:v>501187.23362725833</c:v>
                </c:pt>
                <c:pt idx="195">
                  <c:v>562341.32519033423</c:v>
                </c:pt>
                <c:pt idx="196">
                  <c:v>630957.34448017739</c:v>
                </c:pt>
                <c:pt idx="197">
                  <c:v>707945.78438412095</c:v>
                </c:pt>
                <c:pt idx="198">
                  <c:v>794328.23472426354</c:v>
                </c:pt>
                <c:pt idx="199">
                  <c:v>891250.93813372648</c:v>
                </c:pt>
                <c:pt idx="200">
                  <c:v>999999.99999997823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0FB0-46A2-AFA0-52F18BF3EC18}"/>
            </c:ext>
          </c:extLst>
        </c:ser>
        <c:ser>
          <c:idx val="1"/>
          <c:order val="4"/>
          <c:tx>
            <c:v>CD using 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'Perry''s Model'!$B$32:$B$253</c:f>
              <c:numCache>
                <c:formatCode>0.0000000</c:formatCode>
                <c:ptCount val="222"/>
                <c:pt idx="0" formatCode="General">
                  <c:v>1E-4</c:v>
                </c:pt>
                <c:pt idx="1">
                  <c:v>1.1220184543019618E-4</c:v>
                </c:pt>
                <c:pt idx="2">
                  <c:v>1.2589254117941647E-4</c:v>
                </c:pt>
                <c:pt idx="3">
                  <c:v>1.4125375446227511E-4</c:v>
                </c:pt>
                <c:pt idx="4">
                  <c:v>1.584893192461109E-4</c:v>
                </c:pt>
                <c:pt idx="5">
                  <c:v>1.778279410038917E-4</c:v>
                </c:pt>
                <c:pt idx="6">
                  <c:v>1.9952623149688723E-4</c:v>
                </c:pt>
                <c:pt idx="7">
                  <c:v>2.2387211385683302E-4</c:v>
                </c:pt>
                <c:pt idx="8">
                  <c:v>2.5118864315095687E-4</c:v>
                </c:pt>
                <c:pt idx="9">
                  <c:v>2.8183829312644393E-4</c:v>
                </c:pt>
                <c:pt idx="10">
                  <c:v>3.1622776601683615E-4</c:v>
                </c:pt>
                <c:pt idx="11">
                  <c:v>3.5481338923357299E-4</c:v>
                </c:pt>
                <c:pt idx="12">
                  <c:v>3.9810717055349426E-4</c:v>
                </c:pt>
                <c:pt idx="13">
                  <c:v>4.4668359215095915E-4</c:v>
                </c:pt>
                <c:pt idx="14">
                  <c:v>5.0118723362726765E-4</c:v>
                </c:pt>
                <c:pt idx="15">
                  <c:v>5.6234132519034357E-4</c:v>
                </c:pt>
                <c:pt idx="16">
                  <c:v>6.3095734448018626E-4</c:v>
                </c:pt>
                <c:pt idx="17">
                  <c:v>7.0794578438412967E-4</c:v>
                </c:pt>
                <c:pt idx="18">
                  <c:v>7.9432823472427112E-4</c:v>
                </c:pt>
                <c:pt idx="19">
                  <c:v>8.912509381337327E-4</c:v>
                </c:pt>
                <c:pt idx="20">
                  <c:v>9.9999999999998506E-4</c:v>
                </c:pt>
                <c:pt idx="21">
                  <c:v>1.1220184543019453E-3</c:v>
                </c:pt>
                <c:pt idx="22">
                  <c:v>1.258925411794146E-3</c:v>
                </c:pt>
                <c:pt idx="23">
                  <c:v>1.4125375446227288E-3</c:v>
                </c:pt>
                <c:pt idx="24">
                  <c:v>1.5848931924610842E-3</c:v>
                </c:pt>
                <c:pt idx="25">
                  <c:v>1.7782794100388891E-3</c:v>
                </c:pt>
                <c:pt idx="26">
                  <c:v>1.995262314968839E-3</c:v>
                </c:pt>
                <c:pt idx="27">
                  <c:v>2.2387211385682926E-3</c:v>
                </c:pt>
                <c:pt idx="28">
                  <c:v>2.5118864315095244E-3</c:v>
                </c:pt>
                <c:pt idx="29">
                  <c:v>2.8183829312643871E-3</c:v>
                </c:pt>
                <c:pt idx="30">
                  <c:v>3.1622776601683005E-3</c:v>
                </c:pt>
                <c:pt idx="31">
                  <c:v>3.5481338923356648E-3</c:v>
                </c:pt>
                <c:pt idx="32">
                  <c:v>3.9810717055348693E-3</c:v>
                </c:pt>
                <c:pt idx="33">
                  <c:v>4.4668359215095099E-3</c:v>
                </c:pt>
                <c:pt idx="34">
                  <c:v>5.0118723362725832E-3</c:v>
                </c:pt>
                <c:pt idx="35">
                  <c:v>5.623413251903327E-3</c:v>
                </c:pt>
                <c:pt idx="36">
                  <c:v>6.3095734448017455E-3</c:v>
                </c:pt>
                <c:pt idx="37">
                  <c:v>7.0794578438411601E-3</c:v>
                </c:pt>
                <c:pt idx="38">
                  <c:v>7.9432823472425657E-3</c:v>
                </c:pt>
                <c:pt idx="39">
                  <c:v>8.9125093813371709E-3</c:v>
                </c:pt>
                <c:pt idx="40">
                  <c:v>9.9999999999996671E-3</c:v>
                </c:pt>
                <c:pt idx="41">
                  <c:v>1.1220184543019256E-2</c:v>
                </c:pt>
                <c:pt idx="42">
                  <c:v>1.2589254117941241E-2</c:v>
                </c:pt>
                <c:pt idx="43">
                  <c:v>1.4125375446227053E-2</c:v>
                </c:pt>
                <c:pt idx="44">
                  <c:v>1.5848931924610576E-2</c:v>
                </c:pt>
                <c:pt idx="45">
                  <c:v>1.7782794100388594E-2</c:v>
                </c:pt>
                <c:pt idx="46">
                  <c:v>1.9952623149688074E-2</c:v>
                </c:pt>
                <c:pt idx="47">
                  <c:v>2.2387211385682573E-2</c:v>
                </c:pt>
                <c:pt idx="48">
                  <c:v>2.5118864315094882E-2</c:v>
                </c:pt>
                <c:pt idx="49">
                  <c:v>2.8183829312643505E-2</c:v>
                </c:pt>
                <c:pt idx="50">
                  <c:v>3.1622776601682633E-2</c:v>
                </c:pt>
                <c:pt idx="51">
                  <c:v>3.5481338923356226E-2</c:v>
                </c:pt>
                <c:pt idx="52">
                  <c:v>3.9810717055348242E-2</c:v>
                </c:pt>
                <c:pt idx="53">
                  <c:v>4.4668359215094641E-2</c:v>
                </c:pt>
                <c:pt idx="54">
                  <c:v>5.0118723362725333E-2</c:v>
                </c:pt>
                <c:pt idx="55">
                  <c:v>5.623413251903276E-2</c:v>
                </c:pt>
                <c:pt idx="56">
                  <c:v>6.3095734448016874E-2</c:v>
                </c:pt>
                <c:pt idx="57">
                  <c:v>7.079457843841104E-2</c:v>
                </c:pt>
                <c:pt idx="58">
                  <c:v>7.9432823472425071E-2</c:v>
                </c:pt>
                <c:pt idx="59">
                  <c:v>8.9125093813371095E-2</c:v>
                </c:pt>
                <c:pt idx="60">
                  <c:v>9.9999999999996106E-2</c:v>
                </c:pt>
                <c:pt idx="61">
                  <c:v>0.11220184543019197</c:v>
                </c:pt>
                <c:pt idx="62">
                  <c:v>0.12589254117941182</c:v>
                </c:pt>
                <c:pt idx="63">
                  <c:v>0.14125375446226993</c:v>
                </c:pt>
                <c:pt idx="64">
                  <c:v>0.15848931924610513</c:v>
                </c:pt>
                <c:pt idx="65">
                  <c:v>0.1778279410038853</c:v>
                </c:pt>
                <c:pt idx="66">
                  <c:v>0.19952623149688006</c:v>
                </c:pt>
                <c:pt idx="67">
                  <c:v>0.22387211385682512</c:v>
                </c:pt>
                <c:pt idx="68">
                  <c:v>0.25118864315094813</c:v>
                </c:pt>
                <c:pt idx="69">
                  <c:v>0.28183829312643427</c:v>
                </c:pt>
                <c:pt idx="70">
                  <c:v>0.31622776601682551</c:v>
                </c:pt>
                <c:pt idx="71">
                  <c:v>0.35481338923356143</c:v>
                </c:pt>
                <c:pt idx="72">
                  <c:v>0.39810717055348149</c:v>
                </c:pt>
                <c:pt idx="73">
                  <c:v>0.44668359215094544</c:v>
                </c:pt>
                <c:pt idx="74">
                  <c:v>0.50118723362725237</c:v>
                </c:pt>
                <c:pt idx="75">
                  <c:v>0.56234132519032665</c:v>
                </c:pt>
                <c:pt idx="76">
                  <c:v>0.63095734448016805</c:v>
                </c:pt>
                <c:pt idx="77">
                  <c:v>0.7079457843841096</c:v>
                </c:pt>
                <c:pt idx="78">
                  <c:v>0.79432823472424963</c:v>
                </c:pt>
                <c:pt idx="79">
                  <c:v>0.89125093813370981</c:v>
                </c:pt>
                <c:pt idx="80">
                  <c:v>0.99999999999996003</c:v>
                </c:pt>
                <c:pt idx="81">
                  <c:v>1.1220184543019187</c:v>
                </c:pt>
                <c:pt idx="82">
                  <c:v>1.2589254117941171</c:v>
                </c:pt>
                <c:pt idx="83">
                  <c:v>1.4125375446226982</c:v>
                </c:pt>
                <c:pt idx="84">
                  <c:v>1.5848931924610505</c:v>
                </c:pt>
                <c:pt idx="85">
                  <c:v>1.7782794100388521</c:v>
                </c:pt>
                <c:pt idx="86">
                  <c:v>1.9952623149688002</c:v>
                </c:pt>
                <c:pt idx="87">
                  <c:v>2.2387211385682506</c:v>
                </c:pt>
                <c:pt idx="88">
                  <c:v>2.5118864315094802</c:v>
                </c:pt>
                <c:pt idx="89">
                  <c:v>2.8183829312643414</c:v>
                </c:pt>
                <c:pt idx="90">
                  <c:v>3.1622776601682534</c:v>
                </c:pt>
                <c:pt idx="91">
                  <c:v>3.5481338923356138</c:v>
                </c:pt>
                <c:pt idx="92">
                  <c:v>3.9810717055348155</c:v>
                </c:pt>
                <c:pt idx="93">
                  <c:v>4.4668359215094569</c:v>
                </c:pt>
                <c:pt idx="94">
                  <c:v>5.0118723362725284</c:v>
                </c:pt>
                <c:pt idx="95">
                  <c:v>5.6234132519032745</c:v>
                </c:pt>
                <c:pt idx="96">
                  <c:v>6.3095734448016927</c:v>
                </c:pt>
                <c:pt idx="97">
                  <c:v>7.0794578438411122</c:v>
                </c:pt>
                <c:pt idx="98">
                  <c:v>7.9432823472425174</c:v>
                </c:pt>
                <c:pt idx="99">
                  <c:v>8.9125093813371254</c:v>
                </c:pt>
                <c:pt idx="100">
                  <c:v>9.9999999999996341</c:v>
                </c:pt>
                <c:pt idx="101">
                  <c:v>11.220184543019222</c:v>
                </c:pt>
                <c:pt idx="102">
                  <c:v>12.589254117941216</c:v>
                </c:pt>
                <c:pt idx="103">
                  <c:v>14.125375446227036</c:v>
                </c:pt>
                <c:pt idx="104">
                  <c:v>15.848931924610573</c:v>
                </c:pt>
                <c:pt idx="105">
                  <c:v>17.782794100388607</c:v>
                </c:pt>
                <c:pt idx="106">
                  <c:v>19.952623149688115</c:v>
                </c:pt>
                <c:pt idx="107">
                  <c:v>22.38721138568264</c:v>
                </c:pt>
                <c:pt idx="108">
                  <c:v>25.118864315094974</c:v>
                </c:pt>
                <c:pt idx="109">
                  <c:v>28.183829312643621</c:v>
                </c:pt>
                <c:pt idx="110">
                  <c:v>31.62277660168278</c:v>
                </c:pt>
                <c:pt idx="111">
                  <c:v>35.481338923356425</c:v>
                </c:pt>
                <c:pt idx="112">
                  <c:v>39.810717055348483</c:v>
                </c:pt>
                <c:pt idx="113">
                  <c:v>44.668359215094952</c:v>
                </c:pt>
                <c:pt idx="114">
                  <c:v>50.118723362725724</c:v>
                </c:pt>
                <c:pt idx="115">
                  <c:v>56.234132519033217</c:v>
                </c:pt>
                <c:pt idx="116">
                  <c:v>63.095734448017453</c:v>
                </c:pt>
                <c:pt idx="117">
                  <c:v>70.794578438411719</c:v>
                </c:pt>
                <c:pt idx="118">
                  <c:v>79.432823472425866</c:v>
                </c:pt>
                <c:pt idx="119">
                  <c:v>89.125093813372018</c:v>
                </c:pt>
                <c:pt idx="120">
                  <c:v>99.9999999999972</c:v>
                </c:pt>
                <c:pt idx="121">
                  <c:v>112.20184543019325</c:v>
                </c:pt>
                <c:pt idx="122">
                  <c:v>125.89254117941319</c:v>
                </c:pt>
                <c:pt idx="123">
                  <c:v>141.25375446227139</c:v>
                </c:pt>
                <c:pt idx="124">
                  <c:v>158.48931924610676</c:v>
                </c:pt>
                <c:pt idx="125">
                  <c:v>177.82794100388705</c:v>
                </c:pt>
                <c:pt idx="126">
                  <c:v>199.52623149688199</c:v>
                </c:pt>
                <c:pt idx="127">
                  <c:v>223.87211385682735</c:v>
                </c:pt>
                <c:pt idx="128">
                  <c:v>251.1886431509507</c:v>
                </c:pt>
                <c:pt idx="129">
                  <c:v>281.83829312643729</c:v>
                </c:pt>
                <c:pt idx="130">
                  <c:v>316.22776601682898</c:v>
                </c:pt>
                <c:pt idx="131">
                  <c:v>354.81338923356526</c:v>
                </c:pt>
                <c:pt idx="132">
                  <c:v>398.10717055348562</c:v>
                </c:pt>
                <c:pt idx="133">
                  <c:v>446.68359215095023</c:v>
                </c:pt>
                <c:pt idx="134">
                  <c:v>501.18723362725802</c:v>
                </c:pt>
                <c:pt idx="135">
                  <c:v>562.34132519033335</c:v>
                </c:pt>
                <c:pt idx="136">
                  <c:v>630.95734448017583</c:v>
                </c:pt>
                <c:pt idx="137">
                  <c:v>707.94578438411804</c:v>
                </c:pt>
                <c:pt idx="138">
                  <c:v>794.32823472425878</c:v>
                </c:pt>
                <c:pt idx="139">
                  <c:v>891.25093813372041</c:v>
                </c:pt>
                <c:pt idx="140">
                  <c:v>999.99999999997226</c:v>
                </c:pt>
                <c:pt idx="141">
                  <c:v>1122.0184543019327</c:v>
                </c:pt>
                <c:pt idx="142">
                  <c:v>1258.9254117941332</c:v>
                </c:pt>
                <c:pt idx="143">
                  <c:v>1412.5375446227156</c:v>
                </c:pt>
                <c:pt idx="144">
                  <c:v>1584.8931924610692</c:v>
                </c:pt>
                <c:pt idx="145">
                  <c:v>1778.2794100388739</c:v>
                </c:pt>
                <c:pt idx="146">
                  <c:v>1995.2623149688256</c:v>
                </c:pt>
                <c:pt idx="147">
                  <c:v>2238.7211385682799</c:v>
                </c:pt>
                <c:pt idx="148">
                  <c:v>2511.8864315095143</c:v>
                </c:pt>
                <c:pt idx="149">
                  <c:v>2818.3829312643811</c:v>
                </c:pt>
                <c:pt idx="150">
                  <c:v>3162.2776601682963</c:v>
                </c:pt>
                <c:pt idx="151">
                  <c:v>3548.1338923356593</c:v>
                </c:pt>
                <c:pt idx="152">
                  <c:v>3981.0717055348637</c:v>
                </c:pt>
                <c:pt idx="153">
                  <c:v>4466.835921509507</c:v>
                </c:pt>
                <c:pt idx="154">
                  <c:v>5011.8723362725814</c:v>
                </c:pt>
                <c:pt idx="155">
                  <c:v>5623.4132519033392</c:v>
                </c:pt>
                <c:pt idx="156">
                  <c:v>6309.5734448017711</c:v>
                </c:pt>
                <c:pt idx="157">
                  <c:v>7079.4578438411945</c:v>
                </c:pt>
                <c:pt idx="158">
                  <c:v>7943.2823472426035</c:v>
                </c:pt>
                <c:pt idx="159">
                  <c:v>8912.5093813372132</c:v>
                </c:pt>
                <c:pt idx="160">
                  <c:v>9999.9999999997253</c:v>
                </c:pt>
                <c:pt idx="161">
                  <c:v>11220.184543019339</c:v>
                </c:pt>
                <c:pt idx="162">
                  <c:v>12589.254117941335</c:v>
                </c:pt>
                <c:pt idx="163">
                  <c:v>14125.375446227159</c:v>
                </c:pt>
                <c:pt idx="164">
                  <c:v>15848.931924610695</c:v>
                </c:pt>
                <c:pt idx="165">
                  <c:v>17782.794100388728</c:v>
                </c:pt>
                <c:pt idx="166">
                  <c:v>19952.623149688225</c:v>
                </c:pt>
                <c:pt idx="167">
                  <c:v>22387.211385682745</c:v>
                </c:pt>
                <c:pt idx="168">
                  <c:v>25118.864315095059</c:v>
                </c:pt>
                <c:pt idx="169">
                  <c:v>28183.829312643691</c:v>
                </c:pt>
                <c:pt idx="170">
                  <c:v>31622.776601682828</c:v>
                </c:pt>
                <c:pt idx="171">
                  <c:v>35481.33892335651</c:v>
                </c:pt>
                <c:pt idx="172">
                  <c:v>39810.717055348614</c:v>
                </c:pt>
                <c:pt idx="173">
                  <c:v>44668.359215095123</c:v>
                </c:pt>
                <c:pt idx="174">
                  <c:v>50118.723362725956</c:v>
                </c:pt>
                <c:pt idx="175">
                  <c:v>56234.132519033454</c:v>
                </c:pt>
                <c:pt idx="176">
                  <c:v>63095.734448017662</c:v>
                </c:pt>
                <c:pt idx="177">
                  <c:v>70794.578438411889</c:v>
                </c:pt>
                <c:pt idx="178">
                  <c:v>79432.823472425982</c:v>
                </c:pt>
                <c:pt idx="179">
                  <c:v>89125.093813372077</c:v>
                </c:pt>
                <c:pt idx="180">
                  <c:v>99999.999999997177</c:v>
                </c:pt>
                <c:pt idx="181">
                  <c:v>112201.84543019312</c:v>
                </c:pt>
                <c:pt idx="182">
                  <c:v>125892.54117941305</c:v>
                </c:pt>
                <c:pt idx="183">
                  <c:v>141253.75446227149</c:v>
                </c:pt>
                <c:pt idx="184">
                  <c:v>158489.31924610713</c:v>
                </c:pt>
                <c:pt idx="185">
                  <c:v>177827.9410038878</c:v>
                </c:pt>
                <c:pt idx="186">
                  <c:v>199526.23149688318</c:v>
                </c:pt>
                <c:pt idx="187">
                  <c:v>223872.11385682848</c:v>
                </c:pt>
                <c:pt idx="188">
                  <c:v>251188.64315095174</c:v>
                </c:pt>
                <c:pt idx="189">
                  <c:v>281838.29312643822</c:v>
                </c:pt>
                <c:pt idx="190">
                  <c:v>316227.76601682976</c:v>
                </c:pt>
                <c:pt idx="191">
                  <c:v>354813.38923356612</c:v>
                </c:pt>
                <c:pt idx="192">
                  <c:v>398107.17055348656</c:v>
                </c:pt>
                <c:pt idx="193">
                  <c:v>446683.59215095092</c:v>
                </c:pt>
                <c:pt idx="194">
                  <c:v>501187.23362725833</c:v>
                </c:pt>
                <c:pt idx="195">
                  <c:v>562341.32519033423</c:v>
                </c:pt>
                <c:pt idx="196">
                  <c:v>630957.34448017739</c:v>
                </c:pt>
                <c:pt idx="197">
                  <c:v>707945.78438412095</c:v>
                </c:pt>
                <c:pt idx="198">
                  <c:v>794328.23472426354</c:v>
                </c:pt>
                <c:pt idx="199">
                  <c:v>891250.93813372648</c:v>
                </c:pt>
                <c:pt idx="200">
                  <c:v>999999.99999997823</c:v>
                </c:pt>
                <c:pt idx="201">
                  <c:v>1122018.4543019384</c:v>
                </c:pt>
                <c:pt idx="202">
                  <c:v>1258925.4117941386</c:v>
                </c:pt>
                <c:pt idx="203">
                  <c:v>1412537.5446227214</c:v>
                </c:pt>
                <c:pt idx="204">
                  <c:v>1584893.1924610788</c:v>
                </c:pt>
                <c:pt idx="205">
                  <c:v>1778279.4100388861</c:v>
                </c:pt>
                <c:pt idx="206">
                  <c:v>1995262.3149688412</c:v>
                </c:pt>
                <c:pt idx="207">
                  <c:v>2238721.1385682994</c:v>
                </c:pt>
                <c:pt idx="208">
                  <c:v>2511886.4315095381</c:v>
                </c:pt>
                <c:pt idx="209">
                  <c:v>2818382.9312644051</c:v>
                </c:pt>
                <c:pt idx="210">
                  <c:v>3162277.6601683232</c:v>
                </c:pt>
                <c:pt idx="211">
                  <c:v>3548133.8923356901</c:v>
                </c:pt>
                <c:pt idx="212">
                  <c:v>3981071.7055348982</c:v>
                </c:pt>
                <c:pt idx="213">
                  <c:v>4466835.9215095537</c:v>
                </c:pt>
                <c:pt idx="214">
                  <c:v>5011872.336272642</c:v>
                </c:pt>
                <c:pt idx="215">
                  <c:v>5623413.2519034082</c:v>
                </c:pt>
                <c:pt idx="216">
                  <c:v>6309573.4448018475</c:v>
                </c:pt>
                <c:pt idx="217">
                  <c:v>7079457.8438412929</c:v>
                </c:pt>
                <c:pt idx="218">
                  <c:v>7943282.3472427148</c:v>
                </c:pt>
                <c:pt idx="219">
                  <c:v>8912509.3813373391</c:v>
                </c:pt>
                <c:pt idx="220">
                  <c:v>9999999.999999864</c:v>
                </c:pt>
                <c:pt idx="221">
                  <c:v>11220184.543019477</c:v>
                </c:pt>
              </c:numCache>
            </c:numRef>
          </c:xVal>
          <c:yVal>
            <c:numRef>
              <c:f>'Perry''s Model'!$E$32:$E$253</c:f>
              <c:numCache>
                <c:formatCode>General</c:formatCode>
                <c:ptCount val="222"/>
                <c:pt idx="0">
                  <c:v>240000</c:v>
                </c:pt>
                <c:pt idx="1">
                  <c:v>213900.22515209924</c:v>
                </c:pt>
                <c:pt idx="2">
                  <c:v>190638.77633382793</c:v>
                </c:pt>
                <c:pt idx="3">
                  <c:v>169906.98825219349</c:v>
                </c:pt>
                <c:pt idx="4">
                  <c:v>151429.76267524681</c:v>
                </c:pt>
                <c:pt idx="5">
                  <c:v>134961.91804568423</c:v>
                </c:pt>
                <c:pt idx="6">
                  <c:v>120284.93607054579</c:v>
                </c:pt>
                <c:pt idx="7">
                  <c:v>107204.06211623159</c:v>
                </c:pt>
                <c:pt idx="8">
                  <c:v>95545.720932839773</c:v>
                </c:pt>
                <c:pt idx="9">
                  <c:v>85155.213416058556</c:v>
                </c:pt>
                <c:pt idx="10">
                  <c:v>75894.663844041526</c:v>
                </c:pt>
                <c:pt idx="11">
                  <c:v>67641.190350347359</c:v>
                </c:pt>
                <c:pt idx="12">
                  <c:v>60285.274356230373</c:v>
                </c:pt>
                <c:pt idx="13">
                  <c:v>53729.307325640628</c:v>
                </c:pt>
                <c:pt idx="14">
                  <c:v>47886.295559253551</c:v>
                </c:pt>
                <c:pt idx="15">
                  <c:v>42678.705840934563</c:v>
                </c:pt>
                <c:pt idx="16">
                  <c:v>38037.436619067143</c:v>
                </c:pt>
                <c:pt idx="17">
                  <c:v>33900.9010709465</c:v>
                </c:pt>
                <c:pt idx="18">
                  <c:v>30214.209883060408</c:v>
                </c:pt>
                <c:pt idx="19">
                  <c:v>26928.442903247509</c:v>
                </c:pt>
                <c:pt idx="20">
                  <c:v>24000.00000000036</c:v>
                </c:pt>
                <c:pt idx="21">
                  <c:v>21390.022515210239</c:v>
                </c:pt>
                <c:pt idx="22">
                  <c:v>19063.877633383076</c:v>
                </c:pt>
                <c:pt idx="23">
                  <c:v>16990.698825219617</c:v>
                </c:pt>
                <c:pt idx="24">
                  <c:v>15142.976267524919</c:v>
                </c:pt>
                <c:pt idx="25">
                  <c:v>13496.191804568633</c:v>
                </c:pt>
                <c:pt idx="26">
                  <c:v>12028.493607054779</c:v>
                </c:pt>
                <c:pt idx="27">
                  <c:v>10720.40621162334</c:v>
                </c:pt>
                <c:pt idx="28">
                  <c:v>9554.5720932841468</c:v>
                </c:pt>
                <c:pt idx="29">
                  <c:v>8515.5213416060124</c:v>
                </c:pt>
                <c:pt idx="30">
                  <c:v>7589.4663844042998</c:v>
                </c:pt>
                <c:pt idx="31">
                  <c:v>6764.1190350348606</c:v>
                </c:pt>
                <c:pt idx="32">
                  <c:v>6028.5274356231484</c:v>
                </c:pt>
                <c:pt idx="33">
                  <c:v>5372.9307325641612</c:v>
                </c:pt>
                <c:pt idx="34">
                  <c:v>4788.629555925444</c:v>
                </c:pt>
                <c:pt idx="35">
                  <c:v>4267.870584093539</c:v>
                </c:pt>
                <c:pt idx="36">
                  <c:v>3803.7436619067853</c:v>
                </c:pt>
                <c:pt idx="37">
                  <c:v>3390.0901070947152</c:v>
                </c:pt>
                <c:pt idx="38">
                  <c:v>3021.4209883060962</c:v>
                </c:pt>
                <c:pt idx="39">
                  <c:v>2692.8442903247983</c:v>
                </c:pt>
                <c:pt idx="40">
                  <c:v>2400.00000000008</c:v>
                </c:pt>
                <c:pt idx="41">
                  <c:v>2139.0022515210617</c:v>
                </c:pt>
                <c:pt idx="42">
                  <c:v>1906.3877633383408</c:v>
                </c:pt>
                <c:pt idx="43">
                  <c:v>1699.0698825219899</c:v>
                </c:pt>
                <c:pt idx="44">
                  <c:v>1514.2976267525173</c:v>
                </c:pt>
                <c:pt idx="45">
                  <c:v>1349.6191804568859</c:v>
                </c:pt>
                <c:pt idx="46">
                  <c:v>1202.849360705497</c:v>
                </c:pt>
                <c:pt idx="47">
                  <c:v>1072.0406211623508</c:v>
                </c:pt>
                <c:pt idx="48">
                  <c:v>955.45720932842835</c:v>
                </c:pt>
                <c:pt idx="49">
                  <c:v>851.55213416061235</c:v>
                </c:pt>
                <c:pt idx="50">
                  <c:v>758.94663844043885</c:v>
                </c:pt>
                <c:pt idx="51">
                  <c:v>676.41190350349405</c:v>
                </c:pt>
                <c:pt idx="52">
                  <c:v>602.85274356232173</c:v>
                </c:pt>
                <c:pt idx="53">
                  <c:v>537.29307325642162</c:v>
                </c:pt>
                <c:pt idx="54">
                  <c:v>478.86295559254921</c:v>
                </c:pt>
                <c:pt idx="55">
                  <c:v>426.78705840935777</c:v>
                </c:pt>
                <c:pt idx="56">
                  <c:v>380.374366190682</c:v>
                </c:pt>
                <c:pt idx="57">
                  <c:v>339.00901070947418</c:v>
                </c:pt>
                <c:pt idx="58">
                  <c:v>302.14209883061187</c:v>
                </c:pt>
                <c:pt idx="59">
                  <c:v>269.28442903248168</c:v>
                </c:pt>
                <c:pt idx="60">
                  <c:v>240.00000000000935</c:v>
                </c:pt>
                <c:pt idx="61">
                  <c:v>220.37670886042886</c:v>
                </c:pt>
                <c:pt idx="62">
                  <c:v>196.8953891130223</c:v>
                </c:pt>
                <c:pt idx="63">
                  <c:v>175.9511945270325</c:v>
                </c:pt>
                <c:pt idx="64">
                  <c:v>157.26877345985031</c:v>
                </c:pt>
                <c:pt idx="65">
                  <c:v>140.60269954658096</c:v>
                </c:pt>
                <c:pt idx="66">
                  <c:v>125.73421799767618</c:v>
                </c:pt>
                <c:pt idx="67">
                  <c:v>112.46834571179882</c:v>
                </c:pt>
                <c:pt idx="68">
                  <c:v>100.6312867275888</c:v>
                </c:pt>
                <c:pt idx="69">
                  <c:v>90.068128722236111</c:v>
                </c:pt>
                <c:pt idx="70">
                  <c:v>80.640789993976597</c:v>
                </c:pt>
                <c:pt idx="71">
                  <c:v>72.226189689288404</c:v>
                </c:pt>
                <c:pt idx="72">
                  <c:v>64.714616997781889</c:v>
                </c:pt>
                <c:pt idx="73">
                  <c:v>58.008277677858317</c:v>
                </c:pt>
                <c:pt idx="74">
                  <c:v>52.019998629184663</c:v>
                </c:pt>
                <c:pt idx="75">
                  <c:v>46.672073325124273</c:v>
                </c:pt>
                <c:pt idx="76">
                  <c:v>41.895232787297815</c:v>
                </c:pt>
                <c:pt idx="77">
                  <c:v>37.627728450229178</c:v>
                </c:pt>
                <c:pt idx="78">
                  <c:v>33.814514748659626</c:v>
                </c:pt>
                <c:pt idx="79">
                  <c:v>30.406520583290838</c:v>
                </c:pt>
                <c:pt idx="80">
                  <c:v>27.360000000001001</c:v>
                </c:pt>
                <c:pt idx="81">
                  <c:v>24.635953468616556</c:v>
                </c:pt>
                <c:pt idx="82">
                  <c:v>22.199612084061446</c:v>
                </c:pt>
                <c:pt idx="83">
                  <c:v>20.019977847576033</c:v>
                </c:pt>
                <c:pt idx="84">
                  <c:v>18.069413929777706</c:v>
                </c:pt>
                <c:pt idx="85">
                  <c:v>16.323279480496801</c:v>
                </c:pt>
                <c:pt idx="86">
                  <c:v>14.75960414136642</c:v>
                </c:pt>
                <c:pt idx="87">
                  <c:v>13.358797943913412</c:v>
                </c:pt>
                <c:pt idx="88">
                  <c:v>12.103392745382401</c:v>
                </c:pt>
                <c:pt idx="89">
                  <c:v>10.977811772952899</c:v>
                </c:pt>
                <c:pt idx="90">
                  <c:v>9.9681642199351437</c:v>
                </c:pt>
                <c:pt idx="91">
                  <c:v>9.0620621699005852</c:v>
                </c:pt>
                <c:pt idx="92">
                  <c:v>8.24845742092878</c:v>
                </c:pt>
                <c:pt idx="93">
                  <c:v>7.5174960461644922</c:v>
                </c:pt>
                <c:pt idx="94">
                  <c:v>6.8603887621801007</c:v>
                </c:pt>
                <c:pt idx="95">
                  <c:v>6.269295386351077</c:v>
                </c:pt>
                <c:pt idx="96">
                  <c:v>5.7372218513596867</c:v>
                </c:pt>
                <c:pt idx="97">
                  <c:v>5.2579284115233147</c:v>
                </c:pt>
                <c:pt idx="98">
                  <c:v>4.825847824110185</c:v>
                </c:pt>
                <c:pt idx="99">
                  <c:v>4.4360124211261409</c:v>
                </c:pt>
                <c:pt idx="100">
                  <c:v>4.083989104987741</c:v>
                </c:pt>
                <c:pt idx="101">
                  <c:v>3.7658214066036604</c:v>
                </c:pt>
                <c:pt idx="102">
                  <c:v>3.4779778380633477</c:v>
                </c:pt>
                <c:pt idx="103">
                  <c:v>3.2173058556217482</c:v>
                </c:pt>
                <c:pt idx="104">
                  <c:v>2.9809908230794906</c:v>
                </c:pt>
                <c:pt idx="105">
                  <c:v>2.7665194319769357</c:v>
                </c:pt>
                <c:pt idx="106">
                  <c:v>2.5716470941273268</c:v>
                </c:pt>
                <c:pt idx="107">
                  <c:v>2.3943688746937735</c:v>
                </c:pt>
                <c:pt idx="108">
                  <c:v>2.232893580965523</c:v>
                </c:pt>
                <c:pt idx="109">
                  <c:v>2.0856206638341854</c:v>
                </c:pt>
                <c:pt idx="110">
                  <c:v>1.9511196262652601</c:v>
                </c:pt>
                <c:pt idx="111">
                  <c:v>1.828111666299574</c:v>
                </c:pt>
                <c:pt idx="112">
                  <c:v>1.715453311743834</c:v>
                </c:pt>
                <c:pt idx="113">
                  <c:v>1.6121218301127376</c:v>
                </c:pt>
                <c:pt idx="114">
                  <c:v>1.5172022209171212</c:v>
                </c:pt>
                <c:pt idx="115">
                  <c:v>1.4298756183657979</c:v>
                </c:pt>
                <c:pt idx="116">
                  <c:v>1.3494089512412268</c:v>
                </c:pt>
                <c:pt idx="117">
                  <c:v>1.2751457233690819</c:v>
                </c:pt>
                <c:pt idx="118">
                  <c:v>1.2064977929500602</c:v>
                </c:pt>
                <c:pt idx="119">
                  <c:v>1.1429380422560176</c:v>
                </c:pt>
                <c:pt idx="120">
                  <c:v>1.0839938409872327</c:v>
                </c:pt>
                <c:pt idx="121">
                  <c:v>1.0292412170998031</c:v>
                </c:pt>
                <c:pt idx="122">
                  <c:v>0.97829965828133336</c:v>
                </c:pt>
                <c:pt idx="123">
                  <c:v>0.93082747560347256</c:v>
                </c:pt>
                <c:pt idx="124">
                  <c:v>0.88651766832230683</c:v>
                </c:pt>
                <c:pt idx="125">
                  <c:v>0.84509423543080719</c:v>
                </c:pt>
                <c:pt idx="126">
                  <c:v>0.80630888547951685</c:v>
                </c:pt>
                <c:pt idx="127">
                  <c:v>0.76993810145083097</c:v>
                </c:pt>
                <c:pt idx="128">
                  <c:v>0.73578052216849876</c:v>
                </c:pt>
                <c:pt idx="129">
                  <c:v>0.70365460590963491</c:v>
                </c:pt>
                <c:pt idx="130">
                  <c:v>0.67339654561712614</c:v>
                </c:pt>
                <c:pt idx="131">
                  <c:v>0.64485840843530318</c:v>
                </c:pt>
                <c:pt idx="132">
                  <c:v>0.61790647525525666</c:v>
                </c:pt>
                <c:pt idx="133">
                  <c:v>0.59241975859750018</c:v>
                </c:pt>
                <c:pt idx="134">
                  <c:v>0.56828867951385276</c:v>
                </c:pt>
                <c:pt idx="135">
                  <c:v>0.54541388628866883</c:v>
                </c:pt>
                <c:pt idx="136">
                  <c:v>0.5237051995897033</c:v>
                </c:pt>
                <c:pt idx="137">
                  <c:v>0.503080670385746</c:v>
                </c:pt>
                <c:pt idx="138">
                  <c:v>0.4834657384338602</c:v>
                </c:pt>
                <c:pt idx="139">
                  <c:v>0.4647924804632243</c:v>
                </c:pt>
                <c:pt idx="140">
                  <c:v>0.44699893836284416</c:v>
                </c:pt>
                <c:pt idx="141">
                  <c:v>0.44500000000000001</c:v>
                </c:pt>
                <c:pt idx="142">
                  <c:v>0.44500000000000001</c:v>
                </c:pt>
                <c:pt idx="143">
                  <c:v>0.44500000000000001</c:v>
                </c:pt>
                <c:pt idx="144">
                  <c:v>0.44500000000000001</c:v>
                </c:pt>
                <c:pt idx="145">
                  <c:v>0.44500000000000001</c:v>
                </c:pt>
                <c:pt idx="146">
                  <c:v>0.44500000000000001</c:v>
                </c:pt>
                <c:pt idx="147">
                  <c:v>0.44500000000000001</c:v>
                </c:pt>
                <c:pt idx="148">
                  <c:v>0.44500000000000001</c:v>
                </c:pt>
                <c:pt idx="149">
                  <c:v>0.44500000000000001</c:v>
                </c:pt>
                <c:pt idx="150">
                  <c:v>0.44500000000000001</c:v>
                </c:pt>
                <c:pt idx="151">
                  <c:v>0.44500000000000001</c:v>
                </c:pt>
                <c:pt idx="152">
                  <c:v>0.44500000000000001</c:v>
                </c:pt>
                <c:pt idx="153">
                  <c:v>0.44500000000000001</c:v>
                </c:pt>
                <c:pt idx="154">
                  <c:v>0.44500000000000001</c:v>
                </c:pt>
                <c:pt idx="155">
                  <c:v>0.44500000000000001</c:v>
                </c:pt>
                <c:pt idx="156">
                  <c:v>0.44500000000000001</c:v>
                </c:pt>
                <c:pt idx="157">
                  <c:v>0.44500000000000001</c:v>
                </c:pt>
                <c:pt idx="158">
                  <c:v>0.44500000000000001</c:v>
                </c:pt>
                <c:pt idx="159">
                  <c:v>0.44500000000000001</c:v>
                </c:pt>
                <c:pt idx="160">
                  <c:v>0.44500000000000001</c:v>
                </c:pt>
                <c:pt idx="161">
                  <c:v>0.44500000000000001</c:v>
                </c:pt>
                <c:pt idx="162">
                  <c:v>0.44500000000000001</c:v>
                </c:pt>
                <c:pt idx="163">
                  <c:v>0.44500000000000001</c:v>
                </c:pt>
                <c:pt idx="164">
                  <c:v>0.44500000000000001</c:v>
                </c:pt>
                <c:pt idx="165">
                  <c:v>0.44500000000000001</c:v>
                </c:pt>
                <c:pt idx="166">
                  <c:v>0.44500000000000001</c:v>
                </c:pt>
                <c:pt idx="167">
                  <c:v>0.44500000000000001</c:v>
                </c:pt>
                <c:pt idx="168">
                  <c:v>0.44500000000000001</c:v>
                </c:pt>
                <c:pt idx="169">
                  <c:v>0.44500000000000001</c:v>
                </c:pt>
                <c:pt idx="170">
                  <c:v>0.44500000000000001</c:v>
                </c:pt>
                <c:pt idx="171">
                  <c:v>0.44500000000000001</c:v>
                </c:pt>
                <c:pt idx="172">
                  <c:v>0.44500000000000001</c:v>
                </c:pt>
                <c:pt idx="173">
                  <c:v>0.44500000000000001</c:v>
                </c:pt>
                <c:pt idx="174">
                  <c:v>0.44500000000000001</c:v>
                </c:pt>
                <c:pt idx="175">
                  <c:v>0.44500000000000001</c:v>
                </c:pt>
                <c:pt idx="176">
                  <c:v>0.44500000000000001</c:v>
                </c:pt>
                <c:pt idx="177">
                  <c:v>0.44500000000000001</c:v>
                </c:pt>
                <c:pt idx="178">
                  <c:v>0.44500000000000001</c:v>
                </c:pt>
                <c:pt idx="179">
                  <c:v>0.44500000000000001</c:v>
                </c:pt>
                <c:pt idx="180">
                  <c:v>0.44500000000000001</c:v>
                </c:pt>
                <c:pt idx="181">
                  <c:v>0.44500000000000001</c:v>
                </c:pt>
                <c:pt idx="182">
                  <c:v>0.44500000000000001</c:v>
                </c:pt>
                <c:pt idx="183">
                  <c:v>0.44500000000000001</c:v>
                </c:pt>
                <c:pt idx="184">
                  <c:v>0.44500000000000001</c:v>
                </c:pt>
                <c:pt idx="185">
                  <c:v>0.44500000000000001</c:v>
                </c:pt>
                <c:pt idx="186">
                  <c:v>0.44500000000000001</c:v>
                </c:pt>
                <c:pt idx="187">
                  <c:v>0.44500000000000001</c:v>
                </c:pt>
                <c:pt idx="188">
                  <c:v>0.44500000000000001</c:v>
                </c:pt>
                <c:pt idx="189">
                  <c:v>0.44500000000000001</c:v>
                </c:pt>
                <c:pt idx="190">
                  <c:v>0.44500000000000001</c:v>
                </c:pt>
                <c:pt idx="191">
                  <c:v>0.53501091006589718</c:v>
                </c:pt>
                <c:pt idx="192">
                  <c:v>0.53501091006589718</c:v>
                </c:pt>
                <c:pt idx="193">
                  <c:v>0.53501091006589718</c:v>
                </c:pt>
                <c:pt idx="194">
                  <c:v>0.53501091006589718</c:v>
                </c:pt>
                <c:pt idx="195">
                  <c:v>0.53501091006589718</c:v>
                </c:pt>
                <c:pt idx="196">
                  <c:v>0.53501091006589718</c:v>
                </c:pt>
                <c:pt idx="197">
                  <c:v>0.53501091006589718</c:v>
                </c:pt>
                <c:pt idx="198">
                  <c:v>0.53501091006589718</c:v>
                </c:pt>
                <c:pt idx="199">
                  <c:v>0.53501091006589718</c:v>
                </c:pt>
                <c:pt idx="200">
                  <c:v>0.53501091006589718</c:v>
                </c:pt>
                <c:pt idx="201">
                  <c:v>0.11869992494929876</c:v>
                </c:pt>
                <c:pt idx="202">
                  <c:v>0.12645374122205605</c:v>
                </c:pt>
                <c:pt idx="203">
                  <c:v>0.13336433724926766</c:v>
                </c:pt>
                <c:pt idx="204">
                  <c:v>0.13952341244158345</c:v>
                </c:pt>
                <c:pt idx="205">
                  <c:v>0.14501269398477115</c:v>
                </c:pt>
                <c:pt idx="206">
                  <c:v>0.14990502130981745</c:v>
                </c:pt>
                <c:pt idx="207">
                  <c:v>0.15426531262792231</c:v>
                </c:pt>
                <c:pt idx="208">
                  <c:v>0.15815142635571969</c:v>
                </c:pt>
                <c:pt idx="209">
                  <c:v>0.16161492886131348</c:v>
                </c:pt>
                <c:pt idx="210">
                  <c:v>0.16470177871865252</c:v>
                </c:pt>
                <c:pt idx="211">
                  <c:v>0.16745293654988397</c:v>
                </c:pt>
                <c:pt idx="212">
                  <c:v>0.16990490854792298</c:v>
                </c:pt>
                <c:pt idx="213">
                  <c:v>0.17209023089145298</c:v>
                </c:pt>
                <c:pt idx="214">
                  <c:v>0.1740379014802487</c:v>
                </c:pt>
                <c:pt idx="215">
                  <c:v>0.17577376471968842</c:v>
                </c:pt>
                <c:pt idx="216">
                  <c:v>0.17732085446031093</c:v>
                </c:pt>
                <c:pt idx="217">
                  <c:v>0.17869969964301782</c:v>
                </c:pt>
                <c:pt idx="218">
                  <c:v>0.17992859670564654</c:v>
                </c:pt>
                <c:pt idx="219">
                  <c:v>0.18102385236558419</c:v>
                </c:pt>
                <c:pt idx="220">
                  <c:v>0.18199999999999988</c:v>
                </c:pt>
                <c:pt idx="221">
                  <c:v>0.18286999249492994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0FB0-46A2-AFA0-52F18BF3EC18}"/>
            </c:ext>
          </c:extLst>
        </c:ser>
        <c:ser>
          <c:idx val="9"/>
          <c:order val="5"/>
          <c:tx>
            <c:v>CD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'Perry''s Model'!$B$32:$B$253</c:f>
              <c:numCache>
                <c:formatCode>0.0000000</c:formatCode>
                <c:ptCount val="222"/>
                <c:pt idx="0" formatCode="General">
                  <c:v>1E-4</c:v>
                </c:pt>
                <c:pt idx="1">
                  <c:v>1.1220184543019618E-4</c:v>
                </c:pt>
                <c:pt idx="2">
                  <c:v>1.2589254117941647E-4</c:v>
                </c:pt>
                <c:pt idx="3">
                  <c:v>1.4125375446227511E-4</c:v>
                </c:pt>
                <c:pt idx="4">
                  <c:v>1.584893192461109E-4</c:v>
                </c:pt>
                <c:pt idx="5">
                  <c:v>1.778279410038917E-4</c:v>
                </c:pt>
                <c:pt idx="6">
                  <c:v>1.9952623149688723E-4</c:v>
                </c:pt>
                <c:pt idx="7">
                  <c:v>2.2387211385683302E-4</c:v>
                </c:pt>
                <c:pt idx="8">
                  <c:v>2.5118864315095687E-4</c:v>
                </c:pt>
                <c:pt idx="9">
                  <c:v>2.8183829312644393E-4</c:v>
                </c:pt>
                <c:pt idx="10">
                  <c:v>3.1622776601683615E-4</c:v>
                </c:pt>
                <c:pt idx="11">
                  <c:v>3.5481338923357299E-4</c:v>
                </c:pt>
                <c:pt idx="12">
                  <c:v>3.9810717055349426E-4</c:v>
                </c:pt>
                <c:pt idx="13">
                  <c:v>4.4668359215095915E-4</c:v>
                </c:pt>
                <c:pt idx="14">
                  <c:v>5.0118723362726765E-4</c:v>
                </c:pt>
                <c:pt idx="15">
                  <c:v>5.6234132519034357E-4</c:v>
                </c:pt>
                <c:pt idx="16">
                  <c:v>6.3095734448018626E-4</c:v>
                </c:pt>
                <c:pt idx="17">
                  <c:v>7.0794578438412967E-4</c:v>
                </c:pt>
                <c:pt idx="18">
                  <c:v>7.9432823472427112E-4</c:v>
                </c:pt>
                <c:pt idx="19">
                  <c:v>8.912509381337327E-4</c:v>
                </c:pt>
                <c:pt idx="20">
                  <c:v>9.9999999999998506E-4</c:v>
                </c:pt>
                <c:pt idx="21">
                  <c:v>1.1220184543019453E-3</c:v>
                </c:pt>
                <c:pt idx="22">
                  <c:v>1.258925411794146E-3</c:v>
                </c:pt>
                <c:pt idx="23">
                  <c:v>1.4125375446227288E-3</c:v>
                </c:pt>
                <c:pt idx="24">
                  <c:v>1.5848931924610842E-3</c:v>
                </c:pt>
                <c:pt idx="25">
                  <c:v>1.7782794100388891E-3</c:v>
                </c:pt>
                <c:pt idx="26">
                  <c:v>1.995262314968839E-3</c:v>
                </c:pt>
                <c:pt idx="27">
                  <c:v>2.2387211385682926E-3</c:v>
                </c:pt>
                <c:pt idx="28">
                  <c:v>2.5118864315095244E-3</c:v>
                </c:pt>
                <c:pt idx="29">
                  <c:v>2.8183829312643871E-3</c:v>
                </c:pt>
                <c:pt idx="30">
                  <c:v>3.1622776601683005E-3</c:v>
                </c:pt>
                <c:pt idx="31">
                  <c:v>3.5481338923356648E-3</c:v>
                </c:pt>
                <c:pt idx="32">
                  <c:v>3.9810717055348693E-3</c:v>
                </c:pt>
                <c:pt idx="33">
                  <c:v>4.4668359215095099E-3</c:v>
                </c:pt>
                <c:pt idx="34">
                  <c:v>5.0118723362725832E-3</c:v>
                </c:pt>
                <c:pt idx="35">
                  <c:v>5.623413251903327E-3</c:v>
                </c:pt>
                <c:pt idx="36">
                  <c:v>6.3095734448017455E-3</c:v>
                </c:pt>
                <c:pt idx="37">
                  <c:v>7.0794578438411601E-3</c:v>
                </c:pt>
                <c:pt idx="38">
                  <c:v>7.9432823472425657E-3</c:v>
                </c:pt>
                <c:pt idx="39">
                  <c:v>8.9125093813371709E-3</c:v>
                </c:pt>
                <c:pt idx="40">
                  <c:v>9.9999999999996671E-3</c:v>
                </c:pt>
                <c:pt idx="41">
                  <c:v>1.1220184543019256E-2</c:v>
                </c:pt>
                <c:pt idx="42">
                  <c:v>1.2589254117941241E-2</c:v>
                </c:pt>
                <c:pt idx="43">
                  <c:v>1.4125375446227053E-2</c:v>
                </c:pt>
                <c:pt idx="44">
                  <c:v>1.5848931924610576E-2</c:v>
                </c:pt>
                <c:pt idx="45">
                  <c:v>1.7782794100388594E-2</c:v>
                </c:pt>
                <c:pt idx="46">
                  <c:v>1.9952623149688074E-2</c:v>
                </c:pt>
                <c:pt idx="47">
                  <c:v>2.2387211385682573E-2</c:v>
                </c:pt>
                <c:pt idx="48">
                  <c:v>2.5118864315094882E-2</c:v>
                </c:pt>
                <c:pt idx="49">
                  <c:v>2.8183829312643505E-2</c:v>
                </c:pt>
                <c:pt idx="50">
                  <c:v>3.1622776601682633E-2</c:v>
                </c:pt>
                <c:pt idx="51">
                  <c:v>3.5481338923356226E-2</c:v>
                </c:pt>
                <c:pt idx="52">
                  <c:v>3.9810717055348242E-2</c:v>
                </c:pt>
                <c:pt idx="53">
                  <c:v>4.4668359215094641E-2</c:v>
                </c:pt>
                <c:pt idx="54">
                  <c:v>5.0118723362725333E-2</c:v>
                </c:pt>
                <c:pt idx="55">
                  <c:v>5.623413251903276E-2</c:v>
                </c:pt>
                <c:pt idx="56">
                  <c:v>6.3095734448016874E-2</c:v>
                </c:pt>
                <c:pt idx="57">
                  <c:v>7.079457843841104E-2</c:v>
                </c:pt>
                <c:pt idx="58">
                  <c:v>7.9432823472425071E-2</c:v>
                </c:pt>
                <c:pt idx="59">
                  <c:v>8.9125093813371095E-2</c:v>
                </c:pt>
                <c:pt idx="60">
                  <c:v>9.9999999999996106E-2</c:v>
                </c:pt>
                <c:pt idx="61">
                  <c:v>0.11220184543019197</c:v>
                </c:pt>
                <c:pt idx="62">
                  <c:v>0.12589254117941182</c:v>
                </c:pt>
                <c:pt idx="63">
                  <c:v>0.14125375446226993</c:v>
                </c:pt>
                <c:pt idx="64">
                  <c:v>0.15848931924610513</c:v>
                </c:pt>
                <c:pt idx="65">
                  <c:v>0.1778279410038853</c:v>
                </c:pt>
                <c:pt idx="66">
                  <c:v>0.19952623149688006</c:v>
                </c:pt>
                <c:pt idx="67">
                  <c:v>0.22387211385682512</c:v>
                </c:pt>
                <c:pt idx="68">
                  <c:v>0.25118864315094813</c:v>
                </c:pt>
                <c:pt idx="69">
                  <c:v>0.28183829312643427</c:v>
                </c:pt>
                <c:pt idx="70">
                  <c:v>0.31622776601682551</c:v>
                </c:pt>
                <c:pt idx="71">
                  <c:v>0.35481338923356143</c:v>
                </c:pt>
                <c:pt idx="72">
                  <c:v>0.39810717055348149</c:v>
                </c:pt>
                <c:pt idx="73">
                  <c:v>0.44668359215094544</c:v>
                </c:pt>
                <c:pt idx="74">
                  <c:v>0.50118723362725237</c:v>
                </c:pt>
                <c:pt idx="75">
                  <c:v>0.56234132519032665</c:v>
                </c:pt>
                <c:pt idx="76">
                  <c:v>0.63095734448016805</c:v>
                </c:pt>
                <c:pt idx="77">
                  <c:v>0.7079457843841096</c:v>
                </c:pt>
                <c:pt idx="78">
                  <c:v>0.79432823472424963</c:v>
                </c:pt>
                <c:pt idx="79">
                  <c:v>0.89125093813370981</c:v>
                </c:pt>
                <c:pt idx="80">
                  <c:v>0.99999999999996003</c:v>
                </c:pt>
                <c:pt idx="81">
                  <c:v>1.1220184543019187</c:v>
                </c:pt>
                <c:pt idx="82">
                  <c:v>1.2589254117941171</c:v>
                </c:pt>
                <c:pt idx="83">
                  <c:v>1.4125375446226982</c:v>
                </c:pt>
                <c:pt idx="84">
                  <c:v>1.5848931924610505</c:v>
                </c:pt>
                <c:pt idx="85">
                  <c:v>1.7782794100388521</c:v>
                </c:pt>
                <c:pt idx="86">
                  <c:v>1.9952623149688002</c:v>
                </c:pt>
                <c:pt idx="87">
                  <c:v>2.2387211385682506</c:v>
                </c:pt>
                <c:pt idx="88">
                  <c:v>2.5118864315094802</c:v>
                </c:pt>
                <c:pt idx="89">
                  <c:v>2.8183829312643414</c:v>
                </c:pt>
                <c:pt idx="90">
                  <c:v>3.1622776601682534</c:v>
                </c:pt>
                <c:pt idx="91">
                  <c:v>3.5481338923356138</c:v>
                </c:pt>
                <c:pt idx="92">
                  <c:v>3.9810717055348155</c:v>
                </c:pt>
                <c:pt idx="93">
                  <c:v>4.4668359215094569</c:v>
                </c:pt>
                <c:pt idx="94">
                  <c:v>5.0118723362725284</c:v>
                </c:pt>
                <c:pt idx="95">
                  <c:v>5.6234132519032745</c:v>
                </c:pt>
                <c:pt idx="96">
                  <c:v>6.3095734448016927</c:v>
                </c:pt>
                <c:pt idx="97">
                  <c:v>7.0794578438411122</c:v>
                </c:pt>
                <c:pt idx="98">
                  <c:v>7.9432823472425174</c:v>
                </c:pt>
                <c:pt idx="99">
                  <c:v>8.9125093813371254</c:v>
                </c:pt>
                <c:pt idx="100">
                  <c:v>9.9999999999996341</c:v>
                </c:pt>
                <c:pt idx="101">
                  <c:v>11.220184543019222</c:v>
                </c:pt>
                <c:pt idx="102">
                  <c:v>12.589254117941216</c:v>
                </c:pt>
                <c:pt idx="103">
                  <c:v>14.125375446227036</c:v>
                </c:pt>
                <c:pt idx="104">
                  <c:v>15.848931924610573</c:v>
                </c:pt>
                <c:pt idx="105">
                  <c:v>17.782794100388607</c:v>
                </c:pt>
                <c:pt idx="106">
                  <c:v>19.952623149688115</c:v>
                </c:pt>
                <c:pt idx="107">
                  <c:v>22.38721138568264</c:v>
                </c:pt>
                <c:pt idx="108">
                  <c:v>25.118864315094974</c:v>
                </c:pt>
                <c:pt idx="109">
                  <c:v>28.183829312643621</c:v>
                </c:pt>
                <c:pt idx="110">
                  <c:v>31.62277660168278</c:v>
                </c:pt>
                <c:pt idx="111">
                  <c:v>35.481338923356425</c:v>
                </c:pt>
                <c:pt idx="112">
                  <c:v>39.810717055348483</c:v>
                </c:pt>
                <c:pt idx="113">
                  <c:v>44.668359215094952</c:v>
                </c:pt>
                <c:pt idx="114">
                  <c:v>50.118723362725724</c:v>
                </c:pt>
                <c:pt idx="115">
                  <c:v>56.234132519033217</c:v>
                </c:pt>
                <c:pt idx="116">
                  <c:v>63.095734448017453</c:v>
                </c:pt>
                <c:pt idx="117">
                  <c:v>70.794578438411719</c:v>
                </c:pt>
                <c:pt idx="118">
                  <c:v>79.432823472425866</c:v>
                </c:pt>
                <c:pt idx="119">
                  <c:v>89.125093813372018</c:v>
                </c:pt>
                <c:pt idx="120">
                  <c:v>99.9999999999972</c:v>
                </c:pt>
                <c:pt idx="121">
                  <c:v>112.20184543019325</c:v>
                </c:pt>
                <c:pt idx="122">
                  <c:v>125.89254117941319</c:v>
                </c:pt>
                <c:pt idx="123">
                  <c:v>141.25375446227139</c:v>
                </c:pt>
                <c:pt idx="124">
                  <c:v>158.48931924610676</c:v>
                </c:pt>
                <c:pt idx="125">
                  <c:v>177.82794100388705</c:v>
                </c:pt>
                <c:pt idx="126">
                  <c:v>199.52623149688199</c:v>
                </c:pt>
                <c:pt idx="127">
                  <c:v>223.87211385682735</c:v>
                </c:pt>
                <c:pt idx="128">
                  <c:v>251.1886431509507</c:v>
                </c:pt>
                <c:pt idx="129">
                  <c:v>281.83829312643729</c:v>
                </c:pt>
                <c:pt idx="130">
                  <c:v>316.22776601682898</c:v>
                </c:pt>
                <c:pt idx="131">
                  <c:v>354.81338923356526</c:v>
                </c:pt>
                <c:pt idx="132">
                  <c:v>398.10717055348562</c:v>
                </c:pt>
                <c:pt idx="133">
                  <c:v>446.68359215095023</c:v>
                </c:pt>
                <c:pt idx="134">
                  <c:v>501.18723362725802</c:v>
                </c:pt>
                <c:pt idx="135">
                  <c:v>562.34132519033335</c:v>
                </c:pt>
                <c:pt idx="136">
                  <c:v>630.95734448017583</c:v>
                </c:pt>
                <c:pt idx="137">
                  <c:v>707.94578438411804</c:v>
                </c:pt>
                <c:pt idx="138">
                  <c:v>794.32823472425878</c:v>
                </c:pt>
                <c:pt idx="139">
                  <c:v>891.25093813372041</c:v>
                </c:pt>
                <c:pt idx="140">
                  <c:v>999.99999999997226</c:v>
                </c:pt>
                <c:pt idx="141">
                  <c:v>1122.0184543019327</c:v>
                </c:pt>
                <c:pt idx="142">
                  <c:v>1258.9254117941332</c:v>
                </c:pt>
                <c:pt idx="143">
                  <c:v>1412.5375446227156</c:v>
                </c:pt>
                <c:pt idx="144">
                  <c:v>1584.8931924610692</c:v>
                </c:pt>
                <c:pt idx="145">
                  <c:v>1778.2794100388739</c:v>
                </c:pt>
                <c:pt idx="146">
                  <c:v>1995.2623149688256</c:v>
                </c:pt>
                <c:pt idx="147">
                  <c:v>2238.7211385682799</c:v>
                </c:pt>
                <c:pt idx="148">
                  <c:v>2511.8864315095143</c:v>
                </c:pt>
                <c:pt idx="149">
                  <c:v>2818.3829312643811</c:v>
                </c:pt>
                <c:pt idx="150">
                  <c:v>3162.2776601682963</c:v>
                </c:pt>
                <c:pt idx="151">
                  <c:v>3548.1338923356593</c:v>
                </c:pt>
                <c:pt idx="152">
                  <c:v>3981.0717055348637</c:v>
                </c:pt>
                <c:pt idx="153">
                  <c:v>4466.835921509507</c:v>
                </c:pt>
                <c:pt idx="154">
                  <c:v>5011.8723362725814</c:v>
                </c:pt>
                <c:pt idx="155">
                  <c:v>5623.4132519033392</c:v>
                </c:pt>
                <c:pt idx="156">
                  <c:v>6309.5734448017711</c:v>
                </c:pt>
                <c:pt idx="157">
                  <c:v>7079.4578438411945</c:v>
                </c:pt>
                <c:pt idx="158">
                  <c:v>7943.2823472426035</c:v>
                </c:pt>
                <c:pt idx="159">
                  <c:v>8912.5093813372132</c:v>
                </c:pt>
                <c:pt idx="160">
                  <c:v>9999.9999999997253</c:v>
                </c:pt>
                <c:pt idx="161">
                  <c:v>11220.184543019339</c:v>
                </c:pt>
                <c:pt idx="162">
                  <c:v>12589.254117941335</c:v>
                </c:pt>
                <c:pt idx="163">
                  <c:v>14125.375446227159</c:v>
                </c:pt>
                <c:pt idx="164">
                  <c:v>15848.931924610695</c:v>
                </c:pt>
                <c:pt idx="165">
                  <c:v>17782.794100388728</c:v>
                </c:pt>
                <c:pt idx="166">
                  <c:v>19952.623149688225</c:v>
                </c:pt>
                <c:pt idx="167">
                  <c:v>22387.211385682745</c:v>
                </c:pt>
                <c:pt idx="168">
                  <c:v>25118.864315095059</c:v>
                </c:pt>
                <c:pt idx="169">
                  <c:v>28183.829312643691</c:v>
                </c:pt>
                <c:pt idx="170">
                  <c:v>31622.776601682828</c:v>
                </c:pt>
                <c:pt idx="171">
                  <c:v>35481.33892335651</c:v>
                </c:pt>
                <c:pt idx="172">
                  <c:v>39810.717055348614</c:v>
                </c:pt>
                <c:pt idx="173">
                  <c:v>44668.359215095123</c:v>
                </c:pt>
                <c:pt idx="174">
                  <c:v>50118.723362725956</c:v>
                </c:pt>
                <c:pt idx="175">
                  <c:v>56234.132519033454</c:v>
                </c:pt>
                <c:pt idx="176">
                  <c:v>63095.734448017662</c:v>
                </c:pt>
                <c:pt idx="177">
                  <c:v>70794.578438411889</c:v>
                </c:pt>
                <c:pt idx="178">
                  <c:v>79432.823472425982</c:v>
                </c:pt>
                <c:pt idx="179">
                  <c:v>89125.093813372077</c:v>
                </c:pt>
                <c:pt idx="180">
                  <c:v>99999.999999997177</c:v>
                </c:pt>
                <c:pt idx="181">
                  <c:v>112201.84543019312</c:v>
                </c:pt>
                <c:pt idx="182">
                  <c:v>125892.54117941305</c:v>
                </c:pt>
                <c:pt idx="183">
                  <c:v>141253.75446227149</c:v>
                </c:pt>
                <c:pt idx="184">
                  <c:v>158489.31924610713</c:v>
                </c:pt>
                <c:pt idx="185">
                  <c:v>177827.9410038878</c:v>
                </c:pt>
                <c:pt idx="186">
                  <c:v>199526.23149688318</c:v>
                </c:pt>
                <c:pt idx="187">
                  <c:v>223872.11385682848</c:v>
                </c:pt>
                <c:pt idx="188">
                  <c:v>251188.64315095174</c:v>
                </c:pt>
                <c:pt idx="189">
                  <c:v>281838.29312643822</c:v>
                </c:pt>
                <c:pt idx="190">
                  <c:v>316227.76601682976</c:v>
                </c:pt>
                <c:pt idx="191">
                  <c:v>354813.38923356612</c:v>
                </c:pt>
                <c:pt idx="192">
                  <c:v>398107.17055348656</c:v>
                </c:pt>
                <c:pt idx="193">
                  <c:v>446683.59215095092</c:v>
                </c:pt>
                <c:pt idx="194">
                  <c:v>501187.23362725833</c:v>
                </c:pt>
                <c:pt idx="195">
                  <c:v>562341.32519033423</c:v>
                </c:pt>
                <c:pt idx="196">
                  <c:v>630957.34448017739</c:v>
                </c:pt>
                <c:pt idx="197">
                  <c:v>707945.78438412095</c:v>
                </c:pt>
                <c:pt idx="198">
                  <c:v>794328.23472426354</c:v>
                </c:pt>
                <c:pt idx="199">
                  <c:v>891250.93813372648</c:v>
                </c:pt>
                <c:pt idx="200">
                  <c:v>999999.99999997823</c:v>
                </c:pt>
                <c:pt idx="201">
                  <c:v>1122018.4543019384</c:v>
                </c:pt>
                <c:pt idx="202">
                  <c:v>1258925.4117941386</c:v>
                </c:pt>
                <c:pt idx="203">
                  <c:v>1412537.5446227214</c:v>
                </c:pt>
                <c:pt idx="204">
                  <c:v>1584893.1924610788</c:v>
                </c:pt>
                <c:pt idx="205">
                  <c:v>1778279.4100388861</c:v>
                </c:pt>
                <c:pt idx="206">
                  <c:v>1995262.3149688412</c:v>
                </c:pt>
                <c:pt idx="207">
                  <c:v>2238721.1385682994</c:v>
                </c:pt>
                <c:pt idx="208">
                  <c:v>2511886.4315095381</c:v>
                </c:pt>
                <c:pt idx="209">
                  <c:v>2818382.9312644051</c:v>
                </c:pt>
                <c:pt idx="210">
                  <c:v>3162277.6601683232</c:v>
                </c:pt>
                <c:pt idx="211">
                  <c:v>3548133.8923356901</c:v>
                </c:pt>
                <c:pt idx="212">
                  <c:v>3981071.7055348982</c:v>
                </c:pt>
                <c:pt idx="213">
                  <c:v>4466835.9215095537</c:v>
                </c:pt>
                <c:pt idx="214">
                  <c:v>5011872.336272642</c:v>
                </c:pt>
                <c:pt idx="215">
                  <c:v>5623413.2519034082</c:v>
                </c:pt>
                <c:pt idx="216">
                  <c:v>6309573.4448018475</c:v>
                </c:pt>
                <c:pt idx="217">
                  <c:v>7079457.8438412929</c:v>
                </c:pt>
                <c:pt idx="218">
                  <c:v>7943282.3472427148</c:v>
                </c:pt>
                <c:pt idx="219">
                  <c:v>8912509.3813373391</c:v>
                </c:pt>
                <c:pt idx="220">
                  <c:v>9999999.999999864</c:v>
                </c:pt>
                <c:pt idx="221">
                  <c:v>11220184.543019477</c:v>
                </c:pt>
              </c:numCache>
            </c:numRef>
          </c:xVal>
          <c:yVal>
            <c:numRef>
              <c:f>'Perry''s Model'!$D$32:$D$253</c:f>
              <c:numCache>
                <c:formatCode>General</c:formatCode>
                <c:ptCount val="222"/>
                <c:pt idx="0">
                  <c:v>240000</c:v>
                </c:pt>
                <c:pt idx="1">
                  <c:v>213900.22515209924</c:v>
                </c:pt>
                <c:pt idx="2">
                  <c:v>190638.77633382793</c:v>
                </c:pt>
                <c:pt idx="3">
                  <c:v>169906.98825219349</c:v>
                </c:pt>
                <c:pt idx="4">
                  <c:v>151429.76267524681</c:v>
                </c:pt>
                <c:pt idx="5">
                  <c:v>134961.91804568423</c:v>
                </c:pt>
                <c:pt idx="6">
                  <c:v>120284.93607054579</c:v>
                </c:pt>
                <c:pt idx="7">
                  <c:v>107204.06211623159</c:v>
                </c:pt>
                <c:pt idx="8">
                  <c:v>95545.720932839773</c:v>
                </c:pt>
                <c:pt idx="9">
                  <c:v>85155.213416058556</c:v>
                </c:pt>
                <c:pt idx="10">
                  <c:v>75894.663844041526</c:v>
                </c:pt>
                <c:pt idx="11">
                  <c:v>67641.190350347359</c:v>
                </c:pt>
                <c:pt idx="12">
                  <c:v>60285.274356230373</c:v>
                </c:pt>
                <c:pt idx="13">
                  <c:v>53729.307325640628</c:v>
                </c:pt>
                <c:pt idx="14">
                  <c:v>47886.295559253551</c:v>
                </c:pt>
                <c:pt idx="15">
                  <c:v>42678.705840934563</c:v>
                </c:pt>
                <c:pt idx="16">
                  <c:v>38037.436619067143</c:v>
                </c:pt>
                <c:pt idx="17">
                  <c:v>33900.9010709465</c:v>
                </c:pt>
                <c:pt idx="18">
                  <c:v>30214.209883060408</c:v>
                </c:pt>
                <c:pt idx="19">
                  <c:v>26928.442903247509</c:v>
                </c:pt>
                <c:pt idx="20">
                  <c:v>24000.00000000036</c:v>
                </c:pt>
                <c:pt idx="21">
                  <c:v>21390.022515210239</c:v>
                </c:pt>
                <c:pt idx="22">
                  <c:v>19063.877633383076</c:v>
                </c:pt>
                <c:pt idx="23">
                  <c:v>16990.698825219617</c:v>
                </c:pt>
                <c:pt idx="24">
                  <c:v>15142.976267524919</c:v>
                </c:pt>
                <c:pt idx="25">
                  <c:v>13496.191804568633</c:v>
                </c:pt>
                <c:pt idx="26">
                  <c:v>12028.493607054779</c:v>
                </c:pt>
                <c:pt idx="27">
                  <c:v>10720.40621162334</c:v>
                </c:pt>
                <c:pt idx="28">
                  <c:v>9554.5720932841468</c:v>
                </c:pt>
                <c:pt idx="29">
                  <c:v>8515.5213416060124</c:v>
                </c:pt>
                <c:pt idx="30">
                  <c:v>7589.4663844042998</c:v>
                </c:pt>
                <c:pt idx="31">
                  <c:v>6764.1190350348606</c:v>
                </c:pt>
                <c:pt idx="32">
                  <c:v>6028.5274356231484</c:v>
                </c:pt>
                <c:pt idx="33">
                  <c:v>5372.9307325641612</c:v>
                </c:pt>
                <c:pt idx="34">
                  <c:v>4788.629555925444</c:v>
                </c:pt>
                <c:pt idx="35">
                  <c:v>4267.870584093539</c:v>
                </c:pt>
                <c:pt idx="36">
                  <c:v>3803.7436619067853</c:v>
                </c:pt>
                <c:pt idx="37">
                  <c:v>3390.0901070947152</c:v>
                </c:pt>
                <c:pt idx="38">
                  <c:v>3021.4209883060962</c:v>
                </c:pt>
                <c:pt idx="39">
                  <c:v>2692.8442903247983</c:v>
                </c:pt>
                <c:pt idx="40">
                  <c:v>2400.00000000008</c:v>
                </c:pt>
                <c:pt idx="41">
                  <c:v>2139.0022515210617</c:v>
                </c:pt>
                <c:pt idx="42">
                  <c:v>1906.3877633383408</c:v>
                </c:pt>
                <c:pt idx="43">
                  <c:v>1699.0698825219899</c:v>
                </c:pt>
                <c:pt idx="44">
                  <c:v>1514.2976267525173</c:v>
                </c:pt>
                <c:pt idx="45">
                  <c:v>1349.6191804568859</c:v>
                </c:pt>
                <c:pt idx="46">
                  <c:v>1202.849360705497</c:v>
                </c:pt>
                <c:pt idx="47">
                  <c:v>1072.0406211623508</c:v>
                </c:pt>
                <c:pt idx="48">
                  <c:v>955.45720932842835</c:v>
                </c:pt>
                <c:pt idx="49">
                  <c:v>851.55213416061235</c:v>
                </c:pt>
                <c:pt idx="50">
                  <c:v>758.94663844043885</c:v>
                </c:pt>
                <c:pt idx="51">
                  <c:v>676.41190350349405</c:v>
                </c:pt>
                <c:pt idx="52">
                  <c:v>602.85274356232173</c:v>
                </c:pt>
                <c:pt idx="53">
                  <c:v>537.29307325642162</c:v>
                </c:pt>
                <c:pt idx="54">
                  <c:v>478.86295559254921</c:v>
                </c:pt>
                <c:pt idx="55">
                  <c:v>426.78705840935777</c:v>
                </c:pt>
                <c:pt idx="56">
                  <c:v>380.374366190682</c:v>
                </c:pt>
                <c:pt idx="57">
                  <c:v>339.00901070947418</c:v>
                </c:pt>
                <c:pt idx="58">
                  <c:v>302.14209883061187</c:v>
                </c:pt>
                <c:pt idx="59">
                  <c:v>269.28442903248168</c:v>
                </c:pt>
                <c:pt idx="60">
                  <c:v>240.00000000000935</c:v>
                </c:pt>
                <c:pt idx="61">
                  <c:v>220.37670886042886</c:v>
                </c:pt>
                <c:pt idx="62">
                  <c:v>196.8953891130223</c:v>
                </c:pt>
                <c:pt idx="63">
                  <c:v>175.9511945270325</c:v>
                </c:pt>
                <c:pt idx="64">
                  <c:v>157.26877345985031</c:v>
                </c:pt>
                <c:pt idx="65">
                  <c:v>140.60269954658096</c:v>
                </c:pt>
                <c:pt idx="66">
                  <c:v>125.73421799767618</c:v>
                </c:pt>
                <c:pt idx="67">
                  <c:v>112.46834571179882</c:v>
                </c:pt>
                <c:pt idx="68">
                  <c:v>100.6312867275888</c:v>
                </c:pt>
                <c:pt idx="69">
                  <c:v>90.068128722236111</c:v>
                </c:pt>
                <c:pt idx="70">
                  <c:v>80.640789993976597</c:v>
                </c:pt>
                <c:pt idx="71">
                  <c:v>72.226189689288404</c:v>
                </c:pt>
                <c:pt idx="72">
                  <c:v>64.714616997781889</c:v>
                </c:pt>
                <c:pt idx="73">
                  <c:v>58.008277677858317</c:v>
                </c:pt>
                <c:pt idx="74">
                  <c:v>52.019998629184663</c:v>
                </c:pt>
                <c:pt idx="75">
                  <c:v>46.672073325124273</c:v>
                </c:pt>
                <c:pt idx="76">
                  <c:v>41.895232787297815</c:v>
                </c:pt>
                <c:pt idx="77">
                  <c:v>37.627728450229178</c:v>
                </c:pt>
                <c:pt idx="78">
                  <c:v>33.814514748659626</c:v>
                </c:pt>
                <c:pt idx="79">
                  <c:v>30.406520583290838</c:v>
                </c:pt>
                <c:pt idx="80">
                  <c:v>27.360000000001001</c:v>
                </c:pt>
                <c:pt idx="81">
                  <c:v>24.635953468616556</c:v>
                </c:pt>
                <c:pt idx="82">
                  <c:v>22.199612084061446</c:v>
                </c:pt>
                <c:pt idx="83">
                  <c:v>20.019977847576033</c:v>
                </c:pt>
                <c:pt idx="84">
                  <c:v>18.069413929777706</c:v>
                </c:pt>
                <c:pt idx="85">
                  <c:v>16.323279480496801</c:v>
                </c:pt>
                <c:pt idx="86">
                  <c:v>14.75960414136642</c:v>
                </c:pt>
                <c:pt idx="87">
                  <c:v>13.358797943913412</c:v>
                </c:pt>
                <c:pt idx="88">
                  <c:v>12.103392745382401</c:v>
                </c:pt>
                <c:pt idx="89">
                  <c:v>10.977811772952899</c:v>
                </c:pt>
                <c:pt idx="90">
                  <c:v>9.9681642199351437</c:v>
                </c:pt>
                <c:pt idx="91">
                  <c:v>9.0620621699005852</c:v>
                </c:pt>
                <c:pt idx="92">
                  <c:v>8.24845742092878</c:v>
                </c:pt>
                <c:pt idx="93">
                  <c:v>7.5174960461644922</c:v>
                </c:pt>
                <c:pt idx="94">
                  <c:v>6.8603887621801007</c:v>
                </c:pt>
                <c:pt idx="95">
                  <c:v>6.269295386351077</c:v>
                </c:pt>
                <c:pt idx="96">
                  <c:v>5.7372218513596867</c:v>
                </c:pt>
                <c:pt idx="97">
                  <c:v>5.2579284115233147</c:v>
                </c:pt>
                <c:pt idx="98">
                  <c:v>4.825847824110185</c:v>
                </c:pt>
                <c:pt idx="99">
                  <c:v>4.4360124211261409</c:v>
                </c:pt>
                <c:pt idx="100">
                  <c:v>4.083989104987741</c:v>
                </c:pt>
                <c:pt idx="101">
                  <c:v>3.7658214066036604</c:v>
                </c:pt>
                <c:pt idx="102">
                  <c:v>3.4779778380633477</c:v>
                </c:pt>
                <c:pt idx="103">
                  <c:v>3.2173058556217482</c:v>
                </c:pt>
                <c:pt idx="104">
                  <c:v>2.9809908230794906</c:v>
                </c:pt>
                <c:pt idx="105">
                  <c:v>2.7665194319769357</c:v>
                </c:pt>
                <c:pt idx="106">
                  <c:v>2.5716470941273268</c:v>
                </c:pt>
                <c:pt idx="107">
                  <c:v>2.3943688746937735</c:v>
                </c:pt>
                <c:pt idx="108">
                  <c:v>2.232893580965523</c:v>
                </c:pt>
                <c:pt idx="109">
                  <c:v>2.0856206638341854</c:v>
                </c:pt>
                <c:pt idx="110">
                  <c:v>1.9511196262652601</c:v>
                </c:pt>
                <c:pt idx="111">
                  <c:v>1.828111666299574</c:v>
                </c:pt>
                <c:pt idx="112">
                  <c:v>1.715453311743834</c:v>
                </c:pt>
                <c:pt idx="113">
                  <c:v>1.6121218301127376</c:v>
                </c:pt>
                <c:pt idx="114">
                  <c:v>1.5172022209171212</c:v>
                </c:pt>
                <c:pt idx="115">
                  <c:v>1.4298756183657979</c:v>
                </c:pt>
                <c:pt idx="116">
                  <c:v>1.3494089512412268</c:v>
                </c:pt>
                <c:pt idx="117">
                  <c:v>1.2751457233690819</c:v>
                </c:pt>
                <c:pt idx="118">
                  <c:v>1.2064977929500602</c:v>
                </c:pt>
                <c:pt idx="119">
                  <c:v>1.1429380422560176</c:v>
                </c:pt>
                <c:pt idx="120">
                  <c:v>1.0839938409872327</c:v>
                </c:pt>
                <c:pt idx="121">
                  <c:v>1.0292412170998031</c:v>
                </c:pt>
                <c:pt idx="122">
                  <c:v>0.97829965828133336</c:v>
                </c:pt>
                <c:pt idx="123">
                  <c:v>0.93082747560347256</c:v>
                </c:pt>
                <c:pt idx="124">
                  <c:v>0.88651766832230683</c:v>
                </c:pt>
                <c:pt idx="125">
                  <c:v>0.84509423543080719</c:v>
                </c:pt>
                <c:pt idx="126">
                  <c:v>0.80630888547951685</c:v>
                </c:pt>
                <c:pt idx="127">
                  <c:v>0.76993810145083097</c:v>
                </c:pt>
                <c:pt idx="128">
                  <c:v>0.73578052216849876</c:v>
                </c:pt>
                <c:pt idx="129">
                  <c:v>0.70365460590963491</c:v>
                </c:pt>
                <c:pt idx="130">
                  <c:v>0.67339654561712614</c:v>
                </c:pt>
                <c:pt idx="131">
                  <c:v>0.64485840843530318</c:v>
                </c:pt>
                <c:pt idx="132">
                  <c:v>0.61790647525525666</c:v>
                </c:pt>
                <c:pt idx="133">
                  <c:v>0.59241975859750018</c:v>
                </c:pt>
                <c:pt idx="134">
                  <c:v>0.56828867951385276</c:v>
                </c:pt>
                <c:pt idx="135">
                  <c:v>0.54541388628866883</c:v>
                </c:pt>
                <c:pt idx="136">
                  <c:v>0.5237051995897033</c:v>
                </c:pt>
                <c:pt idx="137">
                  <c:v>0.503080670385746</c:v>
                </c:pt>
                <c:pt idx="138">
                  <c:v>0.4834657384338602</c:v>
                </c:pt>
                <c:pt idx="139">
                  <c:v>0.4647924804632243</c:v>
                </c:pt>
                <c:pt idx="140">
                  <c:v>0.44699893836284416</c:v>
                </c:pt>
                <c:pt idx="141">
                  <c:v>0.44500000000000001</c:v>
                </c:pt>
                <c:pt idx="142">
                  <c:v>0.44500000000000001</c:v>
                </c:pt>
                <c:pt idx="143">
                  <c:v>0.44500000000000001</c:v>
                </c:pt>
                <c:pt idx="144">
                  <c:v>0.44500000000000001</c:v>
                </c:pt>
                <c:pt idx="145">
                  <c:v>0.44500000000000001</c:v>
                </c:pt>
                <c:pt idx="146">
                  <c:v>0.44500000000000001</c:v>
                </c:pt>
                <c:pt idx="147">
                  <c:v>0.44500000000000001</c:v>
                </c:pt>
                <c:pt idx="148">
                  <c:v>0.44500000000000001</c:v>
                </c:pt>
                <c:pt idx="149">
                  <c:v>0.44500000000000001</c:v>
                </c:pt>
                <c:pt idx="150">
                  <c:v>0.44500000000000001</c:v>
                </c:pt>
                <c:pt idx="151">
                  <c:v>0.44500000000000001</c:v>
                </c:pt>
                <c:pt idx="152">
                  <c:v>0.44500000000000001</c:v>
                </c:pt>
                <c:pt idx="153">
                  <c:v>0.44500000000000001</c:v>
                </c:pt>
                <c:pt idx="154">
                  <c:v>0.44500000000000001</c:v>
                </c:pt>
                <c:pt idx="155">
                  <c:v>0.44500000000000001</c:v>
                </c:pt>
                <c:pt idx="156">
                  <c:v>0.44500000000000001</c:v>
                </c:pt>
                <c:pt idx="157">
                  <c:v>0.44500000000000001</c:v>
                </c:pt>
                <c:pt idx="158">
                  <c:v>0.44500000000000001</c:v>
                </c:pt>
                <c:pt idx="159">
                  <c:v>0.44500000000000001</c:v>
                </c:pt>
                <c:pt idx="160">
                  <c:v>0.44500000000000001</c:v>
                </c:pt>
                <c:pt idx="161">
                  <c:v>0.44500000000000001</c:v>
                </c:pt>
                <c:pt idx="162">
                  <c:v>0.44500000000000001</c:v>
                </c:pt>
                <c:pt idx="163">
                  <c:v>0.44500000000000001</c:v>
                </c:pt>
                <c:pt idx="164">
                  <c:v>0.44500000000000001</c:v>
                </c:pt>
                <c:pt idx="165">
                  <c:v>0.44500000000000001</c:v>
                </c:pt>
                <c:pt idx="166">
                  <c:v>0.44500000000000001</c:v>
                </c:pt>
                <c:pt idx="167">
                  <c:v>0.44500000000000001</c:v>
                </c:pt>
                <c:pt idx="168">
                  <c:v>0.44500000000000001</c:v>
                </c:pt>
                <c:pt idx="169">
                  <c:v>0.44500000000000001</c:v>
                </c:pt>
                <c:pt idx="170">
                  <c:v>0.44500000000000001</c:v>
                </c:pt>
                <c:pt idx="171">
                  <c:v>0.44500000000000001</c:v>
                </c:pt>
                <c:pt idx="172">
                  <c:v>0.44500000000000001</c:v>
                </c:pt>
                <c:pt idx="173">
                  <c:v>0.44500000000000001</c:v>
                </c:pt>
                <c:pt idx="174">
                  <c:v>0.44500000000000001</c:v>
                </c:pt>
                <c:pt idx="175">
                  <c:v>0.44500000000000001</c:v>
                </c:pt>
                <c:pt idx="176">
                  <c:v>0.44500000000000001</c:v>
                </c:pt>
                <c:pt idx="177">
                  <c:v>0.44500000000000001</c:v>
                </c:pt>
                <c:pt idx="178">
                  <c:v>0.44500000000000001</c:v>
                </c:pt>
                <c:pt idx="179">
                  <c:v>0.44500000000000001</c:v>
                </c:pt>
                <c:pt idx="180">
                  <c:v>0.44500000000000001</c:v>
                </c:pt>
                <c:pt idx="181">
                  <c:v>0.44500000000000001</c:v>
                </c:pt>
                <c:pt idx="182">
                  <c:v>0.44500000000000001</c:v>
                </c:pt>
                <c:pt idx="183">
                  <c:v>0.44500000000000001</c:v>
                </c:pt>
                <c:pt idx="184">
                  <c:v>0.44500000000000001</c:v>
                </c:pt>
                <c:pt idx="185">
                  <c:v>0.44500000000000001</c:v>
                </c:pt>
                <c:pt idx="186">
                  <c:v>0.44500000000000001</c:v>
                </c:pt>
                <c:pt idx="187">
                  <c:v>0.44500000000000001</c:v>
                </c:pt>
                <c:pt idx="188">
                  <c:v>0.44500000000000001</c:v>
                </c:pt>
                <c:pt idx="189">
                  <c:v>0.44500000000000001</c:v>
                </c:pt>
                <c:pt idx="190">
                  <c:v>0.44500000000000001</c:v>
                </c:pt>
                <c:pt idx="191">
                  <c:v>-3.5470634501162224E-2</c:v>
                </c:pt>
                <c:pt idx="192">
                  <c:v>-1.0950914520771793E-2</c:v>
                </c:pt>
                <c:pt idx="193">
                  <c:v>1.0902308914527953E-2</c:v>
                </c:pt>
                <c:pt idx="194">
                  <c:v>3.0379014802485199E-2</c:v>
                </c:pt>
                <c:pt idx="195">
                  <c:v>4.7737647196882421E-2</c:v>
                </c:pt>
                <c:pt idx="196">
                  <c:v>6.3208544603107736E-2</c:v>
                </c:pt>
                <c:pt idx="197">
                  <c:v>7.6996996430176948E-2</c:v>
                </c:pt>
                <c:pt idx="198">
                  <c:v>8.9285967056464355E-2</c:v>
                </c:pt>
                <c:pt idx="199">
                  <c:v>0.100238523655841</c:v>
                </c:pt>
                <c:pt idx="200">
                  <c:v>0.10999999999999827</c:v>
                </c:pt>
                <c:pt idx="201">
                  <c:v>0.11869992494929876</c:v>
                </c:pt>
                <c:pt idx="202">
                  <c:v>0.12645374122205605</c:v>
                </c:pt>
                <c:pt idx="203">
                  <c:v>0.13336433724926766</c:v>
                </c:pt>
                <c:pt idx="204">
                  <c:v>0.13952341244158345</c:v>
                </c:pt>
                <c:pt idx="205">
                  <c:v>0.14501269398477115</c:v>
                </c:pt>
                <c:pt idx="206">
                  <c:v>0.14990502130981745</c:v>
                </c:pt>
                <c:pt idx="207">
                  <c:v>0.15426531262792231</c:v>
                </c:pt>
                <c:pt idx="208">
                  <c:v>0.15815142635571969</c:v>
                </c:pt>
                <c:pt idx="209">
                  <c:v>0.16161492886131348</c:v>
                </c:pt>
                <c:pt idx="210">
                  <c:v>0.16470177871865252</c:v>
                </c:pt>
                <c:pt idx="211">
                  <c:v>0.16745293654988397</c:v>
                </c:pt>
                <c:pt idx="212">
                  <c:v>0.16990490854792298</c:v>
                </c:pt>
                <c:pt idx="213">
                  <c:v>0.17209023089145298</c:v>
                </c:pt>
                <c:pt idx="214">
                  <c:v>0.1740379014802487</c:v>
                </c:pt>
                <c:pt idx="215">
                  <c:v>0.17577376471968842</c:v>
                </c:pt>
                <c:pt idx="216">
                  <c:v>0.17732085446031093</c:v>
                </c:pt>
                <c:pt idx="217">
                  <c:v>0.17869969964301782</c:v>
                </c:pt>
                <c:pt idx="218">
                  <c:v>0.17992859670564654</c:v>
                </c:pt>
                <c:pt idx="219">
                  <c:v>0.18102385236558419</c:v>
                </c:pt>
                <c:pt idx="220">
                  <c:v>0.18199999999999988</c:v>
                </c:pt>
                <c:pt idx="221">
                  <c:v>0.18286999249492994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0FB0-46A2-AFA0-52F18BF3E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57416"/>
        <c:axId val="894257776"/>
      </c:scatterChart>
      <c:valAx>
        <c:axId val="89425741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</a:t>
                </a:r>
              </a:p>
            </c:rich>
          </c:tx>
          <c:layout>
            <c:manualLayout>
              <c:xMode val="edge"/>
              <c:yMode val="edge"/>
              <c:x val="0.51628718285214359"/>
              <c:y val="0.918477533385926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776"/>
        <c:crossesAt val="1.0000000000000002E-2"/>
        <c:crossBetween val="midCat"/>
      </c:valAx>
      <c:valAx>
        <c:axId val="894257776"/>
        <c:scaling>
          <c:logBase val="10"/>
          <c:orientation val="minMax"/>
          <c:min val="1.000000000000000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</a:t>
                </a:r>
                <a:r>
                  <a:rPr lang="en-GB" baseline="-25000"/>
                  <a:t>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416"/>
        <c:crossesAt val="1.0000000000000003E-4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'Terminal Velocity Continued'!$A$15</c:f>
              <c:strCache>
                <c:ptCount val="1"/>
                <c:pt idx="0">
                  <c:v>Ut / m s-1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'Terminal Velocity Continued'!$B$3:$AU$3</c:f>
              <c:numCache>
                <c:formatCode>General</c:formatCode>
                <c:ptCount val="46"/>
                <c:pt idx="0">
                  <c:v>1E-3</c:v>
                </c:pt>
                <c:pt idx="1">
                  <c:v>1.2589254117941662E-3</c:v>
                </c:pt>
                <c:pt idx="2">
                  <c:v>1.5848931924611121E-3</c:v>
                </c:pt>
                <c:pt idx="3">
                  <c:v>1.9952623149688781E-3</c:v>
                </c:pt>
                <c:pt idx="4">
                  <c:v>2.5118864315095777E-3</c:v>
                </c:pt>
                <c:pt idx="5">
                  <c:v>3.1622776601683733E-3</c:v>
                </c:pt>
                <c:pt idx="6">
                  <c:v>3.9810717055349647E-3</c:v>
                </c:pt>
                <c:pt idx="7">
                  <c:v>5.0118723362727125E-3</c:v>
                </c:pt>
                <c:pt idx="8">
                  <c:v>6.309573444801919E-3</c:v>
                </c:pt>
                <c:pt idx="9">
                  <c:v>7.9432823472427912E-3</c:v>
                </c:pt>
                <c:pt idx="10">
                  <c:v>9.999999999999969E-3</c:v>
                </c:pt>
                <c:pt idx="11">
                  <c:v>1.2589254117941633E-2</c:v>
                </c:pt>
                <c:pt idx="12">
                  <c:v>1.5848931924611082E-2</c:v>
                </c:pt>
                <c:pt idx="13">
                  <c:v>1.9952623149688729E-2</c:v>
                </c:pt>
                <c:pt idx="14">
                  <c:v>2.5118864315095704E-2</c:v>
                </c:pt>
                <c:pt idx="15">
                  <c:v>3.1622776601683666E-2</c:v>
                </c:pt>
                <c:pt idx="16">
                  <c:v>3.9810717055349547E-2</c:v>
                </c:pt>
                <c:pt idx="17">
                  <c:v>5.0118723362727005E-2</c:v>
                </c:pt>
                <c:pt idx="18">
                  <c:v>6.3095734448019011E-2</c:v>
                </c:pt>
                <c:pt idx="19">
                  <c:v>7.9432823472427749E-2</c:v>
                </c:pt>
                <c:pt idx="20">
                  <c:v>9.9999999999999534E-2</c:v>
                </c:pt>
                <c:pt idx="21">
                  <c:v>0.12589254117941615</c:v>
                </c:pt>
                <c:pt idx="22">
                  <c:v>0.15848931924611059</c:v>
                </c:pt>
                <c:pt idx="23">
                  <c:v>0.199526231496887</c:v>
                </c:pt>
                <c:pt idx="24">
                  <c:v>0.25118864315095679</c:v>
                </c:pt>
                <c:pt idx="25">
                  <c:v>0.31622776601683639</c:v>
                </c:pt>
                <c:pt idx="26">
                  <c:v>0.39810717055349526</c:v>
                </c:pt>
                <c:pt idx="27">
                  <c:v>0.5011872336272698</c:v>
                </c:pt>
                <c:pt idx="28">
                  <c:v>0.63095734448019014</c:v>
                </c:pt>
                <c:pt idx="29">
                  <c:v>0.79432823472427749</c:v>
                </c:pt>
                <c:pt idx="30">
                  <c:v>0.99999999999999489</c:v>
                </c:pt>
                <c:pt idx="31">
                  <c:v>1.2589254117941608</c:v>
                </c:pt>
                <c:pt idx="32">
                  <c:v>1.5848931924611056</c:v>
                </c:pt>
                <c:pt idx="33">
                  <c:v>1.9952623149688697</c:v>
                </c:pt>
                <c:pt idx="34">
                  <c:v>2.5118864315095681</c:v>
                </c:pt>
                <c:pt idx="35">
                  <c:v>3.1622776601683644</c:v>
                </c:pt>
                <c:pt idx="36">
                  <c:v>3.981071705534954</c:v>
                </c:pt>
                <c:pt idx="37">
                  <c:v>5.0118723362727007</c:v>
                </c:pt>
                <c:pt idx="38">
                  <c:v>6.309573444801905</c:v>
                </c:pt>
                <c:pt idx="39">
                  <c:v>7.943282347242782</c:v>
                </c:pt>
                <c:pt idx="40">
                  <c:v>9.9999999999999627</c:v>
                </c:pt>
                <c:pt idx="41">
                  <c:v>12.589254117941623</c:v>
                </c:pt>
                <c:pt idx="42">
                  <c:v>15.84893192461108</c:v>
                </c:pt>
                <c:pt idx="43">
                  <c:v>19.952623149688733</c:v>
                </c:pt>
                <c:pt idx="44">
                  <c:v>25.118864315095745</c:v>
                </c:pt>
                <c:pt idx="45">
                  <c:v>31.622776601683732</c:v>
                </c:pt>
              </c:numCache>
            </c:numRef>
          </c:xVal>
          <c:yVal>
            <c:numRef>
              <c:f>'Terminal Velocity Continued'!$B$15:$AU$15</c:f>
              <c:numCache>
                <c:formatCode>0.00</c:formatCode>
                <c:ptCount val="46"/>
                <c:pt idx="0">
                  <c:v>2.722494900525315E-4</c:v>
                </c:pt>
                <c:pt idx="1">
                  <c:v>4.3148636343526617E-4</c:v>
                </c:pt>
                <c:pt idx="2">
                  <c:v>6.8385980004835524E-4</c:v>
                </c:pt>
                <c:pt idx="3">
                  <c:v>1.0838447416944561E-3</c:v>
                </c:pt>
                <c:pt idx="4">
                  <c:v>1.7177781527963174E-3</c:v>
                </c:pt>
                <c:pt idx="5">
                  <c:v>2.7224949005253051E-3</c:v>
                </c:pt>
                <c:pt idx="6">
                  <c:v>4.3148636343526524E-3</c:v>
                </c:pt>
                <c:pt idx="7">
                  <c:v>6.8385980004835338E-3</c:v>
                </c:pt>
                <c:pt idx="8">
                  <c:v>1.0838447416944536E-2</c:v>
                </c:pt>
                <c:pt idx="9">
                  <c:v>1.7177781527963103E-2</c:v>
                </c:pt>
                <c:pt idx="10">
                  <c:v>2.722494900525298E-2</c:v>
                </c:pt>
                <c:pt idx="11">
                  <c:v>4.3148636343526427E-2</c:v>
                </c:pt>
                <c:pt idx="12">
                  <c:v>6.8385980004835201E-2</c:v>
                </c:pt>
                <c:pt idx="13">
                  <c:v>0.10838447416944511</c:v>
                </c:pt>
                <c:pt idx="14">
                  <c:v>0.17177781527963074</c:v>
                </c:pt>
                <c:pt idx="15">
                  <c:v>0.27224949005252935</c:v>
                </c:pt>
                <c:pt idx="16">
                  <c:v>0.43148636343526298</c:v>
                </c:pt>
                <c:pt idx="17">
                  <c:v>0.64547917143164435</c:v>
                </c:pt>
                <c:pt idx="18">
                  <c:v>0.83978467902328013</c:v>
                </c:pt>
                <c:pt idx="19">
                  <c:v>1.0925810441846548</c:v>
                </c:pt>
                <c:pt idx="20">
                  <c:v>1.4214754900030033</c:v>
                </c:pt>
                <c:pt idx="21">
                  <c:v>1.8493754577145858</c:v>
                </c:pt>
                <c:pt idx="22">
                  <c:v>2.406084106022691</c:v>
                </c:pt>
                <c:pt idx="23">
                  <c:v>3.1303760959438711</c:v>
                </c:pt>
                <c:pt idx="24">
                  <c:v>4.0726982392378579</c:v>
                </c:pt>
                <c:pt idx="25">
                  <c:v>5.2986831101167891</c:v>
                </c:pt>
                <c:pt idx="26">
                  <c:v>6.8937203426814637</c:v>
                </c:pt>
                <c:pt idx="27">
                  <c:v>8.9689040041597679</c:v>
                </c:pt>
                <c:pt idx="28">
                  <c:v>11.698993299754392</c:v>
                </c:pt>
                <c:pt idx="29">
                  <c:v>13.12648637907945</c:v>
                </c:pt>
                <c:pt idx="30">
                  <c:v>14.728159957470499</c:v>
                </c:pt>
                <c:pt idx="31">
                  <c:v>16.525267270193122</c:v>
                </c:pt>
                <c:pt idx="32">
                  <c:v>18.541654839428915</c:v>
                </c:pt>
                <c:pt idx="33">
                  <c:v>20.804078903136553</c:v>
                </c:pt>
                <c:pt idx="34">
                  <c:v>23.342560454073364</c:v>
                </c:pt>
                <c:pt idx="35">
                  <c:v>26.190783600129532</c:v>
                </c:pt>
                <c:pt idx="36">
                  <c:v>29.386542531974555</c:v>
                </c:pt>
                <c:pt idx="37">
                  <c:v>32.972243029005</c:v>
                </c:pt>
                <c:pt idx="38">
                  <c:v>36.995465158272879</c:v>
                </c:pt>
                <c:pt idx="39">
                  <c:v>41.509594633067479</c:v>
                </c:pt>
                <c:pt idx="40">
                  <c:v>46.574531208895465</c:v>
                </c:pt>
                <c:pt idx="41">
                  <c:v>52.257483516843436</c:v>
                </c:pt>
                <c:pt idx="42">
                  <c:v>58.63386088127902</c:v>
                </c:pt>
                <c:pt idx="43">
                  <c:v>65.788273955769057</c:v>
                </c:pt>
                <c:pt idx="44">
                  <c:v>73.81565745504615</c:v>
                </c:pt>
                <c:pt idx="45">
                  <c:v>82.822529880994097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6B-4B48-8469-2A891ABE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57416"/>
        <c:axId val="894257776"/>
      </c:scatterChart>
      <c:valAx>
        <c:axId val="89425741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</a:t>
                </a:r>
                <a:r>
                  <a:rPr lang="en-GB" baseline="-25000"/>
                  <a:t>p</a:t>
                </a:r>
                <a:r>
                  <a:rPr lang="en-GB" baseline="0"/>
                  <a:t> / mm 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51073162729658794"/>
              <c:y val="0.91856978085351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776"/>
        <c:crosses val="autoZero"/>
        <c:crossBetween val="midCat"/>
      </c:valAx>
      <c:valAx>
        <c:axId val="89425777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</a:t>
                </a:r>
                <a:r>
                  <a:rPr lang="en-GB" baseline="-25000"/>
                  <a:t>t  </a:t>
                </a:r>
                <a:r>
                  <a:rPr lang="en-GB" baseline="0"/>
                  <a:t>/ m s</a:t>
                </a:r>
                <a:r>
                  <a:rPr lang="en-GB" baseline="30000"/>
                  <a:t>-1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416"/>
        <c:crossesAt val="1.0000000000000002E-3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'Terminal Velocity Continued'!$A$15</c:f>
              <c:strCache>
                <c:ptCount val="1"/>
                <c:pt idx="0">
                  <c:v>Ut / m s-1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'Terminal Velocity Continued'!$B$3:$AU$3</c:f>
              <c:numCache>
                <c:formatCode>General</c:formatCode>
                <c:ptCount val="46"/>
                <c:pt idx="0">
                  <c:v>1E-3</c:v>
                </c:pt>
                <c:pt idx="1">
                  <c:v>1.2589254117941662E-3</c:v>
                </c:pt>
                <c:pt idx="2">
                  <c:v>1.5848931924611121E-3</c:v>
                </c:pt>
                <c:pt idx="3">
                  <c:v>1.9952623149688781E-3</c:v>
                </c:pt>
                <c:pt idx="4">
                  <c:v>2.5118864315095777E-3</c:v>
                </c:pt>
                <c:pt idx="5">
                  <c:v>3.1622776601683733E-3</c:v>
                </c:pt>
                <c:pt idx="6">
                  <c:v>3.9810717055349647E-3</c:v>
                </c:pt>
                <c:pt idx="7">
                  <c:v>5.0118723362727125E-3</c:v>
                </c:pt>
                <c:pt idx="8">
                  <c:v>6.309573444801919E-3</c:v>
                </c:pt>
                <c:pt idx="9">
                  <c:v>7.9432823472427912E-3</c:v>
                </c:pt>
                <c:pt idx="10">
                  <c:v>9.999999999999969E-3</c:v>
                </c:pt>
                <c:pt idx="11">
                  <c:v>1.2589254117941633E-2</c:v>
                </c:pt>
                <c:pt idx="12">
                  <c:v>1.5848931924611082E-2</c:v>
                </c:pt>
                <c:pt idx="13">
                  <c:v>1.9952623149688729E-2</c:v>
                </c:pt>
                <c:pt idx="14">
                  <c:v>2.5118864315095704E-2</c:v>
                </c:pt>
                <c:pt idx="15">
                  <c:v>3.1622776601683666E-2</c:v>
                </c:pt>
                <c:pt idx="16">
                  <c:v>3.9810717055349547E-2</c:v>
                </c:pt>
                <c:pt idx="17">
                  <c:v>5.0118723362727005E-2</c:v>
                </c:pt>
                <c:pt idx="18">
                  <c:v>6.3095734448019011E-2</c:v>
                </c:pt>
                <c:pt idx="19">
                  <c:v>7.9432823472427749E-2</c:v>
                </c:pt>
                <c:pt idx="20">
                  <c:v>9.9999999999999534E-2</c:v>
                </c:pt>
                <c:pt idx="21">
                  <c:v>0.12589254117941615</c:v>
                </c:pt>
                <c:pt idx="22">
                  <c:v>0.15848931924611059</c:v>
                </c:pt>
                <c:pt idx="23">
                  <c:v>0.199526231496887</c:v>
                </c:pt>
                <c:pt idx="24">
                  <c:v>0.25118864315095679</c:v>
                </c:pt>
                <c:pt idx="25">
                  <c:v>0.31622776601683639</c:v>
                </c:pt>
                <c:pt idx="26">
                  <c:v>0.39810717055349526</c:v>
                </c:pt>
                <c:pt idx="27">
                  <c:v>0.5011872336272698</c:v>
                </c:pt>
                <c:pt idx="28">
                  <c:v>0.63095734448019014</c:v>
                </c:pt>
                <c:pt idx="29">
                  <c:v>0.79432823472427749</c:v>
                </c:pt>
                <c:pt idx="30">
                  <c:v>0.99999999999999489</c:v>
                </c:pt>
                <c:pt idx="31">
                  <c:v>1.2589254117941608</c:v>
                </c:pt>
                <c:pt idx="32">
                  <c:v>1.5848931924611056</c:v>
                </c:pt>
                <c:pt idx="33">
                  <c:v>1.9952623149688697</c:v>
                </c:pt>
                <c:pt idx="34">
                  <c:v>2.5118864315095681</c:v>
                </c:pt>
                <c:pt idx="35">
                  <c:v>3.1622776601683644</c:v>
                </c:pt>
                <c:pt idx="36">
                  <c:v>3.981071705534954</c:v>
                </c:pt>
                <c:pt idx="37">
                  <c:v>5.0118723362727007</c:v>
                </c:pt>
                <c:pt idx="38">
                  <c:v>6.309573444801905</c:v>
                </c:pt>
                <c:pt idx="39">
                  <c:v>7.943282347242782</c:v>
                </c:pt>
                <c:pt idx="40">
                  <c:v>9.9999999999999627</c:v>
                </c:pt>
                <c:pt idx="41">
                  <c:v>12.589254117941623</c:v>
                </c:pt>
                <c:pt idx="42">
                  <c:v>15.84893192461108</c:v>
                </c:pt>
                <c:pt idx="43">
                  <c:v>19.952623149688733</c:v>
                </c:pt>
                <c:pt idx="44">
                  <c:v>25.118864315095745</c:v>
                </c:pt>
                <c:pt idx="45">
                  <c:v>31.622776601683732</c:v>
                </c:pt>
              </c:numCache>
            </c:numRef>
          </c:xVal>
          <c:yVal>
            <c:numRef>
              <c:f>'Terminal Velocity Continued'!$B$25:$AU$25</c:f>
              <c:numCache>
                <c:formatCode>0.00E+00</c:formatCode>
                <c:ptCount val="46"/>
                <c:pt idx="0">
                  <c:v>3.7777668111041512E-9</c:v>
                </c:pt>
                <c:pt idx="1">
                  <c:v>9.4893211942197045E-9</c:v>
                </c:pt>
                <c:pt idx="2">
                  <c:v>2.3836097151996757E-8</c:v>
                </c:pt>
                <c:pt idx="3">
                  <c:v>5.9873569016244764E-8</c:v>
                </c:pt>
                <c:pt idx="4">
                  <c:v>1.5039560561795759E-7</c:v>
                </c:pt>
                <c:pt idx="5">
                  <c:v>3.777766811104124E-7</c:v>
                </c:pt>
                <c:pt idx="6">
                  <c:v>9.4893211942196627E-7</c:v>
                </c:pt>
                <c:pt idx="7">
                  <c:v>2.3836097151996627E-6</c:v>
                </c:pt>
                <c:pt idx="8">
                  <c:v>5.9873569016244478E-6</c:v>
                </c:pt>
                <c:pt idx="9">
                  <c:v>1.5039560561795639E-5</c:v>
                </c:pt>
                <c:pt idx="10">
                  <c:v>3.777766811104104E-5</c:v>
                </c:pt>
                <c:pt idx="11">
                  <c:v>9.4893211942196203E-5</c:v>
                </c:pt>
                <c:pt idx="12">
                  <c:v>2.3836097151996529E-4</c:v>
                </c:pt>
                <c:pt idx="13">
                  <c:v>5.9873569016244204E-4</c:v>
                </c:pt>
                <c:pt idx="14">
                  <c:v>1.5039560561795585E-3</c:v>
                </c:pt>
                <c:pt idx="15">
                  <c:v>3.7777668111040916E-3</c:v>
                </c:pt>
                <c:pt idx="16">
                  <c:v>9.4893211942195643E-3</c:v>
                </c:pt>
                <c:pt idx="17">
                  <c:v>2.1235645298271259E-2</c:v>
                </c:pt>
                <c:pt idx="18">
                  <c:v>3.5944867845169912E-2</c:v>
                </c:pt>
                <c:pt idx="19">
                  <c:v>6.0842677783467407E-2</c:v>
                </c:pt>
                <c:pt idx="20">
                  <c:v>0.10298636945358197</c:v>
                </c:pt>
                <c:pt idx="21">
                  <c:v>0.17432158937803433</c:v>
                </c:pt>
                <c:pt idx="22">
                  <c:v>0.29506833462054088</c:v>
                </c:pt>
                <c:pt idx="23">
                  <c:v>0.49945231916701283</c:v>
                </c:pt>
                <c:pt idx="24">
                  <c:v>0.84540626645724493</c:v>
                </c:pt>
                <c:pt idx="25">
                  <c:v>1.4309909633759903</c:v>
                </c:pt>
                <c:pt idx="26">
                  <c:v>2.422190630127433</c:v>
                </c:pt>
                <c:pt idx="27">
                  <c:v>4.0999612148742672</c:v>
                </c:pt>
                <c:pt idx="28">
                  <c:v>6.9758636201681004</c:v>
                </c:pt>
                <c:pt idx="29">
                  <c:v>8.7820919806400788</c:v>
                </c:pt>
                <c:pt idx="30">
                  <c:v>11.055998763141559</c:v>
                </c:pt>
                <c:pt idx="31">
                  <c:v>13.918677795683795</c:v>
                </c:pt>
                <c:pt idx="32">
                  <c:v>17.522577175561555</c:v>
                </c:pt>
                <c:pt idx="33">
                  <c:v>22.059617686438909</c:v>
                </c:pt>
                <c:pt idx="34">
                  <c:v>27.771413279922001</c:v>
                </c:pt>
                <c:pt idx="35">
                  <c:v>34.962137899531804</c:v>
                </c:pt>
                <c:pt idx="36">
                  <c:v>44.014723852372555</c:v>
                </c:pt>
                <c:pt idx="37">
                  <c:v>55.411254350854684</c:v>
                </c:pt>
                <c:pt idx="38">
                  <c:v>69.758636201681057</c:v>
                </c:pt>
                <c:pt idx="39">
                  <c:v>87.820919806400838</c:v>
                </c:pt>
                <c:pt idx="40">
                  <c:v>110.55998763141577</c:v>
                </c:pt>
                <c:pt idx="41">
                  <c:v>139.18677795683809</c:v>
                </c:pt>
                <c:pt idx="42">
                  <c:v>175.2257717556158</c:v>
                </c:pt>
                <c:pt idx="43">
                  <c:v>220.59617686438946</c:v>
                </c:pt>
                <c:pt idx="44">
                  <c:v>277.71413279922069</c:v>
                </c:pt>
                <c:pt idx="45">
                  <c:v>349.62137899531905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9-469C-B883-A55990964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57416"/>
        <c:axId val="894257776"/>
      </c:scatterChart>
      <c:valAx>
        <c:axId val="89425741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</a:t>
                </a:r>
                <a:r>
                  <a:rPr lang="en-GB" baseline="-25000"/>
                  <a:t>p</a:t>
                </a:r>
                <a:r>
                  <a:rPr lang="en-GB" baseline="0"/>
                  <a:t> / mm 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51073162729658794"/>
              <c:y val="0.91856978085351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776"/>
        <c:crosses val="autoZero"/>
        <c:crossBetween val="midCat"/>
      </c:valAx>
      <c:valAx>
        <c:axId val="89425777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Distance to U</a:t>
                </a:r>
                <a:r>
                  <a:rPr lang="en-GB" baseline="-25000"/>
                  <a:t>t  </a:t>
                </a:r>
                <a:r>
                  <a:rPr lang="en-GB" baseline="0"/>
                  <a:t>/ m</a:t>
                </a:r>
                <a:endParaRPr lang="en-GB" baseline="30000"/>
              </a:p>
            </c:rich>
          </c:tx>
          <c:layout>
            <c:manualLayout>
              <c:xMode val="edge"/>
              <c:yMode val="edge"/>
              <c:x val="1.8754787586735617E-2"/>
              <c:y val="0.22790982971605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416"/>
        <c:crossesAt val="1.0000000000000002E-3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22598654135672"/>
          <c:y val="4.8231822092591289E-2"/>
          <c:w val="0.82367298072842221"/>
          <c:h val="0.7570725044779294"/>
        </c:manualLayout>
      </c:layout>
      <c:scatterChart>
        <c:scatterStyle val="smoothMarker"/>
        <c:varyColors val="0"/>
        <c:ser>
          <c:idx val="0"/>
          <c:order val="0"/>
          <c:tx>
            <c:v>Distance to Ut 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'Terminal Velocity Continued'!$B$3:$AU$3</c:f>
              <c:numCache>
                <c:formatCode>General</c:formatCode>
                <c:ptCount val="46"/>
                <c:pt idx="0">
                  <c:v>1E-3</c:v>
                </c:pt>
                <c:pt idx="1">
                  <c:v>1.2589254117941662E-3</c:v>
                </c:pt>
                <c:pt idx="2">
                  <c:v>1.5848931924611121E-3</c:v>
                </c:pt>
                <c:pt idx="3">
                  <c:v>1.9952623149688781E-3</c:v>
                </c:pt>
                <c:pt idx="4">
                  <c:v>2.5118864315095777E-3</c:v>
                </c:pt>
                <c:pt idx="5">
                  <c:v>3.1622776601683733E-3</c:v>
                </c:pt>
                <c:pt idx="6">
                  <c:v>3.9810717055349647E-3</c:v>
                </c:pt>
                <c:pt idx="7">
                  <c:v>5.0118723362727125E-3</c:v>
                </c:pt>
                <c:pt idx="8">
                  <c:v>6.309573444801919E-3</c:v>
                </c:pt>
                <c:pt idx="9">
                  <c:v>7.9432823472427912E-3</c:v>
                </c:pt>
                <c:pt idx="10">
                  <c:v>9.999999999999969E-3</c:v>
                </c:pt>
                <c:pt idx="11">
                  <c:v>1.2589254117941633E-2</c:v>
                </c:pt>
                <c:pt idx="12">
                  <c:v>1.5848931924611082E-2</c:v>
                </c:pt>
                <c:pt idx="13">
                  <c:v>1.9952623149688729E-2</c:v>
                </c:pt>
                <c:pt idx="14">
                  <c:v>2.5118864315095704E-2</c:v>
                </c:pt>
                <c:pt idx="15">
                  <c:v>3.1622776601683666E-2</c:v>
                </c:pt>
                <c:pt idx="16">
                  <c:v>3.9810717055349547E-2</c:v>
                </c:pt>
                <c:pt idx="17">
                  <c:v>5.0118723362727005E-2</c:v>
                </c:pt>
                <c:pt idx="18">
                  <c:v>6.3095734448019011E-2</c:v>
                </c:pt>
                <c:pt idx="19">
                  <c:v>7.9432823472427749E-2</c:v>
                </c:pt>
                <c:pt idx="20">
                  <c:v>9.9999999999999534E-2</c:v>
                </c:pt>
                <c:pt idx="21">
                  <c:v>0.12589254117941615</c:v>
                </c:pt>
                <c:pt idx="22">
                  <c:v>0.15848931924611059</c:v>
                </c:pt>
                <c:pt idx="23">
                  <c:v>0.199526231496887</c:v>
                </c:pt>
                <c:pt idx="24">
                  <c:v>0.25118864315095679</c:v>
                </c:pt>
                <c:pt idx="25">
                  <c:v>0.31622776601683639</c:v>
                </c:pt>
                <c:pt idx="26">
                  <c:v>0.39810717055349526</c:v>
                </c:pt>
                <c:pt idx="27">
                  <c:v>0.5011872336272698</c:v>
                </c:pt>
                <c:pt idx="28">
                  <c:v>0.63095734448019014</c:v>
                </c:pt>
                <c:pt idx="29">
                  <c:v>0.79432823472427749</c:v>
                </c:pt>
                <c:pt idx="30">
                  <c:v>0.99999999999999489</c:v>
                </c:pt>
                <c:pt idx="31">
                  <c:v>1.2589254117941608</c:v>
                </c:pt>
                <c:pt idx="32">
                  <c:v>1.5848931924611056</c:v>
                </c:pt>
                <c:pt idx="33">
                  <c:v>1.9952623149688697</c:v>
                </c:pt>
                <c:pt idx="34">
                  <c:v>2.5118864315095681</c:v>
                </c:pt>
                <c:pt idx="35">
                  <c:v>3.1622776601683644</c:v>
                </c:pt>
                <c:pt idx="36">
                  <c:v>3.981071705534954</c:v>
                </c:pt>
                <c:pt idx="37">
                  <c:v>5.0118723362727007</c:v>
                </c:pt>
                <c:pt idx="38">
                  <c:v>6.309573444801905</c:v>
                </c:pt>
                <c:pt idx="39">
                  <c:v>7.943282347242782</c:v>
                </c:pt>
                <c:pt idx="40">
                  <c:v>9.9999999999999627</c:v>
                </c:pt>
                <c:pt idx="41">
                  <c:v>12.589254117941623</c:v>
                </c:pt>
                <c:pt idx="42">
                  <c:v>15.84893192461108</c:v>
                </c:pt>
                <c:pt idx="43">
                  <c:v>19.952623149688733</c:v>
                </c:pt>
                <c:pt idx="44">
                  <c:v>25.118864315095745</c:v>
                </c:pt>
                <c:pt idx="45">
                  <c:v>31.622776601683732</c:v>
                </c:pt>
              </c:numCache>
            </c:numRef>
          </c:xVal>
          <c:yVal>
            <c:numRef>
              <c:f>'Terminal Velocity Continued'!$B$25:$AU$25</c:f>
              <c:numCache>
                <c:formatCode>0.00E+00</c:formatCode>
                <c:ptCount val="46"/>
                <c:pt idx="0">
                  <c:v>3.7777668111041512E-9</c:v>
                </c:pt>
                <c:pt idx="1">
                  <c:v>9.4893211942197045E-9</c:v>
                </c:pt>
                <c:pt idx="2">
                  <c:v>2.3836097151996757E-8</c:v>
                </c:pt>
                <c:pt idx="3">
                  <c:v>5.9873569016244764E-8</c:v>
                </c:pt>
                <c:pt idx="4">
                  <c:v>1.5039560561795759E-7</c:v>
                </c:pt>
                <c:pt idx="5">
                  <c:v>3.777766811104124E-7</c:v>
                </c:pt>
                <c:pt idx="6">
                  <c:v>9.4893211942196627E-7</c:v>
                </c:pt>
                <c:pt idx="7">
                  <c:v>2.3836097151996627E-6</c:v>
                </c:pt>
                <c:pt idx="8">
                  <c:v>5.9873569016244478E-6</c:v>
                </c:pt>
                <c:pt idx="9">
                  <c:v>1.5039560561795639E-5</c:v>
                </c:pt>
                <c:pt idx="10">
                  <c:v>3.777766811104104E-5</c:v>
                </c:pt>
                <c:pt idx="11">
                  <c:v>9.4893211942196203E-5</c:v>
                </c:pt>
                <c:pt idx="12">
                  <c:v>2.3836097151996529E-4</c:v>
                </c:pt>
                <c:pt idx="13">
                  <c:v>5.9873569016244204E-4</c:v>
                </c:pt>
                <c:pt idx="14">
                  <c:v>1.5039560561795585E-3</c:v>
                </c:pt>
                <c:pt idx="15">
                  <c:v>3.7777668111040916E-3</c:v>
                </c:pt>
                <c:pt idx="16">
                  <c:v>9.4893211942195643E-3</c:v>
                </c:pt>
                <c:pt idx="17">
                  <c:v>2.1235645298271259E-2</c:v>
                </c:pt>
                <c:pt idx="18">
                  <c:v>3.5944867845169912E-2</c:v>
                </c:pt>
                <c:pt idx="19">
                  <c:v>6.0842677783467407E-2</c:v>
                </c:pt>
                <c:pt idx="20">
                  <c:v>0.10298636945358197</c:v>
                </c:pt>
                <c:pt idx="21">
                  <c:v>0.17432158937803433</c:v>
                </c:pt>
                <c:pt idx="22">
                  <c:v>0.29506833462054088</c:v>
                </c:pt>
                <c:pt idx="23">
                  <c:v>0.49945231916701283</c:v>
                </c:pt>
                <c:pt idx="24">
                  <c:v>0.84540626645724493</c:v>
                </c:pt>
                <c:pt idx="25">
                  <c:v>1.4309909633759903</c:v>
                </c:pt>
                <c:pt idx="26">
                  <c:v>2.422190630127433</c:v>
                </c:pt>
                <c:pt idx="27">
                  <c:v>4.0999612148742672</c:v>
                </c:pt>
                <c:pt idx="28">
                  <c:v>6.9758636201681004</c:v>
                </c:pt>
                <c:pt idx="29">
                  <c:v>8.7820919806400788</c:v>
                </c:pt>
                <c:pt idx="30">
                  <c:v>11.055998763141559</c:v>
                </c:pt>
                <c:pt idx="31">
                  <c:v>13.918677795683795</c:v>
                </c:pt>
                <c:pt idx="32">
                  <c:v>17.522577175561555</c:v>
                </c:pt>
                <c:pt idx="33">
                  <c:v>22.059617686438909</c:v>
                </c:pt>
                <c:pt idx="34">
                  <c:v>27.771413279922001</c:v>
                </c:pt>
                <c:pt idx="35">
                  <c:v>34.962137899531804</c:v>
                </c:pt>
                <c:pt idx="36">
                  <c:v>44.014723852372555</c:v>
                </c:pt>
                <c:pt idx="37">
                  <c:v>55.411254350854684</c:v>
                </c:pt>
                <c:pt idx="38">
                  <c:v>69.758636201681057</c:v>
                </c:pt>
                <c:pt idx="39">
                  <c:v>87.820919806400838</c:v>
                </c:pt>
                <c:pt idx="40">
                  <c:v>110.55998763141577</c:v>
                </c:pt>
                <c:pt idx="41">
                  <c:v>139.18677795683809</c:v>
                </c:pt>
                <c:pt idx="42">
                  <c:v>175.2257717556158</c:v>
                </c:pt>
                <c:pt idx="43">
                  <c:v>220.59617686438946</c:v>
                </c:pt>
                <c:pt idx="44">
                  <c:v>277.71413279922069</c:v>
                </c:pt>
                <c:pt idx="45">
                  <c:v>349.62137899531905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22-4568-933C-1C295DBE6147}"/>
            </c:ext>
          </c:extLst>
        </c:ser>
        <c:ser>
          <c:idx val="1"/>
          <c:order val="1"/>
          <c:tx>
            <c:v>Drop Height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'Terminal Velocity Continued'!$B$3:$AU$3</c:f>
              <c:numCache>
                <c:formatCode>General</c:formatCode>
                <c:ptCount val="46"/>
                <c:pt idx="0">
                  <c:v>1E-3</c:v>
                </c:pt>
                <c:pt idx="1">
                  <c:v>1.2589254117941662E-3</c:v>
                </c:pt>
                <c:pt idx="2">
                  <c:v>1.5848931924611121E-3</c:v>
                </c:pt>
                <c:pt idx="3">
                  <c:v>1.9952623149688781E-3</c:v>
                </c:pt>
                <c:pt idx="4">
                  <c:v>2.5118864315095777E-3</c:v>
                </c:pt>
                <c:pt idx="5">
                  <c:v>3.1622776601683733E-3</c:v>
                </c:pt>
                <c:pt idx="6">
                  <c:v>3.9810717055349647E-3</c:v>
                </c:pt>
                <c:pt idx="7">
                  <c:v>5.0118723362727125E-3</c:v>
                </c:pt>
                <c:pt idx="8">
                  <c:v>6.309573444801919E-3</c:v>
                </c:pt>
                <c:pt idx="9">
                  <c:v>7.9432823472427912E-3</c:v>
                </c:pt>
                <c:pt idx="10">
                  <c:v>9.999999999999969E-3</c:v>
                </c:pt>
                <c:pt idx="11">
                  <c:v>1.2589254117941633E-2</c:v>
                </c:pt>
                <c:pt idx="12">
                  <c:v>1.5848931924611082E-2</c:v>
                </c:pt>
                <c:pt idx="13">
                  <c:v>1.9952623149688729E-2</c:v>
                </c:pt>
                <c:pt idx="14">
                  <c:v>2.5118864315095704E-2</c:v>
                </c:pt>
                <c:pt idx="15">
                  <c:v>3.1622776601683666E-2</c:v>
                </c:pt>
                <c:pt idx="16">
                  <c:v>3.9810717055349547E-2</c:v>
                </c:pt>
                <c:pt idx="17">
                  <c:v>5.0118723362727005E-2</c:v>
                </c:pt>
                <c:pt idx="18">
                  <c:v>6.3095734448019011E-2</c:v>
                </c:pt>
                <c:pt idx="19">
                  <c:v>7.9432823472427749E-2</c:v>
                </c:pt>
                <c:pt idx="20">
                  <c:v>9.9999999999999534E-2</c:v>
                </c:pt>
                <c:pt idx="21">
                  <c:v>0.12589254117941615</c:v>
                </c:pt>
                <c:pt idx="22">
                  <c:v>0.15848931924611059</c:v>
                </c:pt>
                <c:pt idx="23">
                  <c:v>0.199526231496887</c:v>
                </c:pt>
                <c:pt idx="24">
                  <c:v>0.25118864315095679</c:v>
                </c:pt>
                <c:pt idx="25">
                  <c:v>0.31622776601683639</c:v>
                </c:pt>
                <c:pt idx="26">
                  <c:v>0.39810717055349526</c:v>
                </c:pt>
                <c:pt idx="27">
                  <c:v>0.5011872336272698</c:v>
                </c:pt>
                <c:pt idx="28">
                  <c:v>0.63095734448019014</c:v>
                </c:pt>
                <c:pt idx="29">
                  <c:v>0.79432823472427749</c:v>
                </c:pt>
                <c:pt idx="30">
                  <c:v>0.99999999999999489</c:v>
                </c:pt>
                <c:pt idx="31">
                  <c:v>1.2589254117941608</c:v>
                </c:pt>
                <c:pt idx="32">
                  <c:v>1.5848931924611056</c:v>
                </c:pt>
                <c:pt idx="33">
                  <c:v>1.9952623149688697</c:v>
                </c:pt>
                <c:pt idx="34">
                  <c:v>2.5118864315095681</c:v>
                </c:pt>
                <c:pt idx="35">
                  <c:v>3.1622776601683644</c:v>
                </c:pt>
                <c:pt idx="36">
                  <c:v>3.981071705534954</c:v>
                </c:pt>
                <c:pt idx="37">
                  <c:v>5.0118723362727007</c:v>
                </c:pt>
                <c:pt idx="38">
                  <c:v>6.309573444801905</c:v>
                </c:pt>
                <c:pt idx="39">
                  <c:v>7.943282347242782</c:v>
                </c:pt>
                <c:pt idx="40">
                  <c:v>9.9999999999999627</c:v>
                </c:pt>
                <c:pt idx="41">
                  <c:v>12.589254117941623</c:v>
                </c:pt>
                <c:pt idx="42">
                  <c:v>15.84893192461108</c:v>
                </c:pt>
                <c:pt idx="43">
                  <c:v>19.952623149688733</c:v>
                </c:pt>
                <c:pt idx="44">
                  <c:v>25.118864315095745</c:v>
                </c:pt>
                <c:pt idx="45">
                  <c:v>31.622776601683732</c:v>
                </c:pt>
              </c:numCache>
            </c:numRef>
          </c:xVal>
          <c:yVal>
            <c:numRef>
              <c:f>'Terminal Velocity Continued'!$B$21:$AU$21</c:f>
              <c:numCache>
                <c:formatCode>General</c:formatCode>
                <c:ptCount val="46"/>
                <c:pt idx="0">
                  <c:v>0.3725</c:v>
                </c:pt>
                <c:pt idx="1">
                  <c:v>0.3725</c:v>
                </c:pt>
                <c:pt idx="2">
                  <c:v>0.3725</c:v>
                </c:pt>
                <c:pt idx="3">
                  <c:v>0.3725</c:v>
                </c:pt>
                <c:pt idx="4">
                  <c:v>0.3725</c:v>
                </c:pt>
                <c:pt idx="5">
                  <c:v>0.3725</c:v>
                </c:pt>
                <c:pt idx="6">
                  <c:v>0.3725</c:v>
                </c:pt>
                <c:pt idx="7">
                  <c:v>0.3725</c:v>
                </c:pt>
                <c:pt idx="8">
                  <c:v>0.3725</c:v>
                </c:pt>
                <c:pt idx="9">
                  <c:v>0.3725</c:v>
                </c:pt>
                <c:pt idx="10">
                  <c:v>0.3725</c:v>
                </c:pt>
                <c:pt idx="11">
                  <c:v>0.3725</c:v>
                </c:pt>
                <c:pt idx="12">
                  <c:v>0.3725</c:v>
                </c:pt>
                <c:pt idx="13">
                  <c:v>0.3725</c:v>
                </c:pt>
                <c:pt idx="14">
                  <c:v>0.3725</c:v>
                </c:pt>
                <c:pt idx="15">
                  <c:v>0.3725</c:v>
                </c:pt>
                <c:pt idx="16">
                  <c:v>0.3725</c:v>
                </c:pt>
                <c:pt idx="17">
                  <c:v>0.3725</c:v>
                </c:pt>
                <c:pt idx="18">
                  <c:v>0.3725</c:v>
                </c:pt>
                <c:pt idx="19">
                  <c:v>0.3725</c:v>
                </c:pt>
                <c:pt idx="20">
                  <c:v>0.3725</c:v>
                </c:pt>
                <c:pt idx="21">
                  <c:v>0.3725</c:v>
                </c:pt>
                <c:pt idx="22">
                  <c:v>0.3725</c:v>
                </c:pt>
                <c:pt idx="23">
                  <c:v>0.3725</c:v>
                </c:pt>
                <c:pt idx="24">
                  <c:v>0.3725</c:v>
                </c:pt>
                <c:pt idx="25">
                  <c:v>0.3725</c:v>
                </c:pt>
                <c:pt idx="26">
                  <c:v>0.3725</c:v>
                </c:pt>
                <c:pt idx="27">
                  <c:v>0.3725</c:v>
                </c:pt>
                <c:pt idx="28">
                  <c:v>0.3725</c:v>
                </c:pt>
                <c:pt idx="29">
                  <c:v>0.3725</c:v>
                </c:pt>
                <c:pt idx="30">
                  <c:v>0.3725</c:v>
                </c:pt>
                <c:pt idx="31">
                  <c:v>0.3725</c:v>
                </c:pt>
                <c:pt idx="32">
                  <c:v>0.3725</c:v>
                </c:pt>
                <c:pt idx="33">
                  <c:v>0.3725</c:v>
                </c:pt>
                <c:pt idx="34">
                  <c:v>0.3725</c:v>
                </c:pt>
                <c:pt idx="35">
                  <c:v>0.3725</c:v>
                </c:pt>
                <c:pt idx="36">
                  <c:v>0.3725</c:v>
                </c:pt>
                <c:pt idx="37">
                  <c:v>0.3725</c:v>
                </c:pt>
                <c:pt idx="38">
                  <c:v>0.3725</c:v>
                </c:pt>
                <c:pt idx="39">
                  <c:v>0.3725</c:v>
                </c:pt>
                <c:pt idx="40">
                  <c:v>0.3725</c:v>
                </c:pt>
                <c:pt idx="41">
                  <c:v>0.3725</c:v>
                </c:pt>
                <c:pt idx="42">
                  <c:v>0.3725</c:v>
                </c:pt>
                <c:pt idx="43">
                  <c:v>0.3725</c:v>
                </c:pt>
                <c:pt idx="44">
                  <c:v>0.3725</c:v>
                </c:pt>
                <c:pt idx="45">
                  <c:v>0.3725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22-4568-933C-1C295DBE6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57416"/>
        <c:axId val="894257776"/>
      </c:scatterChart>
      <c:valAx>
        <c:axId val="894257416"/>
        <c:scaling>
          <c:logBase val="10"/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</a:t>
                </a:r>
                <a:r>
                  <a:rPr lang="en-GB" baseline="-25000"/>
                  <a:t>p</a:t>
                </a:r>
                <a:r>
                  <a:rPr lang="en-GB" baseline="0"/>
                  <a:t> / mm 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51073162729658794"/>
              <c:y val="0.91856978085351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776"/>
        <c:crosses val="autoZero"/>
        <c:crossBetween val="midCat"/>
      </c:valAx>
      <c:valAx>
        <c:axId val="89425777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Distance </a:t>
                </a:r>
                <a:r>
                  <a:rPr lang="en-GB" baseline="0"/>
                  <a:t>/ m</a:t>
                </a:r>
                <a:endParaRPr lang="en-GB" baseline="30000"/>
              </a:p>
            </c:rich>
          </c:tx>
          <c:layout>
            <c:manualLayout>
              <c:xMode val="edge"/>
              <c:yMode val="edge"/>
              <c:x val="1.8754787586735617E-2"/>
              <c:y val="0.22790982971605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57416"/>
        <c:crossesAt val="1.0000000000000002E-3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7510045418170228"/>
          <c:y val="6.6461172174830552E-2"/>
          <c:w val="0.24767901241400803"/>
          <c:h val="0.145961280901945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0.jpe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529646</xdr:colOff>
      <xdr:row>2</xdr:row>
      <xdr:rowOff>19526</xdr:rowOff>
    </xdr:from>
    <xdr:ext cx="605422" cy="36516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5D3FFC0-6ADC-ECD3-DB5E-505BDC50BB85}"/>
                </a:ext>
              </a:extLst>
            </xdr:cNvPr>
            <xdr:cNvSpPr txBox="1"/>
          </xdr:nvSpPr>
          <xdr:spPr>
            <a:xfrm>
              <a:off x="3820698" y="413664"/>
              <a:ext cx="605422" cy="3651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</m:t>
                        </m:r>
                      </m:sub>
                    </m:sSub>
                    <m:r>
                      <a:rPr lang="en-GB" sz="110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24</m:t>
                        </m:r>
                      </m:num>
                      <m:den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  <m:sSub>
                          <m:sSubPr>
                            <m:ctrlP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b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100">
                <a:solidFill>
                  <a:sysClr val="windowText" lastClr="000000"/>
                </a:solidFill>
              </a:endParaRPr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5D3FFC0-6ADC-ECD3-DB5E-505BDC50BB85}"/>
                </a:ext>
              </a:extLst>
            </xdr:cNvPr>
            <xdr:cNvSpPr txBox="1"/>
          </xdr:nvSpPr>
          <xdr:spPr>
            <a:xfrm>
              <a:off x="3820698" y="413664"/>
              <a:ext cx="605422" cy="3651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𝐶_𝐷=24/(𝑅𝑒_𝑝 )</a:t>
              </a:r>
              <a:endParaRPr lang="en-GB" sz="11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230641</xdr:colOff>
      <xdr:row>3</xdr:row>
      <xdr:rowOff>29767</xdr:rowOff>
    </xdr:from>
    <xdr:ext cx="130112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9A2ECCB-0091-4A2A-AD52-434B8765F30C}"/>
                </a:ext>
              </a:extLst>
            </xdr:cNvPr>
            <xdr:cNvSpPr txBox="1"/>
          </xdr:nvSpPr>
          <xdr:spPr>
            <a:xfrm>
              <a:off x="8104641" y="612473"/>
              <a:ext cx="130112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𝑢</m:t>
                        </m:r>
                      </m:e>
                      <m:sub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i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4</m:t>
                            </m:r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𝑔</m:t>
                            </m:r>
                            <m:sSub>
                              <m:sSubPr>
                                <m:ctrlP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  <m:d>
                              <m:dPr>
                                <m:ctrlP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GB" sz="110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GB" sz="110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𝜌</m:t>
                                    </m:r>
                                  </m:e>
                                  <m:sub>
                                    <m:r>
                                      <a:rPr lang="en-GB" sz="110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𝑝</m:t>
                                    </m:r>
                                  </m:sub>
                                </m:sSub>
                                <m:r>
                                  <a:rPr lang="en-GB" sz="1100" i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d>
                          </m:num>
                          <m:den>
                            <m:r>
                              <a:rPr lang="en-GB" sz="1100" i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𝜌</m:t>
                            </m:r>
                            <m:sSub>
                              <m:sSubPr>
                                <m:ctrlP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GB" sz="110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sub>
                            </m:sSub>
                          </m:den>
                        </m:f>
                      </m:e>
                    </m:rad>
                  </m:oMath>
                </m:oMathPara>
              </a14:m>
              <a:endParaRPr lang="en-GB" sz="1100">
                <a:solidFill>
                  <a:sysClr val="windowText" lastClr="000000"/>
                </a:solidFill>
              </a:endParaRP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9A2ECCB-0091-4A2A-AD52-434B8765F30C}"/>
                </a:ext>
              </a:extLst>
            </xdr:cNvPr>
            <xdr:cNvSpPr txBox="1"/>
          </xdr:nvSpPr>
          <xdr:spPr>
            <a:xfrm>
              <a:off x="8104641" y="612473"/>
              <a:ext cx="130112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𝑢_𝑡=√((4𝑔𝑑_𝑝 (𝜌_𝑝−𝜌))/(3𝜌𝐶_𝐷 ))</a:t>
              </a:r>
              <a:endParaRPr lang="en-GB" sz="11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54522</xdr:colOff>
      <xdr:row>4</xdr:row>
      <xdr:rowOff>3832</xdr:rowOff>
    </xdr:from>
    <xdr:ext cx="1737142" cy="38555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490BF1E1-4A25-4E31-9DBD-86F5FD3C2225}"/>
                </a:ext>
              </a:extLst>
            </xdr:cNvPr>
            <xdr:cNvSpPr txBox="1"/>
          </xdr:nvSpPr>
          <xdr:spPr>
            <a:xfrm>
              <a:off x="3345574" y="765832"/>
              <a:ext cx="1737142" cy="38555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𝐷</m:t>
                        </m:r>
                      </m:sub>
                    </m:sSub>
                    <m:r>
                      <a:rPr lang="en-GB" sz="1100" i="0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GB" sz="110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GB" sz="110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24</m:t>
                            </m:r>
                          </m:num>
                          <m:den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𝑅</m:t>
                            </m:r>
                            <m:sSub>
                              <m:sSubPr>
                                <m:ctrlPr>
                                  <a:rPr lang="en-GB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GB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𝑒</m:t>
                                </m:r>
                              </m:e>
                              <m:sub>
                                <m:r>
                                  <a:rPr lang="en-GB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𝑝</m:t>
                                </m:r>
                              </m:sub>
                            </m:sSub>
                          </m:den>
                        </m:f>
                      </m:e>
                    </m:d>
                    <m:d>
                      <m:dPr>
                        <m:ctrlPr>
                          <a:rPr lang="en-GB" sz="110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1</m:t>
                        </m:r>
                        <m:r>
                          <a:rPr lang="en-GB" sz="110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+0.14</m:t>
                        </m:r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  <m:sSubSup>
                          <m:sSubSupPr>
                            <m:ctrlP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b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  <m:sup>
                            <m:r>
                              <a:rPr lang="en-GB" sz="1100" i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0.7</m:t>
                            </m:r>
                          </m:sup>
                        </m:sSubSup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490BF1E1-4A25-4E31-9DBD-86F5FD3C2225}"/>
                </a:ext>
              </a:extLst>
            </xdr:cNvPr>
            <xdr:cNvSpPr txBox="1"/>
          </xdr:nvSpPr>
          <xdr:spPr>
            <a:xfrm>
              <a:off x="3345574" y="765832"/>
              <a:ext cx="1737142" cy="38555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</a:rPr>
                <a:t>𝐶</a:t>
              </a:r>
              <a:r>
                <a:rPr lang="en-GB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GB" sz="1100" i="0">
                  <a:latin typeface="Cambria Math" panose="02040503050406030204" pitchFamily="18" charset="0"/>
                </a:rPr>
                <a:t>𝐷=(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24/(𝑅𝑒_𝑝 )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GB" sz="11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(1+0.14𝑅𝑒_𝑝^0.7 )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8</xdr:col>
      <xdr:colOff>525517</xdr:colOff>
      <xdr:row>6</xdr:row>
      <xdr:rowOff>95141</xdr:rowOff>
    </xdr:from>
    <xdr:ext cx="714939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2831586-8469-462D-8E6B-9CA5F81B6741}"/>
                </a:ext>
              </a:extLst>
            </xdr:cNvPr>
            <xdr:cNvSpPr txBox="1"/>
          </xdr:nvSpPr>
          <xdr:spPr>
            <a:xfrm>
              <a:off x="3816569" y="1225003"/>
              <a:ext cx="71493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</m:t>
                        </m:r>
                      </m:sub>
                    </m:sSub>
                    <m:r>
                      <a:rPr lang="en-GB" sz="110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0.445</m:t>
                    </m:r>
                  </m:oMath>
                </m:oMathPara>
              </a14:m>
              <a:endParaRPr lang="en-GB" sz="1100" b="0">
                <a:solidFill>
                  <a:sysClr val="windowText" lastClr="000000"/>
                </a:solidFill>
              </a:endParaRPr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2831586-8469-462D-8E6B-9CA5F81B6741}"/>
                </a:ext>
              </a:extLst>
            </xdr:cNvPr>
            <xdr:cNvSpPr txBox="1"/>
          </xdr:nvSpPr>
          <xdr:spPr>
            <a:xfrm>
              <a:off x="3816569" y="1225003"/>
              <a:ext cx="71493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𝐶_𝐷=</a:t>
              </a:r>
              <a:r>
                <a:rPr lang="en-GB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0.445</a:t>
              </a:r>
              <a:endParaRPr lang="en-GB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196521</xdr:colOff>
      <xdr:row>9</xdr:row>
      <xdr:rowOff>29013</xdr:rowOff>
    </xdr:from>
    <xdr:ext cx="1268168" cy="38619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EA13165-EA33-2A23-ECF4-7E1E839BAAEC}"/>
                </a:ext>
              </a:extLst>
            </xdr:cNvPr>
            <xdr:cNvSpPr txBox="1"/>
          </xdr:nvSpPr>
          <xdr:spPr>
            <a:xfrm>
              <a:off x="3487573" y="1710668"/>
              <a:ext cx="1268168" cy="3861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</m:t>
                        </m:r>
                      </m:sub>
                    </m:sSub>
                    <m:r>
                      <a:rPr lang="en-GB" sz="110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=0.19−</m:t>
                    </m:r>
                    <m:f>
                      <m:fPr>
                        <m:ctrlP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8×</m:t>
                        </m:r>
                        <m:sSup>
                          <m:sSupPr>
                            <m:ctrlP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i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10</m:t>
                            </m:r>
                          </m:e>
                          <m:sup>
                            <m:r>
                              <a:rPr lang="en-GB" sz="1100" i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4</m:t>
                            </m:r>
                          </m:sup>
                        </m:sSup>
                      </m:num>
                      <m:den>
                        <m:r>
                          <a:rPr lang="en-GB" sz="11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  <m:sSub>
                          <m:sSubPr>
                            <m:ctrlP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b>
                            <m:r>
                              <a:rPr lang="en-GB" sz="110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100">
                <a:solidFill>
                  <a:sysClr val="windowText" lastClr="000000"/>
                </a:solidFill>
              </a:endParaRPr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EA13165-EA33-2A23-ECF4-7E1E839BAAEC}"/>
                </a:ext>
              </a:extLst>
            </xdr:cNvPr>
            <xdr:cNvSpPr txBox="1"/>
          </xdr:nvSpPr>
          <xdr:spPr>
            <a:xfrm>
              <a:off x="3487573" y="1710668"/>
              <a:ext cx="1268168" cy="3861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𝐶_𝐷=0.19−(8×10^4)/(𝑅𝑒_𝑝 )</a:t>
              </a:r>
              <a:endParaRPr lang="en-GB" sz="11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519579</xdr:colOff>
      <xdr:row>1</xdr:row>
      <xdr:rowOff>29695</xdr:rowOff>
    </xdr:from>
    <xdr:ext cx="684483" cy="3522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79250-5B27-41C7-266D-0AAE50916DE5}"/>
                </a:ext>
              </a:extLst>
            </xdr:cNvPr>
            <xdr:cNvSpPr txBox="1"/>
          </xdr:nvSpPr>
          <xdr:spPr>
            <a:xfrm>
              <a:off x="8393579" y="216460"/>
              <a:ext cx="684483" cy="3522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100">
                        <a:latin typeface="Cambria Math" panose="02040503050406030204" pitchFamily="18" charset="0"/>
                      </a:rPr>
                      <m:t>Re</m:t>
                    </m:r>
                    <m:r>
                      <a:rPr lang="en-GB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i="0">
                                <a:latin typeface="Cambria Math" panose="02040503050406030204" pitchFamily="18" charset="0"/>
                              </a:rPr>
                              <m:t>ⅆ</m:t>
                            </m:r>
                          </m:e>
                          <m:sub>
                            <m:r>
                              <a:rPr lang="en-GB" sz="1100" i="1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𝑢</m:t>
                        </m:r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𝜌</m:t>
                        </m:r>
                      </m:num>
                      <m:den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𝜇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79250-5B27-41C7-266D-0AAE50916DE5}"/>
                </a:ext>
              </a:extLst>
            </xdr:cNvPr>
            <xdr:cNvSpPr txBox="1"/>
          </xdr:nvSpPr>
          <xdr:spPr>
            <a:xfrm>
              <a:off x="8393579" y="216460"/>
              <a:ext cx="684483" cy="3522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</a:rPr>
                <a:t>Re=</a:t>
              </a:r>
              <a:r>
                <a:rPr lang="en-GB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GB" sz="1100" i="0">
                  <a:latin typeface="Cambria Math" panose="02040503050406030204" pitchFamily="18" charset="0"/>
                </a:rPr>
                <a:t>ⅆ</a:t>
              </a:r>
              <a:r>
                <a:rPr lang="en-GB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GB" sz="1100" i="0">
                  <a:latin typeface="Cambria Math" panose="02040503050406030204" pitchFamily="18" charset="0"/>
                </a:rPr>
                <a:t>𝑝 𝑢𝜌</a:t>
              </a:r>
              <a:r>
                <a:rPr lang="en-GB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</a:t>
              </a:r>
              <a:r>
                <a:rPr lang="en-GB" sz="1100" i="0">
                  <a:latin typeface="Cambria Math" panose="02040503050406030204" pitchFamily="18" charset="0"/>
                </a:rPr>
                <a:t>𝜇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0</xdr:col>
      <xdr:colOff>333375</xdr:colOff>
      <xdr:row>13</xdr:row>
      <xdr:rowOff>39687</xdr:rowOff>
    </xdr:from>
    <xdr:to>
      <xdr:col>6</xdr:col>
      <xdr:colOff>523875</xdr:colOff>
      <xdr:row>26</xdr:row>
      <xdr:rowOff>171727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9235FB-71F9-0EAA-358D-7146F2D1F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65943</xdr:colOff>
      <xdr:row>15</xdr:row>
      <xdr:rowOff>51289</xdr:rowOff>
    </xdr:from>
    <xdr:to>
      <xdr:col>11</xdr:col>
      <xdr:colOff>495057</xdr:colOff>
      <xdr:row>22</xdr:row>
      <xdr:rowOff>164369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D32532-2900-468B-2A16-EDF0A41B0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9" t="5731" r="1604" b="3791"/>
        <a:stretch/>
      </xdr:blipFill>
      <xdr:spPr>
        <a:xfrm>
          <a:off x="5934808" y="2864827"/>
          <a:ext cx="3513749" cy="1398466"/>
        </a:xfrm>
        <a:prstGeom prst="rect">
          <a:avLst/>
        </a:prstGeom>
      </xdr:spPr>
    </xdr:pic>
    <xdr:clientData/>
  </xdr:twoCellAnchor>
  <xdr:oneCellAnchor>
    <xdr:from>
      <xdr:col>7</xdr:col>
      <xdr:colOff>392479</xdr:colOff>
      <xdr:row>22</xdr:row>
      <xdr:rowOff>167543</xdr:rowOff>
    </xdr:from>
    <xdr:ext cx="757067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D1B3DE1-42CD-C861-8335-9B3B36B2D93D}"/>
            </a:ext>
          </a:extLst>
        </xdr:cNvPr>
        <xdr:cNvSpPr txBox="1"/>
      </xdr:nvSpPr>
      <xdr:spPr>
        <a:xfrm>
          <a:off x="5653210" y="4263293"/>
          <a:ext cx="7570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d</a:t>
          </a:r>
          <a:r>
            <a:rPr lang="en-GB" sz="1100" baseline="-25000"/>
            <a:t>p</a:t>
          </a:r>
          <a:r>
            <a:rPr lang="en-GB" sz="1100"/>
            <a:t> = 1 um</a:t>
          </a:r>
        </a:p>
      </xdr:txBody>
    </xdr:sp>
    <xdr:clientData/>
  </xdr:oneCellAnchor>
  <xdr:oneCellAnchor>
    <xdr:from>
      <xdr:col>8</xdr:col>
      <xdr:colOff>1438032</xdr:colOff>
      <xdr:row>23</xdr:row>
      <xdr:rowOff>10503</xdr:rowOff>
    </xdr:from>
    <xdr:ext cx="770917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A007B99-F095-4831-9C7A-F721CFE5B416}"/>
            </a:ext>
          </a:extLst>
        </xdr:cNvPr>
        <xdr:cNvSpPr txBox="1"/>
      </xdr:nvSpPr>
      <xdr:spPr>
        <a:xfrm>
          <a:off x="7306897" y="4289426"/>
          <a:ext cx="7709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d</a:t>
          </a:r>
          <a:r>
            <a:rPr lang="en-GB" sz="1100" baseline="-25000"/>
            <a:t>p</a:t>
          </a:r>
          <a:r>
            <a:rPr lang="en-GB" sz="1100"/>
            <a:t> = 1 mm</a:t>
          </a:r>
        </a:p>
      </xdr:txBody>
    </xdr:sp>
    <xdr:clientData/>
  </xdr:oneCellAnchor>
  <xdr:oneCellAnchor>
    <xdr:from>
      <xdr:col>11</xdr:col>
      <xdr:colOff>66920</xdr:colOff>
      <xdr:row>23</xdr:row>
      <xdr:rowOff>10503</xdr:rowOff>
    </xdr:from>
    <xdr:ext cx="658257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CFD7208-7E9F-4C88-B211-340546B79808}"/>
            </a:ext>
          </a:extLst>
        </xdr:cNvPr>
        <xdr:cNvSpPr txBox="1"/>
      </xdr:nvSpPr>
      <xdr:spPr>
        <a:xfrm>
          <a:off x="9020420" y="4289426"/>
          <a:ext cx="6582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d</a:t>
          </a:r>
          <a:r>
            <a:rPr lang="en-GB" sz="1100" baseline="-25000"/>
            <a:t>p</a:t>
          </a:r>
          <a:r>
            <a:rPr lang="en-GB" sz="1100"/>
            <a:t> = 1 m</a:t>
          </a:r>
        </a:p>
      </xdr:txBody>
    </xdr:sp>
    <xdr:clientData/>
  </xdr:oneCellAnchor>
  <xdr:oneCellAnchor>
    <xdr:from>
      <xdr:col>6</xdr:col>
      <xdr:colOff>727320</xdr:colOff>
      <xdr:row>21</xdr:row>
      <xdr:rowOff>139212</xdr:rowOff>
    </xdr:from>
    <xdr:ext cx="84382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7EE6ABF-D8A9-48BD-AC46-B461C212C0C5}"/>
            </a:ext>
          </a:extLst>
        </xdr:cNvPr>
        <xdr:cNvSpPr txBox="1"/>
      </xdr:nvSpPr>
      <xdr:spPr>
        <a:xfrm>
          <a:off x="5108820" y="4051789"/>
          <a:ext cx="8438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u = 10 m s</a:t>
          </a:r>
          <a:r>
            <a:rPr lang="en-GB" sz="1100" baseline="30000"/>
            <a:t>-1</a:t>
          </a:r>
        </a:p>
      </xdr:txBody>
    </xdr:sp>
    <xdr:clientData/>
  </xdr:oneCellAnchor>
  <xdr:oneCellAnchor>
    <xdr:from>
      <xdr:col>6</xdr:col>
      <xdr:colOff>706559</xdr:colOff>
      <xdr:row>15</xdr:row>
      <xdr:rowOff>4152</xdr:rowOff>
    </xdr:from>
    <xdr:ext cx="84645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7BA374C-3EF8-4A8D-810E-CAD23019F763}"/>
            </a:ext>
          </a:extLst>
        </xdr:cNvPr>
        <xdr:cNvSpPr txBox="1"/>
      </xdr:nvSpPr>
      <xdr:spPr>
        <a:xfrm>
          <a:off x="5088059" y="2817690"/>
          <a:ext cx="8464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u = 1 um s</a:t>
          </a:r>
          <a:r>
            <a:rPr lang="en-GB" sz="1100" baseline="30000"/>
            <a:t>-1</a:t>
          </a:r>
        </a:p>
      </xdr:txBody>
    </xdr:sp>
    <xdr:clientData/>
  </xdr:oneCellAnchor>
  <xdr:oneCellAnchor>
    <xdr:from>
      <xdr:col>8</xdr:col>
      <xdr:colOff>445966</xdr:colOff>
      <xdr:row>16</xdr:row>
      <xdr:rowOff>83771</xdr:rowOff>
    </xdr:from>
    <xdr:ext cx="591765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D6E4E34-1FB6-4DA5-9974-7745D5A2B940}"/>
            </a:ext>
          </a:extLst>
        </xdr:cNvPr>
        <xdr:cNvSpPr txBox="1"/>
      </xdr:nvSpPr>
      <xdr:spPr>
        <a:xfrm>
          <a:off x="6314831" y="3080483"/>
          <a:ext cx="5917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Stoke's</a:t>
          </a:r>
          <a:endParaRPr lang="en-GB" sz="1100" baseline="30000"/>
        </a:p>
      </xdr:txBody>
    </xdr:sp>
    <xdr:clientData/>
  </xdr:oneCellAnchor>
  <xdr:oneCellAnchor>
    <xdr:from>
      <xdr:col>9</xdr:col>
      <xdr:colOff>140188</xdr:colOff>
      <xdr:row>19</xdr:row>
      <xdr:rowOff>0</xdr:rowOff>
    </xdr:from>
    <xdr:ext cx="935384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8D3B944-355D-4794-ACB7-FCA4AE74E05C}"/>
            </a:ext>
          </a:extLst>
        </xdr:cNvPr>
        <xdr:cNvSpPr txBox="1"/>
      </xdr:nvSpPr>
      <xdr:spPr>
        <a:xfrm>
          <a:off x="7877419" y="3546231"/>
          <a:ext cx="9353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Intermediate</a:t>
          </a:r>
          <a:endParaRPr lang="en-GB" sz="1100" baseline="30000"/>
        </a:p>
      </xdr:txBody>
    </xdr:sp>
    <xdr:clientData/>
  </xdr:oneCellAnchor>
  <xdr:oneCellAnchor>
    <xdr:from>
      <xdr:col>10</xdr:col>
      <xdr:colOff>231287</xdr:colOff>
      <xdr:row>21</xdr:row>
      <xdr:rowOff>0</xdr:rowOff>
    </xdr:from>
    <xdr:ext cx="728854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EE5D62F-477E-47AB-B1D2-2D80D6C427EF}"/>
            </a:ext>
          </a:extLst>
        </xdr:cNvPr>
        <xdr:cNvSpPr txBox="1"/>
      </xdr:nvSpPr>
      <xdr:spPr>
        <a:xfrm>
          <a:off x="8576652" y="3912577"/>
          <a:ext cx="7288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Newton's</a:t>
          </a:r>
          <a:endParaRPr lang="en-GB" sz="1100" baseline="30000"/>
        </a:p>
      </xdr:txBody>
    </xdr:sp>
    <xdr:clientData/>
  </xdr:oneCellAnchor>
  <xdr:oneCellAnchor>
    <xdr:from>
      <xdr:col>11</xdr:col>
      <xdr:colOff>434976</xdr:colOff>
      <xdr:row>21</xdr:row>
      <xdr:rowOff>104287</xdr:rowOff>
    </xdr:from>
    <xdr:ext cx="785984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DB2EEBC-3CD5-42F8-A24D-7C5049DD15A1}"/>
            </a:ext>
          </a:extLst>
        </xdr:cNvPr>
        <xdr:cNvSpPr txBox="1"/>
      </xdr:nvSpPr>
      <xdr:spPr>
        <a:xfrm>
          <a:off x="9388476" y="4016864"/>
          <a:ext cx="7859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Drag Crisis</a:t>
          </a:r>
          <a:endParaRPr lang="en-GB" sz="1100" baseline="30000"/>
        </a:p>
      </xdr:txBody>
    </xdr:sp>
    <xdr:clientData/>
  </xdr:oneCellAnchor>
  <xdr:twoCellAnchor>
    <xdr:from>
      <xdr:col>5</xdr:col>
      <xdr:colOff>574123</xdr:colOff>
      <xdr:row>28</xdr:row>
      <xdr:rowOff>15185</xdr:rowOff>
    </xdr:from>
    <xdr:to>
      <xdr:col>10</xdr:col>
      <xdr:colOff>567773</xdr:colOff>
      <xdr:row>43</xdr:row>
      <xdr:rowOff>61903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F910676-4A70-4478-B9B0-166441017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7</xdr:col>
      <xdr:colOff>141852</xdr:colOff>
      <xdr:row>35</xdr:row>
      <xdr:rowOff>21025</xdr:rowOff>
    </xdr:from>
    <xdr:ext cx="591765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96FFD34-02CF-4129-8889-569DA9F63BE4}"/>
            </a:ext>
          </a:extLst>
        </xdr:cNvPr>
        <xdr:cNvSpPr txBox="1"/>
      </xdr:nvSpPr>
      <xdr:spPr>
        <a:xfrm>
          <a:off x="5475852" y="6580851"/>
          <a:ext cx="5917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Stoke's</a:t>
          </a:r>
          <a:endParaRPr lang="en-GB" sz="1100" baseline="30000"/>
        </a:p>
      </xdr:txBody>
    </xdr:sp>
    <xdr:clientData/>
  </xdr:oneCellAnchor>
  <xdr:oneCellAnchor>
    <xdr:from>
      <xdr:col>8</xdr:col>
      <xdr:colOff>223802</xdr:colOff>
      <xdr:row>32</xdr:row>
      <xdr:rowOff>53171</xdr:rowOff>
    </xdr:from>
    <xdr:ext cx="935384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A251935-A45C-417B-B800-7C0433429F7C}"/>
            </a:ext>
          </a:extLst>
        </xdr:cNvPr>
        <xdr:cNvSpPr txBox="1"/>
      </xdr:nvSpPr>
      <xdr:spPr>
        <a:xfrm>
          <a:off x="6207743" y="5936259"/>
          <a:ext cx="9353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Intermediate</a:t>
          </a:r>
          <a:endParaRPr lang="en-GB" sz="1100" baseline="30000"/>
        </a:p>
      </xdr:txBody>
    </xdr:sp>
    <xdr:clientData/>
  </xdr:oneCellAnchor>
  <xdr:oneCellAnchor>
    <xdr:from>
      <xdr:col>8</xdr:col>
      <xdr:colOff>1225593</xdr:colOff>
      <xdr:row>34</xdr:row>
      <xdr:rowOff>32167</xdr:rowOff>
    </xdr:from>
    <xdr:ext cx="728854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605F4AF-A4D3-4D28-87B1-3C85A80751A6}"/>
            </a:ext>
          </a:extLst>
        </xdr:cNvPr>
        <xdr:cNvSpPr txBox="1"/>
      </xdr:nvSpPr>
      <xdr:spPr>
        <a:xfrm>
          <a:off x="7209534" y="6273843"/>
          <a:ext cx="7288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Newton's</a:t>
          </a:r>
          <a:endParaRPr lang="en-GB" sz="1100" baseline="30000"/>
        </a:p>
      </xdr:txBody>
    </xdr:sp>
    <xdr:clientData/>
  </xdr:oneCellAnchor>
  <xdr:oneCellAnchor>
    <xdr:from>
      <xdr:col>8</xdr:col>
      <xdr:colOff>1622800</xdr:colOff>
      <xdr:row>32</xdr:row>
      <xdr:rowOff>49982</xdr:rowOff>
    </xdr:from>
    <xdr:ext cx="785984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E798D69-540F-4131-8D21-E78ADD248EC0}"/>
            </a:ext>
          </a:extLst>
        </xdr:cNvPr>
        <xdr:cNvSpPr txBox="1"/>
      </xdr:nvSpPr>
      <xdr:spPr>
        <a:xfrm>
          <a:off x="7606741" y="5933070"/>
          <a:ext cx="7859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Drag Crisis</a:t>
          </a:r>
          <a:endParaRPr lang="en-GB" sz="1100" baseline="30000"/>
        </a:p>
      </xdr:txBody>
    </xdr:sp>
    <xdr:clientData/>
  </xdr:oneCellAnchor>
  <xdr:oneCellAnchor>
    <xdr:from>
      <xdr:col>9</xdr:col>
      <xdr:colOff>278093</xdr:colOff>
      <xdr:row>34</xdr:row>
      <xdr:rowOff>27570</xdr:rowOff>
    </xdr:from>
    <xdr:ext cx="74892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E12EA751-A51A-4836-BA22-3EF1654EFF3A}"/>
            </a:ext>
          </a:extLst>
        </xdr:cNvPr>
        <xdr:cNvSpPr txBox="1"/>
      </xdr:nvSpPr>
      <xdr:spPr>
        <a:xfrm>
          <a:off x="8133417" y="6269246"/>
          <a:ext cx="7489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Turbulent</a:t>
          </a:r>
          <a:endParaRPr lang="en-GB" sz="1100" baseline="30000"/>
        </a:p>
      </xdr:txBody>
    </xdr:sp>
    <xdr:clientData/>
  </xdr:oneCellAnchor>
  <xdr:oneCellAnchor>
    <xdr:from>
      <xdr:col>9</xdr:col>
      <xdr:colOff>147918</xdr:colOff>
      <xdr:row>7</xdr:row>
      <xdr:rowOff>13446</xdr:rowOff>
    </xdr:from>
    <xdr:ext cx="1221167" cy="3791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5E7EB89D-B80E-FD23-C0E0-A5A0EC58E330}"/>
                </a:ext>
              </a:extLst>
            </xdr:cNvPr>
            <xdr:cNvSpPr txBox="1"/>
          </xdr:nvSpPr>
          <xdr:spPr>
            <a:xfrm>
              <a:off x="8009218" y="1365996"/>
              <a:ext cx="1221167" cy="3791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𝐴𝑟</m:t>
                    </m:r>
                    <m:r>
                      <a:rPr lang="en-GB" sz="110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𝑔</m:t>
                        </m:r>
                        <m:sSub>
                          <m:sSubPr>
                            <m:ctrlPr>
                              <a:rPr lang="en-GB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  <m:d>
                          <m:dPr>
                            <m:ctrlPr>
                              <a:rPr lang="en-GB" sz="110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  <m:sub>
                                <m:r>
                                  <a:rPr lang="en-GB" sz="11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  <m:r>
                              <a:rPr lang="en-GB" sz="1100" i="0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𝜌</m:t>
                            </m:r>
                          </m:e>
                        </m:d>
                        <m: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𝜌</m:t>
                        </m:r>
                      </m:num>
                      <m:den>
                        <m:sSup>
                          <m:sSupPr>
                            <m:ctrlPr>
                              <a:rPr lang="en-GB" sz="110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𝜇</m:t>
                            </m:r>
                          </m:e>
                          <m:sup>
                            <m:r>
                              <a:rPr lang="en-GB" sz="1100" i="0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5E7EB89D-B80E-FD23-C0E0-A5A0EC58E330}"/>
                </a:ext>
              </a:extLst>
            </xdr:cNvPr>
            <xdr:cNvSpPr txBox="1"/>
          </xdr:nvSpPr>
          <xdr:spPr>
            <a:xfrm>
              <a:off x="8009218" y="1365996"/>
              <a:ext cx="1221167" cy="3791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𝐴𝑟=(</a:t>
              </a:r>
              <a:r>
                <a:rPr lang="en-GB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𝑔𝑑_𝑝 (</a:t>
              </a:r>
              <a:r>
                <a:rPr lang="en-GB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𝜌_𝑝−𝜌)𝜌)/𝜇^2 </a:t>
              </a:r>
              <a:endParaRPr lang="en-GB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1658470</xdr:colOff>
      <xdr:row>9</xdr:row>
      <xdr:rowOff>141942</xdr:rowOff>
    </xdr:from>
    <xdr:ext cx="2617191" cy="40594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B754B7B1-3742-44B7-8556-BDEB7C08D868}"/>
                </a:ext>
              </a:extLst>
            </xdr:cNvPr>
            <xdr:cNvSpPr txBox="1"/>
          </xdr:nvSpPr>
          <xdr:spPr>
            <a:xfrm>
              <a:off x="7663189" y="1852473"/>
              <a:ext cx="2617191" cy="4059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𝐷</m:t>
                        </m:r>
                      </m:sub>
                    </m:sSub>
                    <m:r>
                      <a:rPr lang="en-GB" sz="110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432</m:t>
                        </m:r>
                      </m:num>
                      <m:den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𝐴𝑟</m:t>
                        </m:r>
                      </m:den>
                    </m:f>
                    <m:d>
                      <m:dPr>
                        <m:ctrlP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1+0.470</m:t>
                        </m:r>
                        <m:sSup>
                          <m:sSupPr>
                            <m:ctrlPr>
                              <a:rPr lang="en-GB" sz="110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𝐴𝑟</m:t>
                            </m:r>
                          </m:e>
                          <m:sup>
                            <m:f>
                              <m:fPr>
                                <m:ctrlPr>
                                  <a:rPr lang="en-GB" sz="11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i="0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GB" sz="1100" i="0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3</m:t>
                                </m:r>
                              </m:den>
                            </m:f>
                          </m:sup>
                        </m:sSup>
                      </m:e>
                    </m:d>
                    <m:r>
                      <a:rPr lang="en-GB" sz="110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GB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0.517</m:t>
                        </m:r>
                      </m:num>
                      <m:den>
                        <m:r>
                          <a:rPr lang="en-GB" sz="11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1+154</m:t>
                        </m:r>
                        <m:sSup>
                          <m:sSupPr>
                            <m:ctrlPr>
                              <a:rPr lang="en-GB" sz="110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𝐴𝑟</m:t>
                            </m:r>
                          </m:e>
                          <m:sup>
                            <m:r>
                              <a:rPr lang="en-GB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GB" sz="11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3</m:t>
                                </m:r>
                              </m:den>
                            </m:f>
                          </m:sup>
                        </m:sSup>
                      </m:den>
                    </m:f>
                  </m:oMath>
                </m:oMathPara>
              </a14:m>
              <a:endParaRPr lang="en-GB" sz="11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B754B7B1-3742-44B7-8556-BDEB7C08D868}"/>
                </a:ext>
              </a:extLst>
            </xdr:cNvPr>
            <xdr:cNvSpPr txBox="1"/>
          </xdr:nvSpPr>
          <xdr:spPr>
            <a:xfrm>
              <a:off x="7663189" y="1852473"/>
              <a:ext cx="2617191" cy="4059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𝐶_𝐷=432/</a:t>
              </a:r>
              <a:r>
                <a:rPr lang="en-GB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𝐴𝑟 </a:t>
              </a:r>
              <a:r>
                <a:rPr lang="en-GB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(1+0.470〖</a:t>
              </a:r>
              <a:r>
                <a:rPr lang="en-GB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𝐴𝑟〗^(</a:t>
              </a:r>
              <a:r>
                <a:rPr lang="en-GB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2/3) )+0.517/(1+154〖</a:t>
              </a:r>
              <a:r>
                <a:rPr lang="en-GB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𝐴𝑟〗^(−1/3) )</a:t>
              </a:r>
              <a:endParaRPr lang="en-GB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13</xdr:col>
      <xdr:colOff>195303</xdr:colOff>
      <xdr:row>10</xdr:row>
      <xdr:rowOff>167018</xdr:rowOff>
    </xdr:from>
    <xdr:to>
      <xdr:col>17</xdr:col>
      <xdr:colOff>529879</xdr:colOff>
      <xdr:row>13</xdr:row>
      <xdr:rowOff>167470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BEFA473-BB63-6986-81F1-F914F2BB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2303" y="2108304"/>
          <a:ext cx="2883647" cy="571952"/>
        </a:xfrm>
        <a:prstGeom prst="rect">
          <a:avLst/>
        </a:prstGeom>
      </xdr:spPr>
    </xdr:pic>
    <xdr:clientData/>
  </xdr:twoCellAnchor>
  <xdr:twoCellAnchor editAs="oneCell">
    <xdr:from>
      <xdr:col>13</xdr:col>
      <xdr:colOff>181428</xdr:colOff>
      <xdr:row>15</xdr:row>
      <xdr:rowOff>92872</xdr:rowOff>
    </xdr:from>
    <xdr:to>
      <xdr:col>16</xdr:col>
      <xdr:colOff>496882</xdr:colOff>
      <xdr:row>24</xdr:row>
      <xdr:rowOff>136770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DFDC846-8C43-35FC-5431-881FC5E0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87966" y="3013872"/>
          <a:ext cx="2259531" cy="1714436"/>
        </a:xfrm>
        <a:prstGeom prst="rect">
          <a:avLst/>
        </a:prstGeom>
      </xdr:spPr>
    </xdr:pic>
    <xdr:clientData/>
  </xdr:twoCellAnchor>
  <xdr:oneCellAnchor>
    <xdr:from>
      <xdr:col>9</xdr:col>
      <xdr:colOff>212725</xdr:colOff>
      <xdr:row>12</xdr:row>
      <xdr:rowOff>76200</xdr:rowOff>
    </xdr:from>
    <xdr:ext cx="918970" cy="34285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F227D884-9942-FDB3-C051-8ED887689A32}"/>
                </a:ext>
              </a:extLst>
            </xdr:cNvPr>
            <xdr:cNvSpPr txBox="1"/>
          </xdr:nvSpPr>
          <xdr:spPr>
            <a:xfrm>
              <a:off x="8074025" y="2425700"/>
              <a:ext cx="918970" cy="3428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GB" sz="11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𝐷</m:t>
                        </m:r>
                      </m:sub>
                    </m:sSub>
                    <m:r>
                      <a:rPr lang="en-GB" sz="1100" i="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  <m:t>𝐷</m:t>
                            </m:r>
                          </m:sub>
                        </m:sSub>
                        <m:sSub>
                          <m:sSubPr>
                            <m:ctrlP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  <m:sub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  <m:r>
                          <a:rPr lang="en-GB" sz="11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𝜌</m:t>
                        </m:r>
                        <m:sSup>
                          <m:sSupPr>
                            <m:ctrlP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  <m:t>𝑢</m:t>
                            </m:r>
                          </m:e>
                          <m:sup>
                            <m:r>
                              <a:rPr lang="en-GB" sz="110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GB" sz="110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GB" sz="1100">
                <a:solidFill>
                  <a:schemeClr val="tx1"/>
                </a:solidFill>
              </a:endParaRPr>
            </a:p>
          </xdr:txBody>
        </xdr:sp>
      </mc:Choice>
      <mc:Fallback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F227D884-9942-FDB3-C051-8ED887689A32}"/>
                </a:ext>
              </a:extLst>
            </xdr:cNvPr>
            <xdr:cNvSpPr txBox="1"/>
          </xdr:nvSpPr>
          <xdr:spPr>
            <a:xfrm>
              <a:off x="8074025" y="2425700"/>
              <a:ext cx="918970" cy="3428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𝐹_𝐷=(𝐶_𝐷 𝐴_𝑝 𝜌𝑢^2)/2</a:t>
              </a:r>
              <a:endParaRPr lang="en-GB" sz="1100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352427</xdr:colOff>
      <xdr:row>0</xdr:row>
      <xdr:rowOff>177802</xdr:rowOff>
    </xdr:from>
    <xdr:to>
      <xdr:col>13</xdr:col>
      <xdr:colOff>248445</xdr:colOff>
      <xdr:row>17</xdr:row>
      <xdr:rowOff>26989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2D73B-B16C-C85D-FBAC-010BB4EE94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67"/>
        <a:stretch/>
      </xdr:blipFill>
      <xdr:spPr>
        <a:xfrm rot="16200000">
          <a:off x="5122467" y="-1020363"/>
          <a:ext cx="2986087" cy="53824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318295</xdr:colOff>
      <xdr:row>2</xdr:row>
      <xdr:rowOff>86916</xdr:rowOff>
    </xdr:from>
    <xdr:to>
      <xdr:col>5</xdr:col>
      <xdr:colOff>389734</xdr:colOff>
      <xdr:row>4</xdr:row>
      <xdr:rowOff>106363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17760-D00C-2939-0A0C-E5D2ED49E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050" t="26412" r="1081" b="44969"/>
        <a:stretch/>
      </xdr:blipFill>
      <xdr:spPr>
        <a:xfrm>
          <a:off x="4455717" y="473869"/>
          <a:ext cx="1289051" cy="429816"/>
        </a:xfrm>
        <a:prstGeom prst="rect">
          <a:avLst/>
        </a:prstGeom>
      </xdr:spPr>
    </xdr:pic>
    <xdr:clientData/>
  </xdr:twoCellAnchor>
  <xdr:twoCellAnchor editAs="oneCell">
    <xdr:from>
      <xdr:col>3</xdr:col>
      <xdr:colOff>288349</xdr:colOff>
      <xdr:row>6</xdr:row>
      <xdr:rowOff>67409</xdr:rowOff>
    </xdr:from>
    <xdr:to>
      <xdr:col>10</xdr:col>
      <xdr:colOff>333375</xdr:colOff>
      <xdr:row>10</xdr:row>
      <xdr:rowOff>27192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D86692-3065-B296-2629-A05BE5F47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5771" y="1311612"/>
          <a:ext cx="4292382" cy="719005"/>
        </a:xfrm>
        <a:prstGeom prst="rect">
          <a:avLst/>
        </a:prstGeom>
      </xdr:spPr>
    </xdr:pic>
    <xdr:clientData/>
  </xdr:twoCellAnchor>
  <xdr:twoCellAnchor editAs="oneCell">
    <xdr:from>
      <xdr:col>3</xdr:col>
      <xdr:colOff>229334</xdr:colOff>
      <xdr:row>11</xdr:row>
      <xdr:rowOff>11509</xdr:rowOff>
    </xdr:from>
    <xdr:to>
      <xdr:col>5</xdr:col>
      <xdr:colOff>583407</xdr:colOff>
      <xdr:row>13</xdr:row>
      <xdr:rowOff>161132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8A85B1-CA4F-A8D6-9D88-FC65D7448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" t="32218" r="48962" b="29516"/>
        <a:stretch/>
      </xdr:blipFill>
      <xdr:spPr>
        <a:xfrm>
          <a:off x="4366756" y="2190353"/>
          <a:ext cx="1565335" cy="503635"/>
        </a:xfrm>
        <a:prstGeom prst="rect">
          <a:avLst/>
        </a:prstGeom>
      </xdr:spPr>
    </xdr:pic>
    <xdr:clientData/>
  </xdr:twoCellAnchor>
  <xdr:twoCellAnchor editAs="oneCell">
    <xdr:from>
      <xdr:col>3</xdr:col>
      <xdr:colOff>506169</xdr:colOff>
      <xdr:row>14</xdr:row>
      <xdr:rowOff>103948</xdr:rowOff>
    </xdr:from>
    <xdr:to>
      <xdr:col>5</xdr:col>
      <xdr:colOff>116713</xdr:colOff>
      <xdr:row>16</xdr:row>
      <xdr:rowOff>84894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6871C-7917-89BC-C039-50FDA64812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3188" t="29026" r="379" b="52731"/>
        <a:stretch/>
      </xdr:blipFill>
      <xdr:spPr>
        <a:xfrm>
          <a:off x="4643591" y="2860245"/>
          <a:ext cx="824981" cy="364724"/>
        </a:xfrm>
        <a:prstGeom prst="rect">
          <a:avLst/>
        </a:prstGeom>
      </xdr:spPr>
    </xdr:pic>
    <xdr:clientData/>
  </xdr:twoCellAnchor>
  <xdr:twoCellAnchor editAs="oneCell">
    <xdr:from>
      <xdr:col>6</xdr:col>
      <xdr:colOff>81114</xdr:colOff>
      <xdr:row>14</xdr:row>
      <xdr:rowOff>80894</xdr:rowOff>
    </xdr:from>
    <xdr:to>
      <xdr:col>9</xdr:col>
      <xdr:colOff>154780</xdr:colOff>
      <xdr:row>16</xdr:row>
      <xdr:rowOff>65484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722FF2-7470-4D2B-9FB3-589DF907AC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38" t="83410" r="45162" b="743"/>
        <a:stretch/>
      </xdr:blipFill>
      <xdr:spPr>
        <a:xfrm>
          <a:off x="6040192" y="2837191"/>
          <a:ext cx="1895323" cy="36836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</xdr:row>
      <xdr:rowOff>98029</xdr:rowOff>
    </xdr:from>
    <xdr:to>
      <xdr:col>9</xdr:col>
      <xdr:colOff>58621</xdr:colOff>
      <xdr:row>5</xdr:row>
      <xdr:rowOff>82947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CB517-6BB6-4A01-8F67-E9DC22C5C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7" t="53427" r="49816" b="1052"/>
        <a:stretch/>
      </xdr:blipFill>
      <xdr:spPr>
        <a:xfrm>
          <a:off x="6054328" y="276623"/>
          <a:ext cx="1785028" cy="833437"/>
        </a:xfrm>
        <a:prstGeom prst="rect">
          <a:avLst/>
        </a:prstGeom>
      </xdr:spPr>
    </xdr:pic>
    <xdr:clientData/>
  </xdr:twoCellAnchor>
  <xdr:twoCellAnchor editAs="oneCell">
    <xdr:from>
      <xdr:col>6</xdr:col>
      <xdr:colOff>80904</xdr:colOff>
      <xdr:row>11</xdr:row>
      <xdr:rowOff>110331</xdr:rowOff>
    </xdr:from>
    <xdr:to>
      <xdr:col>9</xdr:col>
      <xdr:colOff>478426</xdr:colOff>
      <xdr:row>13</xdr:row>
      <xdr:rowOff>106760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C03DAE-EED8-4CBD-BCCA-170595943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2" t="73831" r="37206" b="1744"/>
        <a:stretch/>
      </xdr:blipFill>
      <xdr:spPr>
        <a:xfrm>
          <a:off x="6039982" y="2289175"/>
          <a:ext cx="2219179" cy="356791"/>
        </a:xfrm>
        <a:prstGeom prst="rect">
          <a:avLst/>
        </a:prstGeom>
      </xdr:spPr>
    </xdr:pic>
    <xdr:clientData/>
  </xdr:twoCellAnchor>
  <xdr:twoCellAnchor editAs="oneCell">
    <xdr:from>
      <xdr:col>3</xdr:col>
      <xdr:colOff>542270</xdr:colOff>
      <xdr:row>17</xdr:row>
      <xdr:rowOff>58682</xdr:rowOff>
    </xdr:from>
    <xdr:to>
      <xdr:col>8</xdr:col>
      <xdr:colOff>64416</xdr:colOff>
      <xdr:row>24</xdr:row>
      <xdr:rowOff>199579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C080D2-B4D8-6D6A-9B67-5A389E79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9770" y="3421992"/>
          <a:ext cx="2583065" cy="15400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673676</xdr:colOff>
      <xdr:row>28</xdr:row>
      <xdr:rowOff>30741</xdr:rowOff>
    </xdr:from>
    <xdr:to>
      <xdr:col>9</xdr:col>
      <xdr:colOff>239856</xdr:colOff>
      <xdr:row>44</xdr:row>
      <xdr:rowOff>11691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C3577-FCF6-D319-C62F-F14A290FB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216477</xdr:colOff>
      <xdr:row>30</xdr:row>
      <xdr:rowOff>142009</xdr:rowOff>
    </xdr:from>
    <xdr:to>
      <xdr:col>3</xdr:col>
      <xdr:colOff>311729</xdr:colOff>
      <xdr:row>39</xdr:row>
      <xdr:rowOff>7933</xdr:rowOff>
    </xdr:to>
    <xdr:pic>
      <xdr:nvPicPr>
        <xdr:cNvPr id="3" name="Picture 2" descr="Deriving SUVAT Equations - Integral Magazine">
          <a:extLst>
            <a:ext uri="{FF2B5EF4-FFF2-40B4-BE49-F238E27FC236}">
              <a16:creationId xmlns:a16="http://schemas.microsoft.com/office/drawing/2014/main" id="{098679C7-6D3B-E25E-4DCD-73925FA1B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4659" y="5857009"/>
          <a:ext cx="1830244" cy="1421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190500</xdr:colOff>
      <xdr:row>28</xdr:row>
      <xdr:rowOff>44823</xdr:rowOff>
    </xdr:from>
    <xdr:to>
      <xdr:col>15</xdr:col>
      <xdr:colOff>619534</xdr:colOff>
      <xdr:row>44</xdr:row>
      <xdr:rowOff>28948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F3DD7-DC49-4844-AD64-934C7BCE0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56029</xdr:colOff>
      <xdr:row>28</xdr:row>
      <xdr:rowOff>56029</xdr:rowOff>
    </xdr:from>
    <xdr:to>
      <xdr:col>21</xdr:col>
      <xdr:colOff>481887</xdr:colOff>
      <xdr:row>44</xdr:row>
      <xdr:rowOff>36979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4D3C59-CBD4-4098-A01B-A46554936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myengineeringtools.com/Piping/Terminal_Velocity_Particl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71150-4CD0-44FE-B4AE-E6147D82C900}">
  <dimension ref="B1:BW459"/>
  <sheetViews>
    <sheetView zoomScaleNormal="100" workbookViewId="0">
      <selection activeCell="L14" sqref="L14"/>
    </sheetView>
  </sheetViews>
  <sheetFormatPr defaultRowHeight="14.5" x14ac:dyDescent="0.35"/>
  <cols>
    <col min="2" max="2" width="16.6328125" bestFit="1" customWidth="1"/>
    <col min="5" max="5" width="12.08984375" bestFit="1" customWidth="1"/>
    <col min="7" max="7" width="12.54296875" bestFit="1" customWidth="1"/>
    <col min="8" max="8" width="9.6328125" customWidth="1"/>
    <col min="9" max="9" width="26.7265625" bestFit="1" customWidth="1"/>
    <col min="14" max="14" width="10.36328125" bestFit="1" customWidth="1"/>
  </cols>
  <sheetData>
    <row r="1" spans="2:75" x14ac:dyDescent="0.35">
      <c r="AS1" s="23"/>
      <c r="AT1" s="23"/>
    </row>
    <row r="2" spans="2:75" ht="16.5" x14ac:dyDescent="0.45">
      <c r="B2" t="s">
        <v>21</v>
      </c>
      <c r="C2">
        <v>0.1</v>
      </c>
      <c r="E2" t="s">
        <v>38</v>
      </c>
      <c r="F2" s="15" t="s">
        <v>39</v>
      </c>
      <c r="G2" s="15"/>
      <c r="H2" s="15"/>
      <c r="I2" s="10" t="s">
        <v>44</v>
      </c>
      <c r="N2" s="17" t="s">
        <v>46</v>
      </c>
      <c r="O2" t="s">
        <v>2</v>
      </c>
      <c r="AS2" s="23"/>
      <c r="AT2" s="23"/>
    </row>
    <row r="3" spans="2:75" x14ac:dyDescent="0.35">
      <c r="B3" t="s">
        <v>45</v>
      </c>
      <c r="C3">
        <v>0.1</v>
      </c>
      <c r="E3" t="s">
        <v>40</v>
      </c>
      <c r="F3" s="10">
        <v>0</v>
      </c>
      <c r="G3" s="10" t="s">
        <v>36</v>
      </c>
      <c r="H3" s="10">
        <v>0.1</v>
      </c>
      <c r="I3" s="10"/>
      <c r="N3" s="17"/>
      <c r="O3" s="2">
        <v>9.9999999999999995E-7</v>
      </c>
      <c r="P3">
        <f>10^(LOG10(O3)+$C$2)</f>
        <v>1.2589254117941642E-6</v>
      </c>
      <c r="Q3">
        <f t="shared" ref="Q3:CB3" si="0">10^(LOG10(P3)+$C$2)</f>
        <v>1.5848931924611056E-6</v>
      </c>
      <c r="R3">
        <f t="shared" si="0"/>
        <v>1.9952623149688643E-6</v>
      </c>
      <c r="S3">
        <f t="shared" si="0"/>
        <v>2.5118864315095539E-6</v>
      </c>
      <c r="T3">
        <f t="shared" si="0"/>
        <v>3.1622776601683377E-6</v>
      </c>
      <c r="U3">
        <f t="shared" si="0"/>
        <v>3.9810717055349166E-6</v>
      </c>
      <c r="V3">
        <f t="shared" si="0"/>
        <v>5.011872336272647E-6</v>
      </c>
      <c r="W3">
        <f t="shared" si="0"/>
        <v>6.3095734448018204E-6</v>
      </c>
      <c r="X3">
        <f t="shared" si="0"/>
        <v>7.9432823472426659E-6</v>
      </c>
      <c r="Y3">
        <f t="shared" si="0"/>
        <v>9.999999999999784E-6</v>
      </c>
      <c r="Z3">
        <f t="shared" si="0"/>
        <v>1.2589254117941368E-5</v>
      </c>
      <c r="AA3">
        <f t="shared" si="0"/>
        <v>1.5848931924610735E-5</v>
      </c>
      <c r="AB3">
        <f t="shared" si="0"/>
        <v>1.9952623149688241E-5</v>
      </c>
      <c r="AC3">
        <f t="shared" si="0"/>
        <v>2.5118864315095073E-5</v>
      </c>
      <c r="AD3">
        <f t="shared" si="0"/>
        <v>3.1622776601682792E-5</v>
      </c>
      <c r="AE3">
        <f t="shared" si="0"/>
        <v>3.9810717055348427E-5</v>
      </c>
      <c r="AF3">
        <f t="shared" si="0"/>
        <v>5.0118723362725456E-5</v>
      </c>
      <c r="AG3">
        <f t="shared" si="0"/>
        <v>6.309573444801703E-5</v>
      </c>
      <c r="AH3">
        <f t="shared" si="0"/>
        <v>7.9432823472425063E-5</v>
      </c>
      <c r="AI3">
        <f t="shared" si="0"/>
        <v>9.9999999999995993E-5</v>
      </c>
      <c r="AJ3">
        <f t="shared" si="0"/>
        <v>1.2589254117941157E-4</v>
      </c>
      <c r="AK3">
        <f t="shared" si="0"/>
        <v>1.5848931924610472E-4</v>
      </c>
      <c r="AL3">
        <f t="shared" si="0"/>
        <v>1.9952623149687945E-4</v>
      </c>
      <c r="AM3">
        <f t="shared" si="0"/>
        <v>2.51188643150947E-4</v>
      </c>
      <c r="AN3">
        <f t="shared" si="0"/>
        <v>3.1622776601682379E-4</v>
      </c>
      <c r="AO3">
        <f t="shared" si="0"/>
        <v>3.9810717055347908E-4</v>
      </c>
      <c r="AP3">
        <f t="shared" si="0"/>
        <v>5.0118723362724889E-4</v>
      </c>
      <c r="AQ3">
        <f t="shared" si="0"/>
        <v>6.3095734448016382E-4</v>
      </c>
      <c r="AR3">
        <f t="shared" si="0"/>
        <v>7.9432823472424423E-4</v>
      </c>
      <c r="AS3" s="25">
        <f t="shared" si="0"/>
        <v>9.9999999999995232E-4</v>
      </c>
      <c r="AT3" s="23">
        <f t="shared" si="0"/>
        <v>1.2589254117941059E-3</v>
      </c>
      <c r="AU3">
        <f t="shared" si="0"/>
        <v>1.5848931924610347E-3</v>
      </c>
      <c r="AV3">
        <f t="shared" si="0"/>
        <v>1.9952623149687805E-3</v>
      </c>
      <c r="AW3">
        <f t="shared" si="0"/>
        <v>2.511886431509455E-3</v>
      </c>
      <c r="AX3">
        <f t="shared" si="0"/>
        <v>3.1622776601682189E-3</v>
      </c>
      <c r="AY3">
        <f t="shared" si="0"/>
        <v>3.981071705534767E-3</v>
      </c>
      <c r="AZ3">
        <f t="shared" si="0"/>
        <v>5.0118723362724583E-3</v>
      </c>
      <c r="BA3">
        <f t="shared" si="0"/>
        <v>6.3095734448016007E-3</v>
      </c>
      <c r="BB3">
        <f t="shared" si="0"/>
        <v>7.9432823472423957E-3</v>
      </c>
      <c r="BC3">
        <f t="shared" si="0"/>
        <v>9.9999999999994711E-3</v>
      </c>
      <c r="BD3">
        <f t="shared" si="0"/>
        <v>1.2589254117940997E-2</v>
      </c>
      <c r="BE3">
        <f t="shared" si="0"/>
        <v>1.5848931924610281E-2</v>
      </c>
      <c r="BF3">
        <f t="shared" si="0"/>
        <v>1.995262314968772E-2</v>
      </c>
      <c r="BG3">
        <f t="shared" si="0"/>
        <v>2.5118864315094431E-2</v>
      </c>
      <c r="BH3">
        <f t="shared" si="0"/>
        <v>3.162277660168207E-2</v>
      </c>
      <c r="BI3">
        <f t="shared" si="0"/>
        <v>3.9810717055347535E-2</v>
      </c>
      <c r="BJ3">
        <f t="shared" si="0"/>
        <v>5.0118723362724465E-2</v>
      </c>
      <c r="BK3">
        <f t="shared" si="0"/>
        <v>6.3095734448015819E-2</v>
      </c>
      <c r="BL3">
        <f t="shared" si="0"/>
        <v>7.9432823472423725E-2</v>
      </c>
      <c r="BM3">
        <f t="shared" si="0"/>
        <v>9.9999999999994427E-2</v>
      </c>
      <c r="BN3">
        <f t="shared" si="0"/>
        <v>0.12589254117940971</v>
      </c>
      <c r="BO3">
        <f t="shared" si="0"/>
        <v>0.15848931924610246</v>
      </c>
      <c r="BP3">
        <f t="shared" si="0"/>
        <v>0.1995262314968767</v>
      </c>
      <c r="BQ3">
        <f t="shared" si="0"/>
        <v>0.25118864315094375</v>
      </c>
      <c r="BR3">
        <f t="shared" si="0"/>
        <v>0.31622776601681996</v>
      </c>
      <c r="BS3">
        <f t="shared" si="0"/>
        <v>0.39810717055347461</v>
      </c>
      <c r="BT3">
        <f t="shared" si="0"/>
        <v>0.50118723362724382</v>
      </c>
      <c r="BU3">
        <f t="shared" si="0"/>
        <v>0.63095734448015739</v>
      </c>
      <c r="BV3">
        <f t="shared" si="0"/>
        <v>0.7943282347242363</v>
      </c>
      <c r="BW3">
        <f t="shared" si="0"/>
        <v>0.99999999999994316</v>
      </c>
    </row>
    <row r="4" spans="2:75" x14ac:dyDescent="0.35">
      <c r="E4" s="20"/>
      <c r="F4" s="10"/>
      <c r="G4" s="10"/>
      <c r="H4" s="10"/>
      <c r="I4" s="10"/>
      <c r="N4" s="19">
        <v>9.9999999999999995E-7</v>
      </c>
      <c r="O4" s="22">
        <f>O$3*$N4*$C$5/$C$6</f>
        <v>6.8458701240639326E-8</v>
      </c>
      <c r="P4" s="22">
        <f t="shared" ref="P4:BW8" si="1">P$3*$N4*$C$5/$C$6</f>
        <v>8.61843986502655E-8</v>
      </c>
      <c r="Q4" s="22">
        <f t="shared" si="1"/>
        <v>1.0849972956101791E-7</v>
      </c>
      <c r="R4" s="22">
        <f t="shared" si="1"/>
        <v>1.3659306671715986E-7</v>
      </c>
      <c r="S4" s="22">
        <f t="shared" si="1"/>
        <v>1.7196048276512813E-7</v>
      </c>
      <c r="T4" s="22">
        <f t="shared" si="1"/>
        <v>2.1648542157741218E-7</v>
      </c>
      <c r="U4" s="22">
        <f t="shared" si="1"/>
        <v>2.7253899850677727E-7</v>
      </c>
      <c r="V4" s="22">
        <f t="shared" si="1"/>
        <v>3.4310627092511417E-7</v>
      </c>
      <c r="W4" s="22">
        <f t="shared" si="1"/>
        <v>4.3194520341355925E-7</v>
      </c>
      <c r="X4" s="22">
        <f t="shared" si="1"/>
        <v>5.4378679307992999E-7</v>
      </c>
      <c r="Y4" s="22">
        <f t="shared" si="1"/>
        <v>6.8458701240637833E-7</v>
      </c>
      <c r="Z4" s="22">
        <f t="shared" si="1"/>
        <v>8.6184398650263629E-7</v>
      </c>
      <c r="AA4" s="22">
        <f t="shared" si="1"/>
        <v>1.0849972956101568E-6</v>
      </c>
      <c r="AB4" s="22">
        <f t="shared" si="1"/>
        <v>1.3659306671715711E-6</v>
      </c>
      <c r="AC4" s="22">
        <f t="shared" si="1"/>
        <v>1.7196048276512498E-6</v>
      </c>
      <c r="AD4" s="22">
        <f t="shared" si="1"/>
        <v>2.1648542157740817E-6</v>
      </c>
      <c r="AE4" s="22">
        <f t="shared" si="1"/>
        <v>2.7253899850677226E-6</v>
      </c>
      <c r="AF4" s="22">
        <f t="shared" si="1"/>
        <v>3.4310627092510718E-6</v>
      </c>
      <c r="AG4" s="22">
        <f t="shared" si="1"/>
        <v>4.3194520341355119E-6</v>
      </c>
      <c r="AH4" s="22">
        <f t="shared" si="1"/>
        <v>5.4378679307991904E-6</v>
      </c>
      <c r="AI4" s="22">
        <f t="shared" si="1"/>
        <v>6.8458701240636567E-6</v>
      </c>
      <c r="AJ4" s="22">
        <f t="shared" si="1"/>
        <v>8.6184398650262178E-6</v>
      </c>
      <c r="AK4" s="22">
        <f t="shared" si="1"/>
        <v>1.084997295610139E-5</v>
      </c>
      <c r="AL4" s="22">
        <f t="shared" si="1"/>
        <v>1.3659306671715507E-5</v>
      </c>
      <c r="AM4" s="22">
        <f t="shared" si="1"/>
        <v>1.7196048276512239E-5</v>
      </c>
      <c r="AN4" s="22">
        <f t="shared" si="1"/>
        <v>2.1648542157740533E-5</v>
      </c>
      <c r="AO4" s="22">
        <f t="shared" si="1"/>
        <v>2.7253899850676863E-5</v>
      </c>
      <c r="AP4" s="22">
        <f t="shared" si="1"/>
        <v>3.4310627092510327E-5</v>
      </c>
      <c r="AQ4" s="22">
        <f t="shared" si="1"/>
        <v>4.3194520341354673E-5</v>
      </c>
      <c r="AR4" s="22">
        <f t="shared" si="1"/>
        <v>5.4378679307991457E-5</v>
      </c>
      <c r="AS4" s="26">
        <f t="shared" si="1"/>
        <v>6.8458701240636062E-5</v>
      </c>
      <c r="AT4" s="24">
        <f t="shared" si="1"/>
        <v>8.6184398650261524E-5</v>
      </c>
      <c r="AU4" s="22">
        <f t="shared" si="1"/>
        <v>1.0849972956101303E-4</v>
      </c>
      <c r="AV4" s="22">
        <f t="shared" si="1"/>
        <v>1.3659306671715411E-4</v>
      </c>
      <c r="AW4" s="22">
        <f t="shared" si="1"/>
        <v>1.7196048276512139E-4</v>
      </c>
      <c r="AX4" s="22">
        <f t="shared" si="1"/>
        <v>2.1648542157740402E-4</v>
      </c>
      <c r="AY4" s="22">
        <f t="shared" si="1"/>
        <v>2.7253899850676708E-4</v>
      </c>
      <c r="AZ4" s="22">
        <f t="shared" si="1"/>
        <v>3.4310627092510123E-4</v>
      </c>
      <c r="BA4" s="22">
        <f t="shared" si="1"/>
        <v>4.3194520341354419E-4</v>
      </c>
      <c r="BB4" s="22">
        <f t="shared" si="1"/>
        <v>5.4378679307991141E-4</v>
      </c>
      <c r="BC4" s="22">
        <f t="shared" si="1"/>
        <v>6.8458701240635693E-4</v>
      </c>
      <c r="BD4" s="22">
        <f t="shared" si="1"/>
        <v>8.6184398650261099E-4</v>
      </c>
      <c r="BE4" s="22">
        <f t="shared" si="1"/>
        <v>1.0849972956101259E-3</v>
      </c>
      <c r="BF4" s="22">
        <f t="shared" si="1"/>
        <v>1.3659306671715355E-3</v>
      </c>
      <c r="BG4" s="22">
        <f t="shared" si="1"/>
        <v>1.719604827651206E-3</v>
      </c>
      <c r="BH4" s="22">
        <f t="shared" si="1"/>
        <v>2.1648542157740322E-3</v>
      </c>
      <c r="BI4" s="22">
        <f t="shared" si="1"/>
        <v>2.7253899850676606E-3</v>
      </c>
      <c r="BJ4" s="22">
        <f t="shared" si="1"/>
        <v>3.4310627092510042E-3</v>
      </c>
      <c r="BK4" s="22">
        <f t="shared" si="1"/>
        <v>4.3194520341354294E-3</v>
      </c>
      <c r="BL4" s="22">
        <f t="shared" si="1"/>
        <v>5.4378679307990983E-3</v>
      </c>
      <c r="BM4" s="22">
        <f t="shared" si="1"/>
        <v>6.8458701240635507E-3</v>
      </c>
      <c r="BN4" s="22">
        <f t="shared" si="1"/>
        <v>8.618439865026091E-3</v>
      </c>
      <c r="BO4" s="22">
        <f t="shared" si="1"/>
        <v>1.0849972956101236E-2</v>
      </c>
      <c r="BP4" s="22">
        <f t="shared" si="1"/>
        <v>1.3659306671715322E-2</v>
      </c>
      <c r="BQ4" s="22">
        <f t="shared" si="1"/>
        <v>1.719604827651202E-2</v>
      </c>
      <c r="BR4" s="22">
        <f t="shared" si="1"/>
        <v>2.1648542157740269E-2</v>
      </c>
      <c r="BS4" s="22">
        <f t="shared" si="1"/>
        <v>2.7253899850676559E-2</v>
      </c>
      <c r="BT4" s="22">
        <f t="shared" si="1"/>
        <v>3.4310627092509982E-2</v>
      </c>
      <c r="BU4" s="22">
        <f t="shared" si="1"/>
        <v>4.3194520341354244E-2</v>
      </c>
      <c r="BV4" s="22">
        <f t="shared" si="1"/>
        <v>5.4378679307990917E-2</v>
      </c>
      <c r="BW4" s="22">
        <f t="shared" si="1"/>
        <v>6.8458701240635425E-2</v>
      </c>
    </row>
    <row r="5" spans="2:75" ht="17.5" x14ac:dyDescent="0.45">
      <c r="B5" s="1" t="s">
        <v>5</v>
      </c>
      <c r="C5" s="5">
        <v>1.2250000000000001</v>
      </c>
      <c r="E5" t="s">
        <v>41</v>
      </c>
      <c r="F5" s="10">
        <v>0.1</v>
      </c>
      <c r="G5" s="10" t="s">
        <v>36</v>
      </c>
      <c r="H5" s="10">
        <v>1000</v>
      </c>
      <c r="I5" s="10"/>
      <c r="N5" s="19">
        <f>10^(LOG10(N4)+$C$3)</f>
        <v>1.2589254117941642E-6</v>
      </c>
      <c r="O5" s="22">
        <f t="shared" ref="O5:AD68" si="2">O$3*$N5*$C$5/$C$6</f>
        <v>8.61843986502655E-8</v>
      </c>
      <c r="P5" s="22">
        <f t="shared" si="2"/>
        <v>1.0849972956101792E-7</v>
      </c>
      <c r="Q5" s="22">
        <f t="shared" si="2"/>
        <v>1.3659306671715991E-7</v>
      </c>
      <c r="R5" s="22">
        <f t="shared" si="2"/>
        <v>1.7196048276512824E-7</v>
      </c>
      <c r="S5" s="22">
        <f t="shared" si="2"/>
        <v>2.1648542157741224E-7</v>
      </c>
      <c r="T5" s="22">
        <f t="shared" si="2"/>
        <v>2.7253899850677684E-7</v>
      </c>
      <c r="U5" s="22">
        <f t="shared" si="2"/>
        <v>3.4310627092511369E-7</v>
      </c>
      <c r="V5" s="22">
        <f t="shared" si="2"/>
        <v>4.3194520341355941E-7</v>
      </c>
      <c r="W5" s="22">
        <f t="shared" si="2"/>
        <v>5.4378679307992914E-7</v>
      </c>
      <c r="X5" s="22">
        <f t="shared" si="2"/>
        <v>6.8458701240637865E-7</v>
      </c>
      <c r="Y5" s="22">
        <f t="shared" si="2"/>
        <v>8.618439865026365E-7</v>
      </c>
      <c r="Z5" s="22">
        <f t="shared" si="2"/>
        <v>1.0849972956101555E-6</v>
      </c>
      <c r="AA5" s="22">
        <f t="shared" si="2"/>
        <v>1.3659306671715715E-6</v>
      </c>
      <c r="AB5" s="22">
        <f t="shared" si="2"/>
        <v>1.7196048276512477E-6</v>
      </c>
      <c r="AC5" s="22">
        <f t="shared" si="2"/>
        <v>2.1648542157740825E-6</v>
      </c>
      <c r="AD5" s="22">
        <f t="shared" si="2"/>
        <v>2.7253899850677184E-6</v>
      </c>
      <c r="AE5" s="22">
        <f t="shared" si="1"/>
        <v>3.4310627092510731E-6</v>
      </c>
      <c r="AF5" s="22">
        <f t="shared" si="1"/>
        <v>4.3194520341355068E-6</v>
      </c>
      <c r="AG5" s="22">
        <f t="shared" si="1"/>
        <v>5.4378679307991904E-6</v>
      </c>
      <c r="AH5" s="22">
        <f t="shared" si="1"/>
        <v>6.845870124063649E-6</v>
      </c>
      <c r="AI5" s="22">
        <f t="shared" si="1"/>
        <v>8.6184398650262059E-6</v>
      </c>
      <c r="AJ5" s="22">
        <f t="shared" si="1"/>
        <v>1.0849972956101373E-5</v>
      </c>
      <c r="AK5" s="22">
        <f t="shared" si="1"/>
        <v>1.3659306671715487E-5</v>
      </c>
      <c r="AL5" s="22">
        <f t="shared" si="1"/>
        <v>1.7196048276512219E-5</v>
      </c>
      <c r="AM5" s="22">
        <f t="shared" si="1"/>
        <v>2.1648542157740502E-5</v>
      </c>
      <c r="AN5" s="22">
        <f t="shared" si="1"/>
        <v>2.7253899850676826E-5</v>
      </c>
      <c r="AO5" s="22">
        <f t="shared" si="1"/>
        <v>3.4310627092510286E-5</v>
      </c>
      <c r="AP5" s="22">
        <f t="shared" si="1"/>
        <v>4.3194520341354579E-5</v>
      </c>
      <c r="AQ5" s="22">
        <f t="shared" si="1"/>
        <v>5.4378679307991341E-5</v>
      </c>
      <c r="AR5" s="22">
        <f t="shared" si="1"/>
        <v>6.845870124063594E-5</v>
      </c>
      <c r="AS5" s="26">
        <f t="shared" si="1"/>
        <v>8.6184398650261402E-5</v>
      </c>
      <c r="AT5" s="24">
        <f t="shared" si="1"/>
        <v>1.0849972956101289E-4</v>
      </c>
      <c r="AU5" s="22">
        <f t="shared" si="1"/>
        <v>1.3659306671715381E-4</v>
      </c>
      <c r="AV5" s="22">
        <f t="shared" si="1"/>
        <v>1.7196048276512101E-4</v>
      </c>
      <c r="AW5" s="22">
        <f t="shared" si="1"/>
        <v>2.1648542157740375E-4</v>
      </c>
      <c r="AX5" s="22">
        <f t="shared" si="1"/>
        <v>2.7253899850676665E-4</v>
      </c>
      <c r="AY5" s="22">
        <f t="shared" si="1"/>
        <v>3.431062709251008E-4</v>
      </c>
      <c r="AZ5" s="22">
        <f t="shared" si="1"/>
        <v>4.3194520341354321E-4</v>
      </c>
      <c r="BA5" s="22">
        <f t="shared" si="1"/>
        <v>5.4378679307991022E-4</v>
      </c>
      <c r="BB5" s="22">
        <f t="shared" si="1"/>
        <v>6.845870124063553E-4</v>
      </c>
      <c r="BC5" s="22">
        <f t="shared" si="1"/>
        <v>8.6184398650260947E-4</v>
      </c>
      <c r="BD5" s="22">
        <f t="shared" si="1"/>
        <v>1.0849972956101235E-3</v>
      </c>
      <c r="BE5" s="22">
        <f t="shared" si="1"/>
        <v>1.3659306671715324E-3</v>
      </c>
      <c r="BF5" s="22">
        <f t="shared" si="1"/>
        <v>1.7196048276512026E-3</v>
      </c>
      <c r="BG5" s="22">
        <f t="shared" si="1"/>
        <v>2.164854215774027E-3</v>
      </c>
      <c r="BH5" s="22">
        <f t="shared" si="1"/>
        <v>2.7253899850676559E-3</v>
      </c>
      <c r="BI5" s="22">
        <f t="shared" si="1"/>
        <v>3.431062709250996E-3</v>
      </c>
      <c r="BJ5" s="22">
        <f t="shared" si="1"/>
        <v>4.3194520341354207E-3</v>
      </c>
      <c r="BK5" s="22">
        <f t="shared" si="1"/>
        <v>5.4378679307990861E-3</v>
      </c>
      <c r="BL5" s="22">
        <f t="shared" si="1"/>
        <v>6.8458701240635342E-3</v>
      </c>
      <c r="BM5" s="22">
        <f t="shared" si="1"/>
        <v>8.6184398650260719E-3</v>
      </c>
      <c r="BN5" s="22">
        <f t="shared" si="1"/>
        <v>1.0849972956101213E-2</v>
      </c>
      <c r="BO5" s="22">
        <f t="shared" si="1"/>
        <v>1.3659306671715292E-2</v>
      </c>
      <c r="BP5" s="22">
        <f t="shared" si="1"/>
        <v>1.7196048276511985E-2</v>
      </c>
      <c r="BQ5" s="22">
        <f t="shared" si="1"/>
        <v>2.1648542157740223E-2</v>
      </c>
      <c r="BR5" s="22">
        <f t="shared" si="1"/>
        <v>2.7253899850676496E-2</v>
      </c>
      <c r="BS5" s="22">
        <f t="shared" si="1"/>
        <v>3.4310627092509899E-2</v>
      </c>
      <c r="BT5" s="22">
        <f t="shared" si="1"/>
        <v>4.319452034135414E-2</v>
      </c>
      <c r="BU5" s="22">
        <f t="shared" si="1"/>
        <v>5.4378679307990785E-2</v>
      </c>
      <c r="BV5" s="22">
        <f t="shared" si="1"/>
        <v>6.8458701240635259E-2</v>
      </c>
      <c r="BW5" s="22">
        <f t="shared" si="1"/>
        <v>8.6184398650260619E-2</v>
      </c>
    </row>
    <row r="6" spans="2:75" x14ac:dyDescent="0.35">
      <c r="B6" s="1" t="s">
        <v>7</v>
      </c>
      <c r="C6" s="2">
        <f>1.7894*10^(-5)</f>
        <v>1.7894000000000002E-5</v>
      </c>
      <c r="E6" s="21"/>
      <c r="F6" s="10"/>
      <c r="G6" s="10"/>
      <c r="H6" s="10"/>
      <c r="I6" s="10"/>
      <c r="N6" s="19">
        <f t="shared" ref="N6:N69" si="3">10^(LOG10(N5)+$C$3)</f>
        <v>1.5848931924611056E-6</v>
      </c>
      <c r="O6" s="22">
        <f t="shared" si="2"/>
        <v>1.0849972956101791E-7</v>
      </c>
      <c r="P6" s="22">
        <f t="shared" si="1"/>
        <v>1.3659306671715991E-7</v>
      </c>
      <c r="Q6" s="22">
        <f t="shared" si="1"/>
        <v>1.7196048276512826E-7</v>
      </c>
      <c r="R6" s="22">
        <f t="shared" si="1"/>
        <v>2.1648542157741232E-7</v>
      </c>
      <c r="S6" s="22">
        <f t="shared" si="1"/>
        <v>2.725389985067769E-7</v>
      </c>
      <c r="T6" s="22">
        <f t="shared" si="1"/>
        <v>3.4310627092511311E-7</v>
      </c>
      <c r="U6" s="22">
        <f t="shared" si="1"/>
        <v>4.3194520341355872E-7</v>
      </c>
      <c r="V6" s="22">
        <f t="shared" si="1"/>
        <v>5.4378679307992914E-7</v>
      </c>
      <c r="W6" s="22">
        <f t="shared" si="1"/>
        <v>6.8458701240637769E-7</v>
      </c>
      <c r="X6" s="22">
        <f t="shared" si="1"/>
        <v>8.6184398650263671E-7</v>
      </c>
      <c r="Y6" s="22">
        <f t="shared" si="1"/>
        <v>1.0849972956101555E-6</v>
      </c>
      <c r="Z6" s="22">
        <f t="shared" si="1"/>
        <v>1.3659306671715694E-6</v>
      </c>
      <c r="AA6" s="22">
        <f t="shared" si="1"/>
        <v>1.7196048276512477E-6</v>
      </c>
      <c r="AB6" s="22">
        <f t="shared" si="1"/>
        <v>2.1648542157740791E-6</v>
      </c>
      <c r="AC6" s="22">
        <f t="shared" si="1"/>
        <v>2.7253899850677184E-6</v>
      </c>
      <c r="AD6" s="22">
        <f t="shared" si="1"/>
        <v>3.4310627092510671E-6</v>
      </c>
      <c r="AE6" s="22">
        <f t="shared" si="1"/>
        <v>4.3194520341355068E-6</v>
      </c>
      <c r="AF6" s="22">
        <f t="shared" si="1"/>
        <v>5.4378679307991819E-6</v>
      </c>
      <c r="AG6" s="22">
        <f t="shared" si="1"/>
        <v>6.845870124063649E-6</v>
      </c>
      <c r="AH6" s="22">
        <f t="shared" si="1"/>
        <v>8.6184398650261941E-6</v>
      </c>
      <c r="AI6" s="22">
        <f t="shared" si="1"/>
        <v>1.0849972956101356E-5</v>
      </c>
      <c r="AJ6" s="22">
        <f t="shared" si="1"/>
        <v>1.3659306671715463E-5</v>
      </c>
      <c r="AK6" s="22">
        <f t="shared" si="1"/>
        <v>1.7196048276512192E-5</v>
      </c>
      <c r="AL6" s="22">
        <f t="shared" si="1"/>
        <v>2.1648542157740472E-5</v>
      </c>
      <c r="AM6" s="22">
        <f t="shared" si="1"/>
        <v>2.7253899850676782E-5</v>
      </c>
      <c r="AN6" s="22">
        <f t="shared" si="1"/>
        <v>3.4310627092510225E-5</v>
      </c>
      <c r="AO6" s="22">
        <f t="shared" si="1"/>
        <v>4.3194520341354518E-5</v>
      </c>
      <c r="AP6" s="22">
        <f t="shared" si="1"/>
        <v>5.4378679307991206E-5</v>
      </c>
      <c r="AQ6" s="22">
        <f t="shared" si="1"/>
        <v>6.8458701240635791E-5</v>
      </c>
      <c r="AR6" s="22">
        <f t="shared" si="1"/>
        <v>8.6184398650261253E-5</v>
      </c>
      <c r="AS6" s="26">
        <f t="shared" si="1"/>
        <v>1.0849972956101272E-4</v>
      </c>
      <c r="AT6" s="24">
        <f t="shared" si="1"/>
        <v>1.3659306671715357E-4</v>
      </c>
      <c r="AU6" s="22">
        <f t="shared" si="1"/>
        <v>1.7196048276512055E-4</v>
      </c>
      <c r="AV6" s="22">
        <f t="shared" si="1"/>
        <v>2.1648542157740323E-4</v>
      </c>
      <c r="AW6" s="22">
        <f t="shared" si="1"/>
        <v>2.7253899850676616E-4</v>
      </c>
      <c r="AX6" s="22">
        <f t="shared" si="1"/>
        <v>3.431062709251002E-4</v>
      </c>
      <c r="AY6" s="22">
        <f t="shared" si="1"/>
        <v>4.3194520341354256E-4</v>
      </c>
      <c r="AZ6" s="22">
        <f t="shared" si="1"/>
        <v>5.437867930799087E-4</v>
      </c>
      <c r="BA6" s="22">
        <f t="shared" si="1"/>
        <v>6.8458701240635379E-4</v>
      </c>
      <c r="BB6" s="22">
        <f t="shared" si="1"/>
        <v>8.6184398650260741E-4</v>
      </c>
      <c r="BC6" s="22">
        <f t="shared" si="1"/>
        <v>1.0849972956101215E-3</v>
      </c>
      <c r="BD6" s="22">
        <f t="shared" si="1"/>
        <v>1.365930667171529E-3</v>
      </c>
      <c r="BE6" s="22">
        <f t="shared" si="1"/>
        <v>1.7196048276511982E-3</v>
      </c>
      <c r="BF6" s="22">
        <f t="shared" si="1"/>
        <v>2.1648542157740227E-3</v>
      </c>
      <c r="BG6" s="22">
        <f t="shared" si="1"/>
        <v>2.7253899850676485E-3</v>
      </c>
      <c r="BH6" s="22">
        <f t="shared" si="1"/>
        <v>3.4310627092509895E-3</v>
      </c>
      <c r="BI6" s="22">
        <f t="shared" si="1"/>
        <v>4.3194520341354103E-3</v>
      </c>
      <c r="BJ6" s="22">
        <f t="shared" si="1"/>
        <v>5.437867930799074E-3</v>
      </c>
      <c r="BK6" s="22">
        <f t="shared" si="1"/>
        <v>6.8458701240635186E-3</v>
      </c>
      <c r="BL6" s="22">
        <f t="shared" si="1"/>
        <v>8.6184398650260494E-3</v>
      </c>
      <c r="BM6" s="22">
        <f t="shared" si="1"/>
        <v>1.0849972956101184E-2</v>
      </c>
      <c r="BN6" s="22">
        <f t="shared" si="1"/>
        <v>1.3659306671715263E-2</v>
      </c>
      <c r="BO6" s="22">
        <f t="shared" si="1"/>
        <v>1.7196048276511944E-2</v>
      </c>
      <c r="BP6" s="22">
        <f t="shared" si="1"/>
        <v>2.1648542157740175E-2</v>
      </c>
      <c r="BQ6" s="22">
        <f t="shared" si="1"/>
        <v>2.725389985067643E-2</v>
      </c>
      <c r="BR6" s="22">
        <f t="shared" si="1"/>
        <v>3.4310627092509809E-2</v>
      </c>
      <c r="BS6" s="22">
        <f t="shared" si="1"/>
        <v>4.3194520341354022E-2</v>
      </c>
      <c r="BT6" s="22">
        <f t="shared" si="1"/>
        <v>5.4378679307990653E-2</v>
      </c>
      <c r="BU6" s="22">
        <f t="shared" si="1"/>
        <v>6.8458701240635078E-2</v>
      </c>
      <c r="BV6" s="22">
        <f t="shared" si="1"/>
        <v>8.6184398650260383E-2</v>
      </c>
      <c r="BW6" s="22">
        <f t="shared" si="1"/>
        <v>0.10849972956101173</v>
      </c>
    </row>
    <row r="7" spans="2:75" x14ac:dyDescent="0.35">
      <c r="E7" t="s">
        <v>42</v>
      </c>
      <c r="F7" s="10">
        <v>1000</v>
      </c>
      <c r="G7" s="10" t="s">
        <v>36</v>
      </c>
      <c r="H7" s="10">
        <v>350000</v>
      </c>
      <c r="I7" s="10"/>
      <c r="N7" s="19">
        <f t="shared" si="3"/>
        <v>1.9952623149688643E-6</v>
      </c>
      <c r="O7" s="22">
        <f t="shared" si="2"/>
        <v>1.3659306671715986E-7</v>
      </c>
      <c r="P7" s="22">
        <f t="shared" si="1"/>
        <v>1.7196048276512824E-7</v>
      </c>
      <c r="Q7" s="22">
        <f t="shared" si="1"/>
        <v>2.1648542157741232E-7</v>
      </c>
      <c r="R7" s="22">
        <f t="shared" si="1"/>
        <v>2.725389985067769E-7</v>
      </c>
      <c r="S7" s="22">
        <f t="shared" si="1"/>
        <v>3.4310627092511311E-7</v>
      </c>
      <c r="T7" s="22">
        <f t="shared" si="1"/>
        <v>4.3194520341355798E-7</v>
      </c>
      <c r="U7" s="22">
        <f t="shared" si="1"/>
        <v>5.4378679307992829E-7</v>
      </c>
      <c r="V7" s="22">
        <f t="shared" si="1"/>
        <v>6.8458701240637759E-7</v>
      </c>
      <c r="W7" s="22">
        <f t="shared" si="1"/>
        <v>8.6184398650263523E-7</v>
      </c>
      <c r="X7" s="22">
        <f t="shared" si="1"/>
        <v>1.0849972956101558E-6</v>
      </c>
      <c r="Y7" s="22">
        <f t="shared" si="1"/>
        <v>1.3659306671715689E-6</v>
      </c>
      <c r="Z7" s="22">
        <f t="shared" si="1"/>
        <v>1.7196048276512452E-6</v>
      </c>
      <c r="AA7" s="22">
        <f t="shared" si="1"/>
        <v>2.1648542157740791E-6</v>
      </c>
      <c r="AB7" s="22">
        <f t="shared" si="1"/>
        <v>2.7253899850677145E-6</v>
      </c>
      <c r="AC7" s="22">
        <f t="shared" si="1"/>
        <v>3.4310627092510671E-6</v>
      </c>
      <c r="AD7" s="22">
        <f t="shared" si="1"/>
        <v>4.3194520341354992E-6</v>
      </c>
      <c r="AE7" s="22">
        <f t="shared" si="1"/>
        <v>5.4378679307991819E-6</v>
      </c>
      <c r="AF7" s="22">
        <f t="shared" si="1"/>
        <v>6.8458701240636372E-6</v>
      </c>
      <c r="AG7" s="22">
        <f t="shared" si="1"/>
        <v>8.6184398650261941E-6</v>
      </c>
      <c r="AH7" s="22">
        <f t="shared" si="1"/>
        <v>1.0849972956101339E-5</v>
      </c>
      <c r="AI7" s="22">
        <f t="shared" si="1"/>
        <v>1.3659306671715441E-5</v>
      </c>
      <c r="AJ7" s="22">
        <f t="shared" si="1"/>
        <v>1.7196048276512161E-5</v>
      </c>
      <c r="AK7" s="22">
        <f t="shared" si="1"/>
        <v>2.1648542157740431E-5</v>
      </c>
      <c r="AL7" s="22">
        <f t="shared" si="1"/>
        <v>2.7253899850676735E-5</v>
      </c>
      <c r="AM7" s="22">
        <f t="shared" si="1"/>
        <v>3.4310627092510171E-5</v>
      </c>
      <c r="AN7" s="22">
        <f t="shared" si="1"/>
        <v>4.3194520341354436E-5</v>
      </c>
      <c r="AO7" s="22">
        <f t="shared" si="1"/>
        <v>5.4378679307991111E-5</v>
      </c>
      <c r="AP7" s="22">
        <f t="shared" si="1"/>
        <v>6.8458701240635601E-5</v>
      </c>
      <c r="AQ7" s="22">
        <f t="shared" si="1"/>
        <v>8.6184398650261036E-5</v>
      </c>
      <c r="AR7" s="22">
        <f t="shared" si="1"/>
        <v>1.0849972956101252E-4</v>
      </c>
      <c r="AS7" s="26">
        <f t="shared" si="1"/>
        <v>1.3659306671715335E-4</v>
      </c>
      <c r="AT7" s="24">
        <f t="shared" si="1"/>
        <v>1.7196048276512028E-4</v>
      </c>
      <c r="AU7" s="22">
        <f t="shared" si="1"/>
        <v>2.1648542157740264E-4</v>
      </c>
      <c r="AV7" s="22">
        <f t="shared" si="1"/>
        <v>2.7253899850676546E-4</v>
      </c>
      <c r="AW7" s="22">
        <f t="shared" si="1"/>
        <v>3.4310627092509966E-4</v>
      </c>
      <c r="AX7" s="22">
        <f t="shared" si="1"/>
        <v>4.3194520341354169E-4</v>
      </c>
      <c r="AY7" s="22">
        <f t="shared" si="1"/>
        <v>5.4378679307990783E-4</v>
      </c>
      <c r="AZ7" s="22">
        <f t="shared" si="1"/>
        <v>6.8458701240635183E-4</v>
      </c>
      <c r="BA7" s="22">
        <f t="shared" si="1"/>
        <v>8.6184398650260524E-4</v>
      </c>
      <c r="BB7" s="22">
        <f t="shared" si="1"/>
        <v>1.0849972956101187E-3</v>
      </c>
      <c r="BC7" s="22">
        <f t="shared" si="1"/>
        <v>1.3659306671715266E-3</v>
      </c>
      <c r="BD7" s="22">
        <f t="shared" si="1"/>
        <v>1.7196048276511941E-3</v>
      </c>
      <c r="BE7" s="22">
        <f t="shared" si="1"/>
        <v>2.1648542157740171E-3</v>
      </c>
      <c r="BF7" s="22">
        <f t="shared" si="1"/>
        <v>2.7253899850676433E-3</v>
      </c>
      <c r="BG7" s="22">
        <f t="shared" si="1"/>
        <v>3.4310627092509799E-3</v>
      </c>
      <c r="BH7" s="22">
        <f t="shared" si="1"/>
        <v>4.3194520341354008E-3</v>
      </c>
      <c r="BI7" s="22">
        <f t="shared" si="1"/>
        <v>5.4378679307990601E-3</v>
      </c>
      <c r="BJ7" s="22">
        <f t="shared" si="1"/>
        <v>6.8458701240635021E-3</v>
      </c>
      <c r="BK7" s="22">
        <f t="shared" si="1"/>
        <v>8.6184398650260268E-3</v>
      </c>
      <c r="BL7" s="22">
        <f t="shared" si="1"/>
        <v>1.0849972956101156E-2</v>
      </c>
      <c r="BM7" s="22">
        <f t="shared" si="1"/>
        <v>1.3659306671715225E-2</v>
      </c>
      <c r="BN7" s="22">
        <f t="shared" si="1"/>
        <v>1.7196048276511906E-2</v>
      </c>
      <c r="BO7" s="22">
        <f t="shared" si="1"/>
        <v>2.1648542157740126E-2</v>
      </c>
      <c r="BP7" s="22">
        <f t="shared" si="1"/>
        <v>2.7253899850676364E-2</v>
      </c>
      <c r="BQ7" s="22">
        <f t="shared" si="1"/>
        <v>3.4310627092509725E-2</v>
      </c>
      <c r="BR7" s="22">
        <f t="shared" si="1"/>
        <v>4.3194520341353911E-2</v>
      </c>
      <c r="BS7" s="22">
        <f t="shared" si="1"/>
        <v>5.43786793079905E-2</v>
      </c>
      <c r="BT7" s="22">
        <f t="shared" si="1"/>
        <v>6.8458701240634912E-2</v>
      </c>
      <c r="BU7" s="22">
        <f t="shared" si="1"/>
        <v>8.6184398650260174E-2</v>
      </c>
      <c r="BV7" s="22">
        <f t="shared" si="1"/>
        <v>0.10849972956101145</v>
      </c>
      <c r="BW7" s="22">
        <f t="shared" si="1"/>
        <v>0.1365930667171521</v>
      </c>
    </row>
    <row r="8" spans="2:75" x14ac:dyDescent="0.35">
      <c r="B8" t="s">
        <v>52</v>
      </c>
      <c r="C8">
        <v>8940</v>
      </c>
      <c r="E8" s="13"/>
      <c r="F8" s="10"/>
      <c r="G8" s="10"/>
      <c r="H8" s="10"/>
      <c r="I8" s="10"/>
      <c r="N8" s="19">
        <f t="shared" si="3"/>
        <v>2.5118864315095539E-6</v>
      </c>
      <c r="O8" s="22">
        <f t="shared" si="2"/>
        <v>1.7196048276512813E-7</v>
      </c>
      <c r="P8" s="22">
        <f t="shared" si="1"/>
        <v>2.1648542157741224E-7</v>
      </c>
      <c r="Q8" s="22">
        <f t="shared" si="1"/>
        <v>2.725389985067769E-7</v>
      </c>
      <c r="R8" s="22">
        <f t="shared" si="1"/>
        <v>3.4310627092511311E-7</v>
      </c>
      <c r="S8" s="22">
        <f t="shared" si="1"/>
        <v>4.3194520341355787E-7</v>
      </c>
      <c r="T8" s="22">
        <f t="shared" si="1"/>
        <v>5.4378679307992723E-7</v>
      </c>
      <c r="U8" s="22">
        <f t="shared" si="1"/>
        <v>6.8458701240637642E-7</v>
      </c>
      <c r="V8" s="22">
        <f t="shared" si="1"/>
        <v>8.6184398650263523E-7</v>
      </c>
      <c r="W8" s="22">
        <f t="shared" si="1"/>
        <v>1.0849972956101536E-6</v>
      </c>
      <c r="X8" s="22">
        <f t="shared" si="1"/>
        <v>1.3659306671715694E-6</v>
      </c>
      <c r="Y8" s="22">
        <f t="shared" si="1"/>
        <v>1.7196048276512443E-6</v>
      </c>
      <c r="Z8" s="22">
        <f t="shared" si="1"/>
        <v>2.1648542157740753E-6</v>
      </c>
      <c r="AA8" s="22">
        <f t="shared" si="1"/>
        <v>2.7253899850677137E-6</v>
      </c>
      <c r="AB8" s="22">
        <f t="shared" si="1"/>
        <v>3.4310627092510625E-6</v>
      </c>
      <c r="AC8" s="22">
        <f t="shared" si="1"/>
        <v>4.3194520341354992E-6</v>
      </c>
      <c r="AD8" s="22">
        <f t="shared" si="1"/>
        <v>5.4378679307991718E-6</v>
      </c>
      <c r="AE8" s="22">
        <f t="shared" si="1"/>
        <v>6.8458701240636372E-6</v>
      </c>
      <c r="AF8" s="22">
        <f t="shared" si="1"/>
        <v>8.6184398650261771E-6</v>
      </c>
      <c r="AG8" s="22">
        <f t="shared" si="1"/>
        <v>1.0849972956101336E-5</v>
      </c>
      <c r="AH8" s="22">
        <f t="shared" si="1"/>
        <v>1.3659306671715418E-5</v>
      </c>
      <c r="AI8" s="22">
        <f t="shared" si="1"/>
        <v>1.7196048276512128E-5</v>
      </c>
      <c r="AJ8" s="22">
        <f t="shared" si="1"/>
        <v>2.164854215774039E-5</v>
      </c>
      <c r="AK8" s="22">
        <f t="shared" si="1"/>
        <v>2.7253899850676691E-5</v>
      </c>
      <c r="AL8" s="22">
        <f t="shared" si="1"/>
        <v>3.431062709251011E-5</v>
      </c>
      <c r="AM8" s="22">
        <f t="shared" si="1"/>
        <v>4.3194520341354355E-5</v>
      </c>
      <c r="AN8" s="22">
        <f t="shared" si="1"/>
        <v>5.4378679307991009E-5</v>
      </c>
      <c r="AO8" s="22">
        <f t="shared" si="1"/>
        <v>6.8458701240635492E-5</v>
      </c>
      <c r="AP8" s="22">
        <f t="shared" si="1"/>
        <v>8.6184398650260806E-5</v>
      </c>
      <c r="AQ8" s="22">
        <f t="shared" si="1"/>
        <v>1.0849972956101225E-4</v>
      </c>
      <c r="AR8" s="22">
        <f t="shared" si="1"/>
        <v>1.3659306671715308E-4</v>
      </c>
      <c r="AS8" s="26">
        <f t="shared" si="1"/>
        <v>1.7196048276511995E-4</v>
      </c>
      <c r="AT8" s="24">
        <f t="shared" ref="P8:BW12" si="4">AT$3*$N8*$C$5/$C$6</f>
        <v>2.164854215774022E-4</v>
      </c>
      <c r="AU8" s="22">
        <f t="shared" si="4"/>
        <v>2.7253899850676475E-4</v>
      </c>
      <c r="AV8" s="22">
        <f t="shared" si="4"/>
        <v>3.4310627092509874E-4</v>
      </c>
      <c r="AW8" s="22">
        <f t="shared" si="4"/>
        <v>4.3194520341354099E-4</v>
      </c>
      <c r="AX8" s="22">
        <f t="shared" si="4"/>
        <v>5.4378679307990686E-4</v>
      </c>
      <c r="AY8" s="22">
        <f t="shared" si="4"/>
        <v>6.8458701240635075E-4</v>
      </c>
      <c r="AZ8" s="22">
        <f t="shared" si="4"/>
        <v>8.6184398650260285E-4</v>
      </c>
      <c r="BA8" s="22">
        <f t="shared" si="4"/>
        <v>1.0849972956101161E-3</v>
      </c>
      <c r="BB8" s="22">
        <f t="shared" si="4"/>
        <v>1.3659306671715229E-3</v>
      </c>
      <c r="BC8" s="22">
        <f t="shared" si="4"/>
        <v>1.7196048276511909E-3</v>
      </c>
      <c r="BD8" s="22">
        <f t="shared" si="4"/>
        <v>2.1648542157740118E-3</v>
      </c>
      <c r="BE8" s="22">
        <f t="shared" si="4"/>
        <v>2.7253899850676355E-3</v>
      </c>
      <c r="BF8" s="22">
        <f t="shared" si="4"/>
        <v>3.4310627092509725E-3</v>
      </c>
      <c r="BG8" s="22">
        <f t="shared" si="4"/>
        <v>4.3194520341353886E-3</v>
      </c>
      <c r="BH8" s="22">
        <f t="shared" si="4"/>
        <v>5.437867930799048E-3</v>
      </c>
      <c r="BI8" s="22">
        <f t="shared" si="4"/>
        <v>6.8458701240634839E-3</v>
      </c>
      <c r="BJ8" s="22">
        <f t="shared" si="4"/>
        <v>8.6184398650260077E-3</v>
      </c>
      <c r="BK8" s="22">
        <f t="shared" si="4"/>
        <v>1.084997295610113E-2</v>
      </c>
      <c r="BL8" s="22">
        <f t="shared" si="4"/>
        <v>1.3659306671715188E-2</v>
      </c>
      <c r="BM8" s="22">
        <f t="shared" si="4"/>
        <v>1.7196048276511857E-2</v>
      </c>
      <c r="BN8" s="22">
        <f t="shared" si="4"/>
        <v>2.1648542157740071E-2</v>
      </c>
      <c r="BO8" s="22">
        <f t="shared" si="4"/>
        <v>2.7253899850676298E-2</v>
      </c>
      <c r="BP8" s="22">
        <f t="shared" si="4"/>
        <v>3.4310627092509642E-2</v>
      </c>
      <c r="BQ8" s="22">
        <f t="shared" si="4"/>
        <v>4.3194520341353793E-2</v>
      </c>
      <c r="BR8" s="22">
        <f t="shared" si="4"/>
        <v>5.4378679307990348E-2</v>
      </c>
      <c r="BS8" s="22">
        <f t="shared" si="4"/>
        <v>6.8458701240634703E-2</v>
      </c>
      <c r="BT8" s="22">
        <f t="shared" si="4"/>
        <v>8.6184398650259939E-2</v>
      </c>
      <c r="BU8" s="22">
        <f t="shared" si="4"/>
        <v>0.10849972956101114</v>
      </c>
      <c r="BV8" s="22">
        <f t="shared" si="4"/>
        <v>0.13659306671715174</v>
      </c>
      <c r="BW8" s="22">
        <f t="shared" si="4"/>
        <v>0.17196048276511838</v>
      </c>
    </row>
    <row r="9" spans="2:75" ht="16.5" x14ac:dyDescent="0.35">
      <c r="B9" t="s">
        <v>4</v>
      </c>
      <c r="C9">
        <v>9.81</v>
      </c>
      <c r="E9" t="s">
        <v>47</v>
      </c>
      <c r="F9" s="10">
        <v>350000</v>
      </c>
      <c r="G9" s="10" t="s">
        <v>36</v>
      </c>
      <c r="H9" s="16">
        <v>1000000</v>
      </c>
      <c r="I9" s="29" t="s">
        <v>37</v>
      </c>
      <c r="N9" s="19">
        <f t="shared" si="3"/>
        <v>3.1622776601683377E-6</v>
      </c>
      <c r="O9" s="22">
        <f t="shared" si="2"/>
        <v>2.1648542157741218E-7</v>
      </c>
      <c r="P9" s="22">
        <f t="shared" si="4"/>
        <v>2.7253899850677684E-7</v>
      </c>
      <c r="Q9" s="22">
        <f t="shared" si="4"/>
        <v>3.4310627092511311E-7</v>
      </c>
      <c r="R9" s="22">
        <f t="shared" si="4"/>
        <v>4.3194520341355798E-7</v>
      </c>
      <c r="S9" s="22">
        <f t="shared" si="4"/>
        <v>5.4378679307992723E-7</v>
      </c>
      <c r="T9" s="22">
        <f t="shared" si="4"/>
        <v>6.8458701240637515E-7</v>
      </c>
      <c r="U9" s="22">
        <f t="shared" si="4"/>
        <v>8.6184398650263375E-7</v>
      </c>
      <c r="V9" s="22">
        <f t="shared" si="4"/>
        <v>1.0849972956101536E-6</v>
      </c>
      <c r="W9" s="22">
        <f t="shared" si="4"/>
        <v>1.3659306671715668E-6</v>
      </c>
      <c r="X9" s="22">
        <f t="shared" si="4"/>
        <v>1.7196048276512447E-6</v>
      </c>
      <c r="Y9" s="22">
        <f t="shared" si="4"/>
        <v>2.1648542157740753E-6</v>
      </c>
      <c r="Z9" s="22">
        <f t="shared" si="4"/>
        <v>2.7253899850677095E-6</v>
      </c>
      <c r="AA9" s="22">
        <f t="shared" si="4"/>
        <v>3.4310627092510616E-6</v>
      </c>
      <c r="AB9" s="22">
        <f t="shared" si="4"/>
        <v>4.3194520341354924E-6</v>
      </c>
      <c r="AC9" s="22">
        <f t="shared" si="4"/>
        <v>5.4378679307991718E-6</v>
      </c>
      <c r="AD9" s="22">
        <f t="shared" si="4"/>
        <v>6.8458701240636245E-6</v>
      </c>
      <c r="AE9" s="22">
        <f t="shared" si="4"/>
        <v>8.6184398650261771E-6</v>
      </c>
      <c r="AF9" s="22">
        <f t="shared" si="4"/>
        <v>1.0849972956101317E-5</v>
      </c>
      <c r="AG9" s="22">
        <f t="shared" si="4"/>
        <v>1.3659306671715414E-5</v>
      </c>
      <c r="AH9" s="22">
        <f t="shared" si="4"/>
        <v>1.71960482765121E-5</v>
      </c>
      <c r="AI9" s="22">
        <f t="shared" si="4"/>
        <v>2.1648542157740353E-5</v>
      </c>
      <c r="AJ9" s="22">
        <f t="shared" si="4"/>
        <v>2.7253899850676636E-5</v>
      </c>
      <c r="AK9" s="22">
        <f t="shared" si="4"/>
        <v>3.4310627092510049E-5</v>
      </c>
      <c r="AL9" s="22">
        <f t="shared" si="4"/>
        <v>4.3194520341354287E-5</v>
      </c>
      <c r="AM9" s="22">
        <f t="shared" si="4"/>
        <v>5.4378679307990915E-5</v>
      </c>
      <c r="AN9" s="22">
        <f t="shared" si="4"/>
        <v>6.8458701240635357E-5</v>
      </c>
      <c r="AO9" s="22">
        <f t="shared" si="4"/>
        <v>8.6184398650260657E-5</v>
      </c>
      <c r="AP9" s="22">
        <f t="shared" si="4"/>
        <v>1.0849972956101195E-4</v>
      </c>
      <c r="AQ9" s="22">
        <f t="shared" si="4"/>
        <v>1.3659306671715276E-4</v>
      </c>
      <c r="AR9" s="22">
        <f t="shared" si="4"/>
        <v>1.7196048276511966E-4</v>
      </c>
      <c r="AS9" s="26">
        <f t="shared" si="4"/>
        <v>2.1648542157740185E-4</v>
      </c>
      <c r="AT9" s="24">
        <f t="shared" si="4"/>
        <v>2.7253899850676426E-4</v>
      </c>
      <c r="AU9" s="22">
        <f t="shared" si="4"/>
        <v>3.4310627092509776E-4</v>
      </c>
      <c r="AV9" s="22">
        <f t="shared" si="4"/>
        <v>4.319452034135398E-4</v>
      </c>
      <c r="AW9" s="22">
        <f t="shared" si="4"/>
        <v>5.4378679307990588E-4</v>
      </c>
      <c r="AX9" s="22">
        <f t="shared" si="4"/>
        <v>6.8458701240634956E-4</v>
      </c>
      <c r="AY9" s="22">
        <f t="shared" si="4"/>
        <v>8.6184398650260134E-4</v>
      </c>
      <c r="AZ9" s="22">
        <f t="shared" si="4"/>
        <v>1.0849972956101129E-3</v>
      </c>
      <c r="BA9" s="22">
        <f t="shared" si="4"/>
        <v>1.3659306671715192E-3</v>
      </c>
      <c r="BB9" s="22">
        <f t="shared" si="4"/>
        <v>1.7196048276511861E-3</v>
      </c>
      <c r="BC9" s="22">
        <f t="shared" si="4"/>
        <v>2.1648542157740075E-3</v>
      </c>
      <c r="BD9" s="22">
        <f t="shared" si="4"/>
        <v>2.7253899850676285E-3</v>
      </c>
      <c r="BE9" s="22">
        <f t="shared" si="4"/>
        <v>3.4310627092509634E-3</v>
      </c>
      <c r="BF9" s="22">
        <f t="shared" si="4"/>
        <v>4.31945203413538E-3</v>
      </c>
      <c r="BG9" s="22">
        <f t="shared" si="4"/>
        <v>5.4378679307990323E-3</v>
      </c>
      <c r="BH9" s="22">
        <f t="shared" si="4"/>
        <v>6.8458701240634683E-3</v>
      </c>
      <c r="BI9" s="22">
        <f t="shared" si="4"/>
        <v>8.6184398650259852E-3</v>
      </c>
      <c r="BJ9" s="22">
        <f t="shared" si="4"/>
        <v>1.0849972956101102E-2</v>
      </c>
      <c r="BK9" s="22">
        <f t="shared" si="4"/>
        <v>1.3659306671715154E-2</v>
      </c>
      <c r="BL9" s="22">
        <f t="shared" si="4"/>
        <v>1.7196048276511812E-2</v>
      </c>
      <c r="BM9" s="22">
        <f t="shared" si="4"/>
        <v>2.1648542157740012E-2</v>
      </c>
      <c r="BN9" s="22">
        <f t="shared" si="4"/>
        <v>2.7253899850676236E-2</v>
      </c>
      <c r="BO9" s="22">
        <f t="shared" si="4"/>
        <v>3.4310627092509559E-2</v>
      </c>
      <c r="BP9" s="22">
        <f t="shared" si="4"/>
        <v>4.3194520341353689E-2</v>
      </c>
      <c r="BQ9" s="22">
        <f t="shared" si="4"/>
        <v>5.4378679307990209E-2</v>
      </c>
      <c r="BR9" s="22">
        <f t="shared" si="4"/>
        <v>6.8458701240634523E-2</v>
      </c>
      <c r="BS9" s="22">
        <f t="shared" si="4"/>
        <v>8.6184398650259689E-2</v>
      </c>
      <c r="BT9" s="22">
        <f t="shared" si="4"/>
        <v>0.10849972956101085</v>
      </c>
      <c r="BU9" s="22">
        <f t="shared" si="4"/>
        <v>0.13659306671715135</v>
      </c>
      <c r="BV9" s="22">
        <f t="shared" si="4"/>
        <v>0.17196048276511788</v>
      </c>
      <c r="BW9" s="22">
        <f t="shared" si="4"/>
        <v>0.21648542157739989</v>
      </c>
    </row>
    <row r="10" spans="2:75" ht="16.5" x14ac:dyDescent="0.45">
      <c r="B10" t="s">
        <v>2</v>
      </c>
      <c r="C10" s="2">
        <f>1/1000</f>
        <v>1E-3</v>
      </c>
      <c r="E10" s="28"/>
      <c r="F10" s="10"/>
      <c r="G10" s="10"/>
      <c r="H10" s="10"/>
      <c r="I10" s="10"/>
      <c r="N10" s="19">
        <f t="shared" si="3"/>
        <v>3.9810717055349166E-6</v>
      </c>
      <c r="O10" s="22">
        <f t="shared" si="2"/>
        <v>2.7253899850677727E-7</v>
      </c>
      <c r="P10" s="22">
        <f t="shared" si="4"/>
        <v>3.4310627092511369E-7</v>
      </c>
      <c r="Q10" s="22">
        <f t="shared" si="4"/>
        <v>4.3194520341355872E-7</v>
      </c>
      <c r="R10" s="22">
        <f t="shared" si="4"/>
        <v>5.4378679307992829E-7</v>
      </c>
      <c r="S10" s="22">
        <f t="shared" si="4"/>
        <v>6.8458701240637642E-7</v>
      </c>
      <c r="T10" s="22">
        <f t="shared" si="4"/>
        <v>8.6184398650263375E-7</v>
      </c>
      <c r="U10" s="22">
        <f t="shared" si="4"/>
        <v>1.0849972956101539E-6</v>
      </c>
      <c r="V10" s="22">
        <f t="shared" si="4"/>
        <v>1.3659306671715694E-6</v>
      </c>
      <c r="W10" s="22">
        <f t="shared" si="4"/>
        <v>1.7196048276512452E-6</v>
      </c>
      <c r="X10" s="22">
        <f t="shared" si="4"/>
        <v>2.1648542157740791E-6</v>
      </c>
      <c r="Y10" s="22">
        <f t="shared" si="4"/>
        <v>2.7253899850677137E-6</v>
      </c>
      <c r="Z10" s="22">
        <f t="shared" si="4"/>
        <v>3.4310627092510625E-6</v>
      </c>
      <c r="AA10" s="22">
        <f t="shared" si="4"/>
        <v>4.3194520341354992E-6</v>
      </c>
      <c r="AB10" s="22">
        <f t="shared" si="4"/>
        <v>5.4378679307991726E-6</v>
      </c>
      <c r="AC10" s="22">
        <f t="shared" si="4"/>
        <v>6.8458701240636372E-6</v>
      </c>
      <c r="AD10" s="22">
        <f t="shared" si="4"/>
        <v>8.6184398650261788E-6</v>
      </c>
      <c r="AE10" s="22">
        <f t="shared" si="4"/>
        <v>1.0849972956101339E-5</v>
      </c>
      <c r="AF10" s="22">
        <f t="shared" si="4"/>
        <v>1.3659306671715418E-5</v>
      </c>
      <c r="AG10" s="22">
        <f t="shared" si="4"/>
        <v>1.7196048276512128E-5</v>
      </c>
      <c r="AH10" s="22">
        <f t="shared" si="4"/>
        <v>2.1648542157740357E-5</v>
      </c>
      <c r="AI10" s="22">
        <f t="shared" si="4"/>
        <v>2.7253899850676636E-5</v>
      </c>
      <c r="AJ10" s="22">
        <f t="shared" si="4"/>
        <v>3.4310627092510049E-5</v>
      </c>
      <c r="AK10" s="22">
        <f t="shared" si="4"/>
        <v>4.3194520341354287E-5</v>
      </c>
      <c r="AL10" s="22">
        <f t="shared" si="4"/>
        <v>5.4378679307990928E-5</v>
      </c>
      <c r="AM10" s="22">
        <f t="shared" si="4"/>
        <v>6.8458701240635357E-5</v>
      </c>
      <c r="AN10" s="22">
        <f t="shared" si="4"/>
        <v>8.6184398650260657E-5</v>
      </c>
      <c r="AO10" s="22">
        <f t="shared" si="4"/>
        <v>1.0849972956101196E-4</v>
      </c>
      <c r="AP10" s="22">
        <f t="shared" si="4"/>
        <v>1.3659306671715259E-4</v>
      </c>
      <c r="AQ10" s="22">
        <f t="shared" si="4"/>
        <v>1.7196048276511952E-4</v>
      </c>
      <c r="AR10" s="22">
        <f t="shared" si="4"/>
        <v>2.1648542157740185E-4</v>
      </c>
      <c r="AS10" s="26">
        <f t="shared" si="4"/>
        <v>2.7253899850676426E-4</v>
      </c>
      <c r="AT10" s="24">
        <f t="shared" si="4"/>
        <v>3.4310627092509782E-4</v>
      </c>
      <c r="AU10" s="22">
        <f t="shared" si="4"/>
        <v>4.3194520341353942E-4</v>
      </c>
      <c r="AV10" s="22">
        <f t="shared" si="4"/>
        <v>5.4378679307990545E-4</v>
      </c>
      <c r="AW10" s="22">
        <f t="shared" si="4"/>
        <v>6.8458701240634956E-4</v>
      </c>
      <c r="AX10" s="22">
        <f t="shared" si="4"/>
        <v>8.6184398650260134E-4</v>
      </c>
      <c r="AY10" s="22">
        <f t="shared" si="4"/>
        <v>1.0849972956101133E-3</v>
      </c>
      <c r="AZ10" s="22">
        <f t="shared" si="4"/>
        <v>1.3659306671715179E-3</v>
      </c>
      <c r="BA10" s="22">
        <f t="shared" si="4"/>
        <v>1.7196048276511848E-3</v>
      </c>
      <c r="BB10" s="22">
        <f t="shared" si="4"/>
        <v>2.1648542157740058E-3</v>
      </c>
      <c r="BC10" s="22">
        <f t="shared" si="4"/>
        <v>2.7253899850676285E-3</v>
      </c>
      <c r="BD10" s="22">
        <f t="shared" si="4"/>
        <v>3.4310627092509613E-3</v>
      </c>
      <c r="BE10" s="22">
        <f t="shared" si="4"/>
        <v>4.3194520341353756E-3</v>
      </c>
      <c r="BF10" s="22">
        <f t="shared" si="4"/>
        <v>5.4378679307990315E-3</v>
      </c>
      <c r="BG10" s="22">
        <f t="shared" si="4"/>
        <v>6.8458701240634622E-3</v>
      </c>
      <c r="BH10" s="22">
        <f t="shared" si="4"/>
        <v>8.61843986502598E-3</v>
      </c>
      <c r="BI10" s="22">
        <f t="shared" si="4"/>
        <v>1.0849972956101094E-2</v>
      </c>
      <c r="BJ10" s="22">
        <f t="shared" si="4"/>
        <v>1.3659306671715148E-2</v>
      </c>
      <c r="BK10" s="22">
        <f t="shared" si="4"/>
        <v>1.7196048276511798E-2</v>
      </c>
      <c r="BL10" s="22">
        <f t="shared" si="4"/>
        <v>2.1648542157739994E-2</v>
      </c>
      <c r="BM10" s="22">
        <f t="shared" si="4"/>
        <v>2.7253899850676205E-2</v>
      </c>
      <c r="BN10" s="22">
        <f t="shared" si="4"/>
        <v>3.4310627092509538E-2</v>
      </c>
      <c r="BO10" s="22">
        <f t="shared" si="4"/>
        <v>4.3194520341353668E-2</v>
      </c>
      <c r="BP10" s="22">
        <f t="shared" si="4"/>
        <v>5.4378679307990181E-2</v>
      </c>
      <c r="BQ10" s="22">
        <f t="shared" si="4"/>
        <v>6.8458701240634467E-2</v>
      </c>
      <c r="BR10" s="22">
        <f t="shared" si="4"/>
        <v>8.6184398650259619E-2</v>
      </c>
      <c r="BS10" s="22">
        <f t="shared" si="4"/>
        <v>0.10849972956101074</v>
      </c>
      <c r="BT10" s="22">
        <f t="shared" si="4"/>
        <v>0.13659306671715124</v>
      </c>
      <c r="BU10" s="22">
        <f t="shared" si="4"/>
        <v>0.1719604827651178</v>
      </c>
      <c r="BV10" s="22">
        <f t="shared" si="4"/>
        <v>0.21648542157739969</v>
      </c>
      <c r="BW10" s="22">
        <f t="shared" si="4"/>
        <v>0.27253899850676178</v>
      </c>
    </row>
    <row r="11" spans="2:75" x14ac:dyDescent="0.35">
      <c r="B11" t="s">
        <v>51</v>
      </c>
      <c r="C11" s="2">
        <f>C9*C10*(C8-C5)*C5/C6^2</f>
        <v>335481237043.60797</v>
      </c>
      <c r="E11" t="s">
        <v>43</v>
      </c>
      <c r="F11" s="16">
        <v>1000000</v>
      </c>
      <c r="G11" s="10" t="s">
        <v>36</v>
      </c>
      <c r="H11" s="16">
        <v>1000000000000</v>
      </c>
      <c r="I11" s="10"/>
      <c r="N11" s="19">
        <f t="shared" si="3"/>
        <v>5.011872336272647E-6</v>
      </c>
      <c r="O11" s="22">
        <f t="shared" si="2"/>
        <v>3.4310627092511417E-7</v>
      </c>
      <c r="P11" s="22">
        <f t="shared" si="4"/>
        <v>4.3194520341355941E-7</v>
      </c>
      <c r="Q11" s="22">
        <f t="shared" si="4"/>
        <v>5.4378679307992914E-7</v>
      </c>
      <c r="R11" s="22">
        <f t="shared" si="4"/>
        <v>6.8458701240637759E-7</v>
      </c>
      <c r="S11" s="22">
        <f t="shared" si="4"/>
        <v>8.6184398650263523E-7</v>
      </c>
      <c r="T11" s="22">
        <f t="shared" si="4"/>
        <v>1.0849972956101536E-6</v>
      </c>
      <c r="U11" s="22">
        <f t="shared" si="4"/>
        <v>1.3659306671715694E-6</v>
      </c>
      <c r="V11" s="22">
        <f t="shared" si="4"/>
        <v>1.7196048276512477E-6</v>
      </c>
      <c r="W11" s="22">
        <f t="shared" si="4"/>
        <v>2.1648542157740791E-6</v>
      </c>
      <c r="X11" s="22">
        <f t="shared" si="4"/>
        <v>2.7253899850677188E-6</v>
      </c>
      <c r="Y11" s="22">
        <f t="shared" si="4"/>
        <v>3.4310627092510671E-6</v>
      </c>
      <c r="Z11" s="22">
        <f t="shared" si="4"/>
        <v>4.3194520341355E-6</v>
      </c>
      <c r="AA11" s="22">
        <f t="shared" si="4"/>
        <v>5.4378679307991819E-6</v>
      </c>
      <c r="AB11" s="22">
        <f t="shared" si="4"/>
        <v>6.8458701240636372E-6</v>
      </c>
      <c r="AC11" s="22">
        <f t="shared" si="4"/>
        <v>8.6184398650261924E-6</v>
      </c>
      <c r="AD11" s="22">
        <f t="shared" si="4"/>
        <v>1.0849972956101336E-5</v>
      </c>
      <c r="AE11" s="22">
        <f t="shared" si="4"/>
        <v>1.3659306671715441E-5</v>
      </c>
      <c r="AF11" s="22">
        <f t="shared" si="4"/>
        <v>1.7196048276512128E-5</v>
      </c>
      <c r="AG11" s="22">
        <f t="shared" si="4"/>
        <v>2.164854215774039E-5</v>
      </c>
      <c r="AH11" s="22">
        <f t="shared" si="4"/>
        <v>2.7253899850676636E-5</v>
      </c>
      <c r="AI11" s="22">
        <f t="shared" si="4"/>
        <v>3.4310627092510042E-5</v>
      </c>
      <c r="AJ11" s="22">
        <f t="shared" si="4"/>
        <v>4.3194520341354274E-5</v>
      </c>
      <c r="AK11" s="22">
        <f t="shared" si="4"/>
        <v>5.4378679307990915E-5</v>
      </c>
      <c r="AL11" s="22">
        <f t="shared" si="4"/>
        <v>6.8458701240635357E-5</v>
      </c>
      <c r="AM11" s="22">
        <f t="shared" si="4"/>
        <v>8.6184398650260643E-5</v>
      </c>
      <c r="AN11" s="22">
        <f t="shared" si="4"/>
        <v>1.0849972956101195E-4</v>
      </c>
      <c r="AO11" s="22">
        <f t="shared" si="4"/>
        <v>1.3659306671715259E-4</v>
      </c>
      <c r="AP11" s="22">
        <f t="shared" si="4"/>
        <v>1.7196048276511933E-4</v>
      </c>
      <c r="AQ11" s="22">
        <f t="shared" si="4"/>
        <v>2.1648542157740166E-4</v>
      </c>
      <c r="AR11" s="22">
        <f t="shared" si="4"/>
        <v>2.7253899850676421E-4</v>
      </c>
      <c r="AS11" s="26">
        <f t="shared" si="4"/>
        <v>3.4310627092509776E-4</v>
      </c>
      <c r="AT11" s="24">
        <f t="shared" si="4"/>
        <v>4.3194520341353942E-4</v>
      </c>
      <c r="AU11" s="22">
        <f t="shared" si="4"/>
        <v>5.437867930799049E-4</v>
      </c>
      <c r="AV11" s="22">
        <f t="shared" si="4"/>
        <v>6.845870124063488E-4</v>
      </c>
      <c r="AW11" s="22">
        <f t="shared" si="4"/>
        <v>8.6184398650260112E-4</v>
      </c>
      <c r="AX11" s="22">
        <f t="shared" si="4"/>
        <v>1.0849972956101129E-3</v>
      </c>
      <c r="AY11" s="22">
        <f t="shared" si="4"/>
        <v>1.3659306671715179E-3</v>
      </c>
      <c r="AZ11" s="22">
        <f t="shared" si="4"/>
        <v>1.7196048276511831E-3</v>
      </c>
      <c r="BA11" s="22">
        <f t="shared" si="4"/>
        <v>2.164854215774004E-3</v>
      </c>
      <c r="BB11" s="22">
        <f t="shared" si="4"/>
        <v>2.7253899850676259E-3</v>
      </c>
      <c r="BC11" s="22">
        <f t="shared" si="4"/>
        <v>3.43106270925096E-3</v>
      </c>
      <c r="BD11" s="22">
        <f t="shared" si="4"/>
        <v>4.3194520341353721E-3</v>
      </c>
      <c r="BE11" s="22">
        <f t="shared" si="4"/>
        <v>5.4378679307990263E-3</v>
      </c>
      <c r="BF11" s="22">
        <f t="shared" si="4"/>
        <v>6.8458701240634587E-3</v>
      </c>
      <c r="BG11" s="22">
        <f t="shared" si="4"/>
        <v>8.6184398650259713E-3</v>
      </c>
      <c r="BH11" s="22">
        <f t="shared" si="4"/>
        <v>1.084997295610109E-2</v>
      </c>
      <c r="BI11" s="22">
        <f t="shared" si="4"/>
        <v>1.3659306671715133E-2</v>
      </c>
      <c r="BJ11" s="22">
        <f t="shared" si="4"/>
        <v>1.7196048276511791E-2</v>
      </c>
      <c r="BK11" s="22">
        <f t="shared" si="4"/>
        <v>2.1648542157739974E-2</v>
      </c>
      <c r="BL11" s="22">
        <f t="shared" si="4"/>
        <v>2.725389985067618E-2</v>
      </c>
      <c r="BM11" s="22">
        <f t="shared" si="4"/>
        <v>3.4310627092509503E-2</v>
      </c>
      <c r="BN11" s="22">
        <f t="shared" si="4"/>
        <v>4.3194520341353633E-2</v>
      </c>
      <c r="BO11" s="22">
        <f t="shared" si="4"/>
        <v>5.4378679307990133E-2</v>
      </c>
      <c r="BP11" s="22">
        <f t="shared" si="4"/>
        <v>6.8458701240634412E-2</v>
      </c>
      <c r="BQ11" s="22">
        <f t="shared" si="4"/>
        <v>8.6184398650259536E-2</v>
      </c>
      <c r="BR11" s="22">
        <f t="shared" si="4"/>
        <v>0.10849972956101062</v>
      </c>
      <c r="BS11" s="22">
        <f t="shared" si="4"/>
        <v>0.1365930667171511</v>
      </c>
      <c r="BT11" s="22">
        <f t="shared" si="4"/>
        <v>0.17196048276511758</v>
      </c>
      <c r="BU11" s="22">
        <f t="shared" si="4"/>
        <v>0.21648542157739947</v>
      </c>
      <c r="BV11" s="22">
        <f t="shared" si="4"/>
        <v>0.2725389985067615</v>
      </c>
      <c r="BW11" s="22">
        <f t="shared" si="4"/>
        <v>0.34310627092509466</v>
      </c>
    </row>
    <row r="12" spans="2:75" ht="16.5" x14ac:dyDescent="0.45">
      <c r="B12" t="s">
        <v>49</v>
      </c>
      <c r="C12" s="18">
        <f>(432/C11)*(1+0.47*C11^(2/3))+0.517/(1+154*C11^(-1/3))</f>
        <v>0.53501091006589718</v>
      </c>
      <c r="N12" s="19">
        <f t="shared" si="3"/>
        <v>6.3095734448018204E-6</v>
      </c>
      <c r="O12" s="22">
        <f t="shared" si="2"/>
        <v>4.3194520341355925E-7</v>
      </c>
      <c r="P12" s="22">
        <f t="shared" si="4"/>
        <v>5.4378679307992914E-7</v>
      </c>
      <c r="Q12" s="22">
        <f t="shared" si="4"/>
        <v>6.8458701240637769E-7</v>
      </c>
      <c r="R12" s="22">
        <f t="shared" si="4"/>
        <v>8.6184398650263523E-7</v>
      </c>
      <c r="S12" s="22">
        <f t="shared" si="4"/>
        <v>1.0849972956101536E-6</v>
      </c>
      <c r="T12" s="22">
        <f t="shared" si="4"/>
        <v>1.3659306671715668E-6</v>
      </c>
      <c r="U12" s="22">
        <f t="shared" si="4"/>
        <v>1.7196048276512452E-6</v>
      </c>
      <c r="V12" s="22">
        <f t="shared" si="4"/>
        <v>2.1648542157740791E-6</v>
      </c>
      <c r="W12" s="22">
        <f t="shared" si="4"/>
        <v>2.7253899850677145E-6</v>
      </c>
      <c r="X12" s="22">
        <f t="shared" si="4"/>
        <v>3.431062709251068E-6</v>
      </c>
      <c r="Y12" s="22">
        <f t="shared" si="4"/>
        <v>4.3194520341354992E-6</v>
      </c>
      <c r="Z12" s="22">
        <f t="shared" si="4"/>
        <v>5.4378679307991726E-6</v>
      </c>
      <c r="AA12" s="22">
        <f t="shared" si="4"/>
        <v>6.8458701240636372E-6</v>
      </c>
      <c r="AB12" s="22">
        <f t="shared" si="4"/>
        <v>8.6184398650261788E-6</v>
      </c>
      <c r="AC12" s="22">
        <f t="shared" si="4"/>
        <v>1.0849972956101336E-5</v>
      </c>
      <c r="AD12" s="22">
        <f t="shared" si="4"/>
        <v>1.3659306671715418E-5</v>
      </c>
      <c r="AE12" s="22">
        <f t="shared" si="4"/>
        <v>1.7196048276512131E-5</v>
      </c>
      <c r="AF12" s="22">
        <f t="shared" si="4"/>
        <v>2.1648542157740353E-5</v>
      </c>
      <c r="AG12" s="22">
        <f t="shared" si="4"/>
        <v>2.7253899850676636E-5</v>
      </c>
      <c r="AH12" s="22">
        <f t="shared" si="4"/>
        <v>3.4310627092509995E-5</v>
      </c>
      <c r="AI12" s="22">
        <f t="shared" si="4"/>
        <v>4.3194520341354199E-5</v>
      </c>
      <c r="AJ12" s="22">
        <f t="shared" si="4"/>
        <v>5.4378679307990813E-5</v>
      </c>
      <c r="AK12" s="22">
        <f t="shared" si="4"/>
        <v>6.8458701240635249E-5</v>
      </c>
      <c r="AL12" s="22">
        <f t="shared" si="4"/>
        <v>8.6184398650260508E-5</v>
      </c>
      <c r="AM12" s="22">
        <f t="shared" si="4"/>
        <v>1.0849972956101176E-4</v>
      </c>
      <c r="AN12" s="22">
        <f t="shared" si="4"/>
        <v>1.3659306671715238E-4</v>
      </c>
      <c r="AO12" s="22">
        <f t="shared" si="4"/>
        <v>1.7196048276511903E-4</v>
      </c>
      <c r="AP12" s="22">
        <f t="shared" si="4"/>
        <v>2.1648542157740109E-4</v>
      </c>
      <c r="AQ12" s="22">
        <f t="shared" si="4"/>
        <v>2.7253899850676356E-4</v>
      </c>
      <c r="AR12" s="22">
        <f t="shared" si="4"/>
        <v>3.4310627092509717E-4</v>
      </c>
      <c r="AS12" s="26">
        <f t="shared" si="4"/>
        <v>4.3194520341353866E-4</v>
      </c>
      <c r="AT12" s="24">
        <f t="shared" si="4"/>
        <v>5.4378679307990404E-4</v>
      </c>
      <c r="AU12" s="22">
        <f t="shared" si="4"/>
        <v>6.8458701240634706E-4</v>
      </c>
      <c r="AV12" s="22">
        <f t="shared" si="4"/>
        <v>8.6184398650259895E-4</v>
      </c>
      <c r="AW12" s="22">
        <f t="shared" si="4"/>
        <v>1.0849972956101111E-3</v>
      </c>
      <c r="AX12" s="22">
        <f t="shared" si="4"/>
        <v>1.3659306671715155E-3</v>
      </c>
      <c r="AY12" s="22">
        <f t="shared" si="4"/>
        <v>1.71960482765118E-3</v>
      </c>
      <c r="AZ12" s="22">
        <f t="shared" si="4"/>
        <v>2.1648542157739975E-3</v>
      </c>
      <c r="BA12" s="22">
        <f t="shared" si="4"/>
        <v>2.7253899850676194E-3</v>
      </c>
      <c r="BB12" s="22">
        <f t="shared" si="4"/>
        <v>3.4310627092509509E-3</v>
      </c>
      <c r="BC12" s="22">
        <f t="shared" si="4"/>
        <v>4.3194520341353643E-3</v>
      </c>
      <c r="BD12" s="22">
        <f t="shared" si="4"/>
        <v>5.4378679307990124E-3</v>
      </c>
      <c r="BE12" s="22">
        <f t="shared" si="4"/>
        <v>6.8458701240634414E-3</v>
      </c>
      <c r="BF12" s="22">
        <f t="shared" si="4"/>
        <v>8.618439865025954E-3</v>
      </c>
      <c r="BG12" s="22">
        <f t="shared" si="4"/>
        <v>1.0849972956101061E-2</v>
      </c>
      <c r="BH12" s="22">
        <f t="shared" si="4"/>
        <v>1.3659306671715107E-2</v>
      </c>
      <c r="BI12" s="22">
        <f t="shared" ref="P12:BW16" si="5">BI$3*$N12*$C$5/$C$6</f>
        <v>1.7196048276511746E-2</v>
      </c>
      <c r="BJ12" s="22">
        <f t="shared" si="5"/>
        <v>2.1648542157739925E-2</v>
      </c>
      <c r="BK12" s="22">
        <f t="shared" si="5"/>
        <v>2.7253899850676111E-2</v>
      </c>
      <c r="BL12" s="22">
        <f t="shared" si="5"/>
        <v>3.4310627092509413E-2</v>
      </c>
      <c r="BM12" s="22">
        <f t="shared" si="5"/>
        <v>4.3194520341353522E-2</v>
      </c>
      <c r="BN12" s="22">
        <f t="shared" si="5"/>
        <v>5.4378679307990015E-2</v>
      </c>
      <c r="BO12" s="22">
        <f t="shared" si="5"/>
        <v>6.8458701240634259E-2</v>
      </c>
      <c r="BP12" s="22">
        <f t="shared" si="5"/>
        <v>8.6184398650259328E-2</v>
      </c>
      <c r="BQ12" s="22">
        <f t="shared" si="5"/>
        <v>0.10849972956101035</v>
      </c>
      <c r="BR12" s="22">
        <f t="shared" si="5"/>
        <v>0.13659306671715074</v>
      </c>
      <c r="BS12" s="22">
        <f t="shared" si="5"/>
        <v>0.17196048276511711</v>
      </c>
      <c r="BT12" s="22">
        <f t="shared" si="5"/>
        <v>0.21648542157739889</v>
      </c>
      <c r="BU12" s="22">
        <f t="shared" si="5"/>
        <v>0.27253899850676078</v>
      </c>
      <c r="BV12" s="22">
        <f t="shared" si="5"/>
        <v>0.34310627092509371</v>
      </c>
      <c r="BW12" s="22">
        <f t="shared" si="5"/>
        <v>0.43194520341353471</v>
      </c>
    </row>
    <row r="13" spans="2:75" x14ac:dyDescent="0.35">
      <c r="N13" s="19">
        <f t="shared" si="3"/>
        <v>7.9432823472426659E-6</v>
      </c>
      <c r="O13" s="22">
        <f t="shared" si="2"/>
        <v>5.4378679307992999E-7</v>
      </c>
      <c r="P13" s="22">
        <f t="shared" si="5"/>
        <v>6.8458701240637865E-7</v>
      </c>
      <c r="Q13" s="22">
        <f t="shared" si="5"/>
        <v>8.6184398650263671E-7</v>
      </c>
      <c r="R13" s="22">
        <f t="shared" si="5"/>
        <v>1.0849972956101558E-6</v>
      </c>
      <c r="S13" s="22">
        <f t="shared" si="5"/>
        <v>1.3659306671715694E-6</v>
      </c>
      <c r="T13" s="22">
        <f t="shared" si="5"/>
        <v>1.7196048276512447E-6</v>
      </c>
      <c r="U13" s="22">
        <f t="shared" si="5"/>
        <v>2.1648542157740791E-6</v>
      </c>
      <c r="V13" s="22">
        <f t="shared" si="5"/>
        <v>2.7253899850677188E-6</v>
      </c>
      <c r="W13" s="22">
        <f t="shared" si="5"/>
        <v>3.431062709251068E-6</v>
      </c>
      <c r="X13" s="22">
        <f t="shared" si="5"/>
        <v>4.3194520341355068E-6</v>
      </c>
      <c r="Y13" s="22">
        <f t="shared" si="5"/>
        <v>5.4378679307991819E-6</v>
      </c>
      <c r="Z13" s="22">
        <f t="shared" si="5"/>
        <v>6.8458701240636389E-6</v>
      </c>
      <c r="AA13" s="22">
        <f t="shared" si="5"/>
        <v>8.6184398650261941E-6</v>
      </c>
      <c r="AB13" s="22">
        <f t="shared" si="5"/>
        <v>1.0849972956101339E-5</v>
      </c>
      <c r="AC13" s="22">
        <f t="shared" si="5"/>
        <v>1.3659306671715441E-5</v>
      </c>
      <c r="AD13" s="22">
        <f t="shared" si="5"/>
        <v>1.7196048276512128E-5</v>
      </c>
      <c r="AE13" s="22">
        <f t="shared" si="5"/>
        <v>2.164854215774039E-5</v>
      </c>
      <c r="AF13" s="22">
        <f t="shared" si="5"/>
        <v>2.7253899850676636E-5</v>
      </c>
      <c r="AG13" s="22">
        <f t="shared" si="5"/>
        <v>3.4310627092510042E-5</v>
      </c>
      <c r="AH13" s="22">
        <f t="shared" si="5"/>
        <v>4.3194520341354206E-5</v>
      </c>
      <c r="AI13" s="22">
        <f t="shared" si="5"/>
        <v>5.4378679307990813E-5</v>
      </c>
      <c r="AJ13" s="22">
        <f t="shared" si="5"/>
        <v>6.8458701240635235E-5</v>
      </c>
      <c r="AK13" s="22">
        <f t="shared" si="5"/>
        <v>8.6184398650260508E-5</v>
      </c>
      <c r="AL13" s="22">
        <f t="shared" si="5"/>
        <v>1.0849972956101176E-4</v>
      </c>
      <c r="AM13" s="22">
        <f t="shared" si="5"/>
        <v>1.3659306671715235E-4</v>
      </c>
      <c r="AN13" s="22">
        <f t="shared" si="5"/>
        <v>1.7196048276511903E-4</v>
      </c>
      <c r="AO13" s="22">
        <f t="shared" si="5"/>
        <v>2.1648542157740109E-4</v>
      </c>
      <c r="AP13" s="22">
        <f t="shared" si="5"/>
        <v>2.7253899850676329E-4</v>
      </c>
      <c r="AQ13" s="22">
        <f t="shared" si="5"/>
        <v>3.431062709250969E-4</v>
      </c>
      <c r="AR13" s="22">
        <f t="shared" si="5"/>
        <v>4.3194520341353855E-4</v>
      </c>
      <c r="AS13" s="26">
        <f t="shared" si="5"/>
        <v>5.4378679307990404E-4</v>
      </c>
      <c r="AT13" s="24">
        <f t="shared" si="5"/>
        <v>6.8458701240634706E-4</v>
      </c>
      <c r="AU13" s="22">
        <f t="shared" si="5"/>
        <v>8.6184398650259819E-4</v>
      </c>
      <c r="AV13" s="22">
        <f t="shared" si="5"/>
        <v>1.0849972956101103E-3</v>
      </c>
      <c r="AW13" s="22">
        <f t="shared" si="5"/>
        <v>1.3659306671715155E-3</v>
      </c>
      <c r="AX13" s="22">
        <f t="shared" si="5"/>
        <v>1.71960482765118E-3</v>
      </c>
      <c r="AY13" s="22">
        <f t="shared" si="5"/>
        <v>2.164854215773998E-3</v>
      </c>
      <c r="AZ13" s="22">
        <f t="shared" si="5"/>
        <v>2.725389985067616E-3</v>
      </c>
      <c r="BA13" s="22">
        <f t="shared" si="5"/>
        <v>3.4310627092509487E-3</v>
      </c>
      <c r="BB13" s="22">
        <f t="shared" si="5"/>
        <v>4.31945203413536E-3</v>
      </c>
      <c r="BC13" s="22">
        <f t="shared" si="5"/>
        <v>5.4378679307990115E-3</v>
      </c>
      <c r="BD13" s="22">
        <f t="shared" si="5"/>
        <v>6.8458701240634353E-3</v>
      </c>
      <c r="BE13" s="22">
        <f t="shared" si="5"/>
        <v>8.6184398650259453E-3</v>
      </c>
      <c r="BF13" s="22">
        <f t="shared" si="5"/>
        <v>1.0849972956101054E-2</v>
      </c>
      <c r="BG13" s="22">
        <f t="shared" si="5"/>
        <v>1.3659306671715091E-2</v>
      </c>
      <c r="BH13" s="22">
        <f t="shared" si="5"/>
        <v>1.7196048276511736E-2</v>
      </c>
      <c r="BI13" s="22">
        <f t="shared" si="5"/>
        <v>2.1648542157739904E-2</v>
      </c>
      <c r="BJ13" s="22">
        <f t="shared" si="5"/>
        <v>2.7253899850676094E-2</v>
      </c>
      <c r="BK13" s="22">
        <f t="shared" si="5"/>
        <v>3.4310627092509378E-2</v>
      </c>
      <c r="BL13" s="22">
        <f t="shared" si="5"/>
        <v>4.319452034135348E-2</v>
      </c>
      <c r="BM13" s="22">
        <f t="shared" si="5"/>
        <v>5.4378679307989959E-2</v>
      </c>
      <c r="BN13" s="22">
        <f t="shared" si="5"/>
        <v>6.8458701240634204E-2</v>
      </c>
      <c r="BO13" s="22">
        <f t="shared" si="5"/>
        <v>8.6184398650259272E-2</v>
      </c>
      <c r="BP13" s="22">
        <f t="shared" si="5"/>
        <v>0.10849972956101028</v>
      </c>
      <c r="BQ13" s="22">
        <f t="shared" si="5"/>
        <v>0.1365930667171506</v>
      </c>
      <c r="BR13" s="22">
        <f t="shared" si="5"/>
        <v>0.17196048276511694</v>
      </c>
      <c r="BS13" s="22">
        <f t="shared" si="5"/>
        <v>0.21648542157739867</v>
      </c>
      <c r="BT13" s="22">
        <f t="shared" si="5"/>
        <v>0.2725389985067605</v>
      </c>
      <c r="BU13" s="22">
        <f t="shared" si="5"/>
        <v>0.34310627092509338</v>
      </c>
      <c r="BV13" s="22">
        <f t="shared" si="5"/>
        <v>0.43194520341353426</v>
      </c>
      <c r="BW13" s="22">
        <f t="shared" si="5"/>
        <v>0.54378679307989897</v>
      </c>
    </row>
    <row r="14" spans="2:75" x14ac:dyDescent="0.35">
      <c r="N14" s="19">
        <f t="shared" si="3"/>
        <v>9.999999999999784E-6</v>
      </c>
      <c r="O14" s="22">
        <f t="shared" si="2"/>
        <v>6.8458701240637833E-7</v>
      </c>
      <c r="P14" s="22">
        <f t="shared" si="5"/>
        <v>8.618439865026365E-7</v>
      </c>
      <c r="Q14" s="22">
        <f t="shared" si="5"/>
        <v>1.0849972956101555E-6</v>
      </c>
      <c r="R14" s="22">
        <f t="shared" si="5"/>
        <v>1.3659306671715689E-6</v>
      </c>
      <c r="S14" s="22">
        <f t="shared" si="5"/>
        <v>1.7196048276512443E-6</v>
      </c>
      <c r="T14" s="22">
        <f t="shared" si="5"/>
        <v>2.1648542157740753E-6</v>
      </c>
      <c r="U14" s="22">
        <f t="shared" si="5"/>
        <v>2.7253899850677137E-6</v>
      </c>
      <c r="V14" s="22">
        <f t="shared" si="5"/>
        <v>3.4310627092510671E-6</v>
      </c>
      <c r="W14" s="22">
        <f t="shared" si="5"/>
        <v>4.3194520341354992E-6</v>
      </c>
      <c r="X14" s="22">
        <f t="shared" si="5"/>
        <v>5.4378679307991819E-6</v>
      </c>
      <c r="Y14" s="22">
        <f t="shared" si="5"/>
        <v>6.8458701240636363E-6</v>
      </c>
      <c r="Z14" s="22">
        <f t="shared" si="5"/>
        <v>8.6184398650261771E-6</v>
      </c>
      <c r="AA14" s="22">
        <f t="shared" si="5"/>
        <v>1.0849972956101336E-5</v>
      </c>
      <c r="AB14" s="22">
        <f t="shared" si="5"/>
        <v>1.3659306671715418E-5</v>
      </c>
      <c r="AC14" s="22">
        <f t="shared" si="5"/>
        <v>1.7196048276512128E-5</v>
      </c>
      <c r="AD14" s="22">
        <f t="shared" si="5"/>
        <v>2.1648542157740353E-5</v>
      </c>
      <c r="AE14" s="22">
        <f t="shared" si="5"/>
        <v>2.7253899850676636E-5</v>
      </c>
      <c r="AF14" s="22">
        <f t="shared" si="5"/>
        <v>3.4310627092509974E-5</v>
      </c>
      <c r="AG14" s="22">
        <f t="shared" si="5"/>
        <v>4.3194520341354199E-5</v>
      </c>
      <c r="AH14" s="22">
        <f t="shared" si="5"/>
        <v>5.4378679307990718E-5</v>
      </c>
      <c r="AI14" s="22">
        <f t="shared" si="5"/>
        <v>6.8458701240635086E-5</v>
      </c>
      <c r="AJ14" s="22">
        <f t="shared" si="5"/>
        <v>8.6184398650260332E-5</v>
      </c>
      <c r="AK14" s="22">
        <f t="shared" si="5"/>
        <v>1.0849972956101156E-4</v>
      </c>
      <c r="AL14" s="22">
        <f t="shared" si="5"/>
        <v>1.3659306671715213E-4</v>
      </c>
      <c r="AM14" s="22">
        <f t="shared" si="5"/>
        <v>1.7196048276511871E-4</v>
      </c>
      <c r="AN14" s="22">
        <f t="shared" si="5"/>
        <v>2.1648542157740063E-4</v>
      </c>
      <c r="AO14" s="22">
        <f t="shared" si="5"/>
        <v>2.725389985067628E-4</v>
      </c>
      <c r="AP14" s="22">
        <f t="shared" si="5"/>
        <v>3.4310627092509592E-4</v>
      </c>
      <c r="AQ14" s="22">
        <f t="shared" si="5"/>
        <v>4.3194520341353746E-4</v>
      </c>
      <c r="AR14" s="22">
        <f t="shared" si="5"/>
        <v>5.4378679307990284E-4</v>
      </c>
      <c r="AS14" s="26">
        <f t="shared" si="5"/>
        <v>6.8458701240634576E-4</v>
      </c>
      <c r="AT14" s="24">
        <f t="shared" si="5"/>
        <v>8.6184398650259678E-4</v>
      </c>
      <c r="AU14" s="22">
        <f t="shared" si="5"/>
        <v>1.084997295610107E-3</v>
      </c>
      <c r="AV14" s="22">
        <f t="shared" si="5"/>
        <v>1.3659306671715116E-3</v>
      </c>
      <c r="AW14" s="22">
        <f t="shared" si="5"/>
        <v>1.7196048276511768E-3</v>
      </c>
      <c r="AX14" s="22">
        <f t="shared" si="5"/>
        <v>2.1648542157739941E-3</v>
      </c>
      <c r="AY14" s="22">
        <f t="shared" si="5"/>
        <v>2.7253899850676116E-3</v>
      </c>
      <c r="AZ14" s="22">
        <f t="shared" si="5"/>
        <v>3.4310627092509374E-3</v>
      </c>
      <c r="BA14" s="22">
        <f t="shared" si="5"/>
        <v>4.3194520341353487E-3</v>
      </c>
      <c r="BB14" s="22">
        <f t="shared" si="5"/>
        <v>5.4378679307989959E-3</v>
      </c>
      <c r="BC14" s="22">
        <f t="shared" si="5"/>
        <v>6.8458701240634223E-3</v>
      </c>
      <c r="BD14" s="22">
        <f t="shared" si="5"/>
        <v>8.6184398650259227E-3</v>
      </c>
      <c r="BE14" s="22">
        <f t="shared" si="5"/>
        <v>1.0849972956101026E-2</v>
      </c>
      <c r="BF14" s="22">
        <f t="shared" si="5"/>
        <v>1.3659306671715058E-2</v>
      </c>
      <c r="BG14" s="22">
        <f t="shared" si="5"/>
        <v>1.7196048276511687E-2</v>
      </c>
      <c r="BH14" s="22">
        <f t="shared" si="5"/>
        <v>2.1648542157739856E-2</v>
      </c>
      <c r="BI14" s="22">
        <f t="shared" si="5"/>
        <v>2.7253899850676021E-2</v>
      </c>
      <c r="BJ14" s="22">
        <f t="shared" si="5"/>
        <v>3.4310627092509302E-2</v>
      </c>
      <c r="BK14" s="22">
        <f t="shared" si="5"/>
        <v>4.3194520341353362E-2</v>
      </c>
      <c r="BL14" s="22">
        <f t="shared" si="5"/>
        <v>5.4378679307989806E-2</v>
      </c>
      <c r="BM14" s="22">
        <f t="shared" si="5"/>
        <v>6.8458701240634023E-2</v>
      </c>
      <c r="BN14" s="22">
        <f t="shared" si="5"/>
        <v>8.618439865025905E-2</v>
      </c>
      <c r="BO14" s="22">
        <f t="shared" si="5"/>
        <v>0.10849972956101002</v>
      </c>
      <c r="BP14" s="22">
        <f t="shared" si="5"/>
        <v>0.13659306671715027</v>
      </c>
      <c r="BQ14" s="22">
        <f t="shared" si="5"/>
        <v>0.17196048276511647</v>
      </c>
      <c r="BR14" s="22">
        <f t="shared" si="5"/>
        <v>0.21648542157739806</v>
      </c>
      <c r="BS14" s="22">
        <f t="shared" si="5"/>
        <v>0.27253899850675972</v>
      </c>
      <c r="BT14" s="22">
        <f t="shared" si="5"/>
        <v>0.34310627092509244</v>
      </c>
      <c r="BU14" s="22">
        <f t="shared" si="5"/>
        <v>0.4319452034135331</v>
      </c>
      <c r="BV14" s="22">
        <f t="shared" si="5"/>
        <v>0.54378679307989741</v>
      </c>
      <c r="BW14" s="22">
        <f t="shared" si="5"/>
        <v>0.68458701240633946</v>
      </c>
    </row>
    <row r="15" spans="2:75" x14ac:dyDescent="0.35">
      <c r="N15" s="19">
        <f t="shared" si="3"/>
        <v>1.2589254117941368E-5</v>
      </c>
      <c r="O15" s="22">
        <f t="shared" si="2"/>
        <v>8.6184398650263629E-7</v>
      </c>
      <c r="P15" s="22">
        <f t="shared" si="5"/>
        <v>1.0849972956101555E-6</v>
      </c>
      <c r="Q15" s="22">
        <f t="shared" si="5"/>
        <v>1.3659306671715694E-6</v>
      </c>
      <c r="R15" s="22">
        <f t="shared" si="5"/>
        <v>1.7196048276512452E-6</v>
      </c>
      <c r="S15" s="22">
        <f t="shared" si="5"/>
        <v>2.1648542157740753E-6</v>
      </c>
      <c r="T15" s="22">
        <f t="shared" si="5"/>
        <v>2.7253899850677095E-6</v>
      </c>
      <c r="U15" s="22">
        <f t="shared" si="5"/>
        <v>3.4310627092510625E-6</v>
      </c>
      <c r="V15" s="22">
        <f t="shared" si="5"/>
        <v>4.3194520341355E-6</v>
      </c>
      <c r="W15" s="22">
        <f t="shared" si="5"/>
        <v>5.4378679307991726E-6</v>
      </c>
      <c r="X15" s="22">
        <f t="shared" si="5"/>
        <v>6.8458701240636389E-6</v>
      </c>
      <c r="Y15" s="22">
        <f t="shared" si="5"/>
        <v>8.6184398650261771E-6</v>
      </c>
      <c r="Z15" s="22">
        <f t="shared" si="5"/>
        <v>1.0849972956101319E-5</v>
      </c>
      <c r="AA15" s="22">
        <f t="shared" si="5"/>
        <v>1.3659306671715418E-5</v>
      </c>
      <c r="AB15" s="22">
        <f t="shared" si="5"/>
        <v>1.71960482765121E-5</v>
      </c>
      <c r="AC15" s="22">
        <f t="shared" si="5"/>
        <v>2.1648542157740353E-5</v>
      </c>
      <c r="AD15" s="22">
        <f t="shared" si="5"/>
        <v>2.7253899850676592E-5</v>
      </c>
      <c r="AE15" s="22">
        <f t="shared" si="5"/>
        <v>3.4310627092509981E-5</v>
      </c>
      <c r="AF15" s="22">
        <f t="shared" si="5"/>
        <v>4.3194520341354125E-5</v>
      </c>
      <c r="AG15" s="22">
        <f t="shared" si="5"/>
        <v>5.4378679307990718E-5</v>
      </c>
      <c r="AH15" s="22">
        <f t="shared" si="5"/>
        <v>6.8458701240635005E-5</v>
      </c>
      <c r="AI15" s="22">
        <f t="shared" si="5"/>
        <v>8.6184398650260196E-5</v>
      </c>
      <c r="AJ15" s="22">
        <f t="shared" si="5"/>
        <v>1.0849972956101137E-4</v>
      </c>
      <c r="AK15" s="22">
        <f t="shared" si="5"/>
        <v>1.3659306671715192E-4</v>
      </c>
      <c r="AL15" s="22">
        <f t="shared" si="5"/>
        <v>1.7196048276511849E-4</v>
      </c>
      <c r="AM15" s="22">
        <f t="shared" si="5"/>
        <v>2.1648542157740031E-4</v>
      </c>
      <c r="AN15" s="22">
        <f t="shared" si="5"/>
        <v>2.7253899850676237E-4</v>
      </c>
      <c r="AO15" s="22">
        <f t="shared" si="5"/>
        <v>3.4310627092509538E-4</v>
      </c>
      <c r="AP15" s="22">
        <f t="shared" si="5"/>
        <v>4.3194520341353633E-4</v>
      </c>
      <c r="AQ15" s="22">
        <f t="shared" si="5"/>
        <v>5.4378679307990154E-4</v>
      </c>
      <c r="AR15" s="22">
        <f t="shared" si="5"/>
        <v>6.8458701240634457E-4</v>
      </c>
      <c r="AS15" s="26">
        <f t="shared" si="5"/>
        <v>8.6184398650259527E-4</v>
      </c>
      <c r="AT15" s="24">
        <f t="shared" si="5"/>
        <v>1.0849972956101055E-3</v>
      </c>
      <c r="AU15" s="22">
        <f t="shared" si="5"/>
        <v>1.3659306671715084E-3</v>
      </c>
      <c r="AV15" s="22">
        <f t="shared" si="5"/>
        <v>1.7196048276511727E-3</v>
      </c>
      <c r="AW15" s="22">
        <f t="shared" si="5"/>
        <v>2.1648542157739902E-3</v>
      </c>
      <c r="AX15" s="22">
        <f t="shared" si="5"/>
        <v>2.7253899850676073E-3</v>
      </c>
      <c r="AY15" s="22">
        <f t="shared" si="5"/>
        <v>3.4310627092509331E-3</v>
      </c>
      <c r="AZ15" s="22">
        <f t="shared" si="5"/>
        <v>4.3194520341353366E-3</v>
      </c>
      <c r="BA15" s="22">
        <f t="shared" si="5"/>
        <v>5.4378679307989838E-3</v>
      </c>
      <c r="BB15" s="22">
        <f t="shared" si="5"/>
        <v>6.8458701240634058E-3</v>
      </c>
      <c r="BC15" s="22">
        <f t="shared" si="5"/>
        <v>8.6184398650259088E-3</v>
      </c>
      <c r="BD15" s="22">
        <f t="shared" si="5"/>
        <v>1.0849972956101E-2</v>
      </c>
      <c r="BE15" s="22">
        <f t="shared" si="5"/>
        <v>1.3659306671715027E-2</v>
      </c>
      <c r="BF15" s="22">
        <f t="shared" si="5"/>
        <v>1.7196048276511652E-2</v>
      </c>
      <c r="BG15" s="22">
        <f t="shared" si="5"/>
        <v>2.16485421577398E-2</v>
      </c>
      <c r="BH15" s="22">
        <f t="shared" si="5"/>
        <v>2.7253899850675969E-2</v>
      </c>
      <c r="BI15" s="22">
        <f t="shared" si="5"/>
        <v>3.4310627092509212E-2</v>
      </c>
      <c r="BJ15" s="22">
        <f t="shared" si="5"/>
        <v>4.3194520341353272E-2</v>
      </c>
      <c r="BK15" s="22">
        <f t="shared" si="5"/>
        <v>5.4378679307989675E-2</v>
      </c>
      <c r="BL15" s="22">
        <f t="shared" si="5"/>
        <v>6.8458701240633857E-2</v>
      </c>
      <c r="BM15" s="22">
        <f t="shared" si="5"/>
        <v>8.6184398650258828E-2</v>
      </c>
      <c r="BN15" s="22">
        <f t="shared" si="5"/>
        <v>0.10849972956100977</v>
      </c>
      <c r="BO15" s="22">
        <f t="shared" si="5"/>
        <v>0.13659306671714996</v>
      </c>
      <c r="BP15" s="22">
        <f t="shared" si="5"/>
        <v>0.17196048276511611</v>
      </c>
      <c r="BQ15" s="22">
        <f t="shared" si="5"/>
        <v>0.21648542157739753</v>
      </c>
      <c r="BR15" s="22">
        <f t="shared" si="5"/>
        <v>0.272538998506759</v>
      </c>
      <c r="BS15" s="22">
        <f t="shared" si="5"/>
        <v>0.34310627092509149</v>
      </c>
      <c r="BT15" s="22">
        <f t="shared" si="5"/>
        <v>0.43194520341353199</v>
      </c>
      <c r="BU15" s="22">
        <f t="shared" si="5"/>
        <v>0.54378679307989597</v>
      </c>
      <c r="BV15" s="22">
        <f t="shared" si="5"/>
        <v>0.68458701240633768</v>
      </c>
      <c r="BW15" s="22">
        <f t="shared" si="5"/>
        <v>0.86184398650258731</v>
      </c>
    </row>
    <row r="16" spans="2:75" x14ac:dyDescent="0.35">
      <c r="N16" s="19">
        <f t="shared" si="3"/>
        <v>1.5848931924610735E-5</v>
      </c>
      <c r="O16" s="22">
        <f t="shared" si="2"/>
        <v>1.0849972956101568E-6</v>
      </c>
      <c r="P16" s="22">
        <f t="shared" si="5"/>
        <v>1.3659306671715715E-6</v>
      </c>
      <c r="Q16" s="22">
        <f t="shared" si="5"/>
        <v>1.7196048276512477E-6</v>
      </c>
      <c r="R16" s="22">
        <f t="shared" si="5"/>
        <v>2.1648542157740791E-6</v>
      </c>
      <c r="S16" s="22">
        <f t="shared" si="5"/>
        <v>2.7253899850677137E-6</v>
      </c>
      <c r="T16" s="22">
        <f t="shared" si="5"/>
        <v>3.4310627092510616E-6</v>
      </c>
      <c r="U16" s="22">
        <f t="shared" si="5"/>
        <v>4.3194520341354992E-6</v>
      </c>
      <c r="V16" s="22">
        <f t="shared" si="5"/>
        <v>5.4378679307991819E-6</v>
      </c>
      <c r="W16" s="22">
        <f t="shared" si="5"/>
        <v>6.8458701240636372E-6</v>
      </c>
      <c r="X16" s="22">
        <f t="shared" si="5"/>
        <v>8.6184398650261941E-6</v>
      </c>
      <c r="Y16" s="22">
        <f t="shared" si="5"/>
        <v>1.0849972956101336E-5</v>
      </c>
      <c r="Z16" s="22">
        <f t="shared" si="5"/>
        <v>1.3659306671715418E-5</v>
      </c>
      <c r="AA16" s="22">
        <f t="shared" si="5"/>
        <v>1.7196048276512128E-5</v>
      </c>
      <c r="AB16" s="22">
        <f t="shared" si="5"/>
        <v>2.1648542157740353E-5</v>
      </c>
      <c r="AC16" s="22">
        <f t="shared" si="5"/>
        <v>2.725389985067663E-5</v>
      </c>
      <c r="AD16" s="22">
        <f t="shared" si="5"/>
        <v>3.4310627092509974E-5</v>
      </c>
      <c r="AE16" s="22">
        <f t="shared" si="5"/>
        <v>4.3194520341354199E-5</v>
      </c>
      <c r="AF16" s="22">
        <f t="shared" si="5"/>
        <v>5.4378679307990718E-5</v>
      </c>
      <c r="AG16" s="22">
        <f t="shared" si="5"/>
        <v>6.8458701240635113E-5</v>
      </c>
      <c r="AH16" s="22">
        <f t="shared" si="5"/>
        <v>8.6184398650260196E-5</v>
      </c>
      <c r="AI16" s="22">
        <f t="shared" si="5"/>
        <v>1.0849972956101137E-4</v>
      </c>
      <c r="AJ16" s="22">
        <f t="shared" si="5"/>
        <v>1.3659306671715186E-4</v>
      </c>
      <c r="AK16" s="22">
        <f t="shared" si="5"/>
        <v>1.7196048276511841E-4</v>
      </c>
      <c r="AL16" s="22">
        <f t="shared" si="5"/>
        <v>2.1648542157740031E-4</v>
      </c>
      <c r="AM16" s="22">
        <f t="shared" si="5"/>
        <v>2.7253899850676231E-4</v>
      </c>
      <c r="AN16" s="22">
        <f t="shared" si="5"/>
        <v>3.4310627092509532E-4</v>
      </c>
      <c r="AO16" s="22">
        <f t="shared" si="5"/>
        <v>4.3194520341353633E-4</v>
      </c>
      <c r="AP16" s="22">
        <f t="shared" si="5"/>
        <v>5.4378679307990089E-4</v>
      </c>
      <c r="AQ16" s="22">
        <f t="shared" si="5"/>
        <v>6.8458701240634403E-4</v>
      </c>
      <c r="AR16" s="22">
        <f t="shared" si="5"/>
        <v>8.6184398650259505E-4</v>
      </c>
      <c r="AS16" s="26">
        <f t="shared" si="5"/>
        <v>1.0849972956101053E-3</v>
      </c>
      <c r="AT16" s="24">
        <f t="shared" si="5"/>
        <v>1.3659306671715082E-3</v>
      </c>
      <c r="AU16" s="22">
        <f t="shared" si="5"/>
        <v>1.7196048276511709E-3</v>
      </c>
      <c r="AV16" s="22">
        <f t="shared" si="5"/>
        <v>2.164854215773988E-3</v>
      </c>
      <c r="AW16" s="22">
        <f t="shared" si="5"/>
        <v>2.7253899850676064E-3</v>
      </c>
      <c r="AX16" s="22">
        <f t="shared" si="5"/>
        <v>3.4310627092509322E-3</v>
      </c>
      <c r="AY16" s="22">
        <f t="shared" si="5"/>
        <v>4.3194520341353383E-3</v>
      </c>
      <c r="AZ16" s="22">
        <f t="shared" si="5"/>
        <v>5.437867930798976E-3</v>
      </c>
      <c r="BA16" s="22">
        <f t="shared" si="5"/>
        <v>6.845870124063398E-3</v>
      </c>
      <c r="BB16" s="22">
        <f t="shared" si="5"/>
        <v>8.6184398650258984E-3</v>
      </c>
      <c r="BC16" s="22">
        <f t="shared" si="5"/>
        <v>1.0849972956100996E-2</v>
      </c>
      <c r="BD16" s="22">
        <f t="shared" si="5"/>
        <v>1.3659306671715015E-2</v>
      </c>
      <c r="BE16" s="22">
        <f t="shared" si="5"/>
        <v>1.7196048276511635E-2</v>
      </c>
      <c r="BF16" s="22">
        <f t="shared" si="5"/>
        <v>2.1648542157739786E-2</v>
      </c>
      <c r="BG16" s="22">
        <f t="shared" si="5"/>
        <v>2.7253899850675934E-2</v>
      </c>
      <c r="BH16" s="22">
        <f t="shared" si="5"/>
        <v>3.4310627092509205E-2</v>
      </c>
      <c r="BI16" s="22">
        <f t="shared" si="5"/>
        <v>4.3194520341353224E-2</v>
      </c>
      <c r="BJ16" s="22">
        <f t="shared" si="5"/>
        <v>5.437867930798964E-2</v>
      </c>
      <c r="BK16" s="22">
        <f t="shared" si="5"/>
        <v>6.8458701240633787E-2</v>
      </c>
      <c r="BL16" s="22">
        <f t="shared" si="5"/>
        <v>8.6184398650258745E-2</v>
      </c>
      <c r="BM16" s="22">
        <f t="shared" si="5"/>
        <v>0.10849972956100964</v>
      </c>
      <c r="BN16" s="22">
        <f t="shared" si="5"/>
        <v>0.13659306671714985</v>
      </c>
      <c r="BO16" s="22">
        <f t="shared" si="5"/>
        <v>0.171960482765116</v>
      </c>
      <c r="BP16" s="22">
        <f t="shared" si="5"/>
        <v>0.21648542157739739</v>
      </c>
      <c r="BQ16" s="22">
        <f t="shared" si="5"/>
        <v>0.27253899850675872</v>
      </c>
      <c r="BR16" s="22">
        <f t="shared" si="5"/>
        <v>0.34310627092509116</v>
      </c>
      <c r="BS16" s="22">
        <f t="shared" si="5"/>
        <v>0.43194520341353149</v>
      </c>
      <c r="BT16" s="22">
        <f t="shared" si="5"/>
        <v>0.54378679307989541</v>
      </c>
      <c r="BU16" s="22">
        <f t="shared" si="5"/>
        <v>0.68458701240633701</v>
      </c>
      <c r="BV16" s="22">
        <f t="shared" si="5"/>
        <v>0.86184398650258642</v>
      </c>
      <c r="BW16" s="22">
        <f t="shared" si="5"/>
        <v>1.0849972956100953</v>
      </c>
    </row>
    <row r="17" spans="2:75" x14ac:dyDescent="0.35">
      <c r="N17" s="19">
        <f t="shared" si="3"/>
        <v>1.9952623149688241E-5</v>
      </c>
      <c r="O17" s="22">
        <f t="shared" si="2"/>
        <v>1.3659306671715711E-6</v>
      </c>
      <c r="P17" s="22">
        <f t="shared" ref="P17:BW21" si="6">P$3*$N17*$C$5/$C$6</f>
        <v>1.7196048276512477E-6</v>
      </c>
      <c r="Q17" s="22">
        <f t="shared" si="6"/>
        <v>2.1648542157740791E-6</v>
      </c>
      <c r="R17" s="22">
        <f t="shared" si="6"/>
        <v>2.7253899850677145E-6</v>
      </c>
      <c r="S17" s="22">
        <f t="shared" si="6"/>
        <v>3.4310627092510625E-6</v>
      </c>
      <c r="T17" s="22">
        <f t="shared" si="6"/>
        <v>4.3194520341354924E-6</v>
      </c>
      <c r="U17" s="22">
        <f t="shared" si="6"/>
        <v>5.4378679307991726E-6</v>
      </c>
      <c r="V17" s="22">
        <f t="shared" si="6"/>
        <v>6.8458701240636372E-6</v>
      </c>
      <c r="W17" s="22">
        <f t="shared" si="6"/>
        <v>8.6184398650261788E-6</v>
      </c>
      <c r="X17" s="22">
        <f t="shared" si="6"/>
        <v>1.0849972956101339E-5</v>
      </c>
      <c r="Y17" s="22">
        <f t="shared" si="6"/>
        <v>1.3659306671715418E-5</v>
      </c>
      <c r="Z17" s="22">
        <f t="shared" si="6"/>
        <v>1.71960482765121E-5</v>
      </c>
      <c r="AA17" s="22">
        <f t="shared" si="6"/>
        <v>2.1648542157740353E-5</v>
      </c>
      <c r="AB17" s="22">
        <f t="shared" si="6"/>
        <v>2.7253899850676592E-5</v>
      </c>
      <c r="AC17" s="22">
        <f t="shared" si="6"/>
        <v>3.4310627092509981E-5</v>
      </c>
      <c r="AD17" s="22">
        <f t="shared" si="6"/>
        <v>4.3194520341354125E-5</v>
      </c>
      <c r="AE17" s="22">
        <f t="shared" si="6"/>
        <v>5.4378679307990718E-5</v>
      </c>
      <c r="AF17" s="22">
        <f t="shared" si="6"/>
        <v>6.8458701240634991E-5</v>
      </c>
      <c r="AG17" s="22">
        <f t="shared" si="6"/>
        <v>8.6184398650260196E-5</v>
      </c>
      <c r="AH17" s="22">
        <f t="shared" si="6"/>
        <v>1.0849972956101121E-4</v>
      </c>
      <c r="AI17" s="22">
        <f t="shared" si="6"/>
        <v>1.3659306671715164E-4</v>
      </c>
      <c r="AJ17" s="22">
        <f t="shared" si="6"/>
        <v>1.7196048276511814E-4</v>
      </c>
      <c r="AK17" s="22">
        <f t="shared" si="6"/>
        <v>2.1648542157739995E-4</v>
      </c>
      <c r="AL17" s="22">
        <f t="shared" si="6"/>
        <v>2.7253899850676188E-4</v>
      </c>
      <c r="AM17" s="22">
        <f t="shared" si="6"/>
        <v>3.4310627092509478E-4</v>
      </c>
      <c r="AN17" s="22">
        <f t="shared" si="6"/>
        <v>4.3194520341353562E-4</v>
      </c>
      <c r="AO17" s="22">
        <f t="shared" si="6"/>
        <v>5.4378679307990013E-4</v>
      </c>
      <c r="AP17" s="22">
        <f t="shared" si="6"/>
        <v>6.8458701240634219E-4</v>
      </c>
      <c r="AQ17" s="22">
        <f t="shared" si="6"/>
        <v>8.6184398650259299E-4</v>
      </c>
      <c r="AR17" s="22">
        <f t="shared" si="6"/>
        <v>1.0849972956101033E-3</v>
      </c>
      <c r="AS17" s="26">
        <f t="shared" si="6"/>
        <v>1.3659306671715062E-3</v>
      </c>
      <c r="AT17" s="24">
        <f t="shared" si="6"/>
        <v>1.7196048276511679E-3</v>
      </c>
      <c r="AU17" s="22">
        <f t="shared" si="6"/>
        <v>2.1648542157739824E-3</v>
      </c>
      <c r="AV17" s="22">
        <f t="shared" si="6"/>
        <v>2.7253899850675999E-3</v>
      </c>
      <c r="AW17" s="22">
        <f t="shared" si="6"/>
        <v>3.431062709250927E-3</v>
      </c>
      <c r="AX17" s="22">
        <f t="shared" si="6"/>
        <v>4.3194520341353305E-3</v>
      </c>
      <c r="AY17" s="22">
        <f t="shared" si="6"/>
        <v>5.437867930798969E-3</v>
      </c>
      <c r="AZ17" s="22">
        <f t="shared" si="6"/>
        <v>6.8458701240633789E-3</v>
      </c>
      <c r="BA17" s="22">
        <f t="shared" si="6"/>
        <v>8.6184398650258794E-3</v>
      </c>
      <c r="BB17" s="22">
        <f t="shared" si="6"/>
        <v>1.084997295610097E-2</v>
      </c>
      <c r="BC17" s="22">
        <f t="shared" si="6"/>
        <v>1.3659306671714987E-2</v>
      </c>
      <c r="BD17" s="22">
        <f t="shared" si="6"/>
        <v>1.7196048276511597E-2</v>
      </c>
      <c r="BE17" s="22">
        <f t="shared" si="6"/>
        <v>2.1648542157739734E-2</v>
      </c>
      <c r="BF17" s="22">
        <f t="shared" si="6"/>
        <v>2.7253899850675879E-2</v>
      </c>
      <c r="BG17" s="22">
        <f t="shared" si="6"/>
        <v>3.4310627092509108E-2</v>
      </c>
      <c r="BH17" s="22">
        <f t="shared" si="6"/>
        <v>4.319452034135314E-2</v>
      </c>
      <c r="BI17" s="22">
        <f t="shared" si="6"/>
        <v>5.4378679307989508E-2</v>
      </c>
      <c r="BJ17" s="22">
        <f t="shared" si="6"/>
        <v>6.8458701240633635E-2</v>
      </c>
      <c r="BK17" s="22">
        <f t="shared" si="6"/>
        <v>8.6184398650258523E-2</v>
      </c>
      <c r="BL17" s="22">
        <f t="shared" si="6"/>
        <v>0.10849972956100938</v>
      </c>
      <c r="BM17" s="22">
        <f t="shared" si="6"/>
        <v>0.13659306671714949</v>
      </c>
      <c r="BN17" s="22">
        <f t="shared" si="6"/>
        <v>0.17196048276511558</v>
      </c>
      <c r="BO17" s="22">
        <f t="shared" si="6"/>
        <v>0.21648542157739686</v>
      </c>
      <c r="BP17" s="22">
        <f t="shared" si="6"/>
        <v>0.27253899850675817</v>
      </c>
      <c r="BQ17" s="22">
        <f t="shared" si="6"/>
        <v>0.34310627092509033</v>
      </c>
      <c r="BR17" s="22">
        <f t="shared" si="6"/>
        <v>0.43194520341353038</v>
      </c>
      <c r="BS17" s="22">
        <f t="shared" si="6"/>
        <v>0.54378679307989397</v>
      </c>
      <c r="BT17" s="22">
        <f t="shared" si="6"/>
        <v>0.68458701240633524</v>
      </c>
      <c r="BU17" s="22">
        <f t="shared" si="6"/>
        <v>0.86184398650258409</v>
      </c>
      <c r="BV17" s="22">
        <f t="shared" si="6"/>
        <v>1.0849972956100926</v>
      </c>
      <c r="BW17" s="22">
        <f t="shared" si="6"/>
        <v>1.3659306671714935</v>
      </c>
    </row>
    <row r="18" spans="2:75" x14ac:dyDescent="0.35">
      <c r="N18" s="19">
        <f t="shared" si="3"/>
        <v>2.5118864315095073E-5</v>
      </c>
      <c r="O18" s="22">
        <f t="shared" si="2"/>
        <v>1.7196048276512498E-6</v>
      </c>
      <c r="P18" s="22">
        <f t="shared" si="6"/>
        <v>2.1648542157740825E-6</v>
      </c>
      <c r="Q18" s="22">
        <f t="shared" si="6"/>
        <v>2.7253899850677184E-6</v>
      </c>
      <c r="R18" s="22">
        <f t="shared" si="6"/>
        <v>3.4310627092510671E-6</v>
      </c>
      <c r="S18" s="22">
        <f t="shared" si="6"/>
        <v>4.3194520341354992E-6</v>
      </c>
      <c r="T18" s="22">
        <f t="shared" si="6"/>
        <v>5.4378679307991718E-6</v>
      </c>
      <c r="U18" s="22">
        <f t="shared" si="6"/>
        <v>6.8458701240636372E-6</v>
      </c>
      <c r="V18" s="22">
        <f t="shared" si="6"/>
        <v>8.6184398650261924E-6</v>
      </c>
      <c r="W18" s="22">
        <f t="shared" si="6"/>
        <v>1.0849972956101336E-5</v>
      </c>
      <c r="X18" s="22">
        <f t="shared" si="6"/>
        <v>1.3659306671715441E-5</v>
      </c>
      <c r="Y18" s="22">
        <f t="shared" si="6"/>
        <v>1.7196048276512128E-5</v>
      </c>
      <c r="Z18" s="22">
        <f t="shared" si="6"/>
        <v>2.1648542157740353E-5</v>
      </c>
      <c r="AA18" s="22">
        <f t="shared" si="6"/>
        <v>2.725389985067663E-5</v>
      </c>
      <c r="AB18" s="22">
        <f t="shared" si="6"/>
        <v>3.4310627092509981E-5</v>
      </c>
      <c r="AC18" s="22">
        <f t="shared" si="6"/>
        <v>4.3194520341354199E-5</v>
      </c>
      <c r="AD18" s="22">
        <f t="shared" si="6"/>
        <v>5.4378679307990718E-5</v>
      </c>
      <c r="AE18" s="22">
        <f t="shared" si="6"/>
        <v>6.8458701240635113E-5</v>
      </c>
      <c r="AF18" s="22">
        <f t="shared" si="6"/>
        <v>8.6184398650260182E-5</v>
      </c>
      <c r="AG18" s="22">
        <f t="shared" si="6"/>
        <v>1.0849972956101134E-4</v>
      </c>
      <c r="AH18" s="22">
        <f t="shared" si="6"/>
        <v>1.3659306671715164E-4</v>
      </c>
      <c r="AI18" s="22">
        <f t="shared" si="6"/>
        <v>1.7196048276511811E-4</v>
      </c>
      <c r="AJ18" s="22">
        <f t="shared" si="6"/>
        <v>2.164854215773999E-4</v>
      </c>
      <c r="AK18" s="22">
        <f t="shared" si="6"/>
        <v>2.7253899850676182E-4</v>
      </c>
      <c r="AL18" s="22">
        <f t="shared" si="6"/>
        <v>3.4310627092509478E-4</v>
      </c>
      <c r="AM18" s="22">
        <f t="shared" si="6"/>
        <v>4.3194520341353551E-4</v>
      </c>
      <c r="AN18" s="22">
        <f t="shared" si="6"/>
        <v>5.4378679307990003E-4</v>
      </c>
      <c r="AO18" s="22">
        <f t="shared" si="6"/>
        <v>6.8458701240634208E-4</v>
      </c>
      <c r="AP18" s="22">
        <f t="shared" si="6"/>
        <v>8.618439865025919E-4</v>
      </c>
      <c r="AQ18" s="22">
        <f t="shared" si="6"/>
        <v>1.0849972956101022E-3</v>
      </c>
      <c r="AR18" s="22">
        <f t="shared" si="6"/>
        <v>1.3659306671715053E-3</v>
      </c>
      <c r="AS18" s="26">
        <f t="shared" si="6"/>
        <v>1.7196048276511679E-3</v>
      </c>
      <c r="AT18" s="24">
        <f t="shared" si="6"/>
        <v>2.1648542157739819E-3</v>
      </c>
      <c r="AU18" s="22">
        <f t="shared" si="6"/>
        <v>2.7253899850675964E-3</v>
      </c>
      <c r="AV18" s="22">
        <f t="shared" si="6"/>
        <v>3.4310627092509235E-3</v>
      </c>
      <c r="AW18" s="22">
        <f t="shared" si="6"/>
        <v>4.3194520341353288E-3</v>
      </c>
      <c r="AX18" s="22">
        <f t="shared" si="6"/>
        <v>5.4378679307989673E-3</v>
      </c>
      <c r="AY18" s="22">
        <f t="shared" si="6"/>
        <v>6.8458701240633789E-3</v>
      </c>
      <c r="AZ18" s="22">
        <f t="shared" si="6"/>
        <v>8.6184398650258672E-3</v>
      </c>
      <c r="BA18" s="22">
        <f t="shared" si="6"/>
        <v>1.0849972956100958E-2</v>
      </c>
      <c r="BB18" s="22">
        <f t="shared" si="6"/>
        <v>1.3659306671714977E-2</v>
      </c>
      <c r="BC18" s="22">
        <f t="shared" si="6"/>
        <v>1.7196048276511586E-2</v>
      </c>
      <c r="BD18" s="22">
        <f t="shared" si="6"/>
        <v>2.1648542157739717E-2</v>
      </c>
      <c r="BE18" s="22">
        <f t="shared" si="6"/>
        <v>2.7253899850675851E-2</v>
      </c>
      <c r="BF18" s="22">
        <f t="shared" si="6"/>
        <v>3.4310627092509087E-2</v>
      </c>
      <c r="BG18" s="22">
        <f t="shared" si="6"/>
        <v>4.3194520341353085E-2</v>
      </c>
      <c r="BH18" s="22">
        <f t="shared" si="6"/>
        <v>5.4378679307989473E-2</v>
      </c>
      <c r="BI18" s="22">
        <f t="shared" si="6"/>
        <v>6.8458701240633565E-2</v>
      </c>
      <c r="BJ18" s="22">
        <f t="shared" si="6"/>
        <v>8.6184398650258467E-2</v>
      </c>
      <c r="BK18" s="22">
        <f t="shared" si="6"/>
        <v>0.10849972956100927</v>
      </c>
      <c r="BL18" s="22">
        <f t="shared" si="6"/>
        <v>0.13659306671714935</v>
      </c>
      <c r="BM18" s="22">
        <f t="shared" si="6"/>
        <v>0.17196048276511539</v>
      </c>
      <c r="BN18" s="22">
        <f t="shared" si="6"/>
        <v>0.21648542157739667</v>
      </c>
      <c r="BO18" s="22">
        <f t="shared" si="6"/>
        <v>0.27253899850675795</v>
      </c>
      <c r="BP18" s="22">
        <f t="shared" si="6"/>
        <v>0.34310627092509005</v>
      </c>
      <c r="BQ18" s="22">
        <f t="shared" si="6"/>
        <v>0.43194520341352988</v>
      </c>
      <c r="BR18" s="22">
        <f t="shared" si="6"/>
        <v>0.54378679307989342</v>
      </c>
      <c r="BS18" s="22">
        <f t="shared" si="6"/>
        <v>0.68458701240633446</v>
      </c>
      <c r="BT18" s="22">
        <f t="shared" si="6"/>
        <v>0.8618439865025832</v>
      </c>
      <c r="BU18" s="22">
        <f t="shared" si="6"/>
        <v>1.0849972956100915</v>
      </c>
      <c r="BV18" s="22">
        <f t="shared" si="6"/>
        <v>1.3659306671714917</v>
      </c>
      <c r="BW18" s="22">
        <f t="shared" si="6"/>
        <v>1.719604827651152</v>
      </c>
    </row>
    <row r="19" spans="2:75" x14ac:dyDescent="0.35">
      <c r="N19" s="19">
        <f t="shared" si="3"/>
        <v>3.1622776601682792E-5</v>
      </c>
      <c r="O19" s="22">
        <f t="shared" si="2"/>
        <v>2.1648542157740817E-6</v>
      </c>
      <c r="P19" s="22">
        <f t="shared" si="6"/>
        <v>2.7253899850677184E-6</v>
      </c>
      <c r="Q19" s="22">
        <f t="shared" si="6"/>
        <v>3.4310627092510671E-6</v>
      </c>
      <c r="R19" s="22">
        <f t="shared" si="6"/>
        <v>4.3194520341354992E-6</v>
      </c>
      <c r="S19" s="22">
        <f t="shared" si="6"/>
        <v>5.4378679307991718E-6</v>
      </c>
      <c r="T19" s="22">
        <f t="shared" si="6"/>
        <v>6.8458701240636245E-6</v>
      </c>
      <c r="U19" s="22">
        <f t="shared" si="6"/>
        <v>8.6184398650261788E-6</v>
      </c>
      <c r="V19" s="22">
        <f t="shared" si="6"/>
        <v>1.0849972956101336E-5</v>
      </c>
      <c r="W19" s="22">
        <f t="shared" si="6"/>
        <v>1.3659306671715418E-5</v>
      </c>
      <c r="X19" s="22">
        <f t="shared" si="6"/>
        <v>1.7196048276512128E-5</v>
      </c>
      <c r="Y19" s="22">
        <f t="shared" si="6"/>
        <v>2.1648542157740353E-5</v>
      </c>
      <c r="Z19" s="22">
        <f t="shared" si="6"/>
        <v>2.7253899850676592E-5</v>
      </c>
      <c r="AA19" s="22">
        <f t="shared" si="6"/>
        <v>3.4310627092509974E-5</v>
      </c>
      <c r="AB19" s="22">
        <f t="shared" si="6"/>
        <v>4.3194520341354125E-5</v>
      </c>
      <c r="AC19" s="22">
        <f t="shared" si="6"/>
        <v>5.4378679307990718E-5</v>
      </c>
      <c r="AD19" s="22">
        <f t="shared" si="6"/>
        <v>6.8458701240634991E-5</v>
      </c>
      <c r="AE19" s="22">
        <f t="shared" si="6"/>
        <v>8.6184398650260182E-5</v>
      </c>
      <c r="AF19" s="22">
        <f t="shared" si="6"/>
        <v>1.0849972956101118E-4</v>
      </c>
      <c r="AG19" s="22">
        <f t="shared" si="6"/>
        <v>1.3659306671715162E-4</v>
      </c>
      <c r="AH19" s="22">
        <f t="shared" si="6"/>
        <v>1.7196048276511781E-4</v>
      </c>
      <c r="AI19" s="22">
        <f t="shared" si="6"/>
        <v>2.1648542157739949E-4</v>
      </c>
      <c r="AJ19" s="22">
        <f t="shared" si="6"/>
        <v>2.7253899850676134E-4</v>
      </c>
      <c r="AK19" s="22">
        <f t="shared" si="6"/>
        <v>3.4310627092509413E-4</v>
      </c>
      <c r="AL19" s="22">
        <f t="shared" si="6"/>
        <v>4.3194520341353486E-4</v>
      </c>
      <c r="AM19" s="22">
        <f t="shared" si="6"/>
        <v>5.4378679307989905E-4</v>
      </c>
      <c r="AN19" s="22">
        <f t="shared" si="6"/>
        <v>6.8458701240634088E-4</v>
      </c>
      <c r="AO19" s="22">
        <f t="shared" si="6"/>
        <v>8.618439865025906E-4</v>
      </c>
      <c r="AP19" s="22">
        <f t="shared" si="6"/>
        <v>1.0849972956100994E-3</v>
      </c>
      <c r="AQ19" s="22">
        <f t="shared" si="6"/>
        <v>1.3659306671715023E-3</v>
      </c>
      <c r="AR19" s="22">
        <f t="shared" si="6"/>
        <v>1.7196048276511646E-3</v>
      </c>
      <c r="AS19" s="26">
        <f t="shared" si="6"/>
        <v>2.1648542157739785E-3</v>
      </c>
      <c r="AT19" s="24">
        <f t="shared" si="6"/>
        <v>2.7253899850675921E-3</v>
      </c>
      <c r="AU19" s="22">
        <f t="shared" si="6"/>
        <v>3.4310627092509149E-3</v>
      </c>
      <c r="AV19" s="22">
        <f t="shared" si="6"/>
        <v>4.3194520341353184E-3</v>
      </c>
      <c r="AW19" s="22">
        <f t="shared" si="6"/>
        <v>5.4378679307989586E-3</v>
      </c>
      <c r="AX19" s="22">
        <f t="shared" si="6"/>
        <v>6.8458701240633676E-3</v>
      </c>
      <c r="AY19" s="22">
        <f t="shared" si="6"/>
        <v>8.6184398650258551E-3</v>
      </c>
      <c r="AZ19" s="22">
        <f t="shared" si="6"/>
        <v>1.0849972956100929E-2</v>
      </c>
      <c r="BA19" s="22">
        <f t="shared" si="6"/>
        <v>1.365930667171494E-2</v>
      </c>
      <c r="BB19" s="22">
        <f t="shared" si="6"/>
        <v>1.7196048276511541E-2</v>
      </c>
      <c r="BC19" s="22">
        <f t="shared" si="6"/>
        <v>2.1648542157739672E-2</v>
      </c>
      <c r="BD19" s="22">
        <f t="shared" si="6"/>
        <v>2.7253899850675785E-2</v>
      </c>
      <c r="BE19" s="22">
        <f t="shared" si="6"/>
        <v>3.4310627092508997E-2</v>
      </c>
      <c r="BF19" s="22">
        <f t="shared" si="6"/>
        <v>4.3194520341353002E-2</v>
      </c>
      <c r="BG19" s="22">
        <f t="shared" si="6"/>
        <v>5.4378679307989321E-2</v>
      </c>
      <c r="BH19" s="22">
        <f t="shared" si="6"/>
        <v>6.8458701240633413E-2</v>
      </c>
      <c r="BI19" s="22">
        <f t="shared" si="6"/>
        <v>8.6184398650258259E-2</v>
      </c>
      <c r="BJ19" s="22">
        <f t="shared" si="6"/>
        <v>0.10849972956100903</v>
      </c>
      <c r="BK19" s="22">
        <f t="shared" si="6"/>
        <v>0.13659306671714902</v>
      </c>
      <c r="BL19" s="22">
        <f t="shared" si="6"/>
        <v>0.17196048276511494</v>
      </c>
      <c r="BM19" s="22">
        <f t="shared" si="6"/>
        <v>0.21648542157739611</v>
      </c>
      <c r="BN19" s="22">
        <f t="shared" si="6"/>
        <v>0.27253899850675728</v>
      </c>
      <c r="BO19" s="22">
        <f t="shared" si="6"/>
        <v>0.34310627092508916</v>
      </c>
      <c r="BP19" s="22">
        <f t="shared" si="6"/>
        <v>0.43194520341352882</v>
      </c>
      <c r="BQ19" s="22">
        <f t="shared" si="6"/>
        <v>0.54378679307989197</v>
      </c>
      <c r="BR19" s="22">
        <f t="shared" si="6"/>
        <v>0.68458701240633257</v>
      </c>
      <c r="BS19" s="22">
        <f t="shared" si="6"/>
        <v>0.86184398650258087</v>
      </c>
      <c r="BT19" s="22">
        <f t="shared" si="6"/>
        <v>1.0849972956100884</v>
      </c>
      <c r="BU19" s="22">
        <f t="shared" si="6"/>
        <v>1.3659306671714884</v>
      </c>
      <c r="BV19" s="22">
        <f t="shared" si="6"/>
        <v>1.7196048276511471</v>
      </c>
      <c r="BW19" s="22">
        <f t="shared" si="6"/>
        <v>2.1648542157739588</v>
      </c>
    </row>
    <row r="20" spans="2:75" x14ac:dyDescent="0.35">
      <c r="N20" s="19">
        <f t="shared" si="3"/>
        <v>3.9810717055348427E-5</v>
      </c>
      <c r="O20" s="22">
        <f t="shared" si="2"/>
        <v>2.7253899850677226E-6</v>
      </c>
      <c r="P20" s="22">
        <f t="shared" si="6"/>
        <v>3.4310627092510731E-6</v>
      </c>
      <c r="Q20" s="22">
        <f t="shared" si="6"/>
        <v>4.3194520341355068E-6</v>
      </c>
      <c r="R20" s="22">
        <f t="shared" si="6"/>
        <v>5.4378679307991819E-6</v>
      </c>
      <c r="S20" s="22">
        <f t="shared" si="6"/>
        <v>6.8458701240636372E-6</v>
      </c>
      <c r="T20" s="22">
        <f t="shared" si="6"/>
        <v>8.6184398650261771E-6</v>
      </c>
      <c r="U20" s="22">
        <f t="shared" si="6"/>
        <v>1.0849972956101339E-5</v>
      </c>
      <c r="V20" s="22">
        <f t="shared" si="6"/>
        <v>1.3659306671715441E-5</v>
      </c>
      <c r="W20" s="22">
        <f t="shared" si="6"/>
        <v>1.7196048276512131E-5</v>
      </c>
      <c r="X20" s="22">
        <f t="shared" si="6"/>
        <v>2.164854215774039E-5</v>
      </c>
      <c r="Y20" s="22">
        <f t="shared" si="6"/>
        <v>2.7253899850676636E-5</v>
      </c>
      <c r="Z20" s="22">
        <f t="shared" si="6"/>
        <v>3.4310627092509981E-5</v>
      </c>
      <c r="AA20" s="22">
        <f t="shared" si="6"/>
        <v>4.3194520341354199E-5</v>
      </c>
      <c r="AB20" s="22">
        <f t="shared" si="6"/>
        <v>5.4378679307990718E-5</v>
      </c>
      <c r="AC20" s="22">
        <f t="shared" si="6"/>
        <v>6.8458701240635113E-5</v>
      </c>
      <c r="AD20" s="22">
        <f t="shared" si="6"/>
        <v>8.6184398650260182E-5</v>
      </c>
      <c r="AE20" s="22">
        <f t="shared" si="6"/>
        <v>1.0849972956101137E-4</v>
      </c>
      <c r="AF20" s="22">
        <f t="shared" si="6"/>
        <v>1.3659306671715162E-4</v>
      </c>
      <c r="AG20" s="22">
        <f t="shared" si="6"/>
        <v>1.7196048276511811E-4</v>
      </c>
      <c r="AH20" s="22">
        <f t="shared" si="6"/>
        <v>2.1648542157739957E-4</v>
      </c>
      <c r="AI20" s="22">
        <f t="shared" si="6"/>
        <v>2.7253899850676134E-4</v>
      </c>
      <c r="AJ20" s="22">
        <f t="shared" si="6"/>
        <v>3.4310627092509408E-4</v>
      </c>
      <c r="AK20" s="22">
        <f t="shared" si="6"/>
        <v>4.3194520341353475E-4</v>
      </c>
      <c r="AL20" s="22">
        <f t="shared" si="6"/>
        <v>5.4378679307989905E-4</v>
      </c>
      <c r="AM20" s="22">
        <f t="shared" si="6"/>
        <v>6.8458701240634088E-4</v>
      </c>
      <c r="AN20" s="22">
        <f t="shared" si="6"/>
        <v>8.6184398650259049E-4</v>
      </c>
      <c r="AO20" s="22">
        <f t="shared" si="6"/>
        <v>1.0849972956100994E-3</v>
      </c>
      <c r="AP20" s="22">
        <f t="shared" si="6"/>
        <v>1.365930667171501E-3</v>
      </c>
      <c r="AQ20" s="22">
        <f t="shared" si="6"/>
        <v>1.7196048276511635E-3</v>
      </c>
      <c r="AR20" s="22">
        <f t="shared" si="6"/>
        <v>2.164854215773978E-3</v>
      </c>
      <c r="AS20" s="26">
        <f t="shared" si="6"/>
        <v>2.7253899850675921E-3</v>
      </c>
      <c r="AT20" s="24">
        <f t="shared" si="6"/>
        <v>3.4310627092509149E-3</v>
      </c>
      <c r="AU20" s="22">
        <f t="shared" si="6"/>
        <v>4.3194520341353149E-3</v>
      </c>
      <c r="AV20" s="22">
        <f t="shared" si="6"/>
        <v>5.4378679307989534E-3</v>
      </c>
      <c r="AW20" s="22">
        <f t="shared" si="6"/>
        <v>6.8458701240633676E-3</v>
      </c>
      <c r="AX20" s="22">
        <f t="shared" si="6"/>
        <v>8.6184398650258551E-3</v>
      </c>
      <c r="AY20" s="22">
        <f t="shared" si="6"/>
        <v>1.084997295610093E-2</v>
      </c>
      <c r="AZ20" s="22">
        <f t="shared" si="6"/>
        <v>1.3659306671714926E-2</v>
      </c>
      <c r="BA20" s="22">
        <f t="shared" si="6"/>
        <v>1.7196048276511534E-2</v>
      </c>
      <c r="BB20" s="22">
        <f t="shared" si="6"/>
        <v>2.1648542157739654E-2</v>
      </c>
      <c r="BC20" s="22">
        <f t="shared" si="6"/>
        <v>2.7253899850675778E-2</v>
      </c>
      <c r="BD20" s="22">
        <f t="shared" si="6"/>
        <v>3.4310627092508976E-2</v>
      </c>
      <c r="BE20" s="22">
        <f t="shared" si="6"/>
        <v>4.319452034135296E-2</v>
      </c>
      <c r="BF20" s="22">
        <f t="shared" si="6"/>
        <v>5.4378679307989307E-2</v>
      </c>
      <c r="BG20" s="22">
        <f t="shared" si="6"/>
        <v>6.8458701240633357E-2</v>
      </c>
      <c r="BH20" s="22">
        <f t="shared" si="6"/>
        <v>8.6184398650258204E-2</v>
      </c>
      <c r="BI20" s="22">
        <f t="shared" si="6"/>
        <v>0.10849972956100894</v>
      </c>
      <c r="BJ20" s="22">
        <f t="shared" si="6"/>
        <v>0.13659306671714894</v>
      </c>
      <c r="BK20" s="22">
        <f t="shared" si="6"/>
        <v>0.1719604827651148</v>
      </c>
      <c r="BL20" s="22">
        <f t="shared" si="6"/>
        <v>0.21648542157739592</v>
      </c>
      <c r="BM20" s="22">
        <f t="shared" si="6"/>
        <v>0.272538998506757</v>
      </c>
      <c r="BN20" s="22">
        <f t="shared" si="6"/>
        <v>0.34310627092508905</v>
      </c>
      <c r="BO20" s="22">
        <f t="shared" si="6"/>
        <v>0.43194520341352866</v>
      </c>
      <c r="BP20" s="22">
        <f t="shared" si="6"/>
        <v>0.54378679307989175</v>
      </c>
      <c r="BQ20" s="22">
        <f t="shared" si="6"/>
        <v>0.68458701240633202</v>
      </c>
      <c r="BR20" s="22">
        <f t="shared" si="6"/>
        <v>0.86184398650258021</v>
      </c>
      <c r="BS20" s="22">
        <f t="shared" si="6"/>
        <v>1.0849972956100875</v>
      </c>
      <c r="BT20" s="22">
        <f t="shared" si="6"/>
        <v>1.3659306671714868</v>
      </c>
      <c r="BU20" s="22">
        <f t="shared" si="6"/>
        <v>1.719604827651146</v>
      </c>
      <c r="BV20" s="22">
        <f t="shared" si="6"/>
        <v>2.1648542157739565</v>
      </c>
      <c r="BW20" s="22">
        <f t="shared" si="6"/>
        <v>2.7253899850675674</v>
      </c>
    </row>
    <row r="21" spans="2:75" x14ac:dyDescent="0.35">
      <c r="N21" s="19">
        <f t="shared" si="3"/>
        <v>5.0118723362725456E-5</v>
      </c>
      <c r="O21" s="22">
        <f t="shared" si="2"/>
        <v>3.4310627092510718E-6</v>
      </c>
      <c r="P21" s="22">
        <f t="shared" si="6"/>
        <v>4.3194520341355068E-6</v>
      </c>
      <c r="Q21" s="22">
        <f t="shared" si="6"/>
        <v>5.4378679307991819E-6</v>
      </c>
      <c r="R21" s="22">
        <f t="shared" si="6"/>
        <v>6.8458701240636372E-6</v>
      </c>
      <c r="S21" s="22">
        <f t="shared" si="6"/>
        <v>8.6184398650261771E-6</v>
      </c>
      <c r="T21" s="22">
        <f t="shared" si="6"/>
        <v>1.0849972956101317E-5</v>
      </c>
      <c r="U21" s="22">
        <f t="shared" si="6"/>
        <v>1.3659306671715418E-5</v>
      </c>
      <c r="V21" s="22">
        <f t="shared" si="6"/>
        <v>1.7196048276512128E-5</v>
      </c>
      <c r="W21" s="22">
        <f t="shared" si="6"/>
        <v>2.1648542157740353E-5</v>
      </c>
      <c r="X21" s="22">
        <f t="shared" si="6"/>
        <v>2.7253899850676636E-5</v>
      </c>
      <c r="Y21" s="22">
        <f t="shared" si="6"/>
        <v>3.4310627092509974E-5</v>
      </c>
      <c r="Z21" s="22">
        <f t="shared" si="6"/>
        <v>4.3194520341354125E-5</v>
      </c>
      <c r="AA21" s="22">
        <f t="shared" si="6"/>
        <v>5.4378679307990718E-5</v>
      </c>
      <c r="AB21" s="22">
        <f t="shared" si="6"/>
        <v>6.8458701240634991E-5</v>
      </c>
      <c r="AC21" s="22">
        <f t="shared" si="6"/>
        <v>8.6184398650260182E-5</v>
      </c>
      <c r="AD21" s="22">
        <f t="shared" si="6"/>
        <v>1.0849972956101118E-4</v>
      </c>
      <c r="AE21" s="22">
        <f t="shared" ref="P21:BW25" si="7">AE$3*$N21*$C$5/$C$6</f>
        <v>1.3659306671715162E-4</v>
      </c>
      <c r="AF21" s="22">
        <f t="shared" si="7"/>
        <v>1.7196048276511779E-4</v>
      </c>
      <c r="AG21" s="22">
        <f t="shared" si="7"/>
        <v>2.1648542157739949E-4</v>
      </c>
      <c r="AH21" s="22">
        <f t="shared" si="7"/>
        <v>2.7253899850676085E-4</v>
      </c>
      <c r="AI21" s="22">
        <f t="shared" si="7"/>
        <v>3.4310627092509348E-4</v>
      </c>
      <c r="AJ21" s="22">
        <f t="shared" si="7"/>
        <v>4.3194520341353394E-4</v>
      </c>
      <c r="AK21" s="22">
        <f t="shared" si="7"/>
        <v>5.4378679307989807E-4</v>
      </c>
      <c r="AL21" s="22">
        <f t="shared" si="7"/>
        <v>6.8458701240633969E-4</v>
      </c>
      <c r="AM21" s="22">
        <f t="shared" si="7"/>
        <v>8.6184398650258898E-4</v>
      </c>
      <c r="AN21" s="22">
        <f t="shared" si="7"/>
        <v>1.0849972956100975E-3</v>
      </c>
      <c r="AO21" s="22">
        <f t="shared" si="7"/>
        <v>1.3659306671714984E-3</v>
      </c>
      <c r="AP21" s="22">
        <f t="shared" si="7"/>
        <v>1.7196048276511586E-3</v>
      </c>
      <c r="AQ21" s="22">
        <f t="shared" si="7"/>
        <v>2.1648542157739724E-3</v>
      </c>
      <c r="AR21" s="22">
        <f t="shared" si="7"/>
        <v>2.7253899850675869E-3</v>
      </c>
      <c r="AS21" s="26">
        <f t="shared" si="7"/>
        <v>3.4310627092509088E-3</v>
      </c>
      <c r="AT21" s="24">
        <f t="shared" si="7"/>
        <v>4.3194520341353062E-3</v>
      </c>
      <c r="AU21" s="22">
        <f t="shared" si="7"/>
        <v>5.4378679307989387E-3</v>
      </c>
      <c r="AV21" s="22">
        <f t="shared" si="7"/>
        <v>6.8458701240633494E-3</v>
      </c>
      <c r="AW21" s="22">
        <f t="shared" si="7"/>
        <v>8.6184398650258395E-3</v>
      </c>
      <c r="AX21" s="22">
        <f t="shared" si="7"/>
        <v>1.084997295610091E-2</v>
      </c>
      <c r="AY21" s="22">
        <f t="shared" si="7"/>
        <v>1.3659306671714905E-2</v>
      </c>
      <c r="AZ21" s="22">
        <f t="shared" si="7"/>
        <v>1.7196048276511482E-2</v>
      </c>
      <c r="BA21" s="22">
        <f t="shared" si="7"/>
        <v>2.1648542157739599E-2</v>
      </c>
      <c r="BB21" s="22">
        <f t="shared" si="7"/>
        <v>2.7253899850675709E-2</v>
      </c>
      <c r="BC21" s="22">
        <f t="shared" si="7"/>
        <v>3.43106270925089E-2</v>
      </c>
      <c r="BD21" s="22">
        <f t="shared" si="7"/>
        <v>4.3194520341352849E-2</v>
      </c>
      <c r="BE21" s="22">
        <f t="shared" si="7"/>
        <v>5.4378679307989154E-2</v>
      </c>
      <c r="BF21" s="22">
        <f t="shared" si="7"/>
        <v>6.8458701240633205E-2</v>
      </c>
      <c r="BG21" s="22">
        <f t="shared" si="7"/>
        <v>8.6184398650257982E-2</v>
      </c>
      <c r="BH21" s="22">
        <f t="shared" si="7"/>
        <v>0.1084997295610087</v>
      </c>
      <c r="BI21" s="22">
        <f t="shared" si="7"/>
        <v>0.13659306671714855</v>
      </c>
      <c r="BJ21" s="22">
        <f t="shared" si="7"/>
        <v>0.17196048276511439</v>
      </c>
      <c r="BK21" s="22">
        <f t="shared" si="7"/>
        <v>0.21648542157739534</v>
      </c>
      <c r="BL21" s="22">
        <f t="shared" si="7"/>
        <v>0.27253899850675634</v>
      </c>
      <c r="BM21" s="22">
        <f t="shared" si="7"/>
        <v>0.34310627092508805</v>
      </c>
      <c r="BN21" s="22">
        <f t="shared" si="7"/>
        <v>0.4319452034135276</v>
      </c>
      <c r="BO21" s="22">
        <f t="shared" si="7"/>
        <v>0.54378679307989031</v>
      </c>
      <c r="BP21" s="22">
        <f t="shared" si="7"/>
        <v>0.68458701240633035</v>
      </c>
      <c r="BQ21" s="22">
        <f t="shared" si="7"/>
        <v>0.86184398650257787</v>
      </c>
      <c r="BR21" s="22">
        <f t="shared" si="7"/>
        <v>1.0849972956100844</v>
      </c>
      <c r="BS21" s="22">
        <f t="shared" si="7"/>
        <v>1.3659306671714833</v>
      </c>
      <c r="BT21" s="22">
        <f t="shared" si="7"/>
        <v>1.7196048276511413</v>
      </c>
      <c r="BU21" s="22">
        <f t="shared" si="7"/>
        <v>2.1648542157739503</v>
      </c>
      <c r="BV21" s="22">
        <f t="shared" si="7"/>
        <v>2.7253899850675594</v>
      </c>
      <c r="BW21" s="22">
        <f t="shared" si="7"/>
        <v>3.431062709250877</v>
      </c>
    </row>
    <row r="22" spans="2:75" x14ac:dyDescent="0.35">
      <c r="N22" s="19">
        <f t="shared" si="3"/>
        <v>6.309573444801703E-5</v>
      </c>
      <c r="O22" s="22">
        <f t="shared" si="2"/>
        <v>4.3194520341355119E-6</v>
      </c>
      <c r="P22" s="22">
        <f t="shared" si="7"/>
        <v>5.4378679307991904E-6</v>
      </c>
      <c r="Q22" s="22">
        <f t="shared" si="7"/>
        <v>6.845870124063649E-6</v>
      </c>
      <c r="R22" s="22">
        <f t="shared" si="7"/>
        <v>8.6184398650261941E-6</v>
      </c>
      <c r="S22" s="22">
        <f t="shared" si="7"/>
        <v>1.0849972956101336E-5</v>
      </c>
      <c r="T22" s="22">
        <f t="shared" si="7"/>
        <v>1.3659306671715414E-5</v>
      </c>
      <c r="U22" s="22">
        <f t="shared" si="7"/>
        <v>1.7196048276512128E-5</v>
      </c>
      <c r="V22" s="22">
        <f t="shared" si="7"/>
        <v>2.164854215774039E-5</v>
      </c>
      <c r="W22" s="22">
        <f t="shared" si="7"/>
        <v>2.7253899850676636E-5</v>
      </c>
      <c r="X22" s="22">
        <f t="shared" si="7"/>
        <v>3.4310627092510042E-5</v>
      </c>
      <c r="Y22" s="22">
        <f t="shared" si="7"/>
        <v>4.3194520341354199E-5</v>
      </c>
      <c r="Z22" s="22">
        <f t="shared" si="7"/>
        <v>5.4378679307990718E-5</v>
      </c>
      <c r="AA22" s="22">
        <f t="shared" si="7"/>
        <v>6.8458701240635113E-5</v>
      </c>
      <c r="AB22" s="22">
        <f t="shared" si="7"/>
        <v>8.6184398650260196E-5</v>
      </c>
      <c r="AC22" s="22">
        <f t="shared" si="7"/>
        <v>1.0849972956101134E-4</v>
      </c>
      <c r="AD22" s="22">
        <f t="shared" si="7"/>
        <v>1.3659306671715162E-4</v>
      </c>
      <c r="AE22" s="22">
        <f t="shared" si="7"/>
        <v>1.7196048276511811E-4</v>
      </c>
      <c r="AF22" s="22">
        <f t="shared" si="7"/>
        <v>2.1648542157739949E-4</v>
      </c>
      <c r="AG22" s="22">
        <f t="shared" si="7"/>
        <v>2.7253899850676128E-4</v>
      </c>
      <c r="AH22" s="22">
        <f t="shared" si="7"/>
        <v>3.4310627092509348E-4</v>
      </c>
      <c r="AI22" s="22">
        <f t="shared" si="7"/>
        <v>4.3194520341353394E-4</v>
      </c>
      <c r="AJ22" s="22">
        <f t="shared" si="7"/>
        <v>5.4378679307989807E-4</v>
      </c>
      <c r="AK22" s="22">
        <f t="shared" si="7"/>
        <v>6.8458701240633958E-4</v>
      </c>
      <c r="AL22" s="22">
        <f t="shared" si="7"/>
        <v>8.6184398650258898E-4</v>
      </c>
      <c r="AM22" s="22">
        <f t="shared" si="7"/>
        <v>1.0849972956100973E-3</v>
      </c>
      <c r="AN22" s="22">
        <f t="shared" si="7"/>
        <v>1.3659306671714984E-3</v>
      </c>
      <c r="AO22" s="22">
        <f t="shared" si="7"/>
        <v>1.7196048276511586E-3</v>
      </c>
      <c r="AP22" s="22">
        <f t="shared" si="7"/>
        <v>2.1648542157739702E-3</v>
      </c>
      <c r="AQ22" s="22">
        <f t="shared" si="7"/>
        <v>2.7253899850675852E-3</v>
      </c>
      <c r="AR22" s="22">
        <f t="shared" si="7"/>
        <v>3.4310627092509071E-3</v>
      </c>
      <c r="AS22" s="26">
        <f t="shared" si="7"/>
        <v>4.3194520341353062E-3</v>
      </c>
      <c r="AT22" s="24">
        <f t="shared" si="7"/>
        <v>5.4378679307989387E-3</v>
      </c>
      <c r="AU22" s="22">
        <f t="shared" si="7"/>
        <v>6.8458701240633425E-3</v>
      </c>
      <c r="AV22" s="22">
        <f t="shared" si="7"/>
        <v>8.6184398650258308E-3</v>
      </c>
      <c r="AW22" s="22">
        <f t="shared" si="7"/>
        <v>1.084997295610091E-2</v>
      </c>
      <c r="AX22" s="22">
        <f t="shared" si="7"/>
        <v>1.3659306671714902E-2</v>
      </c>
      <c r="AY22" s="22">
        <f t="shared" si="7"/>
        <v>1.7196048276511482E-2</v>
      </c>
      <c r="AZ22" s="22">
        <f t="shared" si="7"/>
        <v>2.1648542157739575E-2</v>
      </c>
      <c r="BA22" s="22">
        <f t="shared" si="7"/>
        <v>2.7253899850675684E-2</v>
      </c>
      <c r="BB22" s="22">
        <f t="shared" si="7"/>
        <v>3.4310627092508879E-2</v>
      </c>
      <c r="BC22" s="22">
        <f t="shared" si="7"/>
        <v>4.3194520341352842E-2</v>
      </c>
      <c r="BD22" s="22">
        <f t="shared" si="7"/>
        <v>5.437867930798912E-2</v>
      </c>
      <c r="BE22" s="22">
        <f t="shared" si="7"/>
        <v>6.8458701240633149E-2</v>
      </c>
      <c r="BF22" s="22">
        <f t="shared" si="7"/>
        <v>8.618439865025794E-2</v>
      </c>
      <c r="BG22" s="22">
        <f t="shared" si="7"/>
        <v>0.10849972956100858</v>
      </c>
      <c r="BH22" s="22">
        <f t="shared" si="7"/>
        <v>0.13659306671714852</v>
      </c>
      <c r="BI22" s="22">
        <f t="shared" si="7"/>
        <v>0.17196048276511425</v>
      </c>
      <c r="BJ22" s="22">
        <f t="shared" si="7"/>
        <v>0.2164854215773952</v>
      </c>
      <c r="BK22" s="22">
        <f t="shared" si="7"/>
        <v>0.27253899850675606</v>
      </c>
      <c r="BL22" s="22">
        <f t="shared" si="7"/>
        <v>0.34310627092508778</v>
      </c>
      <c r="BM22" s="22">
        <f t="shared" si="7"/>
        <v>0.43194520341352716</v>
      </c>
      <c r="BN22" s="22">
        <f t="shared" si="7"/>
        <v>0.54378679307988997</v>
      </c>
      <c r="BO22" s="22">
        <f t="shared" si="7"/>
        <v>0.68458701240632991</v>
      </c>
      <c r="BP22" s="22">
        <f t="shared" si="7"/>
        <v>0.86184398650257732</v>
      </c>
      <c r="BQ22" s="22">
        <f t="shared" si="7"/>
        <v>1.0849972956100833</v>
      </c>
      <c r="BR22" s="22">
        <f t="shared" si="7"/>
        <v>1.3659306671714819</v>
      </c>
      <c r="BS22" s="22">
        <f t="shared" si="7"/>
        <v>1.7196048276511395</v>
      </c>
      <c r="BT22" s="22">
        <f t="shared" si="7"/>
        <v>2.1648542157739485</v>
      </c>
      <c r="BU22" s="22">
        <f t="shared" si="7"/>
        <v>2.7253899850675571</v>
      </c>
      <c r="BV22" s="22">
        <f t="shared" si="7"/>
        <v>3.4310627092508734</v>
      </c>
      <c r="BW22" s="22">
        <f t="shared" si="7"/>
        <v>4.3194520341352671</v>
      </c>
    </row>
    <row r="23" spans="2:75" x14ac:dyDescent="0.35">
      <c r="N23" s="19">
        <f t="shared" si="3"/>
        <v>7.9432823472425063E-5</v>
      </c>
      <c r="O23" s="22">
        <f t="shared" si="2"/>
        <v>5.4378679307991904E-6</v>
      </c>
      <c r="P23" s="22">
        <f t="shared" si="7"/>
        <v>6.845870124063649E-6</v>
      </c>
      <c r="Q23" s="22">
        <f t="shared" si="7"/>
        <v>8.6184398650261941E-6</v>
      </c>
      <c r="R23" s="22">
        <f t="shared" si="7"/>
        <v>1.0849972956101339E-5</v>
      </c>
      <c r="S23" s="22">
        <f t="shared" si="7"/>
        <v>1.3659306671715418E-5</v>
      </c>
      <c r="T23" s="22">
        <f t="shared" si="7"/>
        <v>1.71960482765121E-5</v>
      </c>
      <c r="U23" s="22">
        <f t="shared" si="7"/>
        <v>2.1648542157740357E-5</v>
      </c>
      <c r="V23" s="22">
        <f t="shared" si="7"/>
        <v>2.7253899850676636E-5</v>
      </c>
      <c r="W23" s="22">
        <f t="shared" si="7"/>
        <v>3.4310627092509995E-5</v>
      </c>
      <c r="X23" s="22">
        <f t="shared" si="7"/>
        <v>4.3194520341354206E-5</v>
      </c>
      <c r="Y23" s="22">
        <f t="shared" si="7"/>
        <v>5.4378679307990718E-5</v>
      </c>
      <c r="Z23" s="22">
        <f t="shared" si="7"/>
        <v>6.8458701240635005E-5</v>
      </c>
      <c r="AA23" s="22">
        <f t="shared" si="7"/>
        <v>8.6184398650260196E-5</v>
      </c>
      <c r="AB23" s="22">
        <f t="shared" si="7"/>
        <v>1.0849972956101121E-4</v>
      </c>
      <c r="AC23" s="22">
        <f t="shared" si="7"/>
        <v>1.3659306671715164E-4</v>
      </c>
      <c r="AD23" s="22">
        <f t="shared" si="7"/>
        <v>1.7196048276511781E-4</v>
      </c>
      <c r="AE23" s="22">
        <f t="shared" si="7"/>
        <v>2.1648542157739957E-4</v>
      </c>
      <c r="AF23" s="22">
        <f t="shared" si="7"/>
        <v>2.7253899850676085E-4</v>
      </c>
      <c r="AG23" s="22">
        <f t="shared" si="7"/>
        <v>3.4310627092509348E-4</v>
      </c>
      <c r="AH23" s="22">
        <f t="shared" si="7"/>
        <v>4.319452034135334E-4</v>
      </c>
      <c r="AI23" s="22">
        <f t="shared" si="7"/>
        <v>5.4378679307989721E-4</v>
      </c>
      <c r="AJ23" s="22">
        <f t="shared" si="7"/>
        <v>6.845870124063385E-4</v>
      </c>
      <c r="AK23" s="22">
        <f t="shared" si="7"/>
        <v>8.6184398650258768E-4</v>
      </c>
      <c r="AL23" s="22">
        <f t="shared" si="7"/>
        <v>1.084997295610096E-3</v>
      </c>
      <c r="AM23" s="22">
        <f t="shared" si="7"/>
        <v>1.3659306671714962E-3</v>
      </c>
      <c r="AN23" s="22">
        <f t="shared" si="7"/>
        <v>1.7196048276511557E-3</v>
      </c>
      <c r="AO23" s="22">
        <f t="shared" si="7"/>
        <v>2.1648542157739672E-3</v>
      </c>
      <c r="AP23" s="22">
        <f t="shared" si="7"/>
        <v>2.7253899850675778E-3</v>
      </c>
      <c r="AQ23" s="22">
        <f t="shared" si="7"/>
        <v>3.4310627092508997E-3</v>
      </c>
      <c r="AR23" s="22">
        <f t="shared" si="7"/>
        <v>4.3194520341352993E-3</v>
      </c>
      <c r="AS23" s="26">
        <f t="shared" si="7"/>
        <v>5.43786793079893E-3</v>
      </c>
      <c r="AT23" s="24">
        <f t="shared" si="7"/>
        <v>6.845870124063333E-3</v>
      </c>
      <c r="AU23" s="22">
        <f t="shared" si="7"/>
        <v>8.6184398650258082E-3</v>
      </c>
      <c r="AV23" s="22">
        <f t="shared" si="7"/>
        <v>1.0849972956100884E-2</v>
      </c>
      <c r="AW23" s="22">
        <f t="shared" si="7"/>
        <v>1.3659306671714881E-2</v>
      </c>
      <c r="AX23" s="22">
        <f t="shared" si="7"/>
        <v>1.7196048276511455E-2</v>
      </c>
      <c r="AY23" s="22">
        <f t="shared" si="7"/>
        <v>2.1648542157739543E-2</v>
      </c>
      <c r="AZ23" s="22">
        <f t="shared" si="7"/>
        <v>2.7253899850675615E-2</v>
      </c>
      <c r="BA23" s="22">
        <f t="shared" si="7"/>
        <v>3.4310627092508796E-2</v>
      </c>
      <c r="BB23" s="22">
        <f t="shared" si="7"/>
        <v>4.3194520341352738E-2</v>
      </c>
      <c r="BC23" s="22">
        <f t="shared" si="7"/>
        <v>5.4378679307989022E-2</v>
      </c>
      <c r="BD23" s="22">
        <f t="shared" si="7"/>
        <v>6.8458701240632983E-2</v>
      </c>
      <c r="BE23" s="22">
        <f t="shared" si="7"/>
        <v>8.6184398650257732E-2</v>
      </c>
      <c r="BF23" s="22">
        <f t="shared" si="7"/>
        <v>0.10849972956100837</v>
      </c>
      <c r="BG23" s="22">
        <f t="shared" si="7"/>
        <v>0.13659306671714816</v>
      </c>
      <c r="BH23" s="22">
        <f t="shared" si="7"/>
        <v>0.17196048276511389</v>
      </c>
      <c r="BI23" s="22">
        <f t="shared" si="7"/>
        <v>0.2164854215773947</v>
      </c>
      <c r="BJ23" s="22">
        <f t="shared" si="7"/>
        <v>0.27253899850675545</v>
      </c>
      <c r="BK23" s="22">
        <f t="shared" si="7"/>
        <v>0.34310627092508694</v>
      </c>
      <c r="BL23" s="22">
        <f t="shared" si="7"/>
        <v>0.4319452034135261</v>
      </c>
      <c r="BM23" s="22">
        <f t="shared" si="7"/>
        <v>0.54378679307988864</v>
      </c>
      <c r="BN23" s="22">
        <f t="shared" si="7"/>
        <v>0.68458701240632847</v>
      </c>
      <c r="BO23" s="22">
        <f t="shared" si="7"/>
        <v>0.86184398650257543</v>
      </c>
      <c r="BP23" s="22">
        <f t="shared" si="7"/>
        <v>1.0849972956100811</v>
      </c>
      <c r="BQ23" s="22">
        <f t="shared" si="7"/>
        <v>1.3659306671714786</v>
      </c>
      <c r="BR23" s="22">
        <f t="shared" si="7"/>
        <v>1.7196048276511349</v>
      </c>
      <c r="BS23" s="22">
        <f t="shared" si="7"/>
        <v>2.1648542157739432</v>
      </c>
      <c r="BT23" s="22">
        <f t="shared" si="7"/>
        <v>2.7253899850675509</v>
      </c>
      <c r="BU23" s="22">
        <f t="shared" si="7"/>
        <v>3.431062709250865</v>
      </c>
      <c r="BV23" s="22">
        <f t="shared" si="7"/>
        <v>4.3194520341352565</v>
      </c>
      <c r="BW23" s="22">
        <f t="shared" si="7"/>
        <v>5.4378679307988804</v>
      </c>
    </row>
    <row r="24" spans="2:75" x14ac:dyDescent="0.35">
      <c r="N24" s="19">
        <f t="shared" si="3"/>
        <v>9.9999999999995993E-5</v>
      </c>
      <c r="O24" s="22">
        <f t="shared" si="2"/>
        <v>6.8458701240636567E-6</v>
      </c>
      <c r="P24" s="22">
        <f t="shared" si="7"/>
        <v>8.6184398650262059E-6</v>
      </c>
      <c r="Q24" s="22">
        <f t="shared" si="7"/>
        <v>1.0849972956101356E-5</v>
      </c>
      <c r="R24" s="22">
        <f t="shared" si="7"/>
        <v>1.3659306671715441E-5</v>
      </c>
      <c r="S24" s="22">
        <f t="shared" si="7"/>
        <v>1.7196048276512128E-5</v>
      </c>
      <c r="T24" s="22">
        <f t="shared" si="7"/>
        <v>2.1648542157740353E-5</v>
      </c>
      <c r="U24" s="22">
        <f t="shared" si="7"/>
        <v>2.7253899850676636E-5</v>
      </c>
      <c r="V24" s="22">
        <f t="shared" si="7"/>
        <v>3.4310627092510042E-5</v>
      </c>
      <c r="W24" s="22">
        <f t="shared" si="7"/>
        <v>4.3194520341354199E-5</v>
      </c>
      <c r="X24" s="22">
        <f t="shared" si="7"/>
        <v>5.4378679307990813E-5</v>
      </c>
      <c r="Y24" s="22">
        <f t="shared" si="7"/>
        <v>6.8458701240635086E-5</v>
      </c>
      <c r="Z24" s="22">
        <f t="shared" si="7"/>
        <v>8.6184398650260196E-5</v>
      </c>
      <c r="AA24" s="22">
        <f t="shared" si="7"/>
        <v>1.0849972956101137E-4</v>
      </c>
      <c r="AB24" s="22">
        <f t="shared" si="7"/>
        <v>1.3659306671715164E-4</v>
      </c>
      <c r="AC24" s="22">
        <f t="shared" si="7"/>
        <v>1.7196048276511811E-4</v>
      </c>
      <c r="AD24" s="22">
        <f t="shared" si="7"/>
        <v>2.1648542157739949E-4</v>
      </c>
      <c r="AE24" s="22">
        <f t="shared" si="7"/>
        <v>2.7253899850676134E-4</v>
      </c>
      <c r="AF24" s="22">
        <f t="shared" si="7"/>
        <v>3.4310627092509348E-4</v>
      </c>
      <c r="AG24" s="22">
        <f t="shared" si="7"/>
        <v>4.3194520341353394E-4</v>
      </c>
      <c r="AH24" s="22">
        <f t="shared" si="7"/>
        <v>5.4378679307989721E-4</v>
      </c>
      <c r="AI24" s="22">
        <f t="shared" si="7"/>
        <v>6.8458701240633828E-4</v>
      </c>
      <c r="AJ24" s="22">
        <f t="shared" si="7"/>
        <v>8.6184398650258735E-4</v>
      </c>
      <c r="AK24" s="22">
        <f t="shared" si="7"/>
        <v>1.0849972956100955E-3</v>
      </c>
      <c r="AL24" s="22">
        <f t="shared" si="7"/>
        <v>1.3659306671714962E-3</v>
      </c>
      <c r="AM24" s="22">
        <f t="shared" si="7"/>
        <v>1.7196048276511553E-3</v>
      </c>
      <c r="AN24" s="22">
        <f t="shared" si="7"/>
        <v>2.1648542157739667E-3</v>
      </c>
      <c r="AO24" s="22">
        <f t="shared" si="7"/>
        <v>2.7253899850675778E-3</v>
      </c>
      <c r="AP24" s="22">
        <f t="shared" si="7"/>
        <v>3.4310627092508953E-3</v>
      </c>
      <c r="AQ24" s="22">
        <f t="shared" si="7"/>
        <v>4.319452034135295E-3</v>
      </c>
      <c r="AR24" s="22">
        <f t="shared" si="7"/>
        <v>5.4378679307989283E-3</v>
      </c>
      <c r="AS24" s="26">
        <f t="shared" si="7"/>
        <v>6.8458701240633303E-3</v>
      </c>
      <c r="AT24" s="24">
        <f t="shared" si="7"/>
        <v>8.6184398650258082E-3</v>
      </c>
      <c r="AU24" s="22">
        <f t="shared" si="7"/>
        <v>1.084997295610087E-2</v>
      </c>
      <c r="AV24" s="22">
        <f t="shared" si="7"/>
        <v>1.3659306671714867E-2</v>
      </c>
      <c r="AW24" s="22">
        <f t="shared" si="7"/>
        <v>1.7196048276511451E-2</v>
      </c>
      <c r="AX24" s="22">
        <f t="shared" si="7"/>
        <v>2.164854215773954E-2</v>
      </c>
      <c r="AY24" s="22">
        <f t="shared" si="7"/>
        <v>2.7253899850675615E-2</v>
      </c>
      <c r="AZ24" s="22">
        <f t="shared" si="7"/>
        <v>3.4310627092508754E-2</v>
      </c>
      <c r="BA24" s="22">
        <f t="shared" si="7"/>
        <v>4.3194520341352696E-2</v>
      </c>
      <c r="BB24" s="22">
        <f t="shared" si="7"/>
        <v>5.4378679307988967E-2</v>
      </c>
      <c r="BC24" s="22">
        <f t="shared" si="7"/>
        <v>6.8458701240632955E-2</v>
      </c>
      <c r="BD24" s="22">
        <f t="shared" si="7"/>
        <v>8.6184398650257635E-2</v>
      </c>
      <c r="BE24" s="22">
        <f t="shared" si="7"/>
        <v>0.10849972956100824</v>
      </c>
      <c r="BF24" s="22">
        <f t="shared" si="7"/>
        <v>0.13659306671714805</v>
      </c>
      <c r="BG24" s="22">
        <f t="shared" si="7"/>
        <v>0.17196048276511369</v>
      </c>
      <c r="BH24" s="22">
        <f t="shared" si="7"/>
        <v>0.21648542157739453</v>
      </c>
      <c r="BI24" s="22">
        <f t="shared" si="7"/>
        <v>0.27253899850675517</v>
      </c>
      <c r="BJ24" s="22">
        <f t="shared" si="7"/>
        <v>0.34310627092508666</v>
      </c>
      <c r="BK24" s="22">
        <f t="shared" si="7"/>
        <v>0.4319452034135256</v>
      </c>
      <c r="BL24" s="22">
        <f t="shared" si="7"/>
        <v>0.54378679307988809</v>
      </c>
      <c r="BM24" s="22">
        <f t="shared" si="7"/>
        <v>0.68458701240632758</v>
      </c>
      <c r="BN24" s="22">
        <f t="shared" si="7"/>
        <v>0.86184398650257465</v>
      </c>
      <c r="BO24" s="22">
        <f t="shared" si="7"/>
        <v>1.08499729561008</v>
      </c>
      <c r="BP24" s="22">
        <f t="shared" si="7"/>
        <v>1.3659306671714775</v>
      </c>
      <c r="BQ24" s="22">
        <f t="shared" si="7"/>
        <v>1.7196048276511331</v>
      </c>
      <c r="BR24" s="22">
        <f t="shared" si="7"/>
        <v>2.1648542157739401</v>
      </c>
      <c r="BS24" s="22">
        <f t="shared" si="7"/>
        <v>2.7253899850675469</v>
      </c>
      <c r="BT24" s="22">
        <f t="shared" si="7"/>
        <v>3.4310627092508605</v>
      </c>
      <c r="BU24" s="22">
        <f t="shared" si="7"/>
        <v>4.3194520341352511</v>
      </c>
      <c r="BV24" s="22">
        <f t="shared" si="7"/>
        <v>5.4378679307988733</v>
      </c>
      <c r="BW24" s="22">
        <f t="shared" si="7"/>
        <v>6.8458701240632696</v>
      </c>
    </row>
    <row r="25" spans="2:75" x14ac:dyDescent="0.35">
      <c r="N25" s="19">
        <f t="shared" si="3"/>
        <v>1.2589254117941157E-4</v>
      </c>
      <c r="O25" s="22">
        <f t="shared" si="2"/>
        <v>8.6184398650262178E-6</v>
      </c>
      <c r="P25" s="22">
        <f t="shared" si="7"/>
        <v>1.0849972956101373E-5</v>
      </c>
      <c r="Q25" s="22">
        <f t="shared" si="7"/>
        <v>1.3659306671715463E-5</v>
      </c>
      <c r="R25" s="22">
        <f t="shared" si="7"/>
        <v>1.7196048276512161E-5</v>
      </c>
      <c r="S25" s="22">
        <f t="shared" si="7"/>
        <v>2.164854215774039E-5</v>
      </c>
      <c r="T25" s="22">
        <f t="shared" si="7"/>
        <v>2.7253899850676636E-5</v>
      </c>
      <c r="U25" s="22">
        <f t="shared" si="7"/>
        <v>3.4310627092510049E-5</v>
      </c>
      <c r="V25" s="22">
        <f t="shared" si="7"/>
        <v>4.3194520341354274E-5</v>
      </c>
      <c r="W25" s="22">
        <f t="shared" si="7"/>
        <v>5.4378679307990813E-5</v>
      </c>
      <c r="X25" s="22">
        <f t="shared" si="7"/>
        <v>6.8458701240635235E-5</v>
      </c>
      <c r="Y25" s="22">
        <f t="shared" si="7"/>
        <v>8.6184398650260332E-5</v>
      </c>
      <c r="Z25" s="22">
        <f t="shared" si="7"/>
        <v>1.0849972956101137E-4</v>
      </c>
      <c r="AA25" s="22">
        <f t="shared" si="7"/>
        <v>1.3659306671715186E-4</v>
      </c>
      <c r="AB25" s="22">
        <f t="shared" si="7"/>
        <v>1.7196048276511814E-4</v>
      </c>
      <c r="AC25" s="22">
        <f t="shared" si="7"/>
        <v>2.164854215773999E-4</v>
      </c>
      <c r="AD25" s="22">
        <f t="shared" si="7"/>
        <v>2.7253899850676134E-4</v>
      </c>
      <c r="AE25" s="22">
        <f t="shared" si="7"/>
        <v>3.4310627092509408E-4</v>
      </c>
      <c r="AF25" s="22">
        <f t="shared" si="7"/>
        <v>4.3194520341353394E-4</v>
      </c>
      <c r="AG25" s="22">
        <f t="shared" si="7"/>
        <v>5.4378679307989807E-4</v>
      </c>
      <c r="AH25" s="22">
        <f t="shared" si="7"/>
        <v>6.845870124063385E-4</v>
      </c>
      <c r="AI25" s="22">
        <f t="shared" si="7"/>
        <v>8.6184398650258735E-4</v>
      </c>
      <c r="AJ25" s="22">
        <f t="shared" si="7"/>
        <v>1.0849972956100955E-3</v>
      </c>
      <c r="AK25" s="22">
        <f t="shared" si="7"/>
        <v>1.3659306671714962E-3</v>
      </c>
      <c r="AL25" s="22">
        <f t="shared" si="7"/>
        <v>1.7196048276511557E-3</v>
      </c>
      <c r="AM25" s="22">
        <f t="shared" si="7"/>
        <v>2.1648542157739667E-3</v>
      </c>
      <c r="AN25" s="22">
        <f t="shared" si="7"/>
        <v>2.7253899850675778E-3</v>
      </c>
      <c r="AO25" s="22">
        <f t="shared" si="7"/>
        <v>3.4310627092508962E-3</v>
      </c>
      <c r="AP25" s="22">
        <f t="shared" si="7"/>
        <v>4.3194520341352906E-3</v>
      </c>
      <c r="AQ25" s="22">
        <f t="shared" si="7"/>
        <v>5.4378679307989248E-3</v>
      </c>
      <c r="AR25" s="22">
        <f t="shared" si="7"/>
        <v>6.8458701240633303E-3</v>
      </c>
      <c r="AS25" s="26">
        <f t="shared" si="7"/>
        <v>8.6184398650258082E-3</v>
      </c>
      <c r="AT25" s="24">
        <f t="shared" ref="P25:BW29" si="8">AT$3*$N25*$C$5/$C$6</f>
        <v>1.0849972956100871E-2</v>
      </c>
      <c r="AU25" s="22">
        <f t="shared" si="8"/>
        <v>1.3659306671714855E-2</v>
      </c>
      <c r="AV25" s="22">
        <f t="shared" si="8"/>
        <v>1.7196048276511437E-2</v>
      </c>
      <c r="AW25" s="22">
        <f t="shared" si="8"/>
        <v>2.164854215773954E-2</v>
      </c>
      <c r="AX25" s="22">
        <f t="shared" si="8"/>
        <v>2.7253899850675615E-2</v>
      </c>
      <c r="AY25" s="22">
        <f t="shared" si="8"/>
        <v>3.4310627092508761E-2</v>
      </c>
      <c r="AZ25" s="22">
        <f t="shared" si="8"/>
        <v>4.3194520341352641E-2</v>
      </c>
      <c r="BA25" s="22">
        <f t="shared" si="8"/>
        <v>5.4378679307988925E-2</v>
      </c>
      <c r="BB25" s="22">
        <f t="shared" si="8"/>
        <v>6.8458701240632913E-2</v>
      </c>
      <c r="BC25" s="22">
        <f t="shared" si="8"/>
        <v>8.6184398650257621E-2</v>
      </c>
      <c r="BD25" s="22">
        <f t="shared" si="8"/>
        <v>0.10849972956100817</v>
      </c>
      <c r="BE25" s="22">
        <f t="shared" si="8"/>
        <v>0.13659306671714794</v>
      </c>
      <c r="BF25" s="22">
        <f t="shared" si="8"/>
        <v>0.17196048276511364</v>
      </c>
      <c r="BG25" s="22">
        <f t="shared" si="8"/>
        <v>0.21648542157739437</v>
      </c>
      <c r="BH25" s="22">
        <f t="shared" si="8"/>
        <v>0.27253899850675511</v>
      </c>
      <c r="BI25" s="22">
        <f t="shared" si="8"/>
        <v>0.34310627092508644</v>
      </c>
      <c r="BJ25" s="22">
        <f t="shared" si="8"/>
        <v>0.43194520341352544</v>
      </c>
      <c r="BK25" s="22">
        <f t="shared" si="8"/>
        <v>0.54378679307988764</v>
      </c>
      <c r="BL25" s="22">
        <f t="shared" si="8"/>
        <v>0.68458701240632702</v>
      </c>
      <c r="BM25" s="22">
        <f t="shared" si="8"/>
        <v>0.86184398650257388</v>
      </c>
      <c r="BN25" s="22">
        <f t="shared" si="8"/>
        <v>1.0849972956100795</v>
      </c>
      <c r="BO25" s="22">
        <f t="shared" si="8"/>
        <v>1.3659306671714768</v>
      </c>
      <c r="BP25" s="22">
        <f t="shared" si="8"/>
        <v>1.7196048276511322</v>
      </c>
      <c r="BQ25" s="22">
        <f t="shared" si="8"/>
        <v>2.1648542157739392</v>
      </c>
      <c r="BR25" s="22">
        <f t="shared" si="8"/>
        <v>2.7253899850675447</v>
      </c>
      <c r="BS25" s="22">
        <f t="shared" si="8"/>
        <v>3.4310627092508574</v>
      </c>
      <c r="BT25" s="22">
        <f t="shared" si="8"/>
        <v>4.3194520341352476</v>
      </c>
      <c r="BU25" s="22">
        <f t="shared" si="8"/>
        <v>5.4378679307988689</v>
      </c>
      <c r="BV25" s="22">
        <f t="shared" si="8"/>
        <v>6.8458701240632616</v>
      </c>
      <c r="BW25" s="22">
        <f t="shared" si="8"/>
        <v>8.6184398650257297</v>
      </c>
    </row>
    <row r="26" spans="2:75" x14ac:dyDescent="0.35">
      <c r="N26" s="19">
        <f t="shared" si="3"/>
        <v>1.5848931924610472E-4</v>
      </c>
      <c r="O26" s="22">
        <f t="shared" si="2"/>
        <v>1.084997295610139E-5</v>
      </c>
      <c r="P26" s="22">
        <f t="shared" si="8"/>
        <v>1.3659306671715487E-5</v>
      </c>
      <c r="Q26" s="22">
        <f t="shared" si="8"/>
        <v>1.7196048276512192E-5</v>
      </c>
      <c r="R26" s="22">
        <f t="shared" si="8"/>
        <v>2.1648542157740431E-5</v>
      </c>
      <c r="S26" s="22">
        <f t="shared" si="8"/>
        <v>2.7253899850676691E-5</v>
      </c>
      <c r="T26" s="22">
        <f t="shared" si="8"/>
        <v>3.4310627092510049E-5</v>
      </c>
      <c r="U26" s="22">
        <f t="shared" si="8"/>
        <v>4.3194520341354287E-5</v>
      </c>
      <c r="V26" s="22">
        <f t="shared" si="8"/>
        <v>5.4378679307990915E-5</v>
      </c>
      <c r="W26" s="22">
        <f t="shared" si="8"/>
        <v>6.8458701240635249E-5</v>
      </c>
      <c r="X26" s="22">
        <f t="shared" si="8"/>
        <v>8.6184398650260508E-5</v>
      </c>
      <c r="Y26" s="22">
        <f t="shared" si="8"/>
        <v>1.0849972956101156E-4</v>
      </c>
      <c r="Z26" s="22">
        <f t="shared" si="8"/>
        <v>1.3659306671715192E-4</v>
      </c>
      <c r="AA26" s="22">
        <f t="shared" si="8"/>
        <v>1.7196048276511841E-4</v>
      </c>
      <c r="AB26" s="22">
        <f t="shared" si="8"/>
        <v>2.1648542157739995E-4</v>
      </c>
      <c r="AC26" s="22">
        <f t="shared" si="8"/>
        <v>2.7253899850676182E-4</v>
      </c>
      <c r="AD26" s="22">
        <f t="shared" si="8"/>
        <v>3.4310627092509413E-4</v>
      </c>
      <c r="AE26" s="22">
        <f t="shared" si="8"/>
        <v>4.3194520341353475E-4</v>
      </c>
      <c r="AF26" s="22">
        <f t="shared" si="8"/>
        <v>5.4378679307989807E-4</v>
      </c>
      <c r="AG26" s="22">
        <f t="shared" si="8"/>
        <v>6.8458701240633958E-4</v>
      </c>
      <c r="AH26" s="22">
        <f t="shared" si="8"/>
        <v>8.6184398650258768E-4</v>
      </c>
      <c r="AI26" s="22">
        <f t="shared" si="8"/>
        <v>1.0849972956100955E-3</v>
      </c>
      <c r="AJ26" s="22">
        <f t="shared" si="8"/>
        <v>1.3659306671714962E-3</v>
      </c>
      <c r="AK26" s="22">
        <f t="shared" si="8"/>
        <v>1.7196048276511557E-3</v>
      </c>
      <c r="AL26" s="22">
        <f t="shared" si="8"/>
        <v>2.1648542157739676E-3</v>
      </c>
      <c r="AM26" s="22">
        <f t="shared" si="8"/>
        <v>2.7253899850675778E-3</v>
      </c>
      <c r="AN26" s="22">
        <f t="shared" si="8"/>
        <v>3.4310627092508971E-3</v>
      </c>
      <c r="AO26" s="22">
        <f t="shared" si="8"/>
        <v>4.3194520341352915E-3</v>
      </c>
      <c r="AP26" s="22">
        <f t="shared" si="8"/>
        <v>5.4378679307989196E-3</v>
      </c>
      <c r="AQ26" s="22">
        <f t="shared" si="8"/>
        <v>6.845870124063326E-3</v>
      </c>
      <c r="AR26" s="22">
        <f t="shared" si="8"/>
        <v>8.6184398650258082E-3</v>
      </c>
      <c r="AS26" s="26">
        <f t="shared" si="8"/>
        <v>1.0849972956100873E-2</v>
      </c>
      <c r="AT26" s="24">
        <f t="shared" si="8"/>
        <v>1.3659306671714855E-2</v>
      </c>
      <c r="AU26" s="22">
        <f t="shared" si="8"/>
        <v>1.7196048276511423E-2</v>
      </c>
      <c r="AV26" s="22">
        <f t="shared" si="8"/>
        <v>2.1648542157739523E-2</v>
      </c>
      <c r="AW26" s="22">
        <f t="shared" si="8"/>
        <v>2.7253899850675615E-2</v>
      </c>
      <c r="AX26" s="22">
        <f t="shared" si="8"/>
        <v>3.4310627092508761E-2</v>
      </c>
      <c r="AY26" s="22">
        <f t="shared" si="8"/>
        <v>4.3194520341352662E-2</v>
      </c>
      <c r="AZ26" s="22">
        <f t="shared" si="8"/>
        <v>5.437867930798887E-2</v>
      </c>
      <c r="BA26" s="22">
        <f t="shared" si="8"/>
        <v>6.8458701240632844E-2</v>
      </c>
      <c r="BB26" s="22">
        <f t="shared" si="8"/>
        <v>8.6184398650257565E-2</v>
      </c>
      <c r="BC26" s="22">
        <f t="shared" si="8"/>
        <v>0.10849972956100817</v>
      </c>
      <c r="BD26" s="22">
        <f t="shared" si="8"/>
        <v>0.13659306671714788</v>
      </c>
      <c r="BE26" s="22">
        <f t="shared" si="8"/>
        <v>0.1719604827651135</v>
      </c>
      <c r="BF26" s="22">
        <f t="shared" si="8"/>
        <v>0.21648542157739431</v>
      </c>
      <c r="BG26" s="22">
        <f t="shared" si="8"/>
        <v>0.27253899850675484</v>
      </c>
      <c r="BH26" s="22">
        <f t="shared" si="8"/>
        <v>0.34310627092508628</v>
      </c>
      <c r="BI26" s="22">
        <f t="shared" si="8"/>
        <v>0.43194520341352516</v>
      </c>
      <c r="BJ26" s="22">
        <f t="shared" si="8"/>
        <v>0.54378679307988753</v>
      </c>
      <c r="BK26" s="22">
        <f t="shared" si="8"/>
        <v>0.68458701240632658</v>
      </c>
      <c r="BL26" s="22">
        <f t="shared" si="8"/>
        <v>0.8618439865025731</v>
      </c>
      <c r="BM26" s="22">
        <f t="shared" si="8"/>
        <v>1.0849972956100786</v>
      </c>
      <c r="BN26" s="22">
        <f t="shared" si="8"/>
        <v>1.3659306671714762</v>
      </c>
      <c r="BO26" s="22">
        <f t="shared" si="8"/>
        <v>1.7196048276511311</v>
      </c>
      <c r="BP26" s="22">
        <f t="shared" si="8"/>
        <v>2.1648542157739374</v>
      </c>
      <c r="BQ26" s="22">
        <f t="shared" si="8"/>
        <v>2.7253899850675425</v>
      </c>
      <c r="BR26" s="22">
        <f t="shared" si="8"/>
        <v>3.4310627092508552</v>
      </c>
      <c r="BS26" s="22">
        <f t="shared" si="8"/>
        <v>4.3194520341352431</v>
      </c>
      <c r="BT26" s="22">
        <f t="shared" si="8"/>
        <v>5.4378679307988644</v>
      </c>
      <c r="BU26" s="22">
        <f t="shared" si="8"/>
        <v>6.8458701240632571</v>
      </c>
      <c r="BV26" s="22">
        <f t="shared" si="8"/>
        <v>8.6184398650257226</v>
      </c>
      <c r="BW26" s="22">
        <f t="shared" si="8"/>
        <v>10.849972956100775</v>
      </c>
    </row>
    <row r="27" spans="2:75" x14ac:dyDescent="0.35">
      <c r="N27" s="19">
        <f t="shared" si="3"/>
        <v>1.9952623149687945E-4</v>
      </c>
      <c r="O27" s="22">
        <f t="shared" si="2"/>
        <v>1.3659306671715507E-5</v>
      </c>
      <c r="P27" s="22">
        <f t="shared" si="8"/>
        <v>1.7196048276512219E-5</v>
      </c>
      <c r="Q27" s="22">
        <f t="shared" si="8"/>
        <v>2.1648542157740472E-5</v>
      </c>
      <c r="R27" s="22">
        <f t="shared" si="8"/>
        <v>2.7253899850676735E-5</v>
      </c>
      <c r="S27" s="22">
        <f t="shared" si="8"/>
        <v>3.431062709251011E-5</v>
      </c>
      <c r="T27" s="22">
        <f t="shared" si="8"/>
        <v>4.3194520341354287E-5</v>
      </c>
      <c r="U27" s="22">
        <f t="shared" si="8"/>
        <v>5.4378679307990928E-5</v>
      </c>
      <c r="V27" s="22">
        <f t="shared" si="8"/>
        <v>6.8458701240635357E-5</v>
      </c>
      <c r="W27" s="22">
        <f t="shared" si="8"/>
        <v>8.6184398650260508E-5</v>
      </c>
      <c r="X27" s="22">
        <f t="shared" si="8"/>
        <v>1.0849972956101176E-4</v>
      </c>
      <c r="Y27" s="22">
        <f t="shared" si="8"/>
        <v>1.3659306671715213E-4</v>
      </c>
      <c r="Z27" s="22">
        <f t="shared" si="8"/>
        <v>1.7196048276511849E-4</v>
      </c>
      <c r="AA27" s="22">
        <f t="shared" si="8"/>
        <v>2.1648542157740031E-4</v>
      </c>
      <c r="AB27" s="22">
        <f t="shared" si="8"/>
        <v>2.7253899850676188E-4</v>
      </c>
      <c r="AC27" s="22">
        <f t="shared" si="8"/>
        <v>3.4310627092509478E-4</v>
      </c>
      <c r="AD27" s="22">
        <f t="shared" si="8"/>
        <v>4.3194520341353486E-4</v>
      </c>
      <c r="AE27" s="22">
        <f t="shared" si="8"/>
        <v>5.4378679307989905E-4</v>
      </c>
      <c r="AF27" s="22">
        <f t="shared" si="8"/>
        <v>6.8458701240633969E-4</v>
      </c>
      <c r="AG27" s="22">
        <f t="shared" si="8"/>
        <v>8.6184398650258898E-4</v>
      </c>
      <c r="AH27" s="22">
        <f t="shared" si="8"/>
        <v>1.084997295610096E-3</v>
      </c>
      <c r="AI27" s="22">
        <f t="shared" si="8"/>
        <v>1.3659306671714962E-3</v>
      </c>
      <c r="AJ27" s="22">
        <f t="shared" si="8"/>
        <v>1.7196048276511557E-3</v>
      </c>
      <c r="AK27" s="22">
        <f t="shared" si="8"/>
        <v>2.1648542157739676E-3</v>
      </c>
      <c r="AL27" s="22">
        <f t="shared" si="8"/>
        <v>2.7253899850675782E-3</v>
      </c>
      <c r="AM27" s="22">
        <f t="shared" si="8"/>
        <v>3.4310627092508971E-3</v>
      </c>
      <c r="AN27" s="22">
        <f t="shared" si="8"/>
        <v>4.3194520341352923E-3</v>
      </c>
      <c r="AO27" s="22">
        <f t="shared" si="8"/>
        <v>5.4378679307989213E-3</v>
      </c>
      <c r="AP27" s="22">
        <f t="shared" si="8"/>
        <v>6.8458701240633199E-3</v>
      </c>
      <c r="AQ27" s="22">
        <f t="shared" si="8"/>
        <v>8.6184398650258013E-3</v>
      </c>
      <c r="AR27" s="22">
        <f t="shared" si="8"/>
        <v>1.0849972956100871E-2</v>
      </c>
      <c r="AS27" s="26">
        <f t="shared" si="8"/>
        <v>1.3659306671714857E-2</v>
      </c>
      <c r="AT27" s="24">
        <f t="shared" si="8"/>
        <v>1.7196048276511423E-2</v>
      </c>
      <c r="AU27" s="22">
        <f t="shared" si="8"/>
        <v>2.1648542157739505E-2</v>
      </c>
      <c r="AV27" s="22">
        <f t="shared" si="8"/>
        <v>2.7253899850675594E-2</v>
      </c>
      <c r="AW27" s="22">
        <f t="shared" si="8"/>
        <v>3.4310627092508761E-2</v>
      </c>
      <c r="AX27" s="22">
        <f t="shared" si="8"/>
        <v>4.3194520341352662E-2</v>
      </c>
      <c r="AY27" s="22">
        <f t="shared" si="8"/>
        <v>5.4378679307988884E-2</v>
      </c>
      <c r="AZ27" s="22">
        <f t="shared" si="8"/>
        <v>6.8458701240632774E-2</v>
      </c>
      <c r="BA27" s="22">
        <f t="shared" si="8"/>
        <v>8.618439865025751E-2</v>
      </c>
      <c r="BB27" s="22">
        <f t="shared" si="8"/>
        <v>0.10849972956100809</v>
      </c>
      <c r="BC27" s="22">
        <f t="shared" si="8"/>
        <v>0.13659306671714788</v>
      </c>
      <c r="BD27" s="22">
        <f t="shared" si="8"/>
        <v>0.17196048276511341</v>
      </c>
      <c r="BE27" s="22">
        <f t="shared" si="8"/>
        <v>0.21648542157739412</v>
      </c>
      <c r="BF27" s="22">
        <f t="shared" si="8"/>
        <v>0.27253899850675478</v>
      </c>
      <c r="BG27" s="22">
        <f t="shared" si="8"/>
        <v>0.34310627092508594</v>
      </c>
      <c r="BH27" s="22">
        <f t="shared" si="8"/>
        <v>0.43194520341352499</v>
      </c>
      <c r="BI27" s="22">
        <f t="shared" si="8"/>
        <v>0.54378679307988698</v>
      </c>
      <c r="BJ27" s="22">
        <f t="shared" si="8"/>
        <v>0.68458701240632613</v>
      </c>
      <c r="BK27" s="22">
        <f t="shared" si="8"/>
        <v>0.86184398650257243</v>
      </c>
      <c r="BL27" s="22">
        <f t="shared" si="8"/>
        <v>1.0849972956100777</v>
      </c>
      <c r="BM27" s="22">
        <f t="shared" si="8"/>
        <v>1.3659306671714748</v>
      </c>
      <c r="BN27" s="22">
        <f t="shared" si="8"/>
        <v>1.7196048276511304</v>
      </c>
      <c r="BO27" s="22">
        <f t="shared" si="8"/>
        <v>2.1648542157739366</v>
      </c>
      <c r="BP27" s="22">
        <f t="shared" si="8"/>
        <v>2.7253899850675407</v>
      </c>
      <c r="BQ27" s="22">
        <f t="shared" si="8"/>
        <v>3.4310627092508521</v>
      </c>
      <c r="BR27" s="22">
        <f t="shared" si="8"/>
        <v>4.3194520341352396</v>
      </c>
      <c r="BS27" s="22">
        <f t="shared" si="8"/>
        <v>5.4378679307988591</v>
      </c>
      <c r="BT27" s="22">
        <f t="shared" si="8"/>
        <v>6.8458701240632509</v>
      </c>
      <c r="BU27" s="22">
        <f t="shared" si="8"/>
        <v>8.6184398650257137</v>
      </c>
      <c r="BV27" s="22">
        <f t="shared" si="8"/>
        <v>10.849972956100764</v>
      </c>
      <c r="BW27" s="22">
        <f t="shared" si="8"/>
        <v>13.659306671714733</v>
      </c>
    </row>
    <row r="28" spans="2:75" x14ac:dyDescent="0.35">
      <c r="N28" s="19">
        <f t="shared" si="3"/>
        <v>2.51188643150947E-4</v>
      </c>
      <c r="O28" s="22">
        <f t="shared" si="2"/>
        <v>1.7196048276512239E-5</v>
      </c>
      <c r="P28" s="22">
        <f t="shared" si="8"/>
        <v>2.1648542157740502E-5</v>
      </c>
      <c r="Q28" s="22">
        <f t="shared" si="8"/>
        <v>2.7253899850676782E-5</v>
      </c>
      <c r="R28" s="22">
        <f t="shared" si="8"/>
        <v>3.4310627092510171E-5</v>
      </c>
      <c r="S28" s="22">
        <f t="shared" si="8"/>
        <v>4.3194520341354355E-5</v>
      </c>
      <c r="T28" s="22">
        <f t="shared" si="8"/>
        <v>5.4378679307990915E-5</v>
      </c>
      <c r="U28" s="22">
        <f t="shared" si="8"/>
        <v>6.8458701240635357E-5</v>
      </c>
      <c r="V28" s="22">
        <f t="shared" si="8"/>
        <v>8.6184398650260643E-5</v>
      </c>
      <c r="W28" s="22">
        <f t="shared" si="8"/>
        <v>1.0849972956101176E-4</v>
      </c>
      <c r="X28" s="22">
        <f t="shared" si="8"/>
        <v>1.3659306671715235E-4</v>
      </c>
      <c r="Y28" s="22">
        <f t="shared" si="8"/>
        <v>1.7196048276511871E-4</v>
      </c>
      <c r="Z28" s="22">
        <f t="shared" si="8"/>
        <v>2.1648542157740031E-4</v>
      </c>
      <c r="AA28" s="22">
        <f t="shared" si="8"/>
        <v>2.7253899850676231E-4</v>
      </c>
      <c r="AB28" s="22">
        <f t="shared" si="8"/>
        <v>3.4310627092509478E-4</v>
      </c>
      <c r="AC28" s="22">
        <f t="shared" si="8"/>
        <v>4.3194520341353551E-4</v>
      </c>
      <c r="AD28" s="22">
        <f t="shared" si="8"/>
        <v>5.4378679307989905E-4</v>
      </c>
      <c r="AE28" s="22">
        <f t="shared" si="8"/>
        <v>6.8458701240634088E-4</v>
      </c>
      <c r="AF28" s="22">
        <f t="shared" si="8"/>
        <v>8.6184398650258898E-4</v>
      </c>
      <c r="AG28" s="22">
        <f t="shared" si="8"/>
        <v>1.0849972956100973E-3</v>
      </c>
      <c r="AH28" s="22">
        <f t="shared" si="8"/>
        <v>1.3659306671714962E-3</v>
      </c>
      <c r="AI28" s="22">
        <f t="shared" si="8"/>
        <v>1.7196048276511553E-3</v>
      </c>
      <c r="AJ28" s="22">
        <f t="shared" si="8"/>
        <v>2.1648542157739667E-3</v>
      </c>
      <c r="AK28" s="22">
        <f t="shared" si="8"/>
        <v>2.7253899850675778E-3</v>
      </c>
      <c r="AL28" s="22">
        <f t="shared" si="8"/>
        <v>3.4310627092508971E-3</v>
      </c>
      <c r="AM28" s="22">
        <f t="shared" si="8"/>
        <v>4.3194520341352906E-3</v>
      </c>
      <c r="AN28" s="22">
        <f t="shared" si="8"/>
        <v>5.4378679307989187E-3</v>
      </c>
      <c r="AO28" s="22">
        <f t="shared" si="8"/>
        <v>6.8458701240633182E-3</v>
      </c>
      <c r="AP28" s="22">
        <f t="shared" si="8"/>
        <v>8.6184398650257926E-3</v>
      </c>
      <c r="AQ28" s="22">
        <f t="shared" si="8"/>
        <v>1.0849972956100861E-2</v>
      </c>
      <c r="AR28" s="22">
        <f t="shared" si="8"/>
        <v>1.3659306671714852E-2</v>
      </c>
      <c r="AS28" s="26">
        <f t="shared" si="8"/>
        <v>1.7196048276511423E-2</v>
      </c>
      <c r="AT28" s="24">
        <f t="shared" si="8"/>
        <v>2.1648542157739502E-2</v>
      </c>
      <c r="AU28" s="22">
        <f t="shared" si="8"/>
        <v>2.7253899850675559E-2</v>
      </c>
      <c r="AV28" s="22">
        <f t="shared" si="8"/>
        <v>3.4310627092508726E-2</v>
      </c>
      <c r="AW28" s="22">
        <f t="shared" si="8"/>
        <v>4.3194520341352655E-2</v>
      </c>
      <c r="AX28" s="22">
        <f t="shared" si="8"/>
        <v>5.437867930798887E-2</v>
      </c>
      <c r="AY28" s="22">
        <f t="shared" si="8"/>
        <v>6.8458701240632774E-2</v>
      </c>
      <c r="AZ28" s="22">
        <f t="shared" si="8"/>
        <v>8.6184398650257399E-2</v>
      </c>
      <c r="BA28" s="22">
        <f t="shared" si="8"/>
        <v>0.10849972956100799</v>
      </c>
      <c r="BB28" s="22">
        <f t="shared" si="8"/>
        <v>0.13659306671714774</v>
      </c>
      <c r="BC28" s="22">
        <f t="shared" si="8"/>
        <v>0.17196048276511333</v>
      </c>
      <c r="BD28" s="22">
        <f t="shared" si="8"/>
        <v>0.21648542157739392</v>
      </c>
      <c r="BE28" s="22">
        <f t="shared" si="8"/>
        <v>0.2725389985067545</v>
      </c>
      <c r="BF28" s="22">
        <f t="shared" si="8"/>
        <v>0.34310627092508578</v>
      </c>
      <c r="BG28" s="22">
        <f t="shared" si="8"/>
        <v>0.43194520341352449</v>
      </c>
      <c r="BH28" s="22">
        <f t="shared" si="8"/>
        <v>0.54378679307988664</v>
      </c>
      <c r="BI28" s="22">
        <f t="shared" si="8"/>
        <v>0.68458701240632547</v>
      </c>
      <c r="BJ28" s="22">
        <f t="shared" si="8"/>
        <v>0.86184398650257188</v>
      </c>
      <c r="BK28" s="22">
        <f t="shared" si="8"/>
        <v>1.0849972956100764</v>
      </c>
      <c r="BL28" s="22">
        <f t="shared" si="8"/>
        <v>1.3659306671714733</v>
      </c>
      <c r="BM28" s="22">
        <f t="shared" si="8"/>
        <v>1.7196048276511284</v>
      </c>
      <c r="BN28" s="22">
        <f t="shared" si="8"/>
        <v>2.1648542157739348</v>
      </c>
      <c r="BO28" s="22">
        <f t="shared" si="8"/>
        <v>2.7253899850675389</v>
      </c>
      <c r="BP28" s="22">
        <f t="shared" si="8"/>
        <v>3.431062709250849</v>
      </c>
      <c r="BQ28" s="22">
        <f t="shared" si="8"/>
        <v>4.3194520341352352</v>
      </c>
      <c r="BR28" s="22">
        <f t="shared" si="8"/>
        <v>5.4378679307988538</v>
      </c>
      <c r="BS28" s="22">
        <f t="shared" si="8"/>
        <v>6.8458701240632438</v>
      </c>
      <c r="BT28" s="22">
        <f t="shared" si="8"/>
        <v>8.6184398650257048</v>
      </c>
      <c r="BU28" s="22">
        <f t="shared" si="8"/>
        <v>10.849972956100753</v>
      </c>
      <c r="BV28" s="22">
        <f t="shared" si="8"/>
        <v>13.659306671714718</v>
      </c>
      <c r="BW28" s="22">
        <f t="shared" si="8"/>
        <v>17.196048276511267</v>
      </c>
    </row>
    <row r="29" spans="2:75" ht="16.5" x14ac:dyDescent="0.45">
      <c r="B29" t="s">
        <v>50</v>
      </c>
      <c r="C29">
        <v>0.05</v>
      </c>
      <c r="N29" s="19">
        <f t="shared" si="3"/>
        <v>3.1622776601682379E-4</v>
      </c>
      <c r="O29" s="22">
        <f t="shared" si="2"/>
        <v>2.1648542157740533E-5</v>
      </c>
      <c r="P29" s="22">
        <f t="shared" si="8"/>
        <v>2.7253899850676826E-5</v>
      </c>
      <c r="Q29" s="22">
        <f t="shared" si="8"/>
        <v>3.4310627092510225E-5</v>
      </c>
      <c r="R29" s="22">
        <f t="shared" si="8"/>
        <v>4.3194520341354436E-5</v>
      </c>
      <c r="S29" s="22">
        <f t="shared" si="8"/>
        <v>5.4378679307991009E-5</v>
      </c>
      <c r="T29" s="22">
        <f t="shared" si="8"/>
        <v>6.8458701240635357E-5</v>
      </c>
      <c r="U29" s="22">
        <f t="shared" si="8"/>
        <v>8.6184398650260657E-5</v>
      </c>
      <c r="V29" s="22">
        <f t="shared" si="8"/>
        <v>1.0849972956101195E-4</v>
      </c>
      <c r="W29" s="22">
        <f t="shared" si="8"/>
        <v>1.3659306671715238E-4</v>
      </c>
      <c r="X29" s="22">
        <f t="shared" si="8"/>
        <v>1.7196048276511903E-4</v>
      </c>
      <c r="Y29" s="22">
        <f t="shared" si="8"/>
        <v>2.1648542157740063E-4</v>
      </c>
      <c r="Z29" s="22">
        <f t="shared" si="8"/>
        <v>2.7253899850676237E-4</v>
      </c>
      <c r="AA29" s="22">
        <f t="shared" si="8"/>
        <v>3.4310627092509532E-4</v>
      </c>
      <c r="AB29" s="22">
        <f t="shared" si="8"/>
        <v>4.3194520341353562E-4</v>
      </c>
      <c r="AC29" s="22">
        <f t="shared" si="8"/>
        <v>5.4378679307990003E-4</v>
      </c>
      <c r="AD29" s="22">
        <f t="shared" si="8"/>
        <v>6.8458701240634088E-4</v>
      </c>
      <c r="AE29" s="22">
        <f t="shared" si="8"/>
        <v>8.6184398650259049E-4</v>
      </c>
      <c r="AF29" s="22">
        <f t="shared" si="8"/>
        <v>1.0849972956100975E-3</v>
      </c>
      <c r="AG29" s="22">
        <f t="shared" si="8"/>
        <v>1.3659306671714984E-3</v>
      </c>
      <c r="AH29" s="22">
        <f t="shared" si="8"/>
        <v>1.7196048276511557E-3</v>
      </c>
      <c r="AI29" s="22">
        <f t="shared" si="8"/>
        <v>2.1648542157739667E-3</v>
      </c>
      <c r="AJ29" s="22">
        <f t="shared" si="8"/>
        <v>2.7253899850675778E-3</v>
      </c>
      <c r="AK29" s="22">
        <f t="shared" si="8"/>
        <v>3.4310627092508971E-3</v>
      </c>
      <c r="AL29" s="22">
        <f t="shared" si="8"/>
        <v>4.3194520341352923E-3</v>
      </c>
      <c r="AM29" s="22">
        <f t="shared" si="8"/>
        <v>5.4378679307989187E-3</v>
      </c>
      <c r="AN29" s="22">
        <f t="shared" si="8"/>
        <v>6.8458701240633199E-3</v>
      </c>
      <c r="AO29" s="22">
        <f t="shared" si="8"/>
        <v>8.6184398650257926E-3</v>
      </c>
      <c r="AP29" s="22">
        <f t="shared" si="8"/>
        <v>1.0849972956100852E-2</v>
      </c>
      <c r="AQ29" s="22">
        <f t="shared" si="8"/>
        <v>1.3659306671714843E-2</v>
      </c>
      <c r="AR29" s="22">
        <f t="shared" si="8"/>
        <v>1.719604827651142E-2</v>
      </c>
      <c r="AS29" s="26">
        <f t="shared" si="8"/>
        <v>2.1648542157739502E-2</v>
      </c>
      <c r="AT29" s="24">
        <f t="shared" si="8"/>
        <v>2.7253899850675566E-2</v>
      </c>
      <c r="AU29" s="22">
        <f t="shared" si="8"/>
        <v>3.4310627092508691E-2</v>
      </c>
      <c r="AV29" s="22">
        <f t="shared" si="8"/>
        <v>4.319452034135262E-2</v>
      </c>
      <c r="AW29" s="22">
        <f t="shared" si="8"/>
        <v>5.437867930798887E-2</v>
      </c>
      <c r="AX29" s="22">
        <f t="shared" si="8"/>
        <v>6.8458701240632774E-2</v>
      </c>
      <c r="AY29" s="22">
        <f t="shared" si="8"/>
        <v>8.6184398650257413E-2</v>
      </c>
      <c r="AZ29" s="22">
        <f t="shared" si="8"/>
        <v>0.10849972956100784</v>
      </c>
      <c r="BA29" s="22">
        <f t="shared" si="8"/>
        <v>0.13659306671714763</v>
      </c>
      <c r="BB29" s="22">
        <f t="shared" si="8"/>
        <v>0.17196048276511322</v>
      </c>
      <c r="BC29" s="22">
        <f t="shared" si="8"/>
        <v>0.21648542157739389</v>
      </c>
      <c r="BD29" s="22">
        <f t="shared" si="8"/>
        <v>0.27253899850675434</v>
      </c>
      <c r="BE29" s="22">
        <f t="shared" si="8"/>
        <v>0.3431062709250855</v>
      </c>
      <c r="BF29" s="22">
        <f t="shared" si="8"/>
        <v>0.43194520341352433</v>
      </c>
      <c r="BG29" s="22">
        <f t="shared" si="8"/>
        <v>0.5437867930798862</v>
      </c>
      <c r="BH29" s="22">
        <f t="shared" si="8"/>
        <v>0.68458701240632525</v>
      </c>
      <c r="BI29" s="22">
        <f t="shared" ref="P29:BW33" si="9">BI$3*$N29*$C$5/$C$6</f>
        <v>0.86184398650257121</v>
      </c>
      <c r="BJ29" s="22">
        <f t="shared" si="9"/>
        <v>1.084997295610076</v>
      </c>
      <c r="BK29" s="22">
        <f t="shared" si="9"/>
        <v>1.3659306671714722</v>
      </c>
      <c r="BL29" s="22">
        <f t="shared" si="9"/>
        <v>1.7196048276511271</v>
      </c>
      <c r="BM29" s="22">
        <f t="shared" si="9"/>
        <v>2.164854215773933</v>
      </c>
      <c r="BN29" s="22">
        <f t="shared" si="9"/>
        <v>2.7253899850675372</v>
      </c>
      <c r="BO29" s="22">
        <f t="shared" si="9"/>
        <v>3.4310627092508477</v>
      </c>
      <c r="BP29" s="22">
        <f t="shared" si="9"/>
        <v>4.3194520341352325</v>
      </c>
      <c r="BQ29" s="22">
        <f t="shared" si="9"/>
        <v>5.4378679307988493</v>
      </c>
      <c r="BR29" s="22">
        <f t="shared" si="9"/>
        <v>6.8458701240632358</v>
      </c>
      <c r="BS29" s="22">
        <f t="shared" si="9"/>
        <v>8.6184398650256959</v>
      </c>
      <c r="BT29" s="22">
        <f t="shared" si="9"/>
        <v>10.849972956100743</v>
      </c>
      <c r="BU29" s="22">
        <f t="shared" si="9"/>
        <v>13.659306671714706</v>
      </c>
      <c r="BV29" s="22">
        <f t="shared" si="9"/>
        <v>17.196048276511249</v>
      </c>
      <c r="BW29" s="22">
        <f t="shared" si="9"/>
        <v>21.648542157739303</v>
      </c>
    </row>
    <row r="30" spans="2:75" x14ac:dyDescent="0.35">
      <c r="N30" s="19">
        <f t="shared" si="3"/>
        <v>3.9810717055347908E-4</v>
      </c>
      <c r="O30" s="22">
        <f t="shared" si="2"/>
        <v>2.7253899850676863E-5</v>
      </c>
      <c r="P30" s="22">
        <f t="shared" si="9"/>
        <v>3.4310627092510286E-5</v>
      </c>
      <c r="Q30" s="22">
        <f t="shared" si="9"/>
        <v>4.3194520341354518E-5</v>
      </c>
      <c r="R30" s="22">
        <f t="shared" si="9"/>
        <v>5.4378679307991111E-5</v>
      </c>
      <c r="S30" s="22">
        <f t="shared" si="9"/>
        <v>6.8458701240635492E-5</v>
      </c>
      <c r="T30" s="22">
        <f t="shared" si="9"/>
        <v>8.6184398650260657E-5</v>
      </c>
      <c r="U30" s="22">
        <f t="shared" si="9"/>
        <v>1.0849972956101196E-4</v>
      </c>
      <c r="V30" s="22">
        <f t="shared" si="9"/>
        <v>1.3659306671715259E-4</v>
      </c>
      <c r="W30" s="22">
        <f t="shared" si="9"/>
        <v>1.7196048276511903E-4</v>
      </c>
      <c r="X30" s="22">
        <f t="shared" si="9"/>
        <v>2.1648542157740109E-4</v>
      </c>
      <c r="Y30" s="22">
        <f t="shared" si="9"/>
        <v>2.725389985067628E-4</v>
      </c>
      <c r="Z30" s="22">
        <f t="shared" si="9"/>
        <v>3.4310627092509538E-4</v>
      </c>
      <c r="AA30" s="22">
        <f t="shared" si="9"/>
        <v>4.3194520341353633E-4</v>
      </c>
      <c r="AB30" s="22">
        <f t="shared" si="9"/>
        <v>5.4378679307990013E-4</v>
      </c>
      <c r="AC30" s="22">
        <f t="shared" si="9"/>
        <v>6.8458701240634208E-4</v>
      </c>
      <c r="AD30" s="22">
        <f t="shared" si="9"/>
        <v>8.618439865025906E-4</v>
      </c>
      <c r="AE30" s="22">
        <f t="shared" si="9"/>
        <v>1.0849972956100994E-3</v>
      </c>
      <c r="AF30" s="22">
        <f t="shared" si="9"/>
        <v>1.3659306671714984E-3</v>
      </c>
      <c r="AG30" s="22">
        <f t="shared" si="9"/>
        <v>1.7196048276511586E-3</v>
      </c>
      <c r="AH30" s="22">
        <f t="shared" si="9"/>
        <v>2.1648542157739672E-3</v>
      </c>
      <c r="AI30" s="22">
        <f t="shared" si="9"/>
        <v>2.7253899850675778E-3</v>
      </c>
      <c r="AJ30" s="22">
        <f t="shared" si="9"/>
        <v>3.4310627092508962E-3</v>
      </c>
      <c r="AK30" s="22">
        <f t="shared" si="9"/>
        <v>4.3194520341352915E-3</v>
      </c>
      <c r="AL30" s="22">
        <f t="shared" si="9"/>
        <v>5.4378679307989213E-3</v>
      </c>
      <c r="AM30" s="22">
        <f t="shared" si="9"/>
        <v>6.8458701240633182E-3</v>
      </c>
      <c r="AN30" s="22">
        <f t="shared" si="9"/>
        <v>8.6184398650257926E-3</v>
      </c>
      <c r="AO30" s="22">
        <f t="shared" si="9"/>
        <v>1.0849972956100852E-2</v>
      </c>
      <c r="AP30" s="22">
        <f t="shared" si="9"/>
        <v>1.3659306671714831E-2</v>
      </c>
      <c r="AQ30" s="22">
        <f t="shared" si="9"/>
        <v>1.7196048276511409E-2</v>
      </c>
      <c r="AR30" s="22">
        <f t="shared" si="9"/>
        <v>2.1648542157739498E-2</v>
      </c>
      <c r="AS30" s="26">
        <f t="shared" si="9"/>
        <v>2.7253899850675566E-2</v>
      </c>
      <c r="AT30" s="24">
        <f t="shared" si="9"/>
        <v>3.4310627092508691E-2</v>
      </c>
      <c r="AU30" s="22">
        <f t="shared" si="9"/>
        <v>4.3194520341352578E-2</v>
      </c>
      <c r="AV30" s="22">
        <f t="shared" si="9"/>
        <v>5.4378679307988821E-2</v>
      </c>
      <c r="AW30" s="22">
        <f t="shared" si="9"/>
        <v>6.8458701240632774E-2</v>
      </c>
      <c r="AX30" s="22">
        <f t="shared" si="9"/>
        <v>8.6184398650257413E-2</v>
      </c>
      <c r="AY30" s="22">
        <f t="shared" si="9"/>
        <v>0.1084997295610079</v>
      </c>
      <c r="AZ30" s="22">
        <f t="shared" si="9"/>
        <v>0.13659306671714747</v>
      </c>
      <c r="BA30" s="22">
        <f t="shared" si="9"/>
        <v>0.17196048276511305</v>
      </c>
      <c r="BB30" s="22">
        <f t="shared" si="9"/>
        <v>0.2164854215773937</v>
      </c>
      <c r="BC30" s="22">
        <f t="shared" si="9"/>
        <v>0.27253899850675428</v>
      </c>
      <c r="BD30" s="22">
        <f t="shared" si="9"/>
        <v>0.34310627092508528</v>
      </c>
      <c r="BE30" s="22">
        <f t="shared" si="9"/>
        <v>0.43194520341352394</v>
      </c>
      <c r="BF30" s="22">
        <f t="shared" si="9"/>
        <v>0.54378679307988598</v>
      </c>
      <c r="BG30" s="22">
        <f t="shared" si="9"/>
        <v>0.68458701240632458</v>
      </c>
      <c r="BH30" s="22">
        <f t="shared" si="9"/>
        <v>0.86184398650257088</v>
      </c>
      <c r="BI30" s="22">
        <f t="shared" si="9"/>
        <v>1.0849972956100751</v>
      </c>
      <c r="BJ30" s="22">
        <f t="shared" si="9"/>
        <v>1.3659306671714713</v>
      </c>
      <c r="BK30" s="22">
        <f t="shared" si="9"/>
        <v>1.7196048276511258</v>
      </c>
      <c r="BL30" s="22">
        <f t="shared" si="9"/>
        <v>2.1648542157739312</v>
      </c>
      <c r="BM30" s="22">
        <f t="shared" si="9"/>
        <v>2.7253899850675349</v>
      </c>
      <c r="BN30" s="22">
        <f t="shared" si="9"/>
        <v>3.4310627092508454</v>
      </c>
      <c r="BO30" s="22">
        <f t="shared" si="9"/>
        <v>4.3194520341352307</v>
      </c>
      <c r="BP30" s="22">
        <f t="shared" si="9"/>
        <v>5.4378679307988467</v>
      </c>
      <c r="BQ30" s="22">
        <f t="shared" si="9"/>
        <v>6.8458701240632314</v>
      </c>
      <c r="BR30" s="22">
        <f t="shared" si="9"/>
        <v>8.6184398650256888</v>
      </c>
      <c r="BS30" s="22">
        <f t="shared" si="9"/>
        <v>10.849972956100732</v>
      </c>
      <c r="BT30" s="22">
        <f t="shared" si="9"/>
        <v>13.659306671714694</v>
      </c>
      <c r="BU30" s="22">
        <f t="shared" si="9"/>
        <v>17.196048276511235</v>
      </c>
      <c r="BV30" s="22">
        <f t="shared" si="9"/>
        <v>21.648542157739286</v>
      </c>
      <c r="BW30" s="22">
        <f t="shared" si="9"/>
        <v>27.253899850675321</v>
      </c>
    </row>
    <row r="31" spans="2:75" ht="16.5" x14ac:dyDescent="0.45">
      <c r="B31" t="s">
        <v>48</v>
      </c>
      <c r="C31" t="s">
        <v>38</v>
      </c>
      <c r="D31" t="s">
        <v>49</v>
      </c>
      <c r="E31" t="s">
        <v>53</v>
      </c>
      <c r="N31" s="19">
        <f t="shared" si="3"/>
        <v>5.0118723362724889E-4</v>
      </c>
      <c r="O31" s="22">
        <f t="shared" si="2"/>
        <v>3.4310627092510327E-5</v>
      </c>
      <c r="P31" s="22">
        <f t="shared" si="9"/>
        <v>4.3194520341354579E-5</v>
      </c>
      <c r="Q31" s="22">
        <f t="shared" si="9"/>
        <v>5.4378679307991206E-5</v>
      </c>
      <c r="R31" s="22">
        <f t="shared" si="9"/>
        <v>6.8458701240635601E-5</v>
      </c>
      <c r="S31" s="22">
        <f t="shared" si="9"/>
        <v>8.6184398650260806E-5</v>
      </c>
      <c r="T31" s="22">
        <f t="shared" si="9"/>
        <v>1.0849972956101195E-4</v>
      </c>
      <c r="U31" s="22">
        <f t="shared" si="9"/>
        <v>1.3659306671715259E-4</v>
      </c>
      <c r="V31" s="22">
        <f t="shared" si="9"/>
        <v>1.7196048276511933E-4</v>
      </c>
      <c r="W31" s="22">
        <f t="shared" si="9"/>
        <v>2.1648542157740109E-4</v>
      </c>
      <c r="X31" s="22">
        <f t="shared" si="9"/>
        <v>2.7253899850676329E-4</v>
      </c>
      <c r="Y31" s="22">
        <f t="shared" si="9"/>
        <v>3.4310627092509592E-4</v>
      </c>
      <c r="Z31" s="22">
        <f t="shared" si="9"/>
        <v>4.3194520341353633E-4</v>
      </c>
      <c r="AA31" s="22">
        <f t="shared" si="9"/>
        <v>5.4378679307990089E-4</v>
      </c>
      <c r="AB31" s="22">
        <f t="shared" si="9"/>
        <v>6.8458701240634219E-4</v>
      </c>
      <c r="AC31" s="22">
        <f t="shared" si="9"/>
        <v>8.618439865025919E-4</v>
      </c>
      <c r="AD31" s="22">
        <f t="shared" si="9"/>
        <v>1.0849972956100994E-3</v>
      </c>
      <c r="AE31" s="22">
        <f t="shared" si="9"/>
        <v>1.365930667171501E-3</v>
      </c>
      <c r="AF31" s="22">
        <f t="shared" si="9"/>
        <v>1.7196048276511586E-3</v>
      </c>
      <c r="AG31" s="22">
        <f t="shared" si="9"/>
        <v>2.1648542157739702E-3</v>
      </c>
      <c r="AH31" s="22">
        <f t="shared" si="9"/>
        <v>2.7253899850675778E-3</v>
      </c>
      <c r="AI31" s="22">
        <f t="shared" si="9"/>
        <v>3.4310627092508953E-3</v>
      </c>
      <c r="AJ31" s="22">
        <f t="shared" si="9"/>
        <v>4.3194520341352906E-3</v>
      </c>
      <c r="AK31" s="22">
        <f t="shared" si="9"/>
        <v>5.4378679307989196E-3</v>
      </c>
      <c r="AL31" s="22">
        <f t="shared" si="9"/>
        <v>6.8458701240633199E-3</v>
      </c>
      <c r="AM31" s="22">
        <f t="shared" si="9"/>
        <v>8.6184398650257926E-3</v>
      </c>
      <c r="AN31" s="22">
        <f t="shared" si="9"/>
        <v>1.0849972956100852E-2</v>
      </c>
      <c r="AO31" s="22">
        <f t="shared" si="9"/>
        <v>1.3659306671714831E-2</v>
      </c>
      <c r="AP31" s="22">
        <f t="shared" si="9"/>
        <v>1.7196048276511392E-2</v>
      </c>
      <c r="AQ31" s="22">
        <f t="shared" si="9"/>
        <v>2.1648542157739484E-2</v>
      </c>
      <c r="AR31" s="22">
        <f t="shared" si="9"/>
        <v>2.7253899850675559E-2</v>
      </c>
      <c r="AS31" s="26">
        <f t="shared" si="9"/>
        <v>3.4310627092508691E-2</v>
      </c>
      <c r="AT31" s="24">
        <f t="shared" si="9"/>
        <v>4.3194520341352571E-2</v>
      </c>
      <c r="AU31" s="22">
        <f t="shared" si="9"/>
        <v>5.4378679307988766E-2</v>
      </c>
      <c r="AV31" s="22">
        <f t="shared" si="9"/>
        <v>6.8458701240632719E-2</v>
      </c>
      <c r="AW31" s="22">
        <f t="shared" si="9"/>
        <v>8.6184398650257413E-2</v>
      </c>
      <c r="AX31" s="22">
        <f t="shared" si="9"/>
        <v>0.10849972956100787</v>
      </c>
      <c r="AY31" s="22">
        <f t="shared" si="9"/>
        <v>0.13659306671714749</v>
      </c>
      <c r="AZ31" s="22">
        <f t="shared" si="9"/>
        <v>0.17196048276511286</v>
      </c>
      <c r="BA31" s="22">
        <f t="shared" si="9"/>
        <v>0.21648542157739356</v>
      </c>
      <c r="BB31" s="22">
        <f t="shared" si="9"/>
        <v>0.27253899850675406</v>
      </c>
      <c r="BC31" s="22">
        <f t="shared" si="9"/>
        <v>0.34310627092508517</v>
      </c>
      <c r="BD31" s="22">
        <f t="shared" si="9"/>
        <v>0.43194520341352366</v>
      </c>
      <c r="BE31" s="22">
        <f t="shared" si="9"/>
        <v>0.54378679307988553</v>
      </c>
      <c r="BF31" s="22">
        <f t="shared" si="9"/>
        <v>0.68458701240632436</v>
      </c>
      <c r="BG31" s="22">
        <f t="shared" si="9"/>
        <v>0.86184398650256999</v>
      </c>
      <c r="BH31" s="22">
        <f t="shared" si="9"/>
        <v>1.0849972956100746</v>
      </c>
      <c r="BI31" s="22">
        <f t="shared" si="9"/>
        <v>1.3659306671714702</v>
      </c>
      <c r="BJ31" s="22">
        <f t="shared" si="9"/>
        <v>1.7196048276511244</v>
      </c>
      <c r="BK31" s="22">
        <f t="shared" si="9"/>
        <v>2.164854215773929</v>
      </c>
      <c r="BL31" s="22">
        <f t="shared" si="9"/>
        <v>2.7253899850675323</v>
      </c>
      <c r="BM31" s="22">
        <f t="shared" si="9"/>
        <v>3.4310627092508414</v>
      </c>
      <c r="BN31" s="22">
        <f t="shared" si="9"/>
        <v>4.3194520341352272</v>
      </c>
      <c r="BO31" s="22">
        <f t="shared" si="9"/>
        <v>5.4378679307988422</v>
      </c>
      <c r="BP31" s="22">
        <f t="shared" si="9"/>
        <v>6.8458701240632269</v>
      </c>
      <c r="BQ31" s="22">
        <f t="shared" si="9"/>
        <v>8.6184398650256817</v>
      </c>
      <c r="BR31" s="22">
        <f t="shared" si="9"/>
        <v>10.849972956100721</v>
      </c>
      <c r="BS31" s="22">
        <f t="shared" si="9"/>
        <v>13.659306671714679</v>
      </c>
      <c r="BT31" s="22">
        <f t="shared" si="9"/>
        <v>17.196048276511217</v>
      </c>
      <c r="BU31" s="22">
        <f t="shared" si="9"/>
        <v>21.648542157739264</v>
      </c>
      <c r="BV31" s="22">
        <f t="shared" si="9"/>
        <v>27.253899850675285</v>
      </c>
      <c r="BW31" s="22">
        <f t="shared" si="9"/>
        <v>34.310627092508376</v>
      </c>
    </row>
    <row r="32" spans="2:75" x14ac:dyDescent="0.35">
      <c r="B32">
        <v>1E-4</v>
      </c>
      <c r="C32" t="str">
        <f>IF(B32&lt;$H$3,$E$3,IF(B32&lt;$H$5,$E$5,IF(B32&lt;$H$7,$E$7,IF(B32&lt;$H$9,$E$9,$E$11))))</f>
        <v>Stoke's</v>
      </c>
      <c r="D32" cm="1">
        <f t="array" ref="D32">IF(C32=$E$3, 24/B32,IF(C32=$E$5, (24 / B32) * (1 + 0.14 * B32^0.7),IF(C32=$E$7, 0.445,IF(C32=$E$9, 0.19 - (80000)/B32,IF(C32=$E$11, 0.19 - (80000)/B32, ERROR)))))</f>
        <v>240000</v>
      </c>
      <c r="E32" cm="1">
        <f t="array" ref="E32">IF(C32=$E$3, 24/B32,IF(C32=$E$5, (24 / B32) * (1 + 0.14 * B32^0.7),IF(C32=$E$7, 0.445,IF(C32=$E$9, $C$12,IF(C32=$E$11, 0.19 - (80000)/B32, ERROR)))))</f>
        <v>240000</v>
      </c>
      <c r="F32">
        <v>0.1</v>
      </c>
      <c r="G32">
        <v>1000</v>
      </c>
      <c r="H32">
        <v>350000</v>
      </c>
      <c r="I32" s="2">
        <v>1000000</v>
      </c>
      <c r="N32" s="19">
        <f t="shared" si="3"/>
        <v>6.3095734448016382E-4</v>
      </c>
      <c r="O32" s="22">
        <f t="shared" si="2"/>
        <v>4.3194520341354673E-5</v>
      </c>
      <c r="P32" s="22">
        <f t="shared" si="9"/>
        <v>5.4378679307991341E-5</v>
      </c>
      <c r="Q32" s="22">
        <f t="shared" si="9"/>
        <v>6.8458701240635791E-5</v>
      </c>
      <c r="R32" s="22">
        <f t="shared" si="9"/>
        <v>8.6184398650261036E-5</v>
      </c>
      <c r="S32" s="22">
        <f t="shared" si="9"/>
        <v>1.0849972956101225E-4</v>
      </c>
      <c r="T32" s="22">
        <f t="shared" si="9"/>
        <v>1.3659306671715276E-4</v>
      </c>
      <c r="U32" s="22">
        <f t="shared" si="9"/>
        <v>1.7196048276511952E-4</v>
      </c>
      <c r="V32" s="22">
        <f t="shared" si="9"/>
        <v>2.1648542157740166E-4</v>
      </c>
      <c r="W32" s="22">
        <f t="shared" si="9"/>
        <v>2.7253899850676356E-4</v>
      </c>
      <c r="X32" s="22">
        <f t="shared" si="9"/>
        <v>3.431062709250969E-4</v>
      </c>
      <c r="Y32" s="22">
        <f t="shared" si="9"/>
        <v>4.3194520341353746E-4</v>
      </c>
      <c r="Z32" s="22">
        <f t="shared" si="9"/>
        <v>5.4378679307990154E-4</v>
      </c>
      <c r="AA32" s="22">
        <f t="shared" si="9"/>
        <v>6.8458701240634403E-4</v>
      </c>
      <c r="AB32" s="22">
        <f t="shared" si="9"/>
        <v>8.6184398650259299E-4</v>
      </c>
      <c r="AC32" s="22">
        <f t="shared" si="9"/>
        <v>1.0849972956101022E-3</v>
      </c>
      <c r="AD32" s="22">
        <f t="shared" si="9"/>
        <v>1.3659306671715023E-3</v>
      </c>
      <c r="AE32" s="22">
        <f t="shared" si="9"/>
        <v>1.7196048276511635E-3</v>
      </c>
      <c r="AF32" s="22">
        <f t="shared" si="9"/>
        <v>2.1648542157739724E-3</v>
      </c>
      <c r="AG32" s="22">
        <f t="shared" si="9"/>
        <v>2.7253899850675852E-3</v>
      </c>
      <c r="AH32" s="22">
        <f t="shared" si="9"/>
        <v>3.4310627092508997E-3</v>
      </c>
      <c r="AI32" s="22">
        <f t="shared" si="9"/>
        <v>4.319452034135295E-3</v>
      </c>
      <c r="AJ32" s="22">
        <f t="shared" si="9"/>
        <v>5.4378679307989248E-3</v>
      </c>
      <c r="AK32" s="22">
        <f t="shared" si="9"/>
        <v>6.845870124063326E-3</v>
      </c>
      <c r="AL32" s="22">
        <f t="shared" si="9"/>
        <v>8.6184398650258013E-3</v>
      </c>
      <c r="AM32" s="22">
        <f t="shared" si="9"/>
        <v>1.0849972956100861E-2</v>
      </c>
      <c r="AN32" s="22">
        <f t="shared" si="9"/>
        <v>1.3659306671714843E-2</v>
      </c>
      <c r="AO32" s="22">
        <f t="shared" si="9"/>
        <v>1.7196048276511409E-2</v>
      </c>
      <c r="AP32" s="22">
        <f t="shared" si="9"/>
        <v>2.1648542157739484E-2</v>
      </c>
      <c r="AQ32" s="22">
        <f t="shared" si="9"/>
        <v>2.7253899850675573E-2</v>
      </c>
      <c r="AR32" s="22">
        <f t="shared" si="9"/>
        <v>3.4310627092508726E-2</v>
      </c>
      <c r="AS32" s="26">
        <f t="shared" si="9"/>
        <v>4.3194520341352627E-2</v>
      </c>
      <c r="AT32" s="24">
        <f t="shared" si="9"/>
        <v>5.4378679307988821E-2</v>
      </c>
      <c r="AU32" s="22">
        <f t="shared" si="9"/>
        <v>6.8458701240632719E-2</v>
      </c>
      <c r="AV32" s="22">
        <f t="shared" si="9"/>
        <v>8.6184398650257427E-2</v>
      </c>
      <c r="AW32" s="22">
        <f t="shared" si="9"/>
        <v>0.10849972956100797</v>
      </c>
      <c r="AX32" s="22">
        <f t="shared" si="9"/>
        <v>0.1365930667171476</v>
      </c>
      <c r="AY32" s="22">
        <f t="shared" si="9"/>
        <v>0.17196048276511305</v>
      </c>
      <c r="AZ32" s="22">
        <f t="shared" si="9"/>
        <v>0.21648542157739351</v>
      </c>
      <c r="BA32" s="22">
        <f t="shared" si="9"/>
        <v>0.27253899850675406</v>
      </c>
      <c r="BB32" s="22">
        <f t="shared" si="9"/>
        <v>0.34310627092508522</v>
      </c>
      <c r="BC32" s="22">
        <f t="shared" si="9"/>
        <v>0.43194520341352394</v>
      </c>
      <c r="BD32" s="22">
        <f t="shared" si="9"/>
        <v>0.54378679307988564</v>
      </c>
      <c r="BE32" s="22">
        <f t="shared" si="9"/>
        <v>0.68458701240632436</v>
      </c>
      <c r="BF32" s="22">
        <f t="shared" si="9"/>
        <v>0.86184398650257055</v>
      </c>
      <c r="BG32" s="22">
        <f t="shared" si="9"/>
        <v>1.0849972956100746</v>
      </c>
      <c r="BH32" s="22">
        <f t="shared" si="9"/>
        <v>1.365930667171471</v>
      </c>
      <c r="BI32" s="22">
        <f t="shared" si="9"/>
        <v>1.7196048276511247</v>
      </c>
      <c r="BJ32" s="22">
        <f t="shared" si="9"/>
        <v>2.1648542157739299</v>
      </c>
      <c r="BK32" s="22">
        <f t="shared" si="9"/>
        <v>2.7253899850675327</v>
      </c>
      <c r="BL32" s="22">
        <f t="shared" si="9"/>
        <v>3.4310627092508423</v>
      </c>
      <c r="BM32" s="22">
        <f t="shared" si="9"/>
        <v>4.3194520341352272</v>
      </c>
      <c r="BN32" s="22">
        <f t="shared" si="9"/>
        <v>5.437867930798844</v>
      </c>
      <c r="BO32" s="22">
        <f t="shared" si="9"/>
        <v>6.8458701240632287</v>
      </c>
      <c r="BP32" s="22">
        <f t="shared" si="9"/>
        <v>8.6184398650256835</v>
      </c>
      <c r="BQ32" s="22">
        <f t="shared" si="9"/>
        <v>10.849972956100723</v>
      </c>
      <c r="BR32" s="22">
        <f t="shared" si="9"/>
        <v>13.659306671714679</v>
      </c>
      <c r="BS32" s="22">
        <f t="shared" si="9"/>
        <v>17.196048276511213</v>
      </c>
      <c r="BT32" s="22">
        <f t="shared" si="9"/>
        <v>21.648542157739264</v>
      </c>
      <c r="BU32" s="22">
        <f t="shared" si="9"/>
        <v>27.253899850675289</v>
      </c>
      <c r="BV32" s="22">
        <f t="shared" si="9"/>
        <v>34.310627092508376</v>
      </c>
      <c r="BW32" s="22">
        <f t="shared" si="9"/>
        <v>43.194520341352224</v>
      </c>
    </row>
    <row r="33" spans="2:75" x14ac:dyDescent="0.35">
      <c r="B33" s="19">
        <f>10^(LOG10(B32)+$C$29)</f>
        <v>1.1220184543019618E-4</v>
      </c>
      <c r="C33" t="str">
        <f t="shared" ref="C33:C96" si="10">IF(B33&lt;$H$3,$E$3,IF(B33&lt;$H$5,$E$5,IF(B33&lt;$H$7,$E$7,IF(B33&lt;$H$9,$E$9,$E$11))))</f>
        <v>Stoke's</v>
      </c>
      <c r="D33" cm="1">
        <f t="array" ref="D33">IF(C33=$E$3, 24/B33,IF(C33=$E$5, (24 / B33) * (1 + 0.14 * B33^0.7),IF(C33=$E$7, 0.445,IF(C33=$E$9, 0.19 - (80000)/B33,IF(C33=$E$11, 0.19 - (80000)/B33, ERROR)))))</f>
        <v>213900.22515209924</v>
      </c>
      <c r="E33" cm="1">
        <f t="array" ref="E33">IF(C33=$E$3, 24/B33,IF(C33=$E$5, (24 / B33) * (1 + 0.14 * B33^0.7),IF(C33=$E$7, 0.445,IF(C33=$E$9, $C$12,IF(C33=$E$11, 0.19 - (80000)/B33, ERROR)))))</f>
        <v>213900.22515209924</v>
      </c>
      <c r="F33">
        <v>0.1</v>
      </c>
      <c r="G33">
        <v>1000</v>
      </c>
      <c r="H33">
        <v>350000</v>
      </c>
      <c r="I33" s="2">
        <v>1000000</v>
      </c>
      <c r="N33" s="19">
        <f t="shared" si="3"/>
        <v>7.9432823472424423E-4</v>
      </c>
      <c r="O33" s="22">
        <f t="shared" si="2"/>
        <v>5.4378679307991457E-5</v>
      </c>
      <c r="P33" s="22">
        <f t="shared" si="9"/>
        <v>6.845870124063594E-5</v>
      </c>
      <c r="Q33" s="22">
        <f t="shared" si="9"/>
        <v>8.6184398650261253E-5</v>
      </c>
      <c r="R33" s="22">
        <f t="shared" si="9"/>
        <v>1.0849972956101252E-4</v>
      </c>
      <c r="S33" s="22">
        <f t="shared" si="9"/>
        <v>1.3659306671715308E-4</v>
      </c>
      <c r="T33" s="22">
        <f t="shared" si="9"/>
        <v>1.7196048276511966E-4</v>
      </c>
      <c r="U33" s="22">
        <f t="shared" si="9"/>
        <v>2.1648542157740185E-4</v>
      </c>
      <c r="V33" s="22">
        <f t="shared" si="9"/>
        <v>2.7253899850676421E-4</v>
      </c>
      <c r="W33" s="22">
        <f t="shared" si="9"/>
        <v>3.4310627092509717E-4</v>
      </c>
      <c r="X33" s="22">
        <f t="shared" si="9"/>
        <v>4.3194520341353855E-4</v>
      </c>
      <c r="Y33" s="22">
        <f t="shared" si="9"/>
        <v>5.4378679307990284E-4</v>
      </c>
      <c r="Z33" s="22">
        <f t="shared" si="9"/>
        <v>6.8458701240634457E-4</v>
      </c>
      <c r="AA33" s="22">
        <f t="shared" si="9"/>
        <v>8.6184398650259505E-4</v>
      </c>
      <c r="AB33" s="22">
        <f t="shared" si="9"/>
        <v>1.0849972956101033E-3</v>
      </c>
      <c r="AC33" s="22">
        <f t="shared" si="9"/>
        <v>1.3659306671715053E-3</v>
      </c>
      <c r="AD33" s="22">
        <f t="shared" si="9"/>
        <v>1.7196048276511646E-3</v>
      </c>
      <c r="AE33" s="22">
        <f t="shared" si="9"/>
        <v>2.164854215773978E-3</v>
      </c>
      <c r="AF33" s="22">
        <f t="shared" si="9"/>
        <v>2.7253899850675869E-3</v>
      </c>
      <c r="AG33" s="22">
        <f t="shared" si="9"/>
        <v>3.4310627092509071E-3</v>
      </c>
      <c r="AH33" s="22">
        <f t="shared" si="9"/>
        <v>4.3194520341352993E-3</v>
      </c>
      <c r="AI33" s="22">
        <f t="shared" si="9"/>
        <v>5.4378679307989283E-3</v>
      </c>
      <c r="AJ33" s="22">
        <f t="shared" si="9"/>
        <v>6.8458701240633303E-3</v>
      </c>
      <c r="AK33" s="22">
        <f t="shared" si="9"/>
        <v>8.6184398650258082E-3</v>
      </c>
      <c r="AL33" s="22">
        <f t="shared" si="9"/>
        <v>1.0849972956100871E-2</v>
      </c>
      <c r="AM33" s="22">
        <f t="shared" si="9"/>
        <v>1.3659306671714852E-2</v>
      </c>
      <c r="AN33" s="22">
        <f t="shared" si="9"/>
        <v>1.719604827651142E-2</v>
      </c>
      <c r="AO33" s="22">
        <f t="shared" si="9"/>
        <v>2.1648542157739498E-2</v>
      </c>
      <c r="AP33" s="22">
        <f t="shared" si="9"/>
        <v>2.7253899850675559E-2</v>
      </c>
      <c r="AQ33" s="22">
        <f t="shared" si="9"/>
        <v>3.4310627092508726E-2</v>
      </c>
      <c r="AR33" s="22">
        <f t="shared" si="9"/>
        <v>4.3194520341352641E-2</v>
      </c>
      <c r="AS33" s="26">
        <f t="shared" si="9"/>
        <v>5.437867930798887E-2</v>
      </c>
      <c r="AT33" s="24">
        <f t="shared" si="9"/>
        <v>6.8458701240632774E-2</v>
      </c>
      <c r="AU33" s="22">
        <f t="shared" si="9"/>
        <v>8.6184398650257399E-2</v>
      </c>
      <c r="AV33" s="22">
        <f t="shared" si="9"/>
        <v>0.10849972956100797</v>
      </c>
      <c r="AW33" s="22">
        <f t="shared" si="9"/>
        <v>0.13659306671714769</v>
      </c>
      <c r="AX33" s="22">
        <f t="shared" si="9"/>
        <v>0.17196048276511319</v>
      </c>
      <c r="AY33" s="22">
        <f t="shared" si="9"/>
        <v>0.2164854215773937</v>
      </c>
      <c r="AZ33" s="22">
        <f t="shared" si="9"/>
        <v>0.27253899850675389</v>
      </c>
      <c r="BA33" s="22">
        <f t="shared" si="9"/>
        <v>0.34310627092508522</v>
      </c>
      <c r="BB33" s="22">
        <f t="shared" si="9"/>
        <v>0.43194520341352394</v>
      </c>
      <c r="BC33" s="22">
        <f t="shared" si="9"/>
        <v>0.54378679307988576</v>
      </c>
      <c r="BD33" s="22">
        <f t="shared" si="9"/>
        <v>0.68458701240632436</v>
      </c>
      <c r="BE33" s="22">
        <f t="shared" si="9"/>
        <v>0.86184398650257033</v>
      </c>
      <c r="BF33" s="22">
        <f t="shared" si="9"/>
        <v>1.0849972956100749</v>
      </c>
      <c r="BG33" s="22">
        <f t="shared" si="9"/>
        <v>1.3659306671714704</v>
      </c>
      <c r="BH33" s="22">
        <f t="shared" si="9"/>
        <v>1.7196048276511251</v>
      </c>
      <c r="BI33" s="22">
        <f t="shared" si="9"/>
        <v>2.1648542157739294</v>
      </c>
      <c r="BJ33" s="22">
        <f t="shared" si="9"/>
        <v>2.7253899850675327</v>
      </c>
      <c r="BK33" s="22">
        <f t="shared" si="9"/>
        <v>3.4310627092508414</v>
      </c>
      <c r="BL33" s="22">
        <f t="shared" si="9"/>
        <v>4.3194520341352272</v>
      </c>
      <c r="BM33" s="22">
        <f t="shared" si="9"/>
        <v>5.4378679307988422</v>
      </c>
      <c r="BN33" s="22">
        <f t="shared" si="9"/>
        <v>6.8458701240632287</v>
      </c>
      <c r="BO33" s="22">
        <f t="shared" si="9"/>
        <v>8.6184398650256835</v>
      </c>
      <c r="BP33" s="22">
        <f t="shared" si="9"/>
        <v>10.849972956100723</v>
      </c>
      <c r="BQ33" s="22">
        <f t="shared" si="9"/>
        <v>13.659306671714676</v>
      </c>
      <c r="BR33" s="22">
        <f t="shared" si="9"/>
        <v>17.196048276511213</v>
      </c>
      <c r="BS33" s="22">
        <f t="shared" si="9"/>
        <v>21.648542157739254</v>
      </c>
      <c r="BT33" s="22">
        <f t="shared" si="9"/>
        <v>27.253899850675285</v>
      </c>
      <c r="BU33" s="22">
        <f t="shared" si="9"/>
        <v>34.310627092508369</v>
      </c>
      <c r="BV33" s="22">
        <f t="shared" si="9"/>
        <v>43.194520341352209</v>
      </c>
      <c r="BW33" s="22">
        <f t="shared" si="9"/>
        <v>54.378679307988371</v>
      </c>
    </row>
    <row r="34" spans="2:75" x14ac:dyDescent="0.35">
      <c r="B34" s="19">
        <f t="shared" ref="B34:B97" si="11">10^(LOG10(B33)+$C$29)</f>
        <v>1.2589254117941647E-4</v>
      </c>
      <c r="C34" t="str">
        <f t="shared" si="10"/>
        <v>Stoke's</v>
      </c>
      <c r="D34" cm="1">
        <f t="array" ref="D34">IF(C34=$E$3, 24/B34,IF(C34=$E$5, (24 / B34) * (1 + 0.14 * B34^0.7),IF(C34=$E$7, 0.445,IF(C34=$E$9, 0.19 - (80000)/B34,IF(C34=$E$11, 0.19 - (80000)/B34, ERROR)))))</f>
        <v>190638.77633382793</v>
      </c>
      <c r="E34" cm="1">
        <f t="array" ref="E34">IF(C34=$E$3, 24/B34,IF(C34=$E$5, (24 / B34) * (1 + 0.14 * B34^0.7),IF(C34=$E$7, 0.445,IF(C34=$E$9, $C$12,IF(C34=$E$11, 0.19 - (80000)/B34, ERROR)))))</f>
        <v>190638.77633382793</v>
      </c>
      <c r="F34">
        <v>0.1</v>
      </c>
      <c r="G34">
        <v>1000</v>
      </c>
      <c r="H34">
        <v>350000</v>
      </c>
      <c r="I34" s="2">
        <v>1000000</v>
      </c>
      <c r="N34" s="19">
        <f t="shared" si="3"/>
        <v>9.9999999999995232E-4</v>
      </c>
      <c r="O34" s="22">
        <f t="shared" si="2"/>
        <v>6.8458701240636062E-5</v>
      </c>
      <c r="P34" s="22">
        <f t="shared" ref="P34:BW38" si="12">P$3*$N34*$C$5/$C$6</f>
        <v>8.6184398650261402E-5</v>
      </c>
      <c r="Q34" s="22">
        <f t="shared" si="12"/>
        <v>1.0849972956101272E-4</v>
      </c>
      <c r="R34" s="22">
        <f t="shared" si="12"/>
        <v>1.3659306671715335E-4</v>
      </c>
      <c r="S34" s="22">
        <f t="shared" si="12"/>
        <v>1.7196048276511995E-4</v>
      </c>
      <c r="T34" s="22">
        <f t="shared" si="12"/>
        <v>2.1648542157740185E-4</v>
      </c>
      <c r="U34" s="22">
        <f t="shared" si="12"/>
        <v>2.7253899850676426E-4</v>
      </c>
      <c r="V34" s="22">
        <f t="shared" si="12"/>
        <v>3.4310627092509776E-4</v>
      </c>
      <c r="W34" s="22">
        <f t="shared" si="12"/>
        <v>4.3194520341353866E-4</v>
      </c>
      <c r="X34" s="22">
        <f t="shared" si="12"/>
        <v>5.4378679307990404E-4</v>
      </c>
      <c r="Y34" s="22">
        <f t="shared" si="12"/>
        <v>6.8458701240634576E-4</v>
      </c>
      <c r="Z34" s="22">
        <f t="shared" si="12"/>
        <v>8.6184398650259527E-4</v>
      </c>
      <c r="AA34" s="22">
        <f t="shared" si="12"/>
        <v>1.0849972956101053E-3</v>
      </c>
      <c r="AB34" s="22">
        <f t="shared" si="12"/>
        <v>1.3659306671715062E-3</v>
      </c>
      <c r="AC34" s="22">
        <f t="shared" si="12"/>
        <v>1.7196048276511679E-3</v>
      </c>
      <c r="AD34" s="22">
        <f t="shared" si="12"/>
        <v>2.1648542157739785E-3</v>
      </c>
      <c r="AE34" s="22">
        <f t="shared" si="12"/>
        <v>2.7253899850675921E-3</v>
      </c>
      <c r="AF34" s="22">
        <f t="shared" si="12"/>
        <v>3.4310627092509088E-3</v>
      </c>
      <c r="AG34" s="22">
        <f t="shared" si="12"/>
        <v>4.3194520341353062E-3</v>
      </c>
      <c r="AH34" s="22">
        <f t="shared" si="12"/>
        <v>5.43786793079893E-3</v>
      </c>
      <c r="AI34" s="22">
        <f t="shared" si="12"/>
        <v>6.8458701240633303E-3</v>
      </c>
      <c r="AJ34" s="22">
        <f t="shared" si="12"/>
        <v>8.6184398650258082E-3</v>
      </c>
      <c r="AK34" s="22">
        <f t="shared" si="12"/>
        <v>1.0849972956100873E-2</v>
      </c>
      <c r="AL34" s="22">
        <f t="shared" si="12"/>
        <v>1.3659306671714857E-2</v>
      </c>
      <c r="AM34" s="22">
        <f t="shared" si="12"/>
        <v>1.7196048276511423E-2</v>
      </c>
      <c r="AN34" s="22">
        <f t="shared" si="12"/>
        <v>2.1648542157739502E-2</v>
      </c>
      <c r="AO34" s="22">
        <f t="shared" si="12"/>
        <v>2.7253899850675566E-2</v>
      </c>
      <c r="AP34" s="22">
        <f t="shared" si="12"/>
        <v>3.4310627092508691E-2</v>
      </c>
      <c r="AQ34" s="22">
        <f t="shared" si="12"/>
        <v>4.3194520341352627E-2</v>
      </c>
      <c r="AR34" s="22">
        <f t="shared" si="12"/>
        <v>5.437867930798887E-2</v>
      </c>
      <c r="AS34" s="26">
        <f t="shared" si="12"/>
        <v>6.8458701240632788E-2</v>
      </c>
      <c r="AT34" s="24">
        <f t="shared" si="12"/>
        <v>8.6184398650257413E-2</v>
      </c>
      <c r="AU34" s="22">
        <f t="shared" si="12"/>
        <v>0.10849972956100787</v>
      </c>
      <c r="AV34" s="22">
        <f t="shared" si="12"/>
        <v>0.1365930667171476</v>
      </c>
      <c r="AW34" s="22">
        <f t="shared" si="12"/>
        <v>0.17196048276511322</v>
      </c>
      <c r="AX34" s="22">
        <f t="shared" si="12"/>
        <v>0.21648542157739373</v>
      </c>
      <c r="AY34" s="22">
        <f t="shared" si="12"/>
        <v>0.27253899850675406</v>
      </c>
      <c r="AZ34" s="22">
        <f t="shared" si="12"/>
        <v>0.34310627092508489</v>
      </c>
      <c r="BA34" s="22">
        <f t="shared" si="12"/>
        <v>0.43194520341352366</v>
      </c>
      <c r="BB34" s="22">
        <f t="shared" si="12"/>
        <v>0.54378679307988553</v>
      </c>
      <c r="BC34" s="22">
        <f t="shared" si="12"/>
        <v>0.68458701240632436</v>
      </c>
      <c r="BD34" s="22">
        <f t="shared" si="12"/>
        <v>0.86184398650256977</v>
      </c>
      <c r="BE34" s="22">
        <f t="shared" si="12"/>
        <v>1.0849972956100742</v>
      </c>
      <c r="BF34" s="22">
        <f t="shared" si="12"/>
        <v>1.3659306671714702</v>
      </c>
      <c r="BG34" s="22">
        <f t="shared" si="12"/>
        <v>1.719604827651124</v>
      </c>
      <c r="BH34" s="22">
        <f t="shared" si="12"/>
        <v>2.164854215773929</v>
      </c>
      <c r="BI34" s="22">
        <f t="shared" si="12"/>
        <v>2.7253899850675309</v>
      </c>
      <c r="BJ34" s="22">
        <f t="shared" si="12"/>
        <v>3.431062709250841</v>
      </c>
      <c r="BK34" s="22">
        <f t="shared" si="12"/>
        <v>4.3194520341352236</v>
      </c>
      <c r="BL34" s="22">
        <f t="shared" si="12"/>
        <v>5.4378679307988387</v>
      </c>
      <c r="BM34" s="22">
        <f t="shared" si="12"/>
        <v>6.8458701240632234</v>
      </c>
      <c r="BN34" s="22">
        <f t="shared" si="12"/>
        <v>8.6184398650256817</v>
      </c>
      <c r="BO34" s="22">
        <f t="shared" si="12"/>
        <v>10.84997295610072</v>
      </c>
      <c r="BP34" s="22">
        <f t="shared" si="12"/>
        <v>13.659306671714669</v>
      </c>
      <c r="BQ34" s="22">
        <f t="shared" si="12"/>
        <v>17.196048276511199</v>
      </c>
      <c r="BR34" s="22">
        <f t="shared" si="12"/>
        <v>21.648542157739239</v>
      </c>
      <c r="BS34" s="22">
        <f t="shared" si="12"/>
        <v>27.253899850675261</v>
      </c>
      <c r="BT34" s="22">
        <f t="shared" si="12"/>
        <v>34.310627092508348</v>
      </c>
      <c r="BU34" s="22">
        <f t="shared" si="12"/>
        <v>43.194520341352181</v>
      </c>
      <c r="BV34" s="22">
        <f t="shared" si="12"/>
        <v>54.378679307988328</v>
      </c>
      <c r="BW34" s="22">
        <f t="shared" si="12"/>
        <v>68.458701240632166</v>
      </c>
    </row>
    <row r="35" spans="2:75" x14ac:dyDescent="0.35">
      <c r="B35" s="19">
        <f t="shared" si="11"/>
        <v>1.4125375446227511E-4</v>
      </c>
      <c r="C35" t="str">
        <f t="shared" si="10"/>
        <v>Stoke's</v>
      </c>
      <c r="D35" cm="1">
        <f t="array" ref="D35">IF(C35=$E$3, 24/B35,IF(C35=$E$5, (24 / B35) * (1 + 0.14 * B35^0.7),IF(C35=$E$7, 0.445,IF(C35=$E$9, 0.19 - (80000)/B35,IF(C35=$E$11, 0.19 - (80000)/B35, ERROR)))))</f>
        <v>169906.98825219349</v>
      </c>
      <c r="E35" cm="1">
        <f t="array" ref="E35">IF(C35=$E$3, 24/B35,IF(C35=$E$5, (24 / B35) * (1 + 0.14 * B35^0.7),IF(C35=$E$7, 0.445,IF(C35=$E$9, $C$12,IF(C35=$E$11, 0.19 - (80000)/B35, ERROR)))))</f>
        <v>169906.98825219349</v>
      </c>
      <c r="F35">
        <v>0.1</v>
      </c>
      <c r="G35">
        <v>1000</v>
      </c>
      <c r="H35">
        <v>350000</v>
      </c>
      <c r="I35" s="2">
        <v>1000000</v>
      </c>
      <c r="N35" s="19">
        <f t="shared" si="3"/>
        <v>1.2589254117941059E-3</v>
      </c>
      <c r="O35" s="22">
        <f t="shared" si="2"/>
        <v>8.6184398650261524E-5</v>
      </c>
      <c r="P35" s="22">
        <f t="shared" si="12"/>
        <v>1.0849972956101289E-4</v>
      </c>
      <c r="Q35" s="22">
        <f t="shared" si="12"/>
        <v>1.3659306671715357E-4</v>
      </c>
      <c r="R35" s="22">
        <f t="shared" si="12"/>
        <v>1.7196048276512028E-4</v>
      </c>
      <c r="S35" s="22">
        <f t="shared" si="12"/>
        <v>2.164854215774022E-4</v>
      </c>
      <c r="T35" s="22">
        <f t="shared" si="12"/>
        <v>2.7253899850676426E-4</v>
      </c>
      <c r="U35" s="22">
        <f t="shared" si="12"/>
        <v>3.4310627092509782E-4</v>
      </c>
      <c r="V35" s="22">
        <f t="shared" si="12"/>
        <v>4.3194520341353942E-4</v>
      </c>
      <c r="W35" s="22">
        <f t="shared" si="12"/>
        <v>5.4378679307990404E-4</v>
      </c>
      <c r="X35" s="22">
        <f t="shared" si="12"/>
        <v>6.8458701240634706E-4</v>
      </c>
      <c r="Y35" s="22">
        <f t="shared" si="12"/>
        <v>8.6184398650259678E-4</v>
      </c>
      <c r="Z35" s="22">
        <f t="shared" si="12"/>
        <v>1.0849972956101055E-3</v>
      </c>
      <c r="AA35" s="22">
        <f t="shared" si="12"/>
        <v>1.3659306671715082E-3</v>
      </c>
      <c r="AB35" s="22">
        <f t="shared" si="12"/>
        <v>1.7196048276511679E-3</v>
      </c>
      <c r="AC35" s="22">
        <f t="shared" si="12"/>
        <v>2.1648542157739819E-3</v>
      </c>
      <c r="AD35" s="22">
        <f t="shared" si="12"/>
        <v>2.7253899850675921E-3</v>
      </c>
      <c r="AE35" s="22">
        <f t="shared" si="12"/>
        <v>3.4310627092509149E-3</v>
      </c>
      <c r="AF35" s="22">
        <f t="shared" si="12"/>
        <v>4.3194520341353062E-3</v>
      </c>
      <c r="AG35" s="22">
        <f t="shared" si="12"/>
        <v>5.4378679307989387E-3</v>
      </c>
      <c r="AH35" s="22">
        <f t="shared" si="12"/>
        <v>6.845870124063333E-3</v>
      </c>
      <c r="AI35" s="22">
        <f t="shared" si="12"/>
        <v>8.6184398650258082E-3</v>
      </c>
      <c r="AJ35" s="22">
        <f t="shared" si="12"/>
        <v>1.0849972956100871E-2</v>
      </c>
      <c r="AK35" s="22">
        <f t="shared" si="12"/>
        <v>1.3659306671714855E-2</v>
      </c>
      <c r="AL35" s="22">
        <f t="shared" si="12"/>
        <v>1.7196048276511423E-2</v>
      </c>
      <c r="AM35" s="22">
        <f t="shared" si="12"/>
        <v>2.1648542157739502E-2</v>
      </c>
      <c r="AN35" s="22">
        <f t="shared" si="12"/>
        <v>2.7253899850675566E-2</v>
      </c>
      <c r="AO35" s="22">
        <f t="shared" si="12"/>
        <v>3.4310627092508691E-2</v>
      </c>
      <c r="AP35" s="22">
        <f t="shared" si="12"/>
        <v>4.3194520341352571E-2</v>
      </c>
      <c r="AQ35" s="22">
        <f t="shared" si="12"/>
        <v>5.4378679307988821E-2</v>
      </c>
      <c r="AR35" s="22">
        <f t="shared" si="12"/>
        <v>6.8458701240632774E-2</v>
      </c>
      <c r="AS35" s="26">
        <f t="shared" si="12"/>
        <v>8.6184398650257413E-2</v>
      </c>
      <c r="AT35" s="24">
        <f t="shared" si="12"/>
        <v>0.10849972956100787</v>
      </c>
      <c r="AU35" s="22">
        <f t="shared" si="12"/>
        <v>0.13659306671714749</v>
      </c>
      <c r="AV35" s="22">
        <f t="shared" si="12"/>
        <v>0.17196048276511305</v>
      </c>
      <c r="AW35" s="22">
        <f t="shared" si="12"/>
        <v>0.2164854215773937</v>
      </c>
      <c r="AX35" s="22">
        <f t="shared" si="12"/>
        <v>0.27253899850675406</v>
      </c>
      <c r="AY35" s="22">
        <f t="shared" si="12"/>
        <v>0.34310627092508494</v>
      </c>
      <c r="AZ35" s="22">
        <f t="shared" si="12"/>
        <v>0.43194520341352316</v>
      </c>
      <c r="BA35" s="22">
        <f t="shared" si="12"/>
        <v>0.54378679307988498</v>
      </c>
      <c r="BB35" s="22">
        <f t="shared" si="12"/>
        <v>0.68458701240632358</v>
      </c>
      <c r="BC35" s="22">
        <f t="shared" si="12"/>
        <v>0.86184398650256977</v>
      </c>
      <c r="BD35" s="22">
        <f t="shared" si="12"/>
        <v>1.0849972956100733</v>
      </c>
      <c r="BE35" s="22">
        <f t="shared" si="12"/>
        <v>1.365930667171469</v>
      </c>
      <c r="BF35" s="22">
        <f t="shared" si="12"/>
        <v>1.7196048276511233</v>
      </c>
      <c r="BG35" s="22">
        <f t="shared" si="12"/>
        <v>2.1648542157739268</v>
      </c>
      <c r="BH35" s="22">
        <f t="shared" si="12"/>
        <v>2.7253899850675301</v>
      </c>
      <c r="BI35" s="22">
        <f t="shared" si="12"/>
        <v>3.431062709250837</v>
      </c>
      <c r="BJ35" s="22">
        <f t="shared" si="12"/>
        <v>4.3194520341352218</v>
      </c>
      <c r="BK35" s="22">
        <f t="shared" si="12"/>
        <v>5.4378679307988342</v>
      </c>
      <c r="BL35" s="22">
        <f t="shared" si="12"/>
        <v>6.8458701240632163</v>
      </c>
      <c r="BM35" s="22">
        <f t="shared" si="12"/>
        <v>8.6184398650256728</v>
      </c>
      <c r="BN35" s="22">
        <f t="shared" si="12"/>
        <v>10.849972956100713</v>
      </c>
      <c r="BO35" s="22">
        <f t="shared" si="12"/>
        <v>13.65930667171466</v>
      </c>
      <c r="BP35" s="22">
        <f t="shared" si="12"/>
        <v>17.196048276511188</v>
      </c>
      <c r="BQ35" s="22">
        <f t="shared" si="12"/>
        <v>21.648542157739222</v>
      </c>
      <c r="BR35" s="22">
        <f t="shared" si="12"/>
        <v>27.253899850675236</v>
      </c>
      <c r="BS35" s="22">
        <f t="shared" si="12"/>
        <v>34.310627092508312</v>
      </c>
      <c r="BT35" s="22">
        <f t="shared" si="12"/>
        <v>43.194520341352145</v>
      </c>
      <c r="BU35" s="22">
        <f t="shared" si="12"/>
        <v>54.378679307988278</v>
      </c>
      <c r="BV35" s="22">
        <f t="shared" si="12"/>
        <v>68.458701240632095</v>
      </c>
      <c r="BW35" s="22">
        <f t="shared" si="12"/>
        <v>86.184398650256625</v>
      </c>
    </row>
    <row r="36" spans="2:75" x14ac:dyDescent="0.35">
      <c r="B36" s="19">
        <f t="shared" si="11"/>
        <v>1.584893192461109E-4</v>
      </c>
      <c r="C36" t="str">
        <f t="shared" si="10"/>
        <v>Stoke's</v>
      </c>
      <c r="D36" cm="1">
        <f t="array" ref="D36">IF(C36=$E$3, 24/B36,IF(C36=$E$5, (24 / B36) * (1 + 0.14 * B36^0.7),IF(C36=$E$7, 0.445,IF(C36=$E$9, 0.19 - (80000)/B36,IF(C36=$E$11, 0.19 - (80000)/B36, ERROR)))))</f>
        <v>151429.76267524681</v>
      </c>
      <c r="E36" cm="1">
        <f t="array" ref="E36">IF(C36=$E$3, 24/B36,IF(C36=$E$5, (24 / B36) * (1 + 0.14 * B36^0.7),IF(C36=$E$7, 0.445,IF(C36=$E$9, $C$12,IF(C36=$E$11, 0.19 - (80000)/B36, ERROR)))))</f>
        <v>151429.76267524681</v>
      </c>
      <c r="F36">
        <v>0.1</v>
      </c>
      <c r="G36">
        <v>1000</v>
      </c>
      <c r="H36">
        <v>350000</v>
      </c>
      <c r="I36" s="2">
        <v>1000000</v>
      </c>
      <c r="N36" s="19">
        <f t="shared" si="3"/>
        <v>1.5848931924610347E-3</v>
      </c>
      <c r="O36" s="22">
        <f t="shared" si="2"/>
        <v>1.0849972956101303E-4</v>
      </c>
      <c r="P36" s="22">
        <f t="shared" si="12"/>
        <v>1.3659306671715381E-4</v>
      </c>
      <c r="Q36" s="22">
        <f t="shared" si="12"/>
        <v>1.7196048276512055E-4</v>
      </c>
      <c r="R36" s="22">
        <f t="shared" si="12"/>
        <v>2.1648542157740264E-4</v>
      </c>
      <c r="S36" s="22">
        <f t="shared" si="12"/>
        <v>2.7253899850676475E-4</v>
      </c>
      <c r="T36" s="22">
        <f t="shared" si="12"/>
        <v>3.4310627092509776E-4</v>
      </c>
      <c r="U36" s="22">
        <f t="shared" si="12"/>
        <v>4.3194520341353942E-4</v>
      </c>
      <c r="V36" s="22">
        <f t="shared" si="12"/>
        <v>5.437867930799049E-4</v>
      </c>
      <c r="W36" s="22">
        <f t="shared" si="12"/>
        <v>6.8458701240634706E-4</v>
      </c>
      <c r="X36" s="22">
        <f t="shared" si="12"/>
        <v>8.6184398650259819E-4</v>
      </c>
      <c r="Y36" s="22">
        <f t="shared" si="12"/>
        <v>1.084997295610107E-3</v>
      </c>
      <c r="Z36" s="22">
        <f t="shared" si="12"/>
        <v>1.3659306671715084E-3</v>
      </c>
      <c r="AA36" s="22">
        <f t="shared" si="12"/>
        <v>1.7196048276511709E-3</v>
      </c>
      <c r="AB36" s="22">
        <f t="shared" si="12"/>
        <v>2.1648542157739824E-3</v>
      </c>
      <c r="AC36" s="22">
        <f t="shared" si="12"/>
        <v>2.7253899850675964E-3</v>
      </c>
      <c r="AD36" s="22">
        <f t="shared" si="12"/>
        <v>3.4310627092509149E-3</v>
      </c>
      <c r="AE36" s="22">
        <f t="shared" si="12"/>
        <v>4.3194520341353149E-3</v>
      </c>
      <c r="AF36" s="22">
        <f t="shared" si="12"/>
        <v>5.4378679307989387E-3</v>
      </c>
      <c r="AG36" s="22">
        <f t="shared" si="12"/>
        <v>6.8458701240633425E-3</v>
      </c>
      <c r="AH36" s="22">
        <f t="shared" si="12"/>
        <v>8.6184398650258082E-3</v>
      </c>
      <c r="AI36" s="22">
        <f t="shared" si="12"/>
        <v>1.084997295610087E-2</v>
      </c>
      <c r="AJ36" s="22">
        <f t="shared" si="12"/>
        <v>1.3659306671714855E-2</v>
      </c>
      <c r="AK36" s="22">
        <f t="shared" si="12"/>
        <v>1.7196048276511423E-2</v>
      </c>
      <c r="AL36" s="22">
        <f t="shared" si="12"/>
        <v>2.1648542157739505E-2</v>
      </c>
      <c r="AM36" s="22">
        <f t="shared" si="12"/>
        <v>2.7253899850675559E-2</v>
      </c>
      <c r="AN36" s="22">
        <f t="shared" si="12"/>
        <v>3.4310627092508691E-2</v>
      </c>
      <c r="AO36" s="22">
        <f t="shared" si="12"/>
        <v>4.3194520341352578E-2</v>
      </c>
      <c r="AP36" s="22">
        <f t="shared" si="12"/>
        <v>5.4378679307988766E-2</v>
      </c>
      <c r="AQ36" s="22">
        <f t="shared" si="12"/>
        <v>6.8458701240632719E-2</v>
      </c>
      <c r="AR36" s="22">
        <f t="shared" si="12"/>
        <v>8.6184398650257399E-2</v>
      </c>
      <c r="AS36" s="26">
        <f t="shared" si="12"/>
        <v>0.10849972956100787</v>
      </c>
      <c r="AT36" s="24">
        <f t="shared" si="12"/>
        <v>0.13659306671714749</v>
      </c>
      <c r="AU36" s="22">
        <f t="shared" si="12"/>
        <v>0.17196048276511286</v>
      </c>
      <c r="AV36" s="22">
        <f t="shared" si="12"/>
        <v>0.21648542157739351</v>
      </c>
      <c r="AW36" s="22">
        <f t="shared" si="12"/>
        <v>0.272538998506754</v>
      </c>
      <c r="AX36" s="22">
        <f t="shared" si="12"/>
        <v>0.34310627092508489</v>
      </c>
      <c r="AY36" s="22">
        <f t="shared" si="12"/>
        <v>0.43194520341352316</v>
      </c>
      <c r="AZ36" s="22">
        <f t="shared" si="12"/>
        <v>0.54378679307988442</v>
      </c>
      <c r="BA36" s="22">
        <f t="shared" si="12"/>
        <v>0.68458701240632314</v>
      </c>
      <c r="BB36" s="22">
        <f t="shared" si="12"/>
        <v>0.86184398650256877</v>
      </c>
      <c r="BC36" s="22">
        <f t="shared" si="12"/>
        <v>1.0849972956100731</v>
      </c>
      <c r="BD36" s="22">
        <f t="shared" si="12"/>
        <v>1.3659306671714679</v>
      </c>
      <c r="BE36" s="22">
        <f t="shared" si="12"/>
        <v>1.7196048276511213</v>
      </c>
      <c r="BF36" s="22">
        <f t="shared" si="12"/>
        <v>2.1648542157739259</v>
      </c>
      <c r="BG36" s="22">
        <f t="shared" si="12"/>
        <v>2.7253899850675269</v>
      </c>
      <c r="BH36" s="22">
        <f t="shared" si="12"/>
        <v>3.4310627092508357</v>
      </c>
      <c r="BI36" s="22">
        <f t="shared" si="12"/>
        <v>4.3194520341352174</v>
      </c>
      <c r="BJ36" s="22">
        <f t="shared" si="12"/>
        <v>5.4378679307988307</v>
      </c>
      <c r="BK36" s="22">
        <f t="shared" si="12"/>
        <v>6.8458701240632118</v>
      </c>
      <c r="BL36" s="22">
        <f t="shared" si="12"/>
        <v>8.6184398650256639</v>
      </c>
      <c r="BM36" s="22">
        <f t="shared" si="12"/>
        <v>10.8499729561007</v>
      </c>
      <c r="BN36" s="22">
        <f t="shared" si="12"/>
        <v>13.659306671714651</v>
      </c>
      <c r="BO36" s="22">
        <f t="shared" si="12"/>
        <v>17.196048276511178</v>
      </c>
      <c r="BP36" s="22">
        <f t="shared" si="12"/>
        <v>21.648542157739204</v>
      </c>
      <c r="BQ36" s="22">
        <f t="shared" si="12"/>
        <v>27.253899850675207</v>
      </c>
      <c r="BR36" s="22">
        <f t="shared" si="12"/>
        <v>34.310627092508277</v>
      </c>
      <c r="BS36" s="22">
        <f t="shared" si="12"/>
        <v>43.194520341352089</v>
      </c>
      <c r="BT36" s="22">
        <f t="shared" si="12"/>
        <v>54.378679307988222</v>
      </c>
      <c r="BU36" s="22">
        <f t="shared" si="12"/>
        <v>68.458701240632024</v>
      </c>
      <c r="BV36" s="22">
        <f t="shared" si="12"/>
        <v>86.184398650256526</v>
      </c>
      <c r="BW36" s="22">
        <f t="shared" si="12"/>
        <v>108.49972956100689</v>
      </c>
    </row>
    <row r="37" spans="2:75" x14ac:dyDescent="0.35">
      <c r="B37" s="19">
        <f t="shared" si="11"/>
        <v>1.778279410038917E-4</v>
      </c>
      <c r="C37" t="str">
        <f t="shared" si="10"/>
        <v>Stoke's</v>
      </c>
      <c r="D37" cm="1">
        <f t="array" ref="D37">IF(C37=$E$3, 24/B37,IF(C37=$E$5, (24 / B37) * (1 + 0.14 * B37^0.7),IF(C37=$E$7, 0.445,IF(C37=$E$9, 0.19 - (80000)/B37,IF(C37=$E$11, 0.19 - (80000)/B37, ERROR)))))</f>
        <v>134961.91804568423</v>
      </c>
      <c r="E37" cm="1">
        <f t="array" ref="E37">IF(C37=$E$3, 24/B37,IF(C37=$E$5, (24 / B37) * (1 + 0.14 * B37^0.7),IF(C37=$E$7, 0.445,IF(C37=$E$9, $C$12,IF(C37=$E$11, 0.19 - (80000)/B37, ERROR)))))</f>
        <v>134961.91804568423</v>
      </c>
      <c r="F37">
        <v>0.1</v>
      </c>
      <c r="G37">
        <v>1000</v>
      </c>
      <c r="H37">
        <v>350000</v>
      </c>
      <c r="I37" s="2">
        <v>1000000</v>
      </c>
      <c r="N37" s="19">
        <f t="shared" si="3"/>
        <v>1.9952623149687805E-3</v>
      </c>
      <c r="O37" s="22">
        <f t="shared" si="2"/>
        <v>1.3659306671715411E-4</v>
      </c>
      <c r="P37" s="22">
        <f t="shared" si="12"/>
        <v>1.7196048276512101E-4</v>
      </c>
      <c r="Q37" s="22">
        <f t="shared" si="12"/>
        <v>2.1648542157740323E-4</v>
      </c>
      <c r="R37" s="22">
        <f t="shared" si="12"/>
        <v>2.7253899850676546E-4</v>
      </c>
      <c r="S37" s="22">
        <f t="shared" si="12"/>
        <v>3.4310627092509874E-4</v>
      </c>
      <c r="T37" s="22">
        <f t="shared" si="12"/>
        <v>4.319452034135398E-4</v>
      </c>
      <c r="U37" s="22">
        <f t="shared" si="12"/>
        <v>5.4378679307990545E-4</v>
      </c>
      <c r="V37" s="22">
        <f t="shared" si="12"/>
        <v>6.845870124063488E-4</v>
      </c>
      <c r="W37" s="22">
        <f t="shared" si="12"/>
        <v>8.6184398650259895E-4</v>
      </c>
      <c r="X37" s="22">
        <f t="shared" si="12"/>
        <v>1.0849972956101103E-3</v>
      </c>
      <c r="Y37" s="22">
        <f t="shared" si="12"/>
        <v>1.3659306671715116E-3</v>
      </c>
      <c r="Z37" s="22">
        <f t="shared" si="12"/>
        <v>1.7196048276511727E-3</v>
      </c>
      <c r="AA37" s="22">
        <f t="shared" si="12"/>
        <v>2.164854215773988E-3</v>
      </c>
      <c r="AB37" s="22">
        <f t="shared" si="12"/>
        <v>2.7253899850675999E-3</v>
      </c>
      <c r="AC37" s="22">
        <f t="shared" si="12"/>
        <v>3.4310627092509235E-3</v>
      </c>
      <c r="AD37" s="22">
        <f t="shared" si="12"/>
        <v>4.3194520341353184E-3</v>
      </c>
      <c r="AE37" s="22">
        <f t="shared" si="12"/>
        <v>5.4378679307989534E-3</v>
      </c>
      <c r="AF37" s="22">
        <f t="shared" si="12"/>
        <v>6.8458701240633494E-3</v>
      </c>
      <c r="AG37" s="22">
        <f t="shared" si="12"/>
        <v>8.6184398650258308E-3</v>
      </c>
      <c r="AH37" s="22">
        <f t="shared" si="12"/>
        <v>1.0849972956100884E-2</v>
      </c>
      <c r="AI37" s="22">
        <f t="shared" si="12"/>
        <v>1.3659306671714867E-2</v>
      </c>
      <c r="AJ37" s="22">
        <f t="shared" si="12"/>
        <v>1.7196048276511437E-2</v>
      </c>
      <c r="AK37" s="22">
        <f t="shared" si="12"/>
        <v>2.1648542157739523E-2</v>
      </c>
      <c r="AL37" s="22">
        <f t="shared" si="12"/>
        <v>2.7253899850675594E-2</v>
      </c>
      <c r="AM37" s="22">
        <f t="shared" si="12"/>
        <v>3.4310627092508726E-2</v>
      </c>
      <c r="AN37" s="22">
        <f t="shared" si="12"/>
        <v>4.319452034135262E-2</v>
      </c>
      <c r="AO37" s="22">
        <f t="shared" si="12"/>
        <v>5.4378679307988821E-2</v>
      </c>
      <c r="AP37" s="22">
        <f t="shared" si="12"/>
        <v>6.8458701240632719E-2</v>
      </c>
      <c r="AQ37" s="22">
        <f t="shared" si="12"/>
        <v>8.6184398650257427E-2</v>
      </c>
      <c r="AR37" s="22">
        <f t="shared" si="12"/>
        <v>0.10849972956100797</v>
      </c>
      <c r="AS37" s="26">
        <f t="shared" si="12"/>
        <v>0.1365930667171476</v>
      </c>
      <c r="AT37" s="24">
        <f t="shared" si="12"/>
        <v>0.17196048276511305</v>
      </c>
      <c r="AU37" s="22">
        <f t="shared" si="12"/>
        <v>0.21648542157739351</v>
      </c>
      <c r="AV37" s="22">
        <f t="shared" si="12"/>
        <v>0.27253899850675406</v>
      </c>
      <c r="AW37" s="22">
        <f t="shared" si="12"/>
        <v>0.34310627092508522</v>
      </c>
      <c r="AX37" s="22">
        <f t="shared" si="12"/>
        <v>0.43194520341352355</v>
      </c>
      <c r="AY37" s="22">
        <f t="shared" si="12"/>
        <v>0.54378679307988498</v>
      </c>
      <c r="AZ37" s="22">
        <f t="shared" si="12"/>
        <v>0.68458701240632303</v>
      </c>
      <c r="BA37" s="22">
        <f t="shared" si="12"/>
        <v>0.86184398650256899</v>
      </c>
      <c r="BB37" s="22">
        <f t="shared" si="12"/>
        <v>1.0849972956100733</v>
      </c>
      <c r="BC37" s="22">
        <f t="shared" si="12"/>
        <v>1.365930667171469</v>
      </c>
      <c r="BD37" s="22">
        <f t="shared" si="12"/>
        <v>1.719604827651122</v>
      </c>
      <c r="BE37" s="22">
        <f t="shared" si="12"/>
        <v>2.1648542157739259</v>
      </c>
      <c r="BF37" s="22">
        <f t="shared" si="12"/>
        <v>2.7253899850675287</v>
      </c>
      <c r="BG37" s="22">
        <f t="shared" si="12"/>
        <v>3.4310627092508357</v>
      </c>
      <c r="BH37" s="22">
        <f t="shared" si="12"/>
        <v>4.3194520341352192</v>
      </c>
      <c r="BI37" s="22">
        <f t="shared" si="12"/>
        <v>5.4378679307988316</v>
      </c>
      <c r="BJ37" s="22">
        <f t="shared" si="12"/>
        <v>6.8458701240632145</v>
      </c>
      <c r="BK37" s="22">
        <f t="shared" si="12"/>
        <v>8.6184398650256639</v>
      </c>
      <c r="BL37" s="22">
        <f t="shared" si="12"/>
        <v>10.8499729561007</v>
      </c>
      <c r="BM37" s="22">
        <f t="shared" si="12"/>
        <v>13.659306671714651</v>
      </c>
      <c r="BN37" s="22">
        <f t="shared" si="12"/>
        <v>17.196048276511185</v>
      </c>
      <c r="BO37" s="22">
        <f t="shared" si="12"/>
        <v>21.648542157739215</v>
      </c>
      <c r="BP37" s="22">
        <f t="shared" si="12"/>
        <v>27.253899850675218</v>
      </c>
      <c r="BQ37" s="22">
        <f t="shared" si="12"/>
        <v>34.310627092508284</v>
      </c>
      <c r="BR37" s="22">
        <f t="shared" si="12"/>
        <v>43.194520341352089</v>
      </c>
      <c r="BS37" s="22">
        <f t="shared" si="12"/>
        <v>54.378679307988214</v>
      </c>
      <c r="BT37" s="22">
        <f t="shared" si="12"/>
        <v>68.458701240632024</v>
      </c>
      <c r="BU37" s="22">
        <f t="shared" si="12"/>
        <v>86.184398650256526</v>
      </c>
      <c r="BV37" s="22">
        <f t="shared" si="12"/>
        <v>108.49972956100687</v>
      </c>
      <c r="BW37" s="22">
        <f t="shared" si="12"/>
        <v>136.59306671714637</v>
      </c>
    </row>
    <row r="38" spans="2:75" x14ac:dyDescent="0.35">
      <c r="B38" s="19">
        <f t="shared" si="11"/>
        <v>1.9952623149688723E-4</v>
      </c>
      <c r="C38" t="str">
        <f t="shared" si="10"/>
        <v>Stoke's</v>
      </c>
      <c r="D38" cm="1">
        <f t="array" ref="D38">IF(C38=$E$3, 24/B38,IF(C38=$E$5, (24 / B38) * (1 + 0.14 * B38^0.7),IF(C38=$E$7, 0.445,IF(C38=$E$9, 0.19 - (80000)/B38,IF(C38=$E$11, 0.19 - (80000)/B38, ERROR)))))</f>
        <v>120284.93607054579</v>
      </c>
      <c r="E38" cm="1">
        <f t="array" ref="E38">IF(C38=$E$3, 24/B38,IF(C38=$E$5, (24 / B38) * (1 + 0.14 * B38^0.7),IF(C38=$E$7, 0.445,IF(C38=$E$9, $C$12,IF(C38=$E$11, 0.19 - (80000)/B38, ERROR)))))</f>
        <v>120284.93607054579</v>
      </c>
      <c r="F38">
        <v>0.1</v>
      </c>
      <c r="G38">
        <v>1000</v>
      </c>
      <c r="H38">
        <v>350000</v>
      </c>
      <c r="I38" s="2">
        <v>1000000</v>
      </c>
      <c r="N38" s="19">
        <f t="shared" si="3"/>
        <v>2.511886431509455E-3</v>
      </c>
      <c r="O38" s="22">
        <f t="shared" si="2"/>
        <v>1.7196048276512139E-4</v>
      </c>
      <c r="P38" s="22">
        <f t="shared" si="12"/>
        <v>2.1648542157740375E-4</v>
      </c>
      <c r="Q38" s="22">
        <f t="shared" si="12"/>
        <v>2.7253899850676616E-4</v>
      </c>
      <c r="R38" s="22">
        <f t="shared" si="12"/>
        <v>3.4310627092509966E-4</v>
      </c>
      <c r="S38" s="22">
        <f t="shared" si="12"/>
        <v>4.3194520341354099E-4</v>
      </c>
      <c r="T38" s="22">
        <f t="shared" si="12"/>
        <v>5.4378679307990588E-4</v>
      </c>
      <c r="U38" s="22">
        <f t="shared" si="12"/>
        <v>6.8458701240634956E-4</v>
      </c>
      <c r="V38" s="22">
        <f t="shared" si="12"/>
        <v>8.6184398650260112E-4</v>
      </c>
      <c r="W38" s="22">
        <f t="shared" si="12"/>
        <v>1.0849972956101111E-3</v>
      </c>
      <c r="X38" s="22">
        <f t="shared" si="12"/>
        <v>1.3659306671715155E-3</v>
      </c>
      <c r="Y38" s="22">
        <f t="shared" si="12"/>
        <v>1.7196048276511768E-3</v>
      </c>
      <c r="Z38" s="22">
        <f t="shared" si="12"/>
        <v>2.1648542157739902E-3</v>
      </c>
      <c r="AA38" s="22">
        <f t="shared" si="12"/>
        <v>2.7253899850676064E-3</v>
      </c>
      <c r="AB38" s="22">
        <f t="shared" si="12"/>
        <v>3.431062709250927E-3</v>
      </c>
      <c r="AC38" s="22">
        <f t="shared" si="12"/>
        <v>4.3194520341353288E-3</v>
      </c>
      <c r="AD38" s="22">
        <f t="shared" si="12"/>
        <v>5.4378679307989586E-3</v>
      </c>
      <c r="AE38" s="22">
        <f t="shared" ref="P38:BW42" si="13">AE$3*$N38*$C$5/$C$6</f>
        <v>6.8458701240633676E-3</v>
      </c>
      <c r="AF38" s="22">
        <f t="shared" si="13"/>
        <v>8.6184398650258395E-3</v>
      </c>
      <c r="AG38" s="22">
        <f t="shared" si="13"/>
        <v>1.084997295610091E-2</v>
      </c>
      <c r="AH38" s="22">
        <f t="shared" si="13"/>
        <v>1.3659306671714881E-2</v>
      </c>
      <c r="AI38" s="22">
        <f t="shared" si="13"/>
        <v>1.7196048276511451E-2</v>
      </c>
      <c r="AJ38" s="22">
        <f t="shared" si="13"/>
        <v>2.164854215773954E-2</v>
      </c>
      <c r="AK38" s="22">
        <f t="shared" si="13"/>
        <v>2.7253899850675615E-2</v>
      </c>
      <c r="AL38" s="22">
        <f t="shared" si="13"/>
        <v>3.4310627092508761E-2</v>
      </c>
      <c r="AM38" s="22">
        <f t="shared" si="13"/>
        <v>4.3194520341352655E-2</v>
      </c>
      <c r="AN38" s="22">
        <f t="shared" si="13"/>
        <v>5.437867930798887E-2</v>
      </c>
      <c r="AO38" s="22">
        <f t="shared" si="13"/>
        <v>6.8458701240632774E-2</v>
      </c>
      <c r="AP38" s="22">
        <f t="shared" si="13"/>
        <v>8.6184398650257413E-2</v>
      </c>
      <c r="AQ38" s="22">
        <f t="shared" si="13"/>
        <v>0.10849972956100797</v>
      </c>
      <c r="AR38" s="22">
        <f t="shared" si="13"/>
        <v>0.13659306671714769</v>
      </c>
      <c r="AS38" s="26">
        <f t="shared" si="13"/>
        <v>0.17196048276511322</v>
      </c>
      <c r="AT38" s="24">
        <f t="shared" si="13"/>
        <v>0.2164854215773937</v>
      </c>
      <c r="AU38" s="22">
        <f t="shared" si="13"/>
        <v>0.272538998506754</v>
      </c>
      <c r="AV38" s="22">
        <f t="shared" si="13"/>
        <v>0.34310627092508522</v>
      </c>
      <c r="AW38" s="22">
        <f t="shared" si="13"/>
        <v>0.43194520341352394</v>
      </c>
      <c r="AX38" s="22">
        <f t="shared" si="13"/>
        <v>0.54378679307988553</v>
      </c>
      <c r="AY38" s="22">
        <f t="shared" si="13"/>
        <v>0.6845870124063238</v>
      </c>
      <c r="AZ38" s="22">
        <f t="shared" si="13"/>
        <v>0.86184398650256877</v>
      </c>
      <c r="BA38" s="22">
        <f t="shared" si="13"/>
        <v>1.0849972956100733</v>
      </c>
      <c r="BB38" s="22">
        <f t="shared" si="13"/>
        <v>1.365930667171469</v>
      </c>
      <c r="BC38" s="22">
        <f t="shared" si="13"/>
        <v>1.7196048276511229</v>
      </c>
      <c r="BD38" s="22">
        <f t="shared" si="13"/>
        <v>2.1648542157739263</v>
      </c>
      <c r="BE38" s="22">
        <f t="shared" si="13"/>
        <v>2.7253899850675283</v>
      </c>
      <c r="BF38" s="22">
        <f t="shared" si="13"/>
        <v>3.431062709250837</v>
      </c>
      <c r="BG38" s="22">
        <f t="shared" si="13"/>
        <v>4.3194520341352183</v>
      </c>
      <c r="BH38" s="22">
        <f t="shared" si="13"/>
        <v>5.4378679307988333</v>
      </c>
      <c r="BI38" s="22">
        <f t="shared" si="13"/>
        <v>6.8458701240632145</v>
      </c>
      <c r="BJ38" s="22">
        <f t="shared" si="13"/>
        <v>8.6184398650256675</v>
      </c>
      <c r="BK38" s="22">
        <f t="shared" si="13"/>
        <v>10.8499729561007</v>
      </c>
      <c r="BL38" s="22">
        <f t="shared" si="13"/>
        <v>13.659306671714647</v>
      </c>
      <c r="BM38" s="22">
        <f t="shared" si="13"/>
        <v>17.196048276511181</v>
      </c>
      <c r="BN38" s="22">
        <f t="shared" si="13"/>
        <v>21.648542157739218</v>
      </c>
      <c r="BO38" s="22">
        <f t="shared" si="13"/>
        <v>27.253899850675221</v>
      </c>
      <c r="BP38" s="22">
        <f t="shared" si="13"/>
        <v>34.310627092508291</v>
      </c>
      <c r="BQ38" s="22">
        <f t="shared" si="13"/>
        <v>43.194520341352089</v>
      </c>
      <c r="BR38" s="22">
        <f t="shared" si="13"/>
        <v>54.378679307988207</v>
      </c>
      <c r="BS38" s="22">
        <f t="shared" si="13"/>
        <v>68.45870124063201</v>
      </c>
      <c r="BT38" s="22">
        <f t="shared" si="13"/>
        <v>86.184398650256526</v>
      </c>
      <c r="BU38" s="22">
        <f t="shared" si="13"/>
        <v>108.49972956100687</v>
      </c>
      <c r="BV38" s="22">
        <f t="shared" si="13"/>
        <v>136.59306671714637</v>
      </c>
      <c r="BW38" s="22">
        <f t="shared" si="13"/>
        <v>171.96048276511164</v>
      </c>
    </row>
    <row r="39" spans="2:75" x14ac:dyDescent="0.35">
      <c r="B39" s="19">
        <f t="shared" si="11"/>
        <v>2.2387211385683302E-4</v>
      </c>
      <c r="C39" t="str">
        <f t="shared" si="10"/>
        <v>Stoke's</v>
      </c>
      <c r="D39" cm="1">
        <f t="array" ref="D39">IF(C39=$E$3, 24/B39,IF(C39=$E$5, (24 / B39) * (1 + 0.14 * B39^0.7),IF(C39=$E$7, 0.445,IF(C39=$E$9, 0.19 - (80000)/B39,IF(C39=$E$11, 0.19 - (80000)/B39, ERROR)))))</f>
        <v>107204.06211623159</v>
      </c>
      <c r="E39" cm="1">
        <f t="array" ref="E39">IF(C39=$E$3, 24/B39,IF(C39=$E$5, (24 / B39) * (1 + 0.14 * B39^0.7),IF(C39=$E$7, 0.445,IF(C39=$E$9, $C$12,IF(C39=$E$11, 0.19 - (80000)/B39, ERROR)))))</f>
        <v>107204.06211623159</v>
      </c>
      <c r="F39">
        <v>0.1</v>
      </c>
      <c r="G39">
        <v>1000</v>
      </c>
      <c r="H39">
        <v>350000</v>
      </c>
      <c r="I39" s="2">
        <v>1000000</v>
      </c>
      <c r="N39" s="19">
        <f t="shared" si="3"/>
        <v>3.1622776601682189E-3</v>
      </c>
      <c r="O39" s="22">
        <f t="shared" si="2"/>
        <v>2.1648542157740402E-4</v>
      </c>
      <c r="P39" s="22">
        <f t="shared" si="13"/>
        <v>2.7253899850676665E-4</v>
      </c>
      <c r="Q39" s="22">
        <f t="shared" si="13"/>
        <v>3.431062709251002E-4</v>
      </c>
      <c r="R39" s="22">
        <f t="shared" si="13"/>
        <v>4.3194520341354169E-4</v>
      </c>
      <c r="S39" s="22">
        <f t="shared" si="13"/>
        <v>5.4378679307990686E-4</v>
      </c>
      <c r="T39" s="22">
        <f t="shared" si="13"/>
        <v>6.8458701240634956E-4</v>
      </c>
      <c r="U39" s="22">
        <f t="shared" si="13"/>
        <v>8.6184398650260134E-4</v>
      </c>
      <c r="V39" s="22">
        <f t="shared" si="13"/>
        <v>1.0849972956101129E-3</v>
      </c>
      <c r="W39" s="22">
        <f t="shared" si="13"/>
        <v>1.3659306671715155E-3</v>
      </c>
      <c r="X39" s="22">
        <f t="shared" si="13"/>
        <v>1.71960482765118E-3</v>
      </c>
      <c r="Y39" s="22">
        <f t="shared" si="13"/>
        <v>2.1648542157739941E-3</v>
      </c>
      <c r="Z39" s="22">
        <f t="shared" si="13"/>
        <v>2.7253899850676073E-3</v>
      </c>
      <c r="AA39" s="22">
        <f t="shared" si="13"/>
        <v>3.4310627092509322E-3</v>
      </c>
      <c r="AB39" s="22">
        <f t="shared" si="13"/>
        <v>4.3194520341353305E-3</v>
      </c>
      <c r="AC39" s="22">
        <f t="shared" si="13"/>
        <v>5.4378679307989673E-3</v>
      </c>
      <c r="AD39" s="22">
        <f t="shared" si="13"/>
        <v>6.8458701240633676E-3</v>
      </c>
      <c r="AE39" s="22">
        <f t="shared" si="13"/>
        <v>8.6184398650258551E-3</v>
      </c>
      <c r="AF39" s="22">
        <f t="shared" si="13"/>
        <v>1.084997295610091E-2</v>
      </c>
      <c r="AG39" s="22">
        <f t="shared" si="13"/>
        <v>1.3659306671714902E-2</v>
      </c>
      <c r="AH39" s="22">
        <f t="shared" si="13"/>
        <v>1.7196048276511455E-2</v>
      </c>
      <c r="AI39" s="22">
        <f t="shared" si="13"/>
        <v>2.164854215773954E-2</v>
      </c>
      <c r="AJ39" s="22">
        <f t="shared" si="13"/>
        <v>2.7253899850675615E-2</v>
      </c>
      <c r="AK39" s="22">
        <f t="shared" si="13"/>
        <v>3.4310627092508761E-2</v>
      </c>
      <c r="AL39" s="22">
        <f t="shared" si="13"/>
        <v>4.3194520341352662E-2</v>
      </c>
      <c r="AM39" s="22">
        <f t="shared" si="13"/>
        <v>5.437867930798887E-2</v>
      </c>
      <c r="AN39" s="22">
        <f t="shared" si="13"/>
        <v>6.8458701240632774E-2</v>
      </c>
      <c r="AO39" s="22">
        <f t="shared" si="13"/>
        <v>8.6184398650257413E-2</v>
      </c>
      <c r="AP39" s="22">
        <f t="shared" si="13"/>
        <v>0.10849972956100787</v>
      </c>
      <c r="AQ39" s="22">
        <f t="shared" si="13"/>
        <v>0.1365930667171476</v>
      </c>
      <c r="AR39" s="22">
        <f t="shared" si="13"/>
        <v>0.17196048276511319</v>
      </c>
      <c r="AS39" s="26">
        <f t="shared" si="13"/>
        <v>0.21648542157739373</v>
      </c>
      <c r="AT39" s="24">
        <f t="shared" si="13"/>
        <v>0.27253899850675406</v>
      </c>
      <c r="AU39" s="22">
        <f t="shared" si="13"/>
        <v>0.34310627092508489</v>
      </c>
      <c r="AV39" s="22">
        <f t="shared" si="13"/>
        <v>0.43194520341352355</v>
      </c>
      <c r="AW39" s="22">
        <f t="shared" si="13"/>
        <v>0.54378679307988553</v>
      </c>
      <c r="AX39" s="22">
        <f t="shared" si="13"/>
        <v>0.6845870124063238</v>
      </c>
      <c r="AY39" s="22">
        <f t="shared" si="13"/>
        <v>0.86184398650256899</v>
      </c>
      <c r="AZ39" s="22">
        <f t="shared" si="13"/>
        <v>1.0849972956100722</v>
      </c>
      <c r="BA39" s="22">
        <f t="shared" si="13"/>
        <v>1.3659306671714679</v>
      </c>
      <c r="BB39" s="22">
        <f t="shared" si="13"/>
        <v>1.7196048276511213</v>
      </c>
      <c r="BC39" s="22">
        <f t="shared" si="13"/>
        <v>2.1648542157739259</v>
      </c>
      <c r="BD39" s="22">
        <f t="shared" si="13"/>
        <v>2.7253899850675265</v>
      </c>
      <c r="BE39" s="22">
        <f t="shared" si="13"/>
        <v>3.4310627092508348</v>
      </c>
      <c r="BF39" s="22">
        <f t="shared" si="13"/>
        <v>4.3194520341352174</v>
      </c>
      <c r="BG39" s="22">
        <f t="shared" si="13"/>
        <v>5.4378679307988289</v>
      </c>
      <c r="BH39" s="22">
        <f t="shared" si="13"/>
        <v>6.8458701240632118</v>
      </c>
      <c r="BI39" s="22">
        <f t="shared" si="13"/>
        <v>8.6184398650256604</v>
      </c>
      <c r="BJ39" s="22">
        <f t="shared" si="13"/>
        <v>10.849972956100695</v>
      </c>
      <c r="BK39" s="22">
        <f t="shared" si="13"/>
        <v>13.659306671714639</v>
      </c>
      <c r="BL39" s="22">
        <f t="shared" si="13"/>
        <v>17.196048276511167</v>
      </c>
      <c r="BM39" s="22">
        <f t="shared" si="13"/>
        <v>21.6485421577392</v>
      </c>
      <c r="BN39" s="22">
        <f t="shared" si="13"/>
        <v>27.253899850675207</v>
      </c>
      <c r="BO39" s="22">
        <f t="shared" si="13"/>
        <v>34.31062709250827</v>
      </c>
      <c r="BP39" s="22">
        <f t="shared" si="13"/>
        <v>43.194520341352067</v>
      </c>
      <c r="BQ39" s="22">
        <f t="shared" si="13"/>
        <v>54.378679307988165</v>
      </c>
      <c r="BR39" s="22">
        <f t="shared" si="13"/>
        <v>68.458701240631953</v>
      </c>
      <c r="BS39" s="22">
        <f t="shared" si="13"/>
        <v>86.184398650256441</v>
      </c>
      <c r="BT39" s="22">
        <f t="shared" si="13"/>
        <v>108.49972956100676</v>
      </c>
      <c r="BU39" s="22">
        <f t="shared" si="13"/>
        <v>136.59306671714623</v>
      </c>
      <c r="BV39" s="22">
        <f t="shared" si="13"/>
        <v>171.96048276511144</v>
      </c>
      <c r="BW39" s="22">
        <f t="shared" si="13"/>
        <v>216.48542157739178</v>
      </c>
    </row>
    <row r="40" spans="2:75" x14ac:dyDescent="0.35">
      <c r="B40" s="19">
        <f t="shared" si="11"/>
        <v>2.5118864315095687E-4</v>
      </c>
      <c r="C40" t="str">
        <f t="shared" si="10"/>
        <v>Stoke's</v>
      </c>
      <c r="D40" cm="1">
        <f t="array" ref="D40">IF(C40=$E$3, 24/B40,IF(C40=$E$5, (24 / B40) * (1 + 0.14 * B40^0.7),IF(C40=$E$7, 0.445,IF(C40=$E$9, 0.19 - (80000)/B40,IF(C40=$E$11, 0.19 - (80000)/B40, ERROR)))))</f>
        <v>95545.720932839773</v>
      </c>
      <c r="E40" cm="1">
        <f t="array" ref="E40">IF(C40=$E$3, 24/B40,IF(C40=$E$5, (24 / B40) * (1 + 0.14 * B40^0.7),IF(C40=$E$7, 0.445,IF(C40=$E$9, $C$12,IF(C40=$E$11, 0.19 - (80000)/B40, ERROR)))))</f>
        <v>95545.720932839773</v>
      </c>
      <c r="F40">
        <v>0.1</v>
      </c>
      <c r="G40">
        <v>1000</v>
      </c>
      <c r="H40">
        <v>350000</v>
      </c>
      <c r="I40" s="2">
        <v>1000000</v>
      </c>
      <c r="N40" s="19">
        <f t="shared" si="3"/>
        <v>3.981071705534767E-3</v>
      </c>
      <c r="O40" s="22">
        <f t="shared" si="2"/>
        <v>2.7253899850676708E-4</v>
      </c>
      <c r="P40" s="22">
        <f t="shared" si="13"/>
        <v>3.431062709251008E-4</v>
      </c>
      <c r="Q40" s="22">
        <f t="shared" si="13"/>
        <v>4.3194520341354256E-4</v>
      </c>
      <c r="R40" s="22">
        <f t="shared" si="13"/>
        <v>5.4378679307990783E-4</v>
      </c>
      <c r="S40" s="22">
        <f t="shared" si="13"/>
        <v>6.8458701240635075E-4</v>
      </c>
      <c r="T40" s="22">
        <f t="shared" si="13"/>
        <v>8.6184398650260134E-4</v>
      </c>
      <c r="U40" s="22">
        <f t="shared" si="13"/>
        <v>1.0849972956101133E-3</v>
      </c>
      <c r="V40" s="22">
        <f t="shared" si="13"/>
        <v>1.3659306671715179E-3</v>
      </c>
      <c r="W40" s="22">
        <f t="shared" si="13"/>
        <v>1.71960482765118E-3</v>
      </c>
      <c r="X40" s="22">
        <f t="shared" si="13"/>
        <v>2.164854215773998E-3</v>
      </c>
      <c r="Y40" s="22">
        <f t="shared" si="13"/>
        <v>2.7253899850676116E-3</v>
      </c>
      <c r="Z40" s="22">
        <f t="shared" si="13"/>
        <v>3.4310627092509331E-3</v>
      </c>
      <c r="AA40" s="22">
        <f t="shared" si="13"/>
        <v>4.3194520341353383E-3</v>
      </c>
      <c r="AB40" s="22">
        <f t="shared" si="13"/>
        <v>5.437867930798969E-3</v>
      </c>
      <c r="AC40" s="22">
        <f t="shared" si="13"/>
        <v>6.8458701240633789E-3</v>
      </c>
      <c r="AD40" s="22">
        <f t="shared" si="13"/>
        <v>8.6184398650258551E-3</v>
      </c>
      <c r="AE40" s="22">
        <f t="shared" si="13"/>
        <v>1.084997295610093E-2</v>
      </c>
      <c r="AF40" s="22">
        <f t="shared" si="13"/>
        <v>1.3659306671714905E-2</v>
      </c>
      <c r="AG40" s="22">
        <f t="shared" si="13"/>
        <v>1.7196048276511482E-2</v>
      </c>
      <c r="AH40" s="22">
        <f t="shared" si="13"/>
        <v>2.1648542157739543E-2</v>
      </c>
      <c r="AI40" s="22">
        <f t="shared" si="13"/>
        <v>2.7253899850675615E-2</v>
      </c>
      <c r="AJ40" s="22">
        <f t="shared" si="13"/>
        <v>3.4310627092508761E-2</v>
      </c>
      <c r="AK40" s="22">
        <f t="shared" si="13"/>
        <v>4.3194520341352662E-2</v>
      </c>
      <c r="AL40" s="22">
        <f t="shared" si="13"/>
        <v>5.4378679307988884E-2</v>
      </c>
      <c r="AM40" s="22">
        <f t="shared" si="13"/>
        <v>6.8458701240632774E-2</v>
      </c>
      <c r="AN40" s="22">
        <f t="shared" si="13"/>
        <v>8.6184398650257413E-2</v>
      </c>
      <c r="AO40" s="22">
        <f t="shared" si="13"/>
        <v>0.1084997295610079</v>
      </c>
      <c r="AP40" s="22">
        <f t="shared" si="13"/>
        <v>0.13659306671714749</v>
      </c>
      <c r="AQ40" s="22">
        <f t="shared" si="13"/>
        <v>0.17196048276511305</v>
      </c>
      <c r="AR40" s="22">
        <f t="shared" si="13"/>
        <v>0.2164854215773937</v>
      </c>
      <c r="AS40" s="26">
        <f t="shared" si="13"/>
        <v>0.27253899850675406</v>
      </c>
      <c r="AT40" s="24">
        <f t="shared" si="13"/>
        <v>0.34310627092508494</v>
      </c>
      <c r="AU40" s="22">
        <f t="shared" si="13"/>
        <v>0.43194520341352316</v>
      </c>
      <c r="AV40" s="22">
        <f t="shared" si="13"/>
        <v>0.54378679307988498</v>
      </c>
      <c r="AW40" s="22">
        <f t="shared" si="13"/>
        <v>0.6845870124063238</v>
      </c>
      <c r="AX40" s="22">
        <f t="shared" si="13"/>
        <v>0.86184398650256899</v>
      </c>
      <c r="AY40" s="22">
        <f t="shared" si="13"/>
        <v>1.0849972956100722</v>
      </c>
      <c r="AZ40" s="22">
        <f t="shared" si="13"/>
        <v>1.3659306671714666</v>
      </c>
      <c r="BA40" s="22">
        <f t="shared" si="13"/>
        <v>1.7196048276511202</v>
      </c>
      <c r="BB40" s="22">
        <f t="shared" si="13"/>
        <v>2.1648542157739241</v>
      </c>
      <c r="BC40" s="22">
        <f t="shared" si="13"/>
        <v>2.7253899850675261</v>
      </c>
      <c r="BD40" s="22">
        <f t="shared" si="13"/>
        <v>3.4310627092508317</v>
      </c>
      <c r="BE40" s="22">
        <f t="shared" si="13"/>
        <v>4.3194520341352138</v>
      </c>
      <c r="BF40" s="22">
        <f t="shared" si="13"/>
        <v>5.4378679307988271</v>
      </c>
      <c r="BG40" s="22">
        <f t="shared" si="13"/>
        <v>6.8458701240632038</v>
      </c>
      <c r="BH40" s="22">
        <f t="shared" si="13"/>
        <v>8.6184398650256568</v>
      </c>
      <c r="BI40" s="22">
        <f t="shared" si="13"/>
        <v>10.849972956100688</v>
      </c>
      <c r="BJ40" s="22">
        <f t="shared" si="13"/>
        <v>13.659306671714633</v>
      </c>
      <c r="BK40" s="22">
        <f t="shared" si="13"/>
        <v>17.196048276511153</v>
      </c>
      <c r="BL40" s="22">
        <f t="shared" si="13"/>
        <v>21.648542157739183</v>
      </c>
      <c r="BM40" s="22">
        <f t="shared" si="13"/>
        <v>27.253899850675186</v>
      </c>
      <c r="BN40" s="22">
        <f t="shared" si="13"/>
        <v>34.310627092508248</v>
      </c>
      <c r="BO40" s="22">
        <f t="shared" si="13"/>
        <v>43.194520341352046</v>
      </c>
      <c r="BP40" s="22">
        <f t="shared" si="13"/>
        <v>54.378679307988129</v>
      </c>
      <c r="BQ40" s="22">
        <f t="shared" si="13"/>
        <v>68.458701240631896</v>
      </c>
      <c r="BR40" s="22">
        <f t="shared" si="13"/>
        <v>86.184398650256369</v>
      </c>
      <c r="BS40" s="22">
        <f t="shared" si="13"/>
        <v>108.49972956100667</v>
      </c>
      <c r="BT40" s="22">
        <f t="shared" si="13"/>
        <v>136.59306671714612</v>
      </c>
      <c r="BU40" s="22">
        <f t="shared" si="13"/>
        <v>171.96048276511129</v>
      </c>
      <c r="BV40" s="22">
        <f t="shared" si="13"/>
        <v>216.48542157739155</v>
      </c>
      <c r="BW40" s="22">
        <f t="shared" si="13"/>
        <v>272.53899850675157</v>
      </c>
    </row>
    <row r="41" spans="2:75" x14ac:dyDescent="0.35">
      <c r="B41" s="19">
        <f t="shared" si="11"/>
        <v>2.8183829312644393E-4</v>
      </c>
      <c r="C41" t="str">
        <f t="shared" si="10"/>
        <v>Stoke's</v>
      </c>
      <c r="D41" cm="1">
        <f t="array" ref="D41">IF(C41=$E$3, 24/B41,IF(C41=$E$5, (24 / B41) * (1 + 0.14 * B41^0.7),IF(C41=$E$7, 0.445,IF(C41=$E$9, 0.19 - (80000)/B41,IF(C41=$E$11, 0.19 - (80000)/B41, ERROR)))))</f>
        <v>85155.213416058556</v>
      </c>
      <c r="E41" cm="1">
        <f t="array" ref="E41">IF(C41=$E$3, 24/B41,IF(C41=$E$5, (24 / B41) * (1 + 0.14 * B41^0.7),IF(C41=$E$7, 0.445,IF(C41=$E$9, $C$12,IF(C41=$E$11, 0.19 - (80000)/B41, ERROR)))))</f>
        <v>85155.213416058556</v>
      </c>
      <c r="F41">
        <v>0.1</v>
      </c>
      <c r="G41">
        <v>1000</v>
      </c>
      <c r="H41">
        <v>350000</v>
      </c>
      <c r="I41" s="2">
        <v>1000000</v>
      </c>
      <c r="N41" s="19">
        <f t="shared" si="3"/>
        <v>5.0118723362724583E-3</v>
      </c>
      <c r="O41" s="22">
        <f t="shared" si="2"/>
        <v>3.4310627092510123E-4</v>
      </c>
      <c r="P41" s="22">
        <f t="shared" si="13"/>
        <v>4.3194520341354321E-4</v>
      </c>
      <c r="Q41" s="22">
        <f t="shared" si="13"/>
        <v>5.437867930799087E-4</v>
      </c>
      <c r="R41" s="22">
        <f t="shared" si="13"/>
        <v>6.8458701240635183E-4</v>
      </c>
      <c r="S41" s="22">
        <f t="shared" si="13"/>
        <v>8.6184398650260285E-4</v>
      </c>
      <c r="T41" s="22">
        <f t="shared" si="13"/>
        <v>1.0849972956101129E-3</v>
      </c>
      <c r="U41" s="22">
        <f t="shared" si="13"/>
        <v>1.3659306671715179E-3</v>
      </c>
      <c r="V41" s="22">
        <f t="shared" si="13"/>
        <v>1.7196048276511831E-3</v>
      </c>
      <c r="W41" s="22">
        <f t="shared" si="13"/>
        <v>2.1648542157739975E-3</v>
      </c>
      <c r="X41" s="22">
        <f t="shared" si="13"/>
        <v>2.725389985067616E-3</v>
      </c>
      <c r="Y41" s="22">
        <f t="shared" si="13"/>
        <v>3.4310627092509374E-3</v>
      </c>
      <c r="Z41" s="22">
        <f t="shared" si="13"/>
        <v>4.3194520341353366E-3</v>
      </c>
      <c r="AA41" s="22">
        <f t="shared" si="13"/>
        <v>5.437867930798976E-3</v>
      </c>
      <c r="AB41" s="22">
        <f t="shared" si="13"/>
        <v>6.8458701240633789E-3</v>
      </c>
      <c r="AC41" s="22">
        <f t="shared" si="13"/>
        <v>8.6184398650258672E-3</v>
      </c>
      <c r="AD41" s="22">
        <f t="shared" si="13"/>
        <v>1.0849972956100929E-2</v>
      </c>
      <c r="AE41" s="22">
        <f t="shared" si="13"/>
        <v>1.3659306671714926E-2</v>
      </c>
      <c r="AF41" s="22">
        <f t="shared" si="13"/>
        <v>1.7196048276511482E-2</v>
      </c>
      <c r="AG41" s="22">
        <f t="shared" si="13"/>
        <v>2.1648542157739575E-2</v>
      </c>
      <c r="AH41" s="22">
        <f t="shared" si="13"/>
        <v>2.7253899850675615E-2</v>
      </c>
      <c r="AI41" s="22">
        <f t="shared" si="13"/>
        <v>3.4310627092508754E-2</v>
      </c>
      <c r="AJ41" s="22">
        <f t="shared" si="13"/>
        <v>4.3194520341352641E-2</v>
      </c>
      <c r="AK41" s="22">
        <f t="shared" si="13"/>
        <v>5.437867930798887E-2</v>
      </c>
      <c r="AL41" s="22">
        <f t="shared" si="13"/>
        <v>6.8458701240632774E-2</v>
      </c>
      <c r="AM41" s="22">
        <f t="shared" si="13"/>
        <v>8.6184398650257399E-2</v>
      </c>
      <c r="AN41" s="22">
        <f t="shared" si="13"/>
        <v>0.10849972956100784</v>
      </c>
      <c r="AO41" s="22">
        <f t="shared" si="13"/>
        <v>0.13659306671714747</v>
      </c>
      <c r="AP41" s="22">
        <f t="shared" si="13"/>
        <v>0.17196048276511286</v>
      </c>
      <c r="AQ41" s="22">
        <f t="shared" si="13"/>
        <v>0.21648542157739351</v>
      </c>
      <c r="AR41" s="22">
        <f t="shared" si="13"/>
        <v>0.27253899850675389</v>
      </c>
      <c r="AS41" s="26">
        <f t="shared" si="13"/>
        <v>0.34310627092508489</v>
      </c>
      <c r="AT41" s="24">
        <f t="shared" si="13"/>
        <v>0.43194520341352316</v>
      </c>
      <c r="AU41" s="22">
        <f t="shared" si="13"/>
        <v>0.54378679307988442</v>
      </c>
      <c r="AV41" s="22">
        <f t="shared" si="13"/>
        <v>0.68458701240632303</v>
      </c>
      <c r="AW41" s="22">
        <f t="shared" si="13"/>
        <v>0.86184398650256877</v>
      </c>
      <c r="AX41" s="22">
        <f t="shared" si="13"/>
        <v>1.0849972956100722</v>
      </c>
      <c r="AY41" s="22">
        <f t="shared" si="13"/>
        <v>1.3659306671714666</v>
      </c>
      <c r="AZ41" s="22">
        <f t="shared" si="13"/>
        <v>1.719604827651118</v>
      </c>
      <c r="BA41" s="22">
        <f t="shared" si="13"/>
        <v>2.1648542157739223</v>
      </c>
      <c r="BB41" s="22">
        <f t="shared" si="13"/>
        <v>2.7253899850675229</v>
      </c>
      <c r="BC41" s="22">
        <f t="shared" si="13"/>
        <v>3.4310627092508308</v>
      </c>
      <c r="BD41" s="22">
        <f t="shared" si="13"/>
        <v>4.3194520341352103</v>
      </c>
      <c r="BE41" s="22">
        <f t="shared" si="13"/>
        <v>5.4378679307988218</v>
      </c>
      <c r="BF41" s="22">
        <f t="shared" si="13"/>
        <v>6.8458701240632012</v>
      </c>
      <c r="BG41" s="22">
        <f t="shared" si="13"/>
        <v>8.618439865025648</v>
      </c>
      <c r="BH41" s="22">
        <f t="shared" si="13"/>
        <v>10.849972956100681</v>
      </c>
      <c r="BI41" s="22">
        <f t="shared" si="13"/>
        <v>13.659306671714621</v>
      </c>
      <c r="BJ41" s="22">
        <f t="shared" si="13"/>
        <v>17.196048276511139</v>
      </c>
      <c r="BK41" s="22">
        <f t="shared" si="13"/>
        <v>21.648542157739158</v>
      </c>
      <c r="BL41" s="22">
        <f t="shared" si="13"/>
        <v>27.253899850675154</v>
      </c>
      <c r="BM41" s="22">
        <f t="shared" si="13"/>
        <v>34.310627092508206</v>
      </c>
      <c r="BN41" s="22">
        <f t="shared" si="13"/>
        <v>43.19452034135201</v>
      </c>
      <c r="BO41" s="22">
        <f t="shared" si="13"/>
        <v>54.378679307988087</v>
      </c>
      <c r="BP41" s="22">
        <f t="shared" si="13"/>
        <v>68.458701240631839</v>
      </c>
      <c r="BQ41" s="22">
        <f t="shared" si="13"/>
        <v>86.184398650256284</v>
      </c>
      <c r="BR41" s="22">
        <f t="shared" si="13"/>
        <v>108.49972956100655</v>
      </c>
      <c r="BS41" s="22">
        <f t="shared" si="13"/>
        <v>136.59306671714592</v>
      </c>
      <c r="BT41" s="22">
        <f t="shared" si="13"/>
        <v>171.96048276511112</v>
      </c>
      <c r="BU41" s="22">
        <f t="shared" si="13"/>
        <v>216.48542157739132</v>
      </c>
      <c r="BV41" s="22">
        <f t="shared" si="13"/>
        <v>272.53899850675123</v>
      </c>
      <c r="BW41" s="22">
        <f t="shared" si="13"/>
        <v>343.10627092508173</v>
      </c>
    </row>
    <row r="42" spans="2:75" x14ac:dyDescent="0.35">
      <c r="B42" s="19">
        <f t="shared" si="11"/>
        <v>3.1622776601683615E-4</v>
      </c>
      <c r="C42" t="str">
        <f t="shared" si="10"/>
        <v>Stoke's</v>
      </c>
      <c r="D42" cm="1">
        <f t="array" ref="D42">IF(C42=$E$3, 24/B42,IF(C42=$E$5, (24 / B42) * (1 + 0.14 * B42^0.7),IF(C42=$E$7, 0.445,IF(C42=$E$9, 0.19 - (80000)/B42,IF(C42=$E$11, 0.19 - (80000)/B42, ERROR)))))</f>
        <v>75894.663844041526</v>
      </c>
      <c r="E42" cm="1">
        <f t="array" ref="E42">IF(C42=$E$3, 24/B42,IF(C42=$E$5, (24 / B42) * (1 + 0.14 * B42^0.7),IF(C42=$E$7, 0.445,IF(C42=$E$9, $C$12,IF(C42=$E$11, 0.19 - (80000)/B42, ERROR)))))</f>
        <v>75894.663844041526</v>
      </c>
      <c r="F42">
        <v>0.1</v>
      </c>
      <c r="G42">
        <v>1000</v>
      </c>
      <c r="H42">
        <v>350000</v>
      </c>
      <c r="I42" s="2">
        <v>1000000</v>
      </c>
      <c r="N42" s="19">
        <f t="shared" si="3"/>
        <v>6.3095734448016007E-3</v>
      </c>
      <c r="O42" s="22">
        <f t="shared" si="2"/>
        <v>4.3194520341354419E-4</v>
      </c>
      <c r="P42" s="22">
        <f t="shared" si="13"/>
        <v>5.4378679307991022E-4</v>
      </c>
      <c r="Q42" s="22">
        <f t="shared" si="13"/>
        <v>6.8458701240635379E-4</v>
      </c>
      <c r="R42" s="22">
        <f t="shared" si="13"/>
        <v>8.6184398650260524E-4</v>
      </c>
      <c r="S42" s="22">
        <f t="shared" si="13"/>
        <v>1.0849972956101161E-3</v>
      </c>
      <c r="T42" s="22">
        <f t="shared" si="13"/>
        <v>1.3659306671715192E-3</v>
      </c>
      <c r="U42" s="22">
        <f t="shared" si="13"/>
        <v>1.7196048276511848E-3</v>
      </c>
      <c r="V42" s="22">
        <f t="shared" si="13"/>
        <v>2.164854215774004E-3</v>
      </c>
      <c r="W42" s="22">
        <f t="shared" si="13"/>
        <v>2.7253899850676194E-3</v>
      </c>
      <c r="X42" s="22">
        <f t="shared" si="13"/>
        <v>3.4310627092509487E-3</v>
      </c>
      <c r="Y42" s="22">
        <f t="shared" si="13"/>
        <v>4.3194520341353487E-3</v>
      </c>
      <c r="Z42" s="22">
        <f t="shared" si="13"/>
        <v>5.4378679307989838E-3</v>
      </c>
      <c r="AA42" s="22">
        <f t="shared" si="13"/>
        <v>6.845870124063398E-3</v>
      </c>
      <c r="AB42" s="22">
        <f t="shared" si="13"/>
        <v>8.6184398650258794E-3</v>
      </c>
      <c r="AC42" s="22">
        <f t="shared" si="13"/>
        <v>1.0849972956100958E-2</v>
      </c>
      <c r="AD42" s="22">
        <f t="shared" si="13"/>
        <v>1.365930667171494E-2</v>
      </c>
      <c r="AE42" s="22">
        <f t="shared" si="13"/>
        <v>1.7196048276511534E-2</v>
      </c>
      <c r="AF42" s="22">
        <f t="shared" si="13"/>
        <v>2.1648542157739599E-2</v>
      </c>
      <c r="AG42" s="22">
        <f t="shared" si="13"/>
        <v>2.7253899850675684E-2</v>
      </c>
      <c r="AH42" s="22">
        <f t="shared" si="13"/>
        <v>3.4310627092508796E-2</v>
      </c>
      <c r="AI42" s="22">
        <f t="shared" si="13"/>
        <v>4.3194520341352696E-2</v>
      </c>
      <c r="AJ42" s="22">
        <f t="shared" si="13"/>
        <v>5.4378679307988925E-2</v>
      </c>
      <c r="AK42" s="22">
        <f t="shared" si="13"/>
        <v>6.8458701240632844E-2</v>
      </c>
      <c r="AL42" s="22">
        <f t="shared" si="13"/>
        <v>8.618439865025751E-2</v>
      </c>
      <c r="AM42" s="22">
        <f t="shared" si="13"/>
        <v>0.10849972956100799</v>
      </c>
      <c r="AN42" s="22">
        <f t="shared" si="13"/>
        <v>0.13659306671714763</v>
      </c>
      <c r="AO42" s="22">
        <f t="shared" si="13"/>
        <v>0.17196048276511305</v>
      </c>
      <c r="AP42" s="22">
        <f t="shared" si="13"/>
        <v>0.21648542157739356</v>
      </c>
      <c r="AQ42" s="22">
        <f t="shared" si="13"/>
        <v>0.27253899850675406</v>
      </c>
      <c r="AR42" s="22">
        <f t="shared" si="13"/>
        <v>0.34310627092508522</v>
      </c>
      <c r="AS42" s="26">
        <f t="shared" si="13"/>
        <v>0.43194520341352366</v>
      </c>
      <c r="AT42" s="24">
        <f t="shared" ref="P42:BW46" si="14">AT$3*$N42*$C$5/$C$6</f>
        <v>0.54378679307988498</v>
      </c>
      <c r="AU42" s="22">
        <f t="shared" si="14"/>
        <v>0.68458701240632314</v>
      </c>
      <c r="AV42" s="22">
        <f t="shared" si="14"/>
        <v>0.86184398650256899</v>
      </c>
      <c r="AW42" s="22">
        <f t="shared" si="14"/>
        <v>1.0849972956100733</v>
      </c>
      <c r="AX42" s="22">
        <f t="shared" si="14"/>
        <v>1.3659306671714679</v>
      </c>
      <c r="AY42" s="22">
        <f t="shared" si="14"/>
        <v>1.7196048276511202</v>
      </c>
      <c r="AZ42" s="22">
        <f t="shared" si="14"/>
        <v>2.1648542157739223</v>
      </c>
      <c r="BA42" s="22">
        <f t="shared" si="14"/>
        <v>2.7253899850675247</v>
      </c>
      <c r="BB42" s="22">
        <f t="shared" si="14"/>
        <v>3.4310627092508317</v>
      </c>
      <c r="BC42" s="22">
        <f t="shared" si="14"/>
        <v>4.3194520341352138</v>
      </c>
      <c r="BD42" s="22">
        <f t="shared" si="14"/>
        <v>5.4378679307988227</v>
      </c>
      <c r="BE42" s="22">
        <f t="shared" si="14"/>
        <v>6.8458701240632029</v>
      </c>
      <c r="BF42" s="22">
        <f t="shared" si="14"/>
        <v>8.6184398650256533</v>
      </c>
      <c r="BG42" s="22">
        <f t="shared" si="14"/>
        <v>10.849972956100681</v>
      </c>
      <c r="BH42" s="22">
        <f t="shared" si="14"/>
        <v>13.65930667171463</v>
      </c>
      <c r="BI42" s="22">
        <f t="shared" si="14"/>
        <v>17.196048276511146</v>
      </c>
      <c r="BJ42" s="22">
        <f t="shared" si="14"/>
        <v>21.648542157739172</v>
      </c>
      <c r="BK42" s="22">
        <f t="shared" si="14"/>
        <v>27.253899850675165</v>
      </c>
      <c r="BL42" s="22">
        <f t="shared" si="14"/>
        <v>34.310627092508213</v>
      </c>
      <c r="BM42" s="22">
        <f t="shared" si="14"/>
        <v>43.194520341352018</v>
      </c>
      <c r="BN42" s="22">
        <f t="shared" si="14"/>
        <v>54.378679307988122</v>
      </c>
      <c r="BO42" s="22">
        <f t="shared" si="14"/>
        <v>68.458701240631882</v>
      </c>
      <c r="BP42" s="22">
        <f t="shared" si="14"/>
        <v>86.184398650256327</v>
      </c>
      <c r="BQ42" s="22">
        <f t="shared" si="14"/>
        <v>108.49972956100657</v>
      </c>
      <c r="BR42" s="22">
        <f t="shared" si="14"/>
        <v>136.59306671714597</v>
      </c>
      <c r="BS42" s="22">
        <f t="shared" si="14"/>
        <v>171.96048276511115</v>
      </c>
      <c r="BT42" s="22">
        <f t="shared" si="14"/>
        <v>216.48542157739132</v>
      </c>
      <c r="BU42" s="22">
        <f t="shared" si="14"/>
        <v>272.53899850675128</v>
      </c>
      <c r="BV42" s="22">
        <f t="shared" si="14"/>
        <v>343.10627092508173</v>
      </c>
      <c r="BW42" s="22">
        <f t="shared" si="14"/>
        <v>431.94520341351966</v>
      </c>
    </row>
    <row r="43" spans="2:75" x14ac:dyDescent="0.35">
      <c r="B43" s="19">
        <f t="shared" si="11"/>
        <v>3.5481338923357299E-4</v>
      </c>
      <c r="C43" t="str">
        <f t="shared" si="10"/>
        <v>Stoke's</v>
      </c>
      <c r="D43" cm="1">
        <f t="array" ref="D43">IF(C43=$E$3, 24/B43,IF(C43=$E$5, (24 / B43) * (1 + 0.14 * B43^0.7),IF(C43=$E$7, 0.445,IF(C43=$E$9, 0.19 - (80000)/B43,IF(C43=$E$11, 0.19 - (80000)/B43, ERROR)))))</f>
        <v>67641.190350347359</v>
      </c>
      <c r="E43" cm="1">
        <f t="array" ref="E43">IF(C43=$E$3, 24/B43,IF(C43=$E$5, (24 / B43) * (1 + 0.14 * B43^0.7),IF(C43=$E$7, 0.445,IF(C43=$E$9, $C$12,IF(C43=$E$11, 0.19 - (80000)/B43, ERROR)))))</f>
        <v>67641.190350347359</v>
      </c>
      <c r="F43">
        <v>0.1</v>
      </c>
      <c r="G43">
        <v>1000</v>
      </c>
      <c r="H43">
        <v>350000</v>
      </c>
      <c r="I43" s="2">
        <v>1000000</v>
      </c>
      <c r="N43" s="19">
        <f t="shared" si="3"/>
        <v>7.9432823472423957E-3</v>
      </c>
      <c r="O43" s="22">
        <f t="shared" si="2"/>
        <v>5.4378679307991141E-4</v>
      </c>
      <c r="P43" s="22">
        <f t="shared" si="14"/>
        <v>6.845870124063553E-4</v>
      </c>
      <c r="Q43" s="22">
        <f t="shared" si="14"/>
        <v>8.6184398650260741E-4</v>
      </c>
      <c r="R43" s="22">
        <f t="shared" si="14"/>
        <v>1.0849972956101187E-3</v>
      </c>
      <c r="S43" s="22">
        <f t="shared" si="14"/>
        <v>1.3659306671715229E-3</v>
      </c>
      <c r="T43" s="22">
        <f t="shared" si="14"/>
        <v>1.7196048276511861E-3</v>
      </c>
      <c r="U43" s="22">
        <f t="shared" si="14"/>
        <v>2.1648542157740058E-3</v>
      </c>
      <c r="V43" s="22">
        <f t="shared" si="14"/>
        <v>2.7253899850676259E-3</v>
      </c>
      <c r="W43" s="22">
        <f t="shared" si="14"/>
        <v>3.4310627092509509E-3</v>
      </c>
      <c r="X43" s="22">
        <f t="shared" si="14"/>
        <v>4.31945203413536E-3</v>
      </c>
      <c r="Y43" s="22">
        <f t="shared" si="14"/>
        <v>5.4378679307989959E-3</v>
      </c>
      <c r="Z43" s="22">
        <f t="shared" si="14"/>
        <v>6.8458701240634058E-3</v>
      </c>
      <c r="AA43" s="22">
        <f t="shared" si="14"/>
        <v>8.6184398650258984E-3</v>
      </c>
      <c r="AB43" s="22">
        <f t="shared" si="14"/>
        <v>1.084997295610097E-2</v>
      </c>
      <c r="AC43" s="22">
        <f t="shared" si="14"/>
        <v>1.3659306671714977E-2</v>
      </c>
      <c r="AD43" s="22">
        <f t="shared" si="14"/>
        <v>1.7196048276511541E-2</v>
      </c>
      <c r="AE43" s="22">
        <f t="shared" si="14"/>
        <v>2.1648542157739654E-2</v>
      </c>
      <c r="AF43" s="22">
        <f t="shared" si="14"/>
        <v>2.7253899850675709E-2</v>
      </c>
      <c r="AG43" s="22">
        <f t="shared" si="14"/>
        <v>3.4310627092508879E-2</v>
      </c>
      <c r="AH43" s="22">
        <f t="shared" si="14"/>
        <v>4.3194520341352738E-2</v>
      </c>
      <c r="AI43" s="22">
        <f t="shared" si="14"/>
        <v>5.4378679307988967E-2</v>
      </c>
      <c r="AJ43" s="22">
        <f t="shared" si="14"/>
        <v>6.8458701240632913E-2</v>
      </c>
      <c r="AK43" s="22">
        <f t="shared" si="14"/>
        <v>8.6184398650257565E-2</v>
      </c>
      <c r="AL43" s="22">
        <f t="shared" si="14"/>
        <v>0.10849972956100809</v>
      </c>
      <c r="AM43" s="22">
        <f t="shared" si="14"/>
        <v>0.13659306671714774</v>
      </c>
      <c r="AN43" s="22">
        <f t="shared" si="14"/>
        <v>0.17196048276511322</v>
      </c>
      <c r="AO43" s="22">
        <f t="shared" si="14"/>
        <v>0.2164854215773937</v>
      </c>
      <c r="AP43" s="22">
        <f t="shared" si="14"/>
        <v>0.27253899850675406</v>
      </c>
      <c r="AQ43" s="22">
        <f t="shared" si="14"/>
        <v>0.34310627092508522</v>
      </c>
      <c r="AR43" s="22">
        <f t="shared" si="14"/>
        <v>0.43194520341352394</v>
      </c>
      <c r="AS43" s="26">
        <f t="shared" si="14"/>
        <v>0.54378679307988553</v>
      </c>
      <c r="AT43" s="24">
        <f t="shared" si="14"/>
        <v>0.68458701240632358</v>
      </c>
      <c r="AU43" s="22">
        <f t="shared" si="14"/>
        <v>0.86184398650256877</v>
      </c>
      <c r="AV43" s="22">
        <f t="shared" si="14"/>
        <v>1.0849972956100733</v>
      </c>
      <c r="AW43" s="22">
        <f t="shared" si="14"/>
        <v>1.365930667171469</v>
      </c>
      <c r="AX43" s="22">
        <f t="shared" si="14"/>
        <v>1.7196048276511213</v>
      </c>
      <c r="AY43" s="22">
        <f t="shared" si="14"/>
        <v>2.1648542157739241</v>
      </c>
      <c r="AZ43" s="22">
        <f t="shared" si="14"/>
        <v>2.7253899850675229</v>
      </c>
      <c r="BA43" s="22">
        <f t="shared" si="14"/>
        <v>3.4310627092508317</v>
      </c>
      <c r="BB43" s="22">
        <f t="shared" si="14"/>
        <v>4.3194520341352138</v>
      </c>
      <c r="BC43" s="22">
        <f t="shared" si="14"/>
        <v>5.4378679307988262</v>
      </c>
      <c r="BD43" s="22">
        <f t="shared" si="14"/>
        <v>6.8458701240632029</v>
      </c>
      <c r="BE43" s="22">
        <f t="shared" si="14"/>
        <v>8.6184398650256533</v>
      </c>
      <c r="BF43" s="22">
        <f t="shared" si="14"/>
        <v>10.849972956100686</v>
      </c>
      <c r="BG43" s="22">
        <f t="shared" si="14"/>
        <v>13.659306671714628</v>
      </c>
      <c r="BH43" s="22">
        <f t="shared" si="14"/>
        <v>17.196048276511153</v>
      </c>
      <c r="BI43" s="22">
        <f t="shared" si="14"/>
        <v>21.648542157739168</v>
      </c>
      <c r="BJ43" s="22">
        <f t="shared" si="14"/>
        <v>27.253899850675172</v>
      </c>
      <c r="BK43" s="22">
        <f t="shared" si="14"/>
        <v>34.310627092508213</v>
      </c>
      <c r="BL43" s="22">
        <f t="shared" si="14"/>
        <v>43.19452034135201</v>
      </c>
      <c r="BM43" s="22">
        <f t="shared" si="14"/>
        <v>54.378679307988115</v>
      </c>
      <c r="BN43" s="22">
        <f t="shared" si="14"/>
        <v>68.458701240631882</v>
      </c>
      <c r="BO43" s="22">
        <f t="shared" si="14"/>
        <v>86.184398650256341</v>
      </c>
      <c r="BP43" s="22">
        <f t="shared" si="14"/>
        <v>108.49972956100659</v>
      </c>
      <c r="BQ43" s="22">
        <f t="shared" si="14"/>
        <v>136.59306671714592</v>
      </c>
      <c r="BR43" s="22">
        <f t="shared" si="14"/>
        <v>171.96048276511112</v>
      </c>
      <c r="BS43" s="22">
        <f t="shared" si="14"/>
        <v>216.48542157739129</v>
      </c>
      <c r="BT43" s="22">
        <f t="shared" si="14"/>
        <v>272.53899850675123</v>
      </c>
      <c r="BU43" s="22">
        <f t="shared" si="14"/>
        <v>343.10627092508173</v>
      </c>
      <c r="BV43" s="22">
        <f t="shared" si="14"/>
        <v>431.94520341351961</v>
      </c>
      <c r="BW43" s="22">
        <f t="shared" si="14"/>
        <v>543.78679307988045</v>
      </c>
    </row>
    <row r="44" spans="2:75" x14ac:dyDescent="0.35">
      <c r="B44" s="19">
        <f t="shared" si="11"/>
        <v>3.9810717055349426E-4</v>
      </c>
      <c r="C44" t="str">
        <f t="shared" si="10"/>
        <v>Stoke's</v>
      </c>
      <c r="D44" cm="1">
        <f t="array" ref="D44">IF(C44=$E$3, 24/B44,IF(C44=$E$5, (24 / B44) * (1 + 0.14 * B44^0.7),IF(C44=$E$7, 0.445,IF(C44=$E$9, 0.19 - (80000)/B44,IF(C44=$E$11, 0.19 - (80000)/B44, ERROR)))))</f>
        <v>60285.274356230373</v>
      </c>
      <c r="E44" cm="1">
        <f t="array" ref="E44">IF(C44=$E$3, 24/B44,IF(C44=$E$5, (24 / B44) * (1 + 0.14 * B44^0.7),IF(C44=$E$7, 0.445,IF(C44=$E$9, $C$12,IF(C44=$E$11, 0.19 - (80000)/B44, ERROR)))))</f>
        <v>60285.274356230373</v>
      </c>
      <c r="F44">
        <v>0.1</v>
      </c>
      <c r="G44">
        <v>1000</v>
      </c>
      <c r="H44">
        <v>350000</v>
      </c>
      <c r="I44" s="2">
        <v>1000000</v>
      </c>
      <c r="N44" s="19">
        <f t="shared" si="3"/>
        <v>9.9999999999994711E-3</v>
      </c>
      <c r="O44" s="22">
        <f t="shared" si="2"/>
        <v>6.8458701240635693E-4</v>
      </c>
      <c r="P44" s="22">
        <f t="shared" si="14"/>
        <v>8.6184398650260947E-4</v>
      </c>
      <c r="Q44" s="22">
        <f t="shared" si="14"/>
        <v>1.0849972956101215E-3</v>
      </c>
      <c r="R44" s="22">
        <f t="shared" si="14"/>
        <v>1.3659306671715266E-3</v>
      </c>
      <c r="S44" s="22">
        <f t="shared" si="14"/>
        <v>1.7196048276511909E-3</v>
      </c>
      <c r="T44" s="22">
        <f t="shared" si="14"/>
        <v>2.1648542157740075E-3</v>
      </c>
      <c r="U44" s="22">
        <f t="shared" si="14"/>
        <v>2.7253899850676285E-3</v>
      </c>
      <c r="V44" s="22">
        <f t="shared" si="14"/>
        <v>3.43106270925096E-3</v>
      </c>
      <c r="W44" s="22">
        <f t="shared" si="14"/>
        <v>4.3194520341353643E-3</v>
      </c>
      <c r="X44" s="22">
        <f t="shared" si="14"/>
        <v>5.4378679307990115E-3</v>
      </c>
      <c r="Y44" s="22">
        <f t="shared" si="14"/>
        <v>6.8458701240634223E-3</v>
      </c>
      <c r="Z44" s="22">
        <f t="shared" si="14"/>
        <v>8.6184398650259088E-3</v>
      </c>
      <c r="AA44" s="22">
        <f t="shared" si="14"/>
        <v>1.0849972956100996E-2</v>
      </c>
      <c r="AB44" s="22">
        <f t="shared" si="14"/>
        <v>1.3659306671714987E-2</v>
      </c>
      <c r="AC44" s="22">
        <f t="shared" si="14"/>
        <v>1.7196048276511586E-2</v>
      </c>
      <c r="AD44" s="22">
        <f t="shared" si="14"/>
        <v>2.1648542157739672E-2</v>
      </c>
      <c r="AE44" s="22">
        <f t="shared" si="14"/>
        <v>2.7253899850675778E-2</v>
      </c>
      <c r="AF44" s="22">
        <f t="shared" si="14"/>
        <v>3.43106270925089E-2</v>
      </c>
      <c r="AG44" s="22">
        <f t="shared" si="14"/>
        <v>4.3194520341352842E-2</v>
      </c>
      <c r="AH44" s="22">
        <f t="shared" si="14"/>
        <v>5.4378679307989022E-2</v>
      </c>
      <c r="AI44" s="22">
        <f t="shared" si="14"/>
        <v>6.8458701240632955E-2</v>
      </c>
      <c r="AJ44" s="22">
        <f t="shared" si="14"/>
        <v>8.6184398650257621E-2</v>
      </c>
      <c r="AK44" s="22">
        <f t="shared" si="14"/>
        <v>0.10849972956100817</v>
      </c>
      <c r="AL44" s="22">
        <f t="shared" si="14"/>
        <v>0.13659306671714788</v>
      </c>
      <c r="AM44" s="22">
        <f t="shared" si="14"/>
        <v>0.17196048276511333</v>
      </c>
      <c r="AN44" s="22">
        <f t="shared" si="14"/>
        <v>0.21648542157739389</v>
      </c>
      <c r="AO44" s="22">
        <f t="shared" si="14"/>
        <v>0.27253899850675428</v>
      </c>
      <c r="AP44" s="22">
        <f t="shared" si="14"/>
        <v>0.34310627092508517</v>
      </c>
      <c r="AQ44" s="22">
        <f t="shared" si="14"/>
        <v>0.43194520341352394</v>
      </c>
      <c r="AR44" s="22">
        <f t="shared" si="14"/>
        <v>0.54378679307988576</v>
      </c>
      <c r="AS44" s="26">
        <f t="shared" si="14"/>
        <v>0.68458701240632436</v>
      </c>
      <c r="AT44" s="24">
        <f t="shared" si="14"/>
        <v>0.86184398650256977</v>
      </c>
      <c r="AU44" s="22">
        <f t="shared" si="14"/>
        <v>1.0849972956100731</v>
      </c>
      <c r="AV44" s="22">
        <f t="shared" si="14"/>
        <v>1.365930667171469</v>
      </c>
      <c r="AW44" s="22">
        <f t="shared" si="14"/>
        <v>1.7196048276511229</v>
      </c>
      <c r="AX44" s="22">
        <f t="shared" si="14"/>
        <v>2.1648542157739259</v>
      </c>
      <c r="AY44" s="22">
        <f t="shared" si="14"/>
        <v>2.7253899850675261</v>
      </c>
      <c r="AZ44" s="22">
        <f t="shared" si="14"/>
        <v>3.4310627092508308</v>
      </c>
      <c r="BA44" s="22">
        <f t="shared" si="14"/>
        <v>4.3194520341352138</v>
      </c>
      <c r="BB44" s="22">
        <f t="shared" si="14"/>
        <v>5.4378679307988262</v>
      </c>
      <c r="BC44" s="22">
        <f t="shared" si="14"/>
        <v>6.8458701240632074</v>
      </c>
      <c r="BD44" s="22">
        <f t="shared" si="14"/>
        <v>8.6184398650256533</v>
      </c>
      <c r="BE44" s="22">
        <f t="shared" si="14"/>
        <v>10.849972956100686</v>
      </c>
      <c r="BF44" s="22">
        <f t="shared" si="14"/>
        <v>13.659306671714633</v>
      </c>
      <c r="BG44" s="22">
        <f t="shared" si="14"/>
        <v>17.196048276511149</v>
      </c>
      <c r="BH44" s="22">
        <f t="shared" si="14"/>
        <v>21.648542157739183</v>
      </c>
      <c r="BI44" s="22">
        <f t="shared" si="14"/>
        <v>27.253899850675172</v>
      </c>
      <c r="BJ44" s="22">
        <f t="shared" si="14"/>
        <v>34.310627092508227</v>
      </c>
      <c r="BK44" s="22">
        <f t="shared" si="14"/>
        <v>43.19452034135201</v>
      </c>
      <c r="BL44" s="22">
        <f t="shared" si="14"/>
        <v>54.378679307988101</v>
      </c>
      <c r="BM44" s="22">
        <f t="shared" si="14"/>
        <v>68.458701240631882</v>
      </c>
      <c r="BN44" s="22">
        <f t="shared" si="14"/>
        <v>86.184398650256355</v>
      </c>
      <c r="BO44" s="22">
        <f t="shared" si="14"/>
        <v>108.49972956100662</v>
      </c>
      <c r="BP44" s="22">
        <f t="shared" si="14"/>
        <v>136.593066717146</v>
      </c>
      <c r="BQ44" s="22">
        <f t="shared" si="14"/>
        <v>171.9604827651111</v>
      </c>
      <c r="BR44" s="22">
        <f t="shared" si="14"/>
        <v>216.48542157739129</v>
      </c>
      <c r="BS44" s="22">
        <f t="shared" si="14"/>
        <v>272.53899850675123</v>
      </c>
      <c r="BT44" s="22">
        <f t="shared" si="14"/>
        <v>343.10627092508173</v>
      </c>
      <c r="BU44" s="22">
        <f t="shared" si="14"/>
        <v>431.94520341351949</v>
      </c>
      <c r="BV44" s="22">
        <f t="shared" si="14"/>
        <v>543.78679307988034</v>
      </c>
      <c r="BW44" s="22">
        <f t="shared" si="14"/>
        <v>684.58701240631808</v>
      </c>
    </row>
    <row r="45" spans="2:75" x14ac:dyDescent="0.35">
      <c r="B45" s="19">
        <f t="shared" si="11"/>
        <v>4.4668359215095915E-4</v>
      </c>
      <c r="C45" t="str">
        <f t="shared" si="10"/>
        <v>Stoke's</v>
      </c>
      <c r="D45" cm="1">
        <f t="array" ref="D45">IF(C45=$E$3, 24/B45,IF(C45=$E$5, (24 / B45) * (1 + 0.14 * B45^0.7),IF(C45=$E$7, 0.445,IF(C45=$E$9, 0.19 - (80000)/B45,IF(C45=$E$11, 0.19 - (80000)/B45, ERROR)))))</f>
        <v>53729.307325640628</v>
      </c>
      <c r="E45" cm="1">
        <f t="array" ref="E45">IF(C45=$E$3, 24/B45,IF(C45=$E$5, (24 / B45) * (1 + 0.14 * B45^0.7),IF(C45=$E$7, 0.445,IF(C45=$E$9, $C$12,IF(C45=$E$11, 0.19 - (80000)/B45, ERROR)))))</f>
        <v>53729.307325640628</v>
      </c>
      <c r="F45">
        <v>0.1</v>
      </c>
      <c r="G45">
        <v>1000</v>
      </c>
      <c r="H45">
        <v>350000</v>
      </c>
      <c r="I45" s="2">
        <v>1000000</v>
      </c>
      <c r="N45" s="19">
        <f t="shared" si="3"/>
        <v>1.2589254117940997E-2</v>
      </c>
      <c r="O45" s="22">
        <f t="shared" si="2"/>
        <v>8.6184398650261099E-4</v>
      </c>
      <c r="P45" s="22">
        <f t="shared" si="14"/>
        <v>1.0849972956101235E-3</v>
      </c>
      <c r="Q45" s="22">
        <f t="shared" si="14"/>
        <v>1.365930667171529E-3</v>
      </c>
      <c r="R45" s="22">
        <f t="shared" si="14"/>
        <v>1.7196048276511941E-3</v>
      </c>
      <c r="S45" s="22">
        <f t="shared" si="14"/>
        <v>2.1648542157740118E-3</v>
      </c>
      <c r="T45" s="22">
        <f t="shared" si="14"/>
        <v>2.7253899850676285E-3</v>
      </c>
      <c r="U45" s="22">
        <f t="shared" si="14"/>
        <v>3.4310627092509613E-3</v>
      </c>
      <c r="V45" s="22">
        <f t="shared" si="14"/>
        <v>4.3194520341353721E-3</v>
      </c>
      <c r="W45" s="22">
        <f t="shared" si="14"/>
        <v>5.4378679307990124E-3</v>
      </c>
      <c r="X45" s="22">
        <f t="shared" si="14"/>
        <v>6.8458701240634353E-3</v>
      </c>
      <c r="Y45" s="22">
        <f t="shared" si="14"/>
        <v>8.6184398650259227E-3</v>
      </c>
      <c r="Z45" s="22">
        <f t="shared" si="14"/>
        <v>1.0849972956101E-2</v>
      </c>
      <c r="AA45" s="22">
        <f t="shared" si="14"/>
        <v>1.3659306671715015E-2</v>
      </c>
      <c r="AB45" s="22">
        <f t="shared" si="14"/>
        <v>1.7196048276511597E-2</v>
      </c>
      <c r="AC45" s="22">
        <f t="shared" si="14"/>
        <v>2.1648542157739717E-2</v>
      </c>
      <c r="AD45" s="22">
        <f t="shared" si="14"/>
        <v>2.7253899850675785E-2</v>
      </c>
      <c r="AE45" s="22">
        <f t="shared" si="14"/>
        <v>3.4310627092508976E-2</v>
      </c>
      <c r="AF45" s="22">
        <f t="shared" si="14"/>
        <v>4.3194520341352849E-2</v>
      </c>
      <c r="AG45" s="22">
        <f t="shared" si="14"/>
        <v>5.437867930798912E-2</v>
      </c>
      <c r="AH45" s="22">
        <f t="shared" si="14"/>
        <v>6.8458701240632983E-2</v>
      </c>
      <c r="AI45" s="22">
        <f t="shared" si="14"/>
        <v>8.6184398650257635E-2</v>
      </c>
      <c r="AJ45" s="22">
        <f t="shared" si="14"/>
        <v>0.10849972956100817</v>
      </c>
      <c r="AK45" s="22">
        <f t="shared" si="14"/>
        <v>0.13659306671714788</v>
      </c>
      <c r="AL45" s="22">
        <f t="shared" si="14"/>
        <v>0.17196048276511341</v>
      </c>
      <c r="AM45" s="22">
        <f t="shared" si="14"/>
        <v>0.21648542157739392</v>
      </c>
      <c r="AN45" s="22">
        <f t="shared" si="14"/>
        <v>0.27253899850675434</v>
      </c>
      <c r="AO45" s="22">
        <f t="shared" si="14"/>
        <v>0.34310627092508528</v>
      </c>
      <c r="AP45" s="22">
        <f t="shared" si="14"/>
        <v>0.43194520341352366</v>
      </c>
      <c r="AQ45" s="22">
        <f t="shared" si="14"/>
        <v>0.54378679307988564</v>
      </c>
      <c r="AR45" s="22">
        <f t="shared" si="14"/>
        <v>0.68458701240632436</v>
      </c>
      <c r="AS45" s="26">
        <f t="shared" si="14"/>
        <v>0.86184398650256977</v>
      </c>
      <c r="AT45" s="24">
        <f t="shared" si="14"/>
        <v>1.0849972956100733</v>
      </c>
      <c r="AU45" s="22">
        <f t="shared" si="14"/>
        <v>1.3659306671714679</v>
      </c>
      <c r="AV45" s="22">
        <f t="shared" si="14"/>
        <v>1.719604827651122</v>
      </c>
      <c r="AW45" s="22">
        <f t="shared" si="14"/>
        <v>2.1648542157739263</v>
      </c>
      <c r="AX45" s="22">
        <f t="shared" si="14"/>
        <v>2.7253899850675265</v>
      </c>
      <c r="AY45" s="22">
        <f t="shared" si="14"/>
        <v>3.4310627092508317</v>
      </c>
      <c r="AZ45" s="22">
        <f t="shared" si="14"/>
        <v>4.3194520341352103</v>
      </c>
      <c r="BA45" s="22">
        <f t="shared" si="14"/>
        <v>5.4378679307988227</v>
      </c>
      <c r="BB45" s="22">
        <f t="shared" si="14"/>
        <v>6.8458701240632029</v>
      </c>
      <c r="BC45" s="22">
        <f t="shared" si="14"/>
        <v>8.6184398650256533</v>
      </c>
      <c r="BD45" s="22">
        <f t="shared" si="14"/>
        <v>10.849972956100681</v>
      </c>
      <c r="BE45" s="22">
        <f t="shared" si="14"/>
        <v>13.659306671714621</v>
      </c>
      <c r="BF45" s="22">
        <f t="shared" si="14"/>
        <v>17.196048276511146</v>
      </c>
      <c r="BG45" s="22">
        <f t="shared" si="14"/>
        <v>21.648542157739161</v>
      </c>
      <c r="BH45" s="22">
        <f t="shared" si="14"/>
        <v>27.253899850675165</v>
      </c>
      <c r="BI45" s="22">
        <f t="shared" si="14"/>
        <v>34.310627092508206</v>
      </c>
      <c r="BJ45" s="22">
        <f t="shared" si="14"/>
        <v>43.194520341351996</v>
      </c>
      <c r="BK45" s="22">
        <f t="shared" si="14"/>
        <v>54.378679307988079</v>
      </c>
      <c r="BL45" s="22">
        <f t="shared" si="14"/>
        <v>68.458701240631839</v>
      </c>
      <c r="BM45" s="22">
        <f t="shared" si="14"/>
        <v>86.184398650256298</v>
      </c>
      <c r="BN45" s="22">
        <f t="shared" si="14"/>
        <v>108.49972956100657</v>
      </c>
      <c r="BO45" s="22">
        <f t="shared" si="14"/>
        <v>136.59306671714592</v>
      </c>
      <c r="BP45" s="22">
        <f t="shared" si="14"/>
        <v>171.96048276511104</v>
      </c>
      <c r="BQ45" s="22">
        <f t="shared" si="14"/>
        <v>216.48542157739115</v>
      </c>
      <c r="BR45" s="22">
        <f t="shared" si="14"/>
        <v>272.538998506751</v>
      </c>
      <c r="BS45" s="22">
        <f t="shared" si="14"/>
        <v>343.10627092508139</v>
      </c>
      <c r="BT45" s="22">
        <f t="shared" si="14"/>
        <v>431.94520341351921</v>
      </c>
      <c r="BU45" s="22">
        <f t="shared" si="14"/>
        <v>543.78679307988</v>
      </c>
      <c r="BV45" s="22">
        <f t="shared" si="14"/>
        <v>684.58701240631751</v>
      </c>
      <c r="BW45" s="22">
        <f t="shared" si="14"/>
        <v>861.84398650256185</v>
      </c>
    </row>
    <row r="46" spans="2:75" x14ac:dyDescent="0.35">
      <c r="B46" s="19">
        <f t="shared" si="11"/>
        <v>5.0118723362726765E-4</v>
      </c>
      <c r="C46" t="str">
        <f t="shared" si="10"/>
        <v>Stoke's</v>
      </c>
      <c r="D46" cm="1">
        <f t="array" ref="D46">IF(C46=$E$3, 24/B46,IF(C46=$E$5, (24 / B46) * (1 + 0.14 * B46^0.7),IF(C46=$E$7, 0.445,IF(C46=$E$9, 0.19 - (80000)/B46,IF(C46=$E$11, 0.19 - (80000)/B46, ERROR)))))</f>
        <v>47886.295559253551</v>
      </c>
      <c r="E46" cm="1">
        <f t="array" ref="E46">IF(C46=$E$3, 24/B46,IF(C46=$E$5, (24 / B46) * (1 + 0.14 * B46^0.7),IF(C46=$E$7, 0.445,IF(C46=$E$9, $C$12,IF(C46=$E$11, 0.19 - (80000)/B46, ERROR)))))</f>
        <v>47886.295559253551</v>
      </c>
      <c r="F46">
        <v>0.1</v>
      </c>
      <c r="G46">
        <v>1000</v>
      </c>
      <c r="H46">
        <v>350000</v>
      </c>
      <c r="I46" s="2">
        <v>1000000</v>
      </c>
      <c r="N46" s="19">
        <f t="shared" si="3"/>
        <v>1.5848931924610281E-2</v>
      </c>
      <c r="O46" s="22">
        <f t="shared" si="2"/>
        <v>1.0849972956101259E-3</v>
      </c>
      <c r="P46" s="22">
        <f t="shared" si="14"/>
        <v>1.3659306671715324E-3</v>
      </c>
      <c r="Q46" s="22">
        <f t="shared" si="14"/>
        <v>1.7196048276511982E-3</v>
      </c>
      <c r="R46" s="22">
        <f t="shared" si="14"/>
        <v>2.1648542157740171E-3</v>
      </c>
      <c r="S46" s="22">
        <f t="shared" si="14"/>
        <v>2.7253899850676355E-3</v>
      </c>
      <c r="T46" s="22">
        <f t="shared" si="14"/>
        <v>3.4310627092509634E-3</v>
      </c>
      <c r="U46" s="22">
        <f t="shared" si="14"/>
        <v>4.3194520341353756E-3</v>
      </c>
      <c r="V46" s="22">
        <f t="shared" si="14"/>
        <v>5.4378679307990263E-3</v>
      </c>
      <c r="W46" s="22">
        <f t="shared" si="14"/>
        <v>6.8458701240634414E-3</v>
      </c>
      <c r="X46" s="22">
        <f t="shared" si="14"/>
        <v>8.6184398650259453E-3</v>
      </c>
      <c r="Y46" s="22">
        <f t="shared" si="14"/>
        <v>1.0849972956101026E-2</v>
      </c>
      <c r="Z46" s="22">
        <f t="shared" si="14"/>
        <v>1.3659306671715027E-2</v>
      </c>
      <c r="AA46" s="22">
        <f t="shared" si="14"/>
        <v>1.7196048276511635E-2</v>
      </c>
      <c r="AB46" s="22">
        <f t="shared" si="14"/>
        <v>2.1648542157739734E-2</v>
      </c>
      <c r="AC46" s="22">
        <f t="shared" si="14"/>
        <v>2.7253899850675851E-2</v>
      </c>
      <c r="AD46" s="22">
        <f t="shared" si="14"/>
        <v>3.4310627092508997E-2</v>
      </c>
      <c r="AE46" s="22">
        <f t="shared" si="14"/>
        <v>4.319452034135296E-2</v>
      </c>
      <c r="AF46" s="22">
        <f t="shared" si="14"/>
        <v>5.4378679307989154E-2</v>
      </c>
      <c r="AG46" s="22">
        <f t="shared" si="14"/>
        <v>6.8458701240633149E-2</v>
      </c>
      <c r="AH46" s="22">
        <f t="shared" si="14"/>
        <v>8.6184398650257732E-2</v>
      </c>
      <c r="AI46" s="22">
        <f t="shared" si="14"/>
        <v>0.10849972956100824</v>
      </c>
      <c r="AJ46" s="22">
        <f t="shared" si="14"/>
        <v>0.13659306671714794</v>
      </c>
      <c r="AK46" s="22">
        <f t="shared" si="14"/>
        <v>0.1719604827651135</v>
      </c>
      <c r="AL46" s="22">
        <f t="shared" si="14"/>
        <v>0.21648542157739412</v>
      </c>
      <c r="AM46" s="22">
        <f t="shared" si="14"/>
        <v>0.2725389985067545</v>
      </c>
      <c r="AN46" s="22">
        <f t="shared" si="14"/>
        <v>0.3431062709250855</v>
      </c>
      <c r="AO46" s="22">
        <f t="shared" si="14"/>
        <v>0.43194520341352394</v>
      </c>
      <c r="AP46" s="22">
        <f t="shared" si="14"/>
        <v>0.54378679307988553</v>
      </c>
      <c r="AQ46" s="22">
        <f t="shared" si="14"/>
        <v>0.68458701240632436</v>
      </c>
      <c r="AR46" s="22">
        <f t="shared" si="14"/>
        <v>0.86184398650257033</v>
      </c>
      <c r="AS46" s="26">
        <f t="shared" si="14"/>
        <v>1.0849972956100742</v>
      </c>
      <c r="AT46" s="24">
        <f t="shared" si="14"/>
        <v>1.365930667171469</v>
      </c>
      <c r="AU46" s="22">
        <f t="shared" si="14"/>
        <v>1.7196048276511213</v>
      </c>
      <c r="AV46" s="22">
        <f t="shared" si="14"/>
        <v>2.1648542157739259</v>
      </c>
      <c r="AW46" s="22">
        <f t="shared" si="14"/>
        <v>2.7253899850675283</v>
      </c>
      <c r="AX46" s="22">
        <f t="shared" si="14"/>
        <v>3.4310627092508348</v>
      </c>
      <c r="AY46" s="22">
        <f t="shared" si="14"/>
        <v>4.3194520341352138</v>
      </c>
      <c r="AZ46" s="22">
        <f t="shared" si="14"/>
        <v>5.4378679307988218</v>
      </c>
      <c r="BA46" s="22">
        <f t="shared" si="14"/>
        <v>6.8458701240632029</v>
      </c>
      <c r="BB46" s="22">
        <f t="shared" si="14"/>
        <v>8.6184398650256533</v>
      </c>
      <c r="BC46" s="22">
        <f t="shared" si="14"/>
        <v>10.849972956100686</v>
      </c>
      <c r="BD46" s="22">
        <f t="shared" si="14"/>
        <v>13.659306671714621</v>
      </c>
      <c r="BE46" s="22">
        <f t="shared" si="14"/>
        <v>17.196048276511146</v>
      </c>
      <c r="BF46" s="22">
        <f t="shared" si="14"/>
        <v>21.648542157739168</v>
      </c>
      <c r="BG46" s="22">
        <f t="shared" si="14"/>
        <v>27.253899850675158</v>
      </c>
      <c r="BH46" s="22">
        <f t="shared" si="14"/>
        <v>34.310627092508213</v>
      </c>
      <c r="BI46" s="22">
        <f t="shared" ref="P46:BW50" si="15">BI$3*$N46*$C$5/$C$6</f>
        <v>43.194520341351996</v>
      </c>
      <c r="BJ46" s="22">
        <f t="shared" si="15"/>
        <v>54.378679307988079</v>
      </c>
      <c r="BK46" s="22">
        <f t="shared" si="15"/>
        <v>68.458701240631825</v>
      </c>
      <c r="BL46" s="22">
        <f t="shared" si="15"/>
        <v>86.18439865025627</v>
      </c>
      <c r="BM46" s="22">
        <f t="shared" si="15"/>
        <v>108.49972956100655</v>
      </c>
      <c r="BN46" s="22">
        <f t="shared" si="15"/>
        <v>136.59306671714592</v>
      </c>
      <c r="BO46" s="22">
        <f t="shared" si="15"/>
        <v>171.96048276511107</v>
      </c>
      <c r="BP46" s="22">
        <f t="shared" si="15"/>
        <v>216.48542157739115</v>
      </c>
      <c r="BQ46" s="22">
        <f t="shared" si="15"/>
        <v>272.53899850675094</v>
      </c>
      <c r="BR46" s="22">
        <f t="shared" si="15"/>
        <v>343.10627092508133</v>
      </c>
      <c r="BS46" s="22">
        <f t="shared" si="15"/>
        <v>431.94520341351915</v>
      </c>
      <c r="BT46" s="22">
        <f t="shared" si="15"/>
        <v>543.78679307987989</v>
      </c>
      <c r="BU46" s="22">
        <f t="shared" si="15"/>
        <v>684.5870124063174</v>
      </c>
      <c r="BV46" s="22">
        <f t="shared" si="15"/>
        <v>861.84398650256162</v>
      </c>
      <c r="BW46" s="22">
        <f t="shared" si="15"/>
        <v>1084.9972956100642</v>
      </c>
    </row>
    <row r="47" spans="2:75" x14ac:dyDescent="0.35">
      <c r="B47" s="19">
        <f t="shared" si="11"/>
        <v>5.6234132519034357E-4</v>
      </c>
      <c r="C47" t="str">
        <f t="shared" si="10"/>
        <v>Stoke's</v>
      </c>
      <c r="D47" cm="1">
        <f t="array" ref="D47">IF(C47=$E$3, 24/B47,IF(C47=$E$5, (24 / B47) * (1 + 0.14 * B47^0.7),IF(C47=$E$7, 0.445,IF(C47=$E$9, 0.19 - (80000)/B47,IF(C47=$E$11, 0.19 - (80000)/B47, ERROR)))))</f>
        <v>42678.705840934563</v>
      </c>
      <c r="E47" cm="1">
        <f t="array" ref="E47">IF(C47=$E$3, 24/B47,IF(C47=$E$5, (24 / B47) * (1 + 0.14 * B47^0.7),IF(C47=$E$7, 0.445,IF(C47=$E$9, $C$12,IF(C47=$E$11, 0.19 - (80000)/B47, ERROR)))))</f>
        <v>42678.705840934563</v>
      </c>
      <c r="F47">
        <v>0.1</v>
      </c>
      <c r="G47">
        <v>1000</v>
      </c>
      <c r="H47">
        <v>350000</v>
      </c>
      <c r="I47" s="2">
        <v>1000000</v>
      </c>
      <c r="N47" s="19">
        <f t="shared" si="3"/>
        <v>1.995262314968772E-2</v>
      </c>
      <c r="O47" s="22">
        <f t="shared" si="2"/>
        <v>1.3659306671715355E-3</v>
      </c>
      <c r="P47" s="22">
        <f t="shared" si="15"/>
        <v>1.7196048276512026E-3</v>
      </c>
      <c r="Q47" s="22">
        <f t="shared" si="15"/>
        <v>2.1648542157740227E-3</v>
      </c>
      <c r="R47" s="22">
        <f t="shared" si="15"/>
        <v>2.7253899850676433E-3</v>
      </c>
      <c r="S47" s="22">
        <f t="shared" si="15"/>
        <v>3.4310627092509725E-3</v>
      </c>
      <c r="T47" s="22">
        <f t="shared" si="15"/>
        <v>4.31945203413538E-3</v>
      </c>
      <c r="U47" s="22">
        <f t="shared" si="15"/>
        <v>5.4378679307990315E-3</v>
      </c>
      <c r="V47" s="22">
        <f t="shared" si="15"/>
        <v>6.8458701240634587E-3</v>
      </c>
      <c r="W47" s="22">
        <f t="shared" si="15"/>
        <v>8.618439865025954E-3</v>
      </c>
      <c r="X47" s="22">
        <f t="shared" si="15"/>
        <v>1.0849972956101054E-2</v>
      </c>
      <c r="Y47" s="22">
        <f t="shared" si="15"/>
        <v>1.3659306671715058E-2</v>
      </c>
      <c r="Z47" s="22">
        <f t="shared" si="15"/>
        <v>1.7196048276511652E-2</v>
      </c>
      <c r="AA47" s="22">
        <f t="shared" si="15"/>
        <v>2.1648542157739786E-2</v>
      </c>
      <c r="AB47" s="22">
        <f t="shared" si="15"/>
        <v>2.7253899850675879E-2</v>
      </c>
      <c r="AC47" s="22">
        <f t="shared" si="15"/>
        <v>3.4310627092509087E-2</v>
      </c>
      <c r="AD47" s="22">
        <f t="shared" si="15"/>
        <v>4.3194520341353002E-2</v>
      </c>
      <c r="AE47" s="22">
        <f t="shared" si="15"/>
        <v>5.4378679307989307E-2</v>
      </c>
      <c r="AF47" s="22">
        <f t="shared" si="15"/>
        <v>6.8458701240633205E-2</v>
      </c>
      <c r="AG47" s="22">
        <f t="shared" si="15"/>
        <v>8.618439865025794E-2</v>
      </c>
      <c r="AH47" s="22">
        <f t="shared" si="15"/>
        <v>0.10849972956100837</v>
      </c>
      <c r="AI47" s="22">
        <f t="shared" si="15"/>
        <v>0.13659306671714805</v>
      </c>
      <c r="AJ47" s="22">
        <f t="shared" si="15"/>
        <v>0.17196048276511364</v>
      </c>
      <c r="AK47" s="22">
        <f t="shared" si="15"/>
        <v>0.21648542157739431</v>
      </c>
      <c r="AL47" s="22">
        <f t="shared" si="15"/>
        <v>0.27253899850675478</v>
      </c>
      <c r="AM47" s="22">
        <f t="shared" si="15"/>
        <v>0.34310627092508578</v>
      </c>
      <c r="AN47" s="22">
        <f t="shared" si="15"/>
        <v>0.43194520341352433</v>
      </c>
      <c r="AO47" s="22">
        <f t="shared" si="15"/>
        <v>0.54378679307988598</v>
      </c>
      <c r="AP47" s="22">
        <f t="shared" si="15"/>
        <v>0.68458701240632436</v>
      </c>
      <c r="AQ47" s="22">
        <f t="shared" si="15"/>
        <v>0.86184398650257055</v>
      </c>
      <c r="AR47" s="22">
        <f t="shared" si="15"/>
        <v>1.0849972956100749</v>
      </c>
      <c r="AS47" s="26">
        <f t="shared" si="15"/>
        <v>1.3659306671714702</v>
      </c>
      <c r="AT47" s="24">
        <f t="shared" si="15"/>
        <v>1.7196048276511233</v>
      </c>
      <c r="AU47" s="22">
        <f t="shared" si="15"/>
        <v>2.1648542157739259</v>
      </c>
      <c r="AV47" s="22">
        <f t="shared" si="15"/>
        <v>2.7253899850675287</v>
      </c>
      <c r="AW47" s="22">
        <f t="shared" si="15"/>
        <v>3.431062709250837</v>
      </c>
      <c r="AX47" s="22">
        <f t="shared" si="15"/>
        <v>4.3194520341352174</v>
      </c>
      <c r="AY47" s="22">
        <f t="shared" si="15"/>
        <v>5.4378679307988271</v>
      </c>
      <c r="AZ47" s="22">
        <f t="shared" si="15"/>
        <v>6.8458701240632012</v>
      </c>
      <c r="BA47" s="22">
        <f t="shared" si="15"/>
        <v>8.6184398650256533</v>
      </c>
      <c r="BB47" s="22">
        <f t="shared" si="15"/>
        <v>10.849972956100686</v>
      </c>
      <c r="BC47" s="22">
        <f t="shared" si="15"/>
        <v>13.659306671714633</v>
      </c>
      <c r="BD47" s="22">
        <f t="shared" si="15"/>
        <v>17.196048276511146</v>
      </c>
      <c r="BE47" s="22">
        <f t="shared" si="15"/>
        <v>21.648542157739168</v>
      </c>
      <c r="BF47" s="22">
        <f t="shared" si="15"/>
        <v>27.253899850675172</v>
      </c>
      <c r="BG47" s="22">
        <f t="shared" si="15"/>
        <v>34.310627092508206</v>
      </c>
      <c r="BH47" s="22">
        <f t="shared" si="15"/>
        <v>43.19452034135201</v>
      </c>
      <c r="BI47" s="22">
        <f t="shared" si="15"/>
        <v>54.378679307988079</v>
      </c>
      <c r="BJ47" s="22">
        <f t="shared" si="15"/>
        <v>68.458701240631854</v>
      </c>
      <c r="BK47" s="22">
        <f t="shared" si="15"/>
        <v>86.184398650256284</v>
      </c>
      <c r="BL47" s="22">
        <f t="shared" si="15"/>
        <v>108.49972956100655</v>
      </c>
      <c r="BM47" s="22">
        <f t="shared" si="15"/>
        <v>136.59306671714592</v>
      </c>
      <c r="BN47" s="22">
        <f t="shared" si="15"/>
        <v>171.9604827651111</v>
      </c>
      <c r="BO47" s="22">
        <f t="shared" si="15"/>
        <v>216.48542157739124</v>
      </c>
      <c r="BP47" s="22">
        <f t="shared" si="15"/>
        <v>272.538998506751</v>
      </c>
      <c r="BQ47" s="22">
        <f t="shared" si="15"/>
        <v>343.10627092508133</v>
      </c>
      <c r="BR47" s="22">
        <f t="shared" si="15"/>
        <v>431.94520341351915</v>
      </c>
      <c r="BS47" s="22">
        <f t="shared" si="15"/>
        <v>543.78679307987977</v>
      </c>
      <c r="BT47" s="22">
        <f t="shared" si="15"/>
        <v>684.5870124063174</v>
      </c>
      <c r="BU47" s="22">
        <f t="shared" si="15"/>
        <v>861.84398650256162</v>
      </c>
      <c r="BV47" s="22">
        <f t="shared" si="15"/>
        <v>1084.9972956100642</v>
      </c>
      <c r="BW47" s="22">
        <f t="shared" si="15"/>
        <v>1365.9306671714578</v>
      </c>
    </row>
    <row r="48" spans="2:75" x14ac:dyDescent="0.35">
      <c r="B48" s="19">
        <f t="shared" si="11"/>
        <v>6.3095734448018626E-4</v>
      </c>
      <c r="C48" t="str">
        <f t="shared" si="10"/>
        <v>Stoke's</v>
      </c>
      <c r="D48" cm="1">
        <f t="array" ref="D48">IF(C48=$E$3, 24/B48,IF(C48=$E$5, (24 / B48) * (1 + 0.14 * B48^0.7),IF(C48=$E$7, 0.445,IF(C48=$E$9, 0.19 - (80000)/B48,IF(C48=$E$11, 0.19 - (80000)/B48, ERROR)))))</f>
        <v>38037.436619067143</v>
      </c>
      <c r="E48" cm="1">
        <f t="array" ref="E48">IF(C48=$E$3, 24/B48,IF(C48=$E$5, (24 / B48) * (1 + 0.14 * B48^0.7),IF(C48=$E$7, 0.445,IF(C48=$E$9, $C$12,IF(C48=$E$11, 0.19 - (80000)/B48, ERROR)))))</f>
        <v>38037.436619067143</v>
      </c>
      <c r="F48">
        <v>0.1</v>
      </c>
      <c r="G48">
        <v>1000</v>
      </c>
      <c r="H48">
        <v>350000</v>
      </c>
      <c r="I48" s="2">
        <v>1000000</v>
      </c>
      <c r="N48" s="19">
        <f t="shared" si="3"/>
        <v>2.5118864315094431E-2</v>
      </c>
      <c r="O48" s="22">
        <f t="shared" si="2"/>
        <v>1.719604827651206E-3</v>
      </c>
      <c r="P48" s="22">
        <f t="shared" si="15"/>
        <v>2.164854215774027E-3</v>
      </c>
      <c r="Q48" s="22">
        <f t="shared" si="15"/>
        <v>2.7253899850676485E-3</v>
      </c>
      <c r="R48" s="22">
        <f t="shared" si="15"/>
        <v>3.4310627092509799E-3</v>
      </c>
      <c r="S48" s="22">
        <f t="shared" si="15"/>
        <v>4.3194520341353886E-3</v>
      </c>
      <c r="T48" s="22">
        <f t="shared" si="15"/>
        <v>5.4378679307990323E-3</v>
      </c>
      <c r="U48" s="22">
        <f t="shared" si="15"/>
        <v>6.8458701240634622E-3</v>
      </c>
      <c r="V48" s="22">
        <f t="shared" si="15"/>
        <v>8.6184398650259713E-3</v>
      </c>
      <c r="W48" s="22">
        <f t="shared" si="15"/>
        <v>1.0849972956101061E-2</v>
      </c>
      <c r="X48" s="22">
        <f t="shared" si="15"/>
        <v>1.3659306671715091E-2</v>
      </c>
      <c r="Y48" s="22">
        <f t="shared" si="15"/>
        <v>1.7196048276511687E-2</v>
      </c>
      <c r="Z48" s="22">
        <f t="shared" si="15"/>
        <v>2.16485421577398E-2</v>
      </c>
      <c r="AA48" s="22">
        <f t="shared" si="15"/>
        <v>2.7253899850675934E-2</v>
      </c>
      <c r="AB48" s="22">
        <f t="shared" si="15"/>
        <v>3.4310627092509108E-2</v>
      </c>
      <c r="AC48" s="22">
        <f t="shared" si="15"/>
        <v>4.3194520341353085E-2</v>
      </c>
      <c r="AD48" s="22">
        <f t="shared" si="15"/>
        <v>5.4378679307989321E-2</v>
      </c>
      <c r="AE48" s="22">
        <f t="shared" si="15"/>
        <v>6.8458701240633357E-2</v>
      </c>
      <c r="AF48" s="22">
        <f t="shared" si="15"/>
        <v>8.6184398650257982E-2</v>
      </c>
      <c r="AG48" s="22">
        <f t="shared" si="15"/>
        <v>0.10849972956100858</v>
      </c>
      <c r="AH48" s="22">
        <f t="shared" si="15"/>
        <v>0.13659306671714816</v>
      </c>
      <c r="AI48" s="22">
        <f t="shared" si="15"/>
        <v>0.17196048276511369</v>
      </c>
      <c r="AJ48" s="22">
        <f t="shared" si="15"/>
        <v>0.21648542157739437</v>
      </c>
      <c r="AK48" s="22">
        <f t="shared" si="15"/>
        <v>0.27253899850675484</v>
      </c>
      <c r="AL48" s="22">
        <f t="shared" si="15"/>
        <v>0.34310627092508594</v>
      </c>
      <c r="AM48" s="22">
        <f t="shared" si="15"/>
        <v>0.43194520341352449</v>
      </c>
      <c r="AN48" s="22">
        <f t="shared" si="15"/>
        <v>0.5437867930798862</v>
      </c>
      <c r="AO48" s="22">
        <f t="shared" si="15"/>
        <v>0.68458701240632458</v>
      </c>
      <c r="AP48" s="22">
        <f t="shared" si="15"/>
        <v>0.86184398650256999</v>
      </c>
      <c r="AQ48" s="22">
        <f t="shared" si="15"/>
        <v>1.0849972956100746</v>
      </c>
      <c r="AR48" s="22">
        <f t="shared" si="15"/>
        <v>1.3659306671714704</v>
      </c>
      <c r="AS48" s="26">
        <f t="shared" si="15"/>
        <v>1.719604827651124</v>
      </c>
      <c r="AT48" s="24">
        <f t="shared" si="15"/>
        <v>2.1648542157739268</v>
      </c>
      <c r="AU48" s="22">
        <f t="shared" si="15"/>
        <v>2.7253899850675269</v>
      </c>
      <c r="AV48" s="22">
        <f t="shared" si="15"/>
        <v>3.4310627092508357</v>
      </c>
      <c r="AW48" s="22">
        <f t="shared" si="15"/>
        <v>4.3194520341352183</v>
      </c>
      <c r="AX48" s="22">
        <f t="shared" si="15"/>
        <v>5.4378679307988289</v>
      </c>
      <c r="AY48" s="22">
        <f t="shared" si="15"/>
        <v>6.8458701240632038</v>
      </c>
      <c r="AZ48" s="22">
        <f t="shared" si="15"/>
        <v>8.618439865025648</v>
      </c>
      <c r="BA48" s="22">
        <f t="shared" si="15"/>
        <v>10.849972956100681</v>
      </c>
      <c r="BB48" s="22">
        <f t="shared" si="15"/>
        <v>13.659306671714628</v>
      </c>
      <c r="BC48" s="22">
        <f t="shared" si="15"/>
        <v>17.196048276511149</v>
      </c>
      <c r="BD48" s="22">
        <f t="shared" si="15"/>
        <v>21.648542157739161</v>
      </c>
      <c r="BE48" s="22">
        <f t="shared" si="15"/>
        <v>27.253899850675158</v>
      </c>
      <c r="BF48" s="22">
        <f t="shared" si="15"/>
        <v>34.310627092508206</v>
      </c>
      <c r="BG48" s="22">
        <f t="shared" si="15"/>
        <v>43.194520341351989</v>
      </c>
      <c r="BH48" s="22">
        <f t="shared" si="15"/>
        <v>54.378679307988079</v>
      </c>
      <c r="BI48" s="22">
        <f t="shared" si="15"/>
        <v>68.458701240631825</v>
      </c>
      <c r="BJ48" s="22">
        <f t="shared" si="15"/>
        <v>86.18439865025627</v>
      </c>
      <c r="BK48" s="22">
        <f t="shared" si="15"/>
        <v>108.49972956100649</v>
      </c>
      <c r="BL48" s="22">
        <f t="shared" si="15"/>
        <v>136.59306671714586</v>
      </c>
      <c r="BM48" s="22">
        <f t="shared" si="15"/>
        <v>171.96048276511101</v>
      </c>
      <c r="BN48" s="22">
        <f t="shared" si="15"/>
        <v>216.48542157739115</v>
      </c>
      <c r="BO48" s="22">
        <f t="shared" si="15"/>
        <v>272.53899850675094</v>
      </c>
      <c r="BP48" s="22">
        <f t="shared" si="15"/>
        <v>343.10627092508128</v>
      </c>
      <c r="BQ48" s="22">
        <f t="shared" si="15"/>
        <v>431.94520341351887</v>
      </c>
      <c r="BR48" s="22">
        <f t="shared" si="15"/>
        <v>543.78679307987954</v>
      </c>
      <c r="BS48" s="22">
        <f t="shared" si="15"/>
        <v>684.58701240631694</v>
      </c>
      <c r="BT48" s="22">
        <f t="shared" si="15"/>
        <v>861.84398650256117</v>
      </c>
      <c r="BU48" s="22">
        <f t="shared" si="15"/>
        <v>1084.9972956100635</v>
      </c>
      <c r="BV48" s="22">
        <f t="shared" si="15"/>
        <v>1365.9306671714569</v>
      </c>
      <c r="BW48" s="22">
        <f t="shared" si="15"/>
        <v>1719.6048276511078</v>
      </c>
    </row>
    <row r="49" spans="2:75" x14ac:dyDescent="0.35">
      <c r="B49" s="19">
        <f t="shared" si="11"/>
        <v>7.0794578438412967E-4</v>
      </c>
      <c r="C49" t="str">
        <f t="shared" si="10"/>
        <v>Stoke's</v>
      </c>
      <c r="D49" cm="1">
        <f t="array" ref="D49">IF(C49=$E$3, 24/B49,IF(C49=$E$5, (24 / B49) * (1 + 0.14 * B49^0.7),IF(C49=$E$7, 0.445,IF(C49=$E$9, 0.19 - (80000)/B49,IF(C49=$E$11, 0.19 - (80000)/B49, ERROR)))))</f>
        <v>33900.9010709465</v>
      </c>
      <c r="E49" cm="1">
        <f t="array" ref="E49">IF(C49=$E$3, 24/B49,IF(C49=$E$5, (24 / B49) * (1 + 0.14 * B49^0.7),IF(C49=$E$7, 0.445,IF(C49=$E$9, $C$12,IF(C49=$E$11, 0.19 - (80000)/B49, ERROR)))))</f>
        <v>33900.9010709465</v>
      </c>
      <c r="F49">
        <v>0.1</v>
      </c>
      <c r="G49">
        <v>1000</v>
      </c>
      <c r="H49">
        <v>350000</v>
      </c>
      <c r="I49" s="2">
        <v>1000000</v>
      </c>
      <c r="N49" s="19">
        <f t="shared" si="3"/>
        <v>3.162277660168207E-2</v>
      </c>
      <c r="O49" s="22">
        <f t="shared" si="2"/>
        <v>2.1648542157740322E-3</v>
      </c>
      <c r="P49" s="22">
        <f t="shared" si="15"/>
        <v>2.7253899850676559E-3</v>
      </c>
      <c r="Q49" s="22">
        <f t="shared" si="15"/>
        <v>3.4310627092509895E-3</v>
      </c>
      <c r="R49" s="22">
        <f t="shared" si="15"/>
        <v>4.3194520341354008E-3</v>
      </c>
      <c r="S49" s="22">
        <f t="shared" si="15"/>
        <v>5.437867930799048E-3</v>
      </c>
      <c r="T49" s="22">
        <f t="shared" si="15"/>
        <v>6.8458701240634683E-3</v>
      </c>
      <c r="U49" s="22">
        <f t="shared" si="15"/>
        <v>8.61843986502598E-3</v>
      </c>
      <c r="V49" s="22">
        <f t="shared" si="15"/>
        <v>1.084997295610109E-2</v>
      </c>
      <c r="W49" s="22">
        <f t="shared" si="15"/>
        <v>1.3659306671715107E-2</v>
      </c>
      <c r="X49" s="22">
        <f t="shared" si="15"/>
        <v>1.7196048276511736E-2</v>
      </c>
      <c r="Y49" s="22">
        <f t="shared" si="15"/>
        <v>2.1648542157739856E-2</v>
      </c>
      <c r="Z49" s="22">
        <f t="shared" si="15"/>
        <v>2.7253899850675969E-2</v>
      </c>
      <c r="AA49" s="22">
        <f t="shared" si="15"/>
        <v>3.4310627092509205E-2</v>
      </c>
      <c r="AB49" s="22">
        <f t="shared" si="15"/>
        <v>4.319452034135314E-2</v>
      </c>
      <c r="AC49" s="22">
        <f t="shared" si="15"/>
        <v>5.4378679307989473E-2</v>
      </c>
      <c r="AD49" s="22">
        <f t="shared" si="15"/>
        <v>6.8458701240633413E-2</v>
      </c>
      <c r="AE49" s="22">
        <f t="shared" si="15"/>
        <v>8.6184398650258204E-2</v>
      </c>
      <c r="AF49" s="22">
        <f t="shared" si="15"/>
        <v>0.1084997295610087</v>
      </c>
      <c r="AG49" s="22">
        <f t="shared" si="15"/>
        <v>0.13659306671714852</v>
      </c>
      <c r="AH49" s="22">
        <f t="shared" si="15"/>
        <v>0.17196048276511389</v>
      </c>
      <c r="AI49" s="22">
        <f t="shared" si="15"/>
        <v>0.21648542157739453</v>
      </c>
      <c r="AJ49" s="22">
        <f t="shared" si="15"/>
        <v>0.27253899850675511</v>
      </c>
      <c r="AK49" s="22">
        <f t="shared" si="15"/>
        <v>0.34310627092508628</v>
      </c>
      <c r="AL49" s="22">
        <f t="shared" si="15"/>
        <v>0.43194520341352499</v>
      </c>
      <c r="AM49" s="22">
        <f t="shared" si="15"/>
        <v>0.54378679307988664</v>
      </c>
      <c r="AN49" s="22">
        <f t="shared" si="15"/>
        <v>0.68458701240632525</v>
      </c>
      <c r="AO49" s="22">
        <f t="shared" si="15"/>
        <v>0.86184398650257088</v>
      </c>
      <c r="AP49" s="22">
        <f t="shared" si="15"/>
        <v>1.0849972956100746</v>
      </c>
      <c r="AQ49" s="22">
        <f t="shared" si="15"/>
        <v>1.365930667171471</v>
      </c>
      <c r="AR49" s="22">
        <f t="shared" si="15"/>
        <v>1.7196048276511251</v>
      </c>
      <c r="AS49" s="26">
        <f t="shared" si="15"/>
        <v>2.164854215773929</v>
      </c>
      <c r="AT49" s="24">
        <f t="shared" si="15"/>
        <v>2.7253899850675301</v>
      </c>
      <c r="AU49" s="22">
        <f t="shared" si="15"/>
        <v>3.4310627092508357</v>
      </c>
      <c r="AV49" s="22">
        <f t="shared" si="15"/>
        <v>4.3194520341352192</v>
      </c>
      <c r="AW49" s="22">
        <f t="shared" si="15"/>
        <v>5.4378679307988333</v>
      </c>
      <c r="AX49" s="22">
        <f t="shared" si="15"/>
        <v>6.8458701240632118</v>
      </c>
      <c r="AY49" s="22">
        <f t="shared" si="15"/>
        <v>8.6184398650256568</v>
      </c>
      <c r="AZ49" s="22">
        <f t="shared" si="15"/>
        <v>10.849972956100681</v>
      </c>
      <c r="BA49" s="22">
        <f t="shared" si="15"/>
        <v>13.65930667171463</v>
      </c>
      <c r="BB49" s="22">
        <f t="shared" si="15"/>
        <v>17.196048276511153</v>
      </c>
      <c r="BC49" s="22">
        <f t="shared" si="15"/>
        <v>21.648542157739183</v>
      </c>
      <c r="BD49" s="22">
        <f t="shared" si="15"/>
        <v>27.253899850675165</v>
      </c>
      <c r="BE49" s="22">
        <f t="shared" si="15"/>
        <v>34.310627092508213</v>
      </c>
      <c r="BF49" s="22">
        <f t="shared" si="15"/>
        <v>43.19452034135201</v>
      </c>
      <c r="BG49" s="22">
        <f t="shared" si="15"/>
        <v>54.378679307988079</v>
      </c>
      <c r="BH49" s="22">
        <f t="shared" si="15"/>
        <v>68.458701240631854</v>
      </c>
      <c r="BI49" s="22">
        <f t="shared" si="15"/>
        <v>86.184398650256284</v>
      </c>
      <c r="BJ49" s="22">
        <f t="shared" si="15"/>
        <v>108.49972956100655</v>
      </c>
      <c r="BK49" s="22">
        <f t="shared" si="15"/>
        <v>136.59306671714589</v>
      </c>
      <c r="BL49" s="22">
        <f t="shared" si="15"/>
        <v>171.96048276511101</v>
      </c>
      <c r="BM49" s="22">
        <f t="shared" si="15"/>
        <v>216.48542157739115</v>
      </c>
      <c r="BN49" s="22">
        <f t="shared" si="15"/>
        <v>272.53899850675106</v>
      </c>
      <c r="BO49" s="22">
        <f t="shared" si="15"/>
        <v>343.10627092508139</v>
      </c>
      <c r="BP49" s="22">
        <f t="shared" si="15"/>
        <v>431.9452034135191</v>
      </c>
      <c r="BQ49" s="22">
        <f t="shared" si="15"/>
        <v>543.78679307987954</v>
      </c>
      <c r="BR49" s="22">
        <f t="shared" si="15"/>
        <v>684.58701240631694</v>
      </c>
      <c r="BS49" s="22">
        <f t="shared" si="15"/>
        <v>861.84398650256117</v>
      </c>
      <c r="BT49" s="22">
        <f t="shared" si="15"/>
        <v>1084.9972956100637</v>
      </c>
      <c r="BU49" s="22">
        <f t="shared" si="15"/>
        <v>1365.9306671714571</v>
      </c>
      <c r="BV49" s="22">
        <f t="shared" si="15"/>
        <v>1719.6048276511081</v>
      </c>
      <c r="BW49" s="22">
        <f t="shared" si="15"/>
        <v>2164.8542157739093</v>
      </c>
    </row>
    <row r="50" spans="2:75" x14ac:dyDescent="0.35">
      <c r="B50" s="19">
        <f t="shared" si="11"/>
        <v>7.9432823472427112E-4</v>
      </c>
      <c r="C50" t="str">
        <f t="shared" si="10"/>
        <v>Stoke's</v>
      </c>
      <c r="D50" cm="1">
        <f t="array" ref="D50">IF(C50=$E$3, 24/B50,IF(C50=$E$5, (24 / B50) * (1 + 0.14 * B50^0.7),IF(C50=$E$7, 0.445,IF(C50=$E$9, 0.19 - (80000)/B50,IF(C50=$E$11, 0.19 - (80000)/B50, ERROR)))))</f>
        <v>30214.209883060408</v>
      </c>
      <c r="E50" cm="1">
        <f t="array" ref="E50">IF(C50=$E$3, 24/B50,IF(C50=$E$5, (24 / B50) * (1 + 0.14 * B50^0.7),IF(C50=$E$7, 0.445,IF(C50=$E$9, $C$12,IF(C50=$E$11, 0.19 - (80000)/B50, ERROR)))))</f>
        <v>30214.209883060408</v>
      </c>
      <c r="F50">
        <v>0.1</v>
      </c>
      <c r="G50">
        <v>1000</v>
      </c>
      <c r="H50">
        <v>350000</v>
      </c>
      <c r="I50" s="2">
        <v>1000000</v>
      </c>
      <c r="N50" s="19">
        <f t="shared" si="3"/>
        <v>3.9810717055347535E-2</v>
      </c>
      <c r="O50" s="22">
        <f t="shared" si="2"/>
        <v>2.7253899850676606E-3</v>
      </c>
      <c r="P50" s="22">
        <f t="shared" si="15"/>
        <v>3.431062709250996E-3</v>
      </c>
      <c r="Q50" s="22">
        <f t="shared" si="15"/>
        <v>4.3194520341354103E-3</v>
      </c>
      <c r="R50" s="22">
        <f t="shared" si="15"/>
        <v>5.4378679307990601E-3</v>
      </c>
      <c r="S50" s="22">
        <f t="shared" si="15"/>
        <v>6.8458701240634839E-3</v>
      </c>
      <c r="T50" s="22">
        <f t="shared" si="15"/>
        <v>8.6184398650259852E-3</v>
      </c>
      <c r="U50" s="22">
        <f t="shared" si="15"/>
        <v>1.0849972956101094E-2</v>
      </c>
      <c r="V50" s="22">
        <f t="shared" si="15"/>
        <v>1.3659306671715133E-2</v>
      </c>
      <c r="W50" s="22">
        <f t="shared" si="15"/>
        <v>1.7196048276511746E-2</v>
      </c>
      <c r="X50" s="22">
        <f t="shared" si="15"/>
        <v>2.1648542157739904E-2</v>
      </c>
      <c r="Y50" s="22">
        <f t="shared" si="15"/>
        <v>2.7253899850676021E-2</v>
      </c>
      <c r="Z50" s="22">
        <f t="shared" si="15"/>
        <v>3.4310627092509212E-2</v>
      </c>
      <c r="AA50" s="22">
        <f t="shared" si="15"/>
        <v>4.3194520341353224E-2</v>
      </c>
      <c r="AB50" s="22">
        <f t="shared" si="15"/>
        <v>5.4378679307989508E-2</v>
      </c>
      <c r="AC50" s="22">
        <f t="shared" si="15"/>
        <v>6.8458701240633565E-2</v>
      </c>
      <c r="AD50" s="22">
        <f t="shared" si="15"/>
        <v>8.6184398650258259E-2</v>
      </c>
      <c r="AE50" s="22">
        <f t="shared" si="15"/>
        <v>0.10849972956100894</v>
      </c>
      <c r="AF50" s="22">
        <f t="shared" si="15"/>
        <v>0.13659306671714855</v>
      </c>
      <c r="AG50" s="22">
        <f t="shared" si="15"/>
        <v>0.17196048276511425</v>
      </c>
      <c r="AH50" s="22">
        <f t="shared" si="15"/>
        <v>0.2164854215773947</v>
      </c>
      <c r="AI50" s="22">
        <f t="shared" si="15"/>
        <v>0.27253899850675517</v>
      </c>
      <c r="AJ50" s="22">
        <f t="shared" si="15"/>
        <v>0.34310627092508644</v>
      </c>
      <c r="AK50" s="22">
        <f t="shared" si="15"/>
        <v>0.43194520341352516</v>
      </c>
      <c r="AL50" s="22">
        <f t="shared" si="15"/>
        <v>0.54378679307988698</v>
      </c>
      <c r="AM50" s="22">
        <f t="shared" si="15"/>
        <v>0.68458701240632547</v>
      </c>
      <c r="AN50" s="22">
        <f t="shared" si="15"/>
        <v>0.86184398650257121</v>
      </c>
      <c r="AO50" s="22">
        <f t="shared" si="15"/>
        <v>1.0849972956100751</v>
      </c>
      <c r="AP50" s="22">
        <f t="shared" si="15"/>
        <v>1.3659306671714702</v>
      </c>
      <c r="AQ50" s="22">
        <f t="shared" si="15"/>
        <v>1.7196048276511247</v>
      </c>
      <c r="AR50" s="22">
        <f t="shared" si="15"/>
        <v>2.1648542157739294</v>
      </c>
      <c r="AS50" s="26">
        <f t="shared" si="15"/>
        <v>2.7253899850675309</v>
      </c>
      <c r="AT50" s="24">
        <f t="shared" si="15"/>
        <v>3.431062709250837</v>
      </c>
      <c r="AU50" s="22">
        <f t="shared" si="15"/>
        <v>4.3194520341352174</v>
      </c>
      <c r="AV50" s="22">
        <f t="shared" si="15"/>
        <v>5.4378679307988316</v>
      </c>
      <c r="AW50" s="22">
        <f t="shared" si="15"/>
        <v>6.8458701240632145</v>
      </c>
      <c r="AX50" s="22">
        <f t="shared" si="15"/>
        <v>8.6184398650256604</v>
      </c>
      <c r="AY50" s="22">
        <f t="shared" si="15"/>
        <v>10.849972956100688</v>
      </c>
      <c r="AZ50" s="22">
        <f t="shared" si="15"/>
        <v>13.659306671714621</v>
      </c>
      <c r="BA50" s="22">
        <f t="shared" si="15"/>
        <v>17.196048276511146</v>
      </c>
      <c r="BB50" s="22">
        <f t="shared" si="15"/>
        <v>21.648542157739168</v>
      </c>
      <c r="BC50" s="22">
        <f t="shared" si="15"/>
        <v>27.253899850675172</v>
      </c>
      <c r="BD50" s="22">
        <f t="shared" si="15"/>
        <v>34.310627092508206</v>
      </c>
      <c r="BE50" s="22">
        <f t="shared" si="15"/>
        <v>43.194520341351996</v>
      </c>
      <c r="BF50" s="22">
        <f t="shared" si="15"/>
        <v>54.378679307988079</v>
      </c>
      <c r="BG50" s="22">
        <f t="shared" si="15"/>
        <v>68.458701240631825</v>
      </c>
      <c r="BH50" s="22">
        <f t="shared" si="15"/>
        <v>86.184398650256284</v>
      </c>
      <c r="BI50" s="22">
        <f t="shared" si="15"/>
        <v>108.4997295610065</v>
      </c>
      <c r="BJ50" s="22">
        <f t="shared" si="15"/>
        <v>136.59306671714589</v>
      </c>
      <c r="BK50" s="22">
        <f t="shared" si="15"/>
        <v>171.96048276511092</v>
      </c>
      <c r="BL50" s="22">
        <f t="shared" si="15"/>
        <v>216.48542157739104</v>
      </c>
      <c r="BM50" s="22">
        <f t="shared" si="15"/>
        <v>272.53899850675094</v>
      </c>
      <c r="BN50" s="22">
        <f t="shared" si="15"/>
        <v>343.10627092508133</v>
      </c>
      <c r="BO50" s="22">
        <f t="shared" si="15"/>
        <v>431.94520341351893</v>
      </c>
      <c r="BP50" s="22">
        <f t="shared" si="15"/>
        <v>543.78679307987943</v>
      </c>
      <c r="BQ50" s="22">
        <f t="shared" si="15"/>
        <v>684.5870124063166</v>
      </c>
      <c r="BR50" s="22">
        <f t="shared" si="15"/>
        <v>861.84398650256071</v>
      </c>
      <c r="BS50" s="22">
        <f t="shared" si="15"/>
        <v>1084.997295610063</v>
      </c>
      <c r="BT50" s="22">
        <f t="shared" si="15"/>
        <v>1365.9306671714564</v>
      </c>
      <c r="BU50" s="22">
        <f t="shared" si="15"/>
        <v>1719.6048276511074</v>
      </c>
      <c r="BV50" s="22">
        <f t="shared" si="15"/>
        <v>2164.854215773908</v>
      </c>
      <c r="BW50" s="22">
        <f t="shared" si="15"/>
        <v>2725.3899850675061</v>
      </c>
    </row>
    <row r="51" spans="2:75" x14ac:dyDescent="0.35">
      <c r="B51" s="19">
        <f t="shared" si="11"/>
        <v>8.912509381337327E-4</v>
      </c>
      <c r="C51" t="str">
        <f t="shared" si="10"/>
        <v>Stoke's</v>
      </c>
      <c r="D51" cm="1">
        <f t="array" ref="D51">IF(C51=$E$3, 24/B51,IF(C51=$E$5, (24 / B51) * (1 + 0.14 * B51^0.7),IF(C51=$E$7, 0.445,IF(C51=$E$9, 0.19 - (80000)/B51,IF(C51=$E$11, 0.19 - (80000)/B51, ERROR)))))</f>
        <v>26928.442903247509</v>
      </c>
      <c r="E51" cm="1">
        <f t="array" ref="E51">IF(C51=$E$3, 24/B51,IF(C51=$E$5, (24 / B51) * (1 + 0.14 * B51^0.7),IF(C51=$E$7, 0.445,IF(C51=$E$9, $C$12,IF(C51=$E$11, 0.19 - (80000)/B51, ERROR)))))</f>
        <v>26928.442903247509</v>
      </c>
      <c r="F51">
        <v>0.1</v>
      </c>
      <c r="G51">
        <v>1000</v>
      </c>
      <c r="H51">
        <v>350000</v>
      </c>
      <c r="I51" s="2">
        <v>1000000</v>
      </c>
      <c r="N51" s="19">
        <f t="shared" si="3"/>
        <v>5.0118723362724465E-2</v>
      </c>
      <c r="O51" s="22">
        <f t="shared" si="2"/>
        <v>3.4310627092510042E-3</v>
      </c>
      <c r="P51" s="22">
        <f t="shared" ref="P51:BW55" si="16">P$3*$N51*$C$5/$C$6</f>
        <v>4.3194520341354207E-3</v>
      </c>
      <c r="Q51" s="22">
        <f t="shared" si="16"/>
        <v>5.437867930799074E-3</v>
      </c>
      <c r="R51" s="22">
        <f t="shared" si="16"/>
        <v>6.8458701240635021E-3</v>
      </c>
      <c r="S51" s="22">
        <f t="shared" si="16"/>
        <v>8.6184398650260077E-3</v>
      </c>
      <c r="T51" s="22">
        <f t="shared" si="16"/>
        <v>1.0849972956101102E-2</v>
      </c>
      <c r="U51" s="22">
        <f t="shared" si="16"/>
        <v>1.3659306671715148E-2</v>
      </c>
      <c r="V51" s="22">
        <f t="shared" si="16"/>
        <v>1.7196048276511791E-2</v>
      </c>
      <c r="W51" s="22">
        <f t="shared" si="16"/>
        <v>2.1648542157739925E-2</v>
      </c>
      <c r="X51" s="22">
        <f t="shared" si="16"/>
        <v>2.7253899850676094E-2</v>
      </c>
      <c r="Y51" s="22">
        <f t="shared" si="16"/>
        <v>3.4310627092509302E-2</v>
      </c>
      <c r="Z51" s="22">
        <f t="shared" si="16"/>
        <v>4.3194520341353272E-2</v>
      </c>
      <c r="AA51" s="22">
        <f t="shared" si="16"/>
        <v>5.437867930798964E-2</v>
      </c>
      <c r="AB51" s="22">
        <f t="shared" si="16"/>
        <v>6.8458701240633635E-2</v>
      </c>
      <c r="AC51" s="22">
        <f t="shared" si="16"/>
        <v>8.6184398650258467E-2</v>
      </c>
      <c r="AD51" s="22">
        <f t="shared" si="16"/>
        <v>0.10849972956100903</v>
      </c>
      <c r="AE51" s="22">
        <f t="shared" si="16"/>
        <v>0.13659306671714894</v>
      </c>
      <c r="AF51" s="22">
        <f t="shared" si="16"/>
        <v>0.17196048276511439</v>
      </c>
      <c r="AG51" s="22">
        <f t="shared" si="16"/>
        <v>0.2164854215773952</v>
      </c>
      <c r="AH51" s="22">
        <f t="shared" si="16"/>
        <v>0.27253899850675545</v>
      </c>
      <c r="AI51" s="22">
        <f t="shared" si="16"/>
        <v>0.34310627092508666</v>
      </c>
      <c r="AJ51" s="22">
        <f t="shared" si="16"/>
        <v>0.43194520341352544</v>
      </c>
      <c r="AK51" s="22">
        <f t="shared" si="16"/>
        <v>0.54378679307988753</v>
      </c>
      <c r="AL51" s="22">
        <f t="shared" si="16"/>
        <v>0.68458701240632613</v>
      </c>
      <c r="AM51" s="22">
        <f t="shared" si="16"/>
        <v>0.86184398650257188</v>
      </c>
      <c r="AN51" s="22">
        <f t="shared" si="16"/>
        <v>1.084997295610076</v>
      </c>
      <c r="AO51" s="22">
        <f t="shared" si="16"/>
        <v>1.3659306671714713</v>
      </c>
      <c r="AP51" s="22">
        <f t="shared" si="16"/>
        <v>1.7196048276511244</v>
      </c>
      <c r="AQ51" s="22">
        <f t="shared" si="16"/>
        <v>2.1648542157739299</v>
      </c>
      <c r="AR51" s="22">
        <f t="shared" si="16"/>
        <v>2.7253899850675327</v>
      </c>
      <c r="AS51" s="26">
        <f t="shared" si="16"/>
        <v>3.431062709250841</v>
      </c>
      <c r="AT51" s="24">
        <f t="shared" si="16"/>
        <v>4.3194520341352218</v>
      </c>
      <c r="AU51" s="22">
        <f t="shared" si="16"/>
        <v>5.4378679307988307</v>
      </c>
      <c r="AV51" s="22">
        <f t="shared" si="16"/>
        <v>6.8458701240632145</v>
      </c>
      <c r="AW51" s="22">
        <f t="shared" si="16"/>
        <v>8.6184398650256675</v>
      </c>
      <c r="AX51" s="22">
        <f t="shared" si="16"/>
        <v>10.849972956100695</v>
      </c>
      <c r="AY51" s="22">
        <f t="shared" si="16"/>
        <v>13.659306671714633</v>
      </c>
      <c r="AZ51" s="22">
        <f t="shared" si="16"/>
        <v>17.196048276511139</v>
      </c>
      <c r="BA51" s="22">
        <f t="shared" si="16"/>
        <v>21.648542157739172</v>
      </c>
      <c r="BB51" s="22">
        <f t="shared" si="16"/>
        <v>27.253899850675172</v>
      </c>
      <c r="BC51" s="22">
        <f t="shared" si="16"/>
        <v>34.310627092508227</v>
      </c>
      <c r="BD51" s="22">
        <f t="shared" si="16"/>
        <v>43.194520341351996</v>
      </c>
      <c r="BE51" s="22">
        <f t="shared" si="16"/>
        <v>54.378679307988079</v>
      </c>
      <c r="BF51" s="22">
        <f t="shared" si="16"/>
        <v>68.458701240631854</v>
      </c>
      <c r="BG51" s="22">
        <f t="shared" si="16"/>
        <v>86.18439865025627</v>
      </c>
      <c r="BH51" s="22">
        <f t="shared" si="16"/>
        <v>108.49972956100655</v>
      </c>
      <c r="BI51" s="22">
        <f t="shared" si="16"/>
        <v>136.59306671714589</v>
      </c>
      <c r="BJ51" s="22">
        <f t="shared" si="16"/>
        <v>171.96048276511101</v>
      </c>
      <c r="BK51" s="22">
        <f t="shared" si="16"/>
        <v>216.48542157739107</v>
      </c>
      <c r="BL51" s="22">
        <f t="shared" si="16"/>
        <v>272.53899850675089</v>
      </c>
      <c r="BM51" s="22">
        <f t="shared" si="16"/>
        <v>343.10627092508128</v>
      </c>
      <c r="BN51" s="22">
        <f t="shared" si="16"/>
        <v>431.9452034135191</v>
      </c>
      <c r="BO51" s="22">
        <f t="shared" si="16"/>
        <v>543.78679307987966</v>
      </c>
      <c r="BP51" s="22">
        <f t="shared" si="16"/>
        <v>684.58701240631683</v>
      </c>
      <c r="BQ51" s="22">
        <f t="shared" si="16"/>
        <v>861.84398650256071</v>
      </c>
      <c r="BR51" s="22">
        <f t="shared" si="16"/>
        <v>1084.997295610063</v>
      </c>
      <c r="BS51" s="22">
        <f t="shared" si="16"/>
        <v>1365.9306671714562</v>
      </c>
      <c r="BT51" s="22">
        <f t="shared" si="16"/>
        <v>1719.6048276511074</v>
      </c>
      <c r="BU51" s="22">
        <f t="shared" si="16"/>
        <v>2164.854215773908</v>
      </c>
      <c r="BV51" s="22">
        <f t="shared" si="16"/>
        <v>2725.3899850675057</v>
      </c>
      <c r="BW51" s="22">
        <f t="shared" si="16"/>
        <v>3431.0627092508089</v>
      </c>
    </row>
    <row r="52" spans="2:75" x14ac:dyDescent="0.35">
      <c r="B52" s="19">
        <f t="shared" si="11"/>
        <v>9.9999999999998506E-4</v>
      </c>
      <c r="C52" t="str">
        <f t="shared" si="10"/>
        <v>Stoke's</v>
      </c>
      <c r="D52" cm="1">
        <f t="array" ref="D52">IF(C52=$E$3, 24/B52,IF(C52=$E$5, (24 / B52) * (1 + 0.14 * B52^0.7),IF(C52=$E$7, 0.445,IF(C52=$E$9, 0.19 - (80000)/B52,IF(C52=$E$11, 0.19 - (80000)/B52, ERROR)))))</f>
        <v>24000.00000000036</v>
      </c>
      <c r="E52" cm="1">
        <f t="array" ref="E52">IF(C52=$E$3, 24/B52,IF(C52=$E$5, (24 / B52) * (1 + 0.14 * B52^0.7),IF(C52=$E$7, 0.445,IF(C52=$E$9, $C$12,IF(C52=$E$11, 0.19 - (80000)/B52, ERROR)))))</f>
        <v>24000.00000000036</v>
      </c>
      <c r="F52">
        <v>0.1</v>
      </c>
      <c r="G52">
        <v>1000</v>
      </c>
      <c r="H52">
        <v>350000</v>
      </c>
      <c r="I52" s="2">
        <v>1000000</v>
      </c>
      <c r="N52" s="19">
        <f t="shared" si="3"/>
        <v>6.3095734448015819E-2</v>
      </c>
      <c r="O52" s="22">
        <f t="shared" si="2"/>
        <v>4.3194520341354294E-3</v>
      </c>
      <c r="P52" s="22">
        <f t="shared" si="16"/>
        <v>5.4378679307990861E-3</v>
      </c>
      <c r="Q52" s="22">
        <f t="shared" si="16"/>
        <v>6.8458701240635186E-3</v>
      </c>
      <c r="R52" s="22">
        <f t="shared" si="16"/>
        <v>8.6184398650260268E-3</v>
      </c>
      <c r="S52" s="22">
        <f t="shared" si="16"/>
        <v>1.084997295610113E-2</v>
      </c>
      <c r="T52" s="22">
        <f t="shared" si="16"/>
        <v>1.3659306671715154E-2</v>
      </c>
      <c r="U52" s="22">
        <f t="shared" si="16"/>
        <v>1.7196048276511798E-2</v>
      </c>
      <c r="V52" s="22">
        <f t="shared" si="16"/>
        <v>2.1648542157739974E-2</v>
      </c>
      <c r="W52" s="22">
        <f t="shared" si="16"/>
        <v>2.7253899850676111E-2</v>
      </c>
      <c r="X52" s="22">
        <f t="shared" si="16"/>
        <v>3.4310627092509378E-2</v>
      </c>
      <c r="Y52" s="22">
        <f t="shared" si="16"/>
        <v>4.3194520341353362E-2</v>
      </c>
      <c r="Z52" s="22">
        <f t="shared" si="16"/>
        <v>5.4378679307989675E-2</v>
      </c>
      <c r="AA52" s="22">
        <f t="shared" si="16"/>
        <v>6.8458701240633787E-2</v>
      </c>
      <c r="AB52" s="22">
        <f t="shared" si="16"/>
        <v>8.6184398650258523E-2</v>
      </c>
      <c r="AC52" s="22">
        <f t="shared" si="16"/>
        <v>0.10849972956100927</v>
      </c>
      <c r="AD52" s="22">
        <f t="shared" si="16"/>
        <v>0.13659306671714902</v>
      </c>
      <c r="AE52" s="22">
        <f t="shared" si="16"/>
        <v>0.1719604827651148</v>
      </c>
      <c r="AF52" s="22">
        <f t="shared" si="16"/>
        <v>0.21648542157739534</v>
      </c>
      <c r="AG52" s="22">
        <f t="shared" si="16"/>
        <v>0.27253899850675606</v>
      </c>
      <c r="AH52" s="22">
        <f t="shared" si="16"/>
        <v>0.34310627092508694</v>
      </c>
      <c r="AI52" s="22">
        <f t="shared" si="16"/>
        <v>0.4319452034135256</v>
      </c>
      <c r="AJ52" s="22">
        <f t="shared" si="16"/>
        <v>0.54378679307988764</v>
      </c>
      <c r="AK52" s="22">
        <f t="shared" si="16"/>
        <v>0.68458701240632658</v>
      </c>
      <c r="AL52" s="22">
        <f t="shared" si="16"/>
        <v>0.86184398650257243</v>
      </c>
      <c r="AM52" s="22">
        <f t="shared" si="16"/>
        <v>1.0849972956100764</v>
      </c>
      <c r="AN52" s="22">
        <f t="shared" si="16"/>
        <v>1.3659306671714722</v>
      </c>
      <c r="AO52" s="22">
        <f t="shared" si="16"/>
        <v>1.7196048276511258</v>
      </c>
      <c r="AP52" s="22">
        <f t="shared" si="16"/>
        <v>2.164854215773929</v>
      </c>
      <c r="AQ52" s="22">
        <f t="shared" si="16"/>
        <v>2.7253899850675327</v>
      </c>
      <c r="AR52" s="22">
        <f t="shared" si="16"/>
        <v>3.4310627092508414</v>
      </c>
      <c r="AS52" s="26">
        <f t="shared" si="16"/>
        <v>4.3194520341352236</v>
      </c>
      <c r="AT52" s="24">
        <f t="shared" si="16"/>
        <v>5.4378679307988342</v>
      </c>
      <c r="AU52" s="22">
        <f t="shared" si="16"/>
        <v>6.8458701240632118</v>
      </c>
      <c r="AV52" s="22">
        <f t="shared" si="16"/>
        <v>8.6184398650256639</v>
      </c>
      <c r="AW52" s="22">
        <f t="shared" si="16"/>
        <v>10.8499729561007</v>
      </c>
      <c r="AX52" s="22">
        <f t="shared" si="16"/>
        <v>13.659306671714639</v>
      </c>
      <c r="AY52" s="22">
        <f t="shared" si="16"/>
        <v>17.196048276511153</v>
      </c>
      <c r="AZ52" s="22">
        <f t="shared" si="16"/>
        <v>21.648542157739158</v>
      </c>
      <c r="BA52" s="22">
        <f t="shared" si="16"/>
        <v>27.253899850675165</v>
      </c>
      <c r="BB52" s="22">
        <f t="shared" si="16"/>
        <v>34.310627092508213</v>
      </c>
      <c r="BC52" s="22">
        <f t="shared" si="16"/>
        <v>43.19452034135201</v>
      </c>
      <c r="BD52" s="22">
        <f t="shared" si="16"/>
        <v>54.378679307988079</v>
      </c>
      <c r="BE52" s="22">
        <f t="shared" si="16"/>
        <v>68.458701240631825</v>
      </c>
      <c r="BF52" s="22">
        <f t="shared" si="16"/>
        <v>86.184398650256284</v>
      </c>
      <c r="BG52" s="22">
        <f t="shared" si="16"/>
        <v>108.49972956100649</v>
      </c>
      <c r="BH52" s="22">
        <f t="shared" si="16"/>
        <v>136.59306671714589</v>
      </c>
      <c r="BI52" s="22">
        <f t="shared" si="16"/>
        <v>171.96048276511092</v>
      </c>
      <c r="BJ52" s="22">
        <f t="shared" si="16"/>
        <v>216.48542157739107</v>
      </c>
      <c r="BK52" s="22">
        <f t="shared" si="16"/>
        <v>272.53899850675083</v>
      </c>
      <c r="BL52" s="22">
        <f t="shared" si="16"/>
        <v>343.10627092508116</v>
      </c>
      <c r="BM52" s="22">
        <f t="shared" si="16"/>
        <v>431.94520341351887</v>
      </c>
      <c r="BN52" s="22">
        <f t="shared" si="16"/>
        <v>543.78679307987954</v>
      </c>
      <c r="BO52" s="22">
        <f t="shared" si="16"/>
        <v>684.58701240631672</v>
      </c>
      <c r="BP52" s="22">
        <f t="shared" si="16"/>
        <v>861.84398650256071</v>
      </c>
      <c r="BQ52" s="22">
        <f t="shared" si="16"/>
        <v>1084.9972956100623</v>
      </c>
      <c r="BR52" s="22">
        <f t="shared" si="16"/>
        <v>1365.9306671714558</v>
      </c>
      <c r="BS52" s="22">
        <f t="shared" si="16"/>
        <v>1719.6048276511065</v>
      </c>
      <c r="BT52" s="22">
        <f t="shared" si="16"/>
        <v>2164.8542157739071</v>
      </c>
      <c r="BU52" s="22">
        <f t="shared" si="16"/>
        <v>2725.3899850675048</v>
      </c>
      <c r="BV52" s="22">
        <f t="shared" si="16"/>
        <v>3431.0627092508075</v>
      </c>
      <c r="BW52" s="22">
        <f t="shared" si="16"/>
        <v>4319.4520341351845</v>
      </c>
    </row>
    <row r="53" spans="2:75" x14ac:dyDescent="0.35">
      <c r="B53" s="19">
        <f t="shared" si="11"/>
        <v>1.1220184543019453E-3</v>
      </c>
      <c r="C53" t="str">
        <f t="shared" si="10"/>
        <v>Stoke's</v>
      </c>
      <c r="D53" cm="1">
        <f t="array" ref="D53">IF(C53=$E$3, 24/B53,IF(C53=$E$5, (24 / B53) * (1 + 0.14 * B53^0.7),IF(C53=$E$7, 0.445,IF(C53=$E$9, 0.19 - (80000)/B53,IF(C53=$E$11, 0.19 - (80000)/B53, ERROR)))))</f>
        <v>21390.022515210239</v>
      </c>
      <c r="E53" cm="1">
        <f t="array" ref="E53">IF(C53=$E$3, 24/B53,IF(C53=$E$5, (24 / B53) * (1 + 0.14 * B53^0.7),IF(C53=$E$7, 0.445,IF(C53=$E$9, $C$12,IF(C53=$E$11, 0.19 - (80000)/B53, ERROR)))))</f>
        <v>21390.022515210239</v>
      </c>
      <c r="F53">
        <v>0.1</v>
      </c>
      <c r="G53">
        <v>1000</v>
      </c>
      <c r="H53">
        <v>350000</v>
      </c>
      <c r="I53" s="2">
        <v>1000000</v>
      </c>
      <c r="N53" s="19">
        <f t="shared" si="3"/>
        <v>7.9432823472423725E-2</v>
      </c>
      <c r="O53" s="22">
        <f t="shared" si="2"/>
        <v>5.4378679307990983E-3</v>
      </c>
      <c r="P53" s="22">
        <f t="shared" si="16"/>
        <v>6.8458701240635342E-3</v>
      </c>
      <c r="Q53" s="22">
        <f t="shared" si="16"/>
        <v>8.6184398650260494E-3</v>
      </c>
      <c r="R53" s="22">
        <f t="shared" si="16"/>
        <v>1.0849972956101156E-2</v>
      </c>
      <c r="S53" s="22">
        <f t="shared" si="16"/>
        <v>1.3659306671715188E-2</v>
      </c>
      <c r="T53" s="22">
        <f t="shared" si="16"/>
        <v>1.7196048276511812E-2</v>
      </c>
      <c r="U53" s="22">
        <f t="shared" si="16"/>
        <v>2.1648542157739994E-2</v>
      </c>
      <c r="V53" s="22">
        <f t="shared" si="16"/>
        <v>2.725389985067618E-2</v>
      </c>
      <c r="W53" s="22">
        <f t="shared" si="16"/>
        <v>3.4310627092509413E-2</v>
      </c>
      <c r="X53" s="22">
        <f t="shared" si="16"/>
        <v>4.319452034135348E-2</v>
      </c>
      <c r="Y53" s="22">
        <f t="shared" si="16"/>
        <v>5.4378679307989806E-2</v>
      </c>
      <c r="Z53" s="22">
        <f t="shared" si="16"/>
        <v>6.8458701240633857E-2</v>
      </c>
      <c r="AA53" s="22">
        <f t="shared" si="16"/>
        <v>8.6184398650258745E-2</v>
      </c>
      <c r="AB53" s="22">
        <f t="shared" si="16"/>
        <v>0.10849972956100938</v>
      </c>
      <c r="AC53" s="22">
        <f t="shared" si="16"/>
        <v>0.13659306671714935</v>
      </c>
      <c r="AD53" s="22">
        <f t="shared" si="16"/>
        <v>0.17196048276511494</v>
      </c>
      <c r="AE53" s="22">
        <f t="shared" si="16"/>
        <v>0.21648542157739592</v>
      </c>
      <c r="AF53" s="22">
        <f t="shared" si="16"/>
        <v>0.27253899850675634</v>
      </c>
      <c r="AG53" s="22">
        <f t="shared" si="16"/>
        <v>0.34310627092508778</v>
      </c>
      <c r="AH53" s="22">
        <f t="shared" si="16"/>
        <v>0.4319452034135261</v>
      </c>
      <c r="AI53" s="22">
        <f t="shared" si="16"/>
        <v>0.54378679307988809</v>
      </c>
      <c r="AJ53" s="22">
        <f t="shared" si="16"/>
        <v>0.68458701240632702</v>
      </c>
      <c r="AK53" s="22">
        <f t="shared" si="16"/>
        <v>0.8618439865025731</v>
      </c>
      <c r="AL53" s="22">
        <f t="shared" si="16"/>
        <v>1.0849972956100777</v>
      </c>
      <c r="AM53" s="22">
        <f t="shared" si="16"/>
        <v>1.3659306671714733</v>
      </c>
      <c r="AN53" s="22">
        <f t="shared" si="16"/>
        <v>1.7196048276511271</v>
      </c>
      <c r="AO53" s="22">
        <f t="shared" si="16"/>
        <v>2.1648542157739312</v>
      </c>
      <c r="AP53" s="22">
        <f t="shared" si="16"/>
        <v>2.7253899850675323</v>
      </c>
      <c r="AQ53" s="22">
        <f t="shared" si="16"/>
        <v>3.4310627092508423</v>
      </c>
      <c r="AR53" s="22">
        <f t="shared" si="16"/>
        <v>4.3194520341352272</v>
      </c>
      <c r="AS53" s="26">
        <f t="shared" si="16"/>
        <v>5.4378679307988387</v>
      </c>
      <c r="AT53" s="24">
        <f t="shared" si="16"/>
        <v>6.8458701240632163</v>
      </c>
      <c r="AU53" s="22">
        <f t="shared" si="16"/>
        <v>8.6184398650256639</v>
      </c>
      <c r="AV53" s="22">
        <f t="shared" si="16"/>
        <v>10.8499729561007</v>
      </c>
      <c r="AW53" s="22">
        <f t="shared" si="16"/>
        <v>13.659306671714647</v>
      </c>
      <c r="AX53" s="22">
        <f t="shared" si="16"/>
        <v>17.196048276511167</v>
      </c>
      <c r="AY53" s="22">
        <f t="shared" si="16"/>
        <v>21.648542157739183</v>
      </c>
      <c r="AZ53" s="22">
        <f t="shared" si="16"/>
        <v>27.253899850675154</v>
      </c>
      <c r="BA53" s="22">
        <f t="shared" si="16"/>
        <v>34.310627092508213</v>
      </c>
      <c r="BB53" s="22">
        <f t="shared" si="16"/>
        <v>43.19452034135201</v>
      </c>
      <c r="BC53" s="22">
        <f t="shared" si="16"/>
        <v>54.378679307988101</v>
      </c>
      <c r="BD53" s="22">
        <f t="shared" si="16"/>
        <v>68.458701240631839</v>
      </c>
      <c r="BE53" s="22">
        <f t="shared" si="16"/>
        <v>86.18439865025627</v>
      </c>
      <c r="BF53" s="22">
        <f t="shared" si="16"/>
        <v>108.49972956100655</v>
      </c>
      <c r="BG53" s="22">
        <f t="shared" si="16"/>
        <v>136.59306671714586</v>
      </c>
      <c r="BH53" s="22">
        <f t="shared" si="16"/>
        <v>171.96048276511101</v>
      </c>
      <c r="BI53" s="22">
        <f t="shared" si="16"/>
        <v>216.48542157739104</v>
      </c>
      <c r="BJ53" s="22">
        <f t="shared" si="16"/>
        <v>272.53899850675089</v>
      </c>
      <c r="BK53" s="22">
        <f t="shared" si="16"/>
        <v>343.10627092508116</v>
      </c>
      <c r="BL53" s="22">
        <f t="shared" si="16"/>
        <v>431.94520341351887</v>
      </c>
      <c r="BM53" s="22">
        <f t="shared" si="16"/>
        <v>543.78679307987943</v>
      </c>
      <c r="BN53" s="22">
        <f t="shared" si="16"/>
        <v>684.58701240631683</v>
      </c>
      <c r="BO53" s="22">
        <f t="shared" si="16"/>
        <v>861.84398650256082</v>
      </c>
      <c r="BP53" s="22">
        <f t="shared" si="16"/>
        <v>1084.9972956100628</v>
      </c>
      <c r="BQ53" s="22">
        <f t="shared" si="16"/>
        <v>1365.9306671714553</v>
      </c>
      <c r="BR53" s="22">
        <f t="shared" si="16"/>
        <v>1719.604827651106</v>
      </c>
      <c r="BS53" s="22">
        <f t="shared" si="16"/>
        <v>2164.8542157739066</v>
      </c>
      <c r="BT53" s="22">
        <f t="shared" si="16"/>
        <v>2725.3899850675043</v>
      </c>
      <c r="BU53" s="22">
        <f t="shared" si="16"/>
        <v>3431.0627092508071</v>
      </c>
      <c r="BV53" s="22">
        <f t="shared" si="16"/>
        <v>4319.4520341351836</v>
      </c>
      <c r="BW53" s="22">
        <f t="shared" si="16"/>
        <v>5437.8679307987886</v>
      </c>
    </row>
    <row r="54" spans="2:75" x14ac:dyDescent="0.35">
      <c r="B54" s="19">
        <f t="shared" si="11"/>
        <v>1.258925411794146E-3</v>
      </c>
      <c r="C54" t="str">
        <f t="shared" si="10"/>
        <v>Stoke's</v>
      </c>
      <c r="D54" cm="1">
        <f t="array" ref="D54">IF(C54=$E$3, 24/B54,IF(C54=$E$5, (24 / B54) * (1 + 0.14 * B54^0.7),IF(C54=$E$7, 0.445,IF(C54=$E$9, 0.19 - (80000)/B54,IF(C54=$E$11, 0.19 - (80000)/B54, ERROR)))))</f>
        <v>19063.877633383076</v>
      </c>
      <c r="E54" cm="1">
        <f t="array" ref="E54">IF(C54=$E$3, 24/B54,IF(C54=$E$5, (24 / B54) * (1 + 0.14 * B54^0.7),IF(C54=$E$7, 0.445,IF(C54=$E$9, $C$12,IF(C54=$E$11, 0.19 - (80000)/B54, ERROR)))))</f>
        <v>19063.877633383076</v>
      </c>
      <c r="F54">
        <v>0.1</v>
      </c>
      <c r="G54">
        <v>1000</v>
      </c>
      <c r="H54">
        <v>350000</v>
      </c>
      <c r="I54" s="2">
        <v>1000000</v>
      </c>
      <c r="N54" s="19">
        <f t="shared" si="3"/>
        <v>9.9999999999994427E-2</v>
      </c>
      <c r="O54" s="22">
        <f t="shared" si="2"/>
        <v>6.8458701240635507E-3</v>
      </c>
      <c r="P54" s="22">
        <f t="shared" si="16"/>
        <v>8.6184398650260719E-3</v>
      </c>
      <c r="Q54" s="22">
        <f t="shared" si="16"/>
        <v>1.0849972956101184E-2</v>
      </c>
      <c r="R54" s="22">
        <f t="shared" si="16"/>
        <v>1.3659306671715225E-2</v>
      </c>
      <c r="S54" s="22">
        <f t="shared" si="16"/>
        <v>1.7196048276511857E-2</v>
      </c>
      <c r="T54" s="22">
        <f t="shared" si="16"/>
        <v>2.1648542157740012E-2</v>
      </c>
      <c r="U54" s="22">
        <f t="shared" si="16"/>
        <v>2.7253899850676205E-2</v>
      </c>
      <c r="V54" s="22">
        <f t="shared" si="16"/>
        <v>3.4310627092509503E-2</v>
      </c>
      <c r="W54" s="22">
        <f t="shared" si="16"/>
        <v>4.3194520341353522E-2</v>
      </c>
      <c r="X54" s="22">
        <f t="shared" si="16"/>
        <v>5.4378679307989959E-2</v>
      </c>
      <c r="Y54" s="22">
        <f t="shared" si="16"/>
        <v>6.8458701240634023E-2</v>
      </c>
      <c r="Z54" s="22">
        <f t="shared" si="16"/>
        <v>8.6184398650258828E-2</v>
      </c>
      <c r="AA54" s="22">
        <f t="shared" si="16"/>
        <v>0.10849972956100964</v>
      </c>
      <c r="AB54" s="22">
        <f t="shared" si="16"/>
        <v>0.13659306671714949</v>
      </c>
      <c r="AC54" s="22">
        <f t="shared" si="16"/>
        <v>0.17196048276511539</v>
      </c>
      <c r="AD54" s="22">
        <f t="shared" si="16"/>
        <v>0.21648542157739611</v>
      </c>
      <c r="AE54" s="22">
        <f t="shared" si="16"/>
        <v>0.272538998506757</v>
      </c>
      <c r="AF54" s="22">
        <f t="shared" si="16"/>
        <v>0.34310627092508805</v>
      </c>
      <c r="AG54" s="22">
        <f t="shared" si="16"/>
        <v>0.43194520341352716</v>
      </c>
      <c r="AH54" s="22">
        <f t="shared" si="16"/>
        <v>0.54378679307988864</v>
      </c>
      <c r="AI54" s="22">
        <f t="shared" si="16"/>
        <v>0.68458701240632758</v>
      </c>
      <c r="AJ54" s="22">
        <f t="shared" si="16"/>
        <v>0.86184398650257388</v>
      </c>
      <c r="AK54" s="22">
        <f t="shared" si="16"/>
        <v>1.0849972956100786</v>
      </c>
      <c r="AL54" s="22">
        <f t="shared" si="16"/>
        <v>1.3659306671714748</v>
      </c>
      <c r="AM54" s="22">
        <f t="shared" si="16"/>
        <v>1.7196048276511284</v>
      </c>
      <c r="AN54" s="22">
        <f t="shared" si="16"/>
        <v>2.164854215773933</v>
      </c>
      <c r="AO54" s="22">
        <f t="shared" si="16"/>
        <v>2.7253899850675349</v>
      </c>
      <c r="AP54" s="22">
        <f t="shared" si="16"/>
        <v>3.4310627092508414</v>
      </c>
      <c r="AQ54" s="22">
        <f t="shared" si="16"/>
        <v>4.3194520341352272</v>
      </c>
      <c r="AR54" s="22">
        <f t="shared" si="16"/>
        <v>5.4378679307988422</v>
      </c>
      <c r="AS54" s="26">
        <f t="shared" si="16"/>
        <v>6.8458701240632234</v>
      </c>
      <c r="AT54" s="24">
        <f t="shared" si="16"/>
        <v>8.6184398650256728</v>
      </c>
      <c r="AU54" s="22">
        <f t="shared" si="16"/>
        <v>10.8499729561007</v>
      </c>
      <c r="AV54" s="22">
        <f t="shared" si="16"/>
        <v>13.659306671714651</v>
      </c>
      <c r="AW54" s="22">
        <f t="shared" si="16"/>
        <v>17.196048276511181</v>
      </c>
      <c r="AX54" s="22">
        <f t="shared" si="16"/>
        <v>21.6485421577392</v>
      </c>
      <c r="AY54" s="22">
        <f t="shared" si="16"/>
        <v>27.253899850675186</v>
      </c>
      <c r="AZ54" s="22">
        <f t="shared" si="16"/>
        <v>34.310627092508206</v>
      </c>
      <c r="BA54" s="22">
        <f t="shared" si="16"/>
        <v>43.194520341352018</v>
      </c>
      <c r="BB54" s="22">
        <f t="shared" si="16"/>
        <v>54.378679307988115</v>
      </c>
      <c r="BC54" s="22">
        <f t="shared" si="16"/>
        <v>68.458701240631882</v>
      </c>
      <c r="BD54" s="22">
        <f t="shared" si="16"/>
        <v>86.184398650256298</v>
      </c>
      <c r="BE54" s="22">
        <f t="shared" si="16"/>
        <v>108.49972956100655</v>
      </c>
      <c r="BF54" s="22">
        <f t="shared" si="16"/>
        <v>136.59306671714592</v>
      </c>
      <c r="BG54" s="22">
        <f t="shared" si="16"/>
        <v>171.96048276511101</v>
      </c>
      <c r="BH54" s="22">
        <f t="shared" si="16"/>
        <v>216.48542157739115</v>
      </c>
      <c r="BI54" s="22">
        <f t="shared" si="16"/>
        <v>272.53899850675094</v>
      </c>
      <c r="BJ54" s="22">
        <f t="shared" si="16"/>
        <v>343.10627092508128</v>
      </c>
      <c r="BK54" s="22">
        <f t="shared" si="16"/>
        <v>431.94520341351887</v>
      </c>
      <c r="BL54" s="22">
        <f t="shared" si="16"/>
        <v>543.78679307987943</v>
      </c>
      <c r="BM54" s="22">
        <f t="shared" si="16"/>
        <v>684.58701240631683</v>
      </c>
      <c r="BN54" s="22">
        <f t="shared" si="16"/>
        <v>861.84398650256117</v>
      </c>
      <c r="BO54" s="22">
        <f t="shared" si="16"/>
        <v>1084.997295610063</v>
      </c>
      <c r="BP54" s="22">
        <f t="shared" si="16"/>
        <v>1365.930667171456</v>
      </c>
      <c r="BQ54" s="22">
        <f t="shared" si="16"/>
        <v>1719.604827651106</v>
      </c>
      <c r="BR54" s="22">
        <f t="shared" si="16"/>
        <v>2164.8542157739066</v>
      </c>
      <c r="BS54" s="22">
        <f t="shared" si="16"/>
        <v>2725.3899850675043</v>
      </c>
      <c r="BT54" s="22">
        <f t="shared" si="16"/>
        <v>3431.0627092508071</v>
      </c>
      <c r="BU54" s="22">
        <f t="shared" si="16"/>
        <v>4319.4520341351836</v>
      </c>
      <c r="BV54" s="22">
        <f t="shared" si="16"/>
        <v>5437.8679307987886</v>
      </c>
      <c r="BW54" s="22">
        <f t="shared" si="16"/>
        <v>6845.8701240631608</v>
      </c>
    </row>
    <row r="55" spans="2:75" x14ac:dyDescent="0.35">
      <c r="B55" s="19">
        <f t="shared" si="11"/>
        <v>1.4125375446227288E-3</v>
      </c>
      <c r="C55" t="str">
        <f t="shared" si="10"/>
        <v>Stoke's</v>
      </c>
      <c r="D55" cm="1">
        <f t="array" ref="D55">IF(C55=$E$3, 24/B55,IF(C55=$E$5, (24 / B55) * (1 + 0.14 * B55^0.7),IF(C55=$E$7, 0.445,IF(C55=$E$9, 0.19 - (80000)/B55,IF(C55=$E$11, 0.19 - (80000)/B55, ERROR)))))</f>
        <v>16990.698825219617</v>
      </c>
      <c r="E55" cm="1">
        <f t="array" ref="E55">IF(C55=$E$3, 24/B55,IF(C55=$E$5, (24 / B55) * (1 + 0.14 * B55^0.7),IF(C55=$E$7, 0.445,IF(C55=$E$9, $C$12,IF(C55=$E$11, 0.19 - (80000)/B55, ERROR)))))</f>
        <v>16990.698825219617</v>
      </c>
      <c r="F55">
        <v>0.1</v>
      </c>
      <c r="G55">
        <v>1000</v>
      </c>
      <c r="H55">
        <v>350000</v>
      </c>
      <c r="I55" s="2">
        <v>1000000</v>
      </c>
      <c r="N55" s="19">
        <f t="shared" si="3"/>
        <v>0.12589254117940971</v>
      </c>
      <c r="O55" s="22">
        <f t="shared" si="2"/>
        <v>8.618439865026091E-3</v>
      </c>
      <c r="P55" s="22">
        <f t="shared" si="16"/>
        <v>1.0849972956101213E-2</v>
      </c>
      <c r="Q55" s="22">
        <f t="shared" si="16"/>
        <v>1.3659306671715263E-2</v>
      </c>
      <c r="R55" s="22">
        <f t="shared" si="16"/>
        <v>1.7196048276511906E-2</v>
      </c>
      <c r="S55" s="22">
        <f t="shared" si="16"/>
        <v>2.1648542157740071E-2</v>
      </c>
      <c r="T55" s="22">
        <f t="shared" si="16"/>
        <v>2.7253899850676236E-2</v>
      </c>
      <c r="U55" s="22">
        <f t="shared" si="16"/>
        <v>3.4310627092509538E-2</v>
      </c>
      <c r="V55" s="22">
        <f t="shared" si="16"/>
        <v>4.3194520341353633E-2</v>
      </c>
      <c r="W55" s="22">
        <f t="shared" si="16"/>
        <v>5.4378679307990015E-2</v>
      </c>
      <c r="X55" s="22">
        <f t="shared" si="16"/>
        <v>6.8458701240634204E-2</v>
      </c>
      <c r="Y55" s="22">
        <f t="shared" si="16"/>
        <v>8.618439865025905E-2</v>
      </c>
      <c r="Z55" s="22">
        <f t="shared" si="16"/>
        <v>0.10849972956100977</v>
      </c>
      <c r="AA55" s="22">
        <f t="shared" si="16"/>
        <v>0.13659306671714985</v>
      </c>
      <c r="AB55" s="22">
        <f t="shared" si="16"/>
        <v>0.17196048276511558</v>
      </c>
      <c r="AC55" s="22">
        <f t="shared" si="16"/>
        <v>0.21648542157739667</v>
      </c>
      <c r="AD55" s="22">
        <f t="shared" si="16"/>
        <v>0.27253899850675728</v>
      </c>
      <c r="AE55" s="22">
        <f t="shared" ref="P55:BW59" si="17">AE$3*$N55*$C$5/$C$6</f>
        <v>0.34310627092508905</v>
      </c>
      <c r="AF55" s="22">
        <f t="shared" si="17"/>
        <v>0.4319452034135276</v>
      </c>
      <c r="AG55" s="22">
        <f t="shared" si="17"/>
        <v>0.54378679307988997</v>
      </c>
      <c r="AH55" s="22">
        <f t="shared" si="17"/>
        <v>0.68458701240632847</v>
      </c>
      <c r="AI55" s="22">
        <f t="shared" si="17"/>
        <v>0.86184398650257465</v>
      </c>
      <c r="AJ55" s="22">
        <f t="shared" si="17"/>
        <v>1.0849972956100795</v>
      </c>
      <c r="AK55" s="22">
        <f t="shared" si="17"/>
        <v>1.3659306671714762</v>
      </c>
      <c r="AL55" s="22">
        <f t="shared" si="17"/>
        <v>1.7196048276511304</v>
      </c>
      <c r="AM55" s="22">
        <f t="shared" si="17"/>
        <v>2.1648542157739348</v>
      </c>
      <c r="AN55" s="22">
        <f t="shared" si="17"/>
        <v>2.7253899850675372</v>
      </c>
      <c r="AO55" s="22">
        <f t="shared" si="17"/>
        <v>3.4310627092508454</v>
      </c>
      <c r="AP55" s="22">
        <f t="shared" si="17"/>
        <v>4.3194520341352272</v>
      </c>
      <c r="AQ55" s="22">
        <f t="shared" si="17"/>
        <v>5.437867930798844</v>
      </c>
      <c r="AR55" s="22">
        <f t="shared" si="17"/>
        <v>6.8458701240632287</v>
      </c>
      <c r="AS55" s="26">
        <f t="shared" si="17"/>
        <v>8.6184398650256817</v>
      </c>
      <c r="AT55" s="24">
        <f t="shared" si="17"/>
        <v>10.849972956100713</v>
      </c>
      <c r="AU55" s="22">
        <f t="shared" si="17"/>
        <v>13.659306671714651</v>
      </c>
      <c r="AV55" s="22">
        <f t="shared" si="17"/>
        <v>17.196048276511185</v>
      </c>
      <c r="AW55" s="22">
        <f t="shared" si="17"/>
        <v>21.648542157739218</v>
      </c>
      <c r="AX55" s="22">
        <f t="shared" si="17"/>
        <v>27.253899850675207</v>
      </c>
      <c r="AY55" s="22">
        <f t="shared" si="17"/>
        <v>34.310627092508248</v>
      </c>
      <c r="AZ55" s="22">
        <f t="shared" si="17"/>
        <v>43.19452034135201</v>
      </c>
      <c r="BA55" s="22">
        <f t="shared" si="17"/>
        <v>54.378679307988122</v>
      </c>
      <c r="BB55" s="22">
        <f t="shared" si="17"/>
        <v>68.458701240631882</v>
      </c>
      <c r="BC55" s="22">
        <f t="shared" si="17"/>
        <v>86.184398650256355</v>
      </c>
      <c r="BD55" s="22">
        <f t="shared" si="17"/>
        <v>108.49972956100657</v>
      </c>
      <c r="BE55" s="22">
        <f t="shared" si="17"/>
        <v>136.59306671714592</v>
      </c>
      <c r="BF55" s="22">
        <f t="shared" si="17"/>
        <v>171.9604827651111</v>
      </c>
      <c r="BG55" s="22">
        <f t="shared" si="17"/>
        <v>216.48542157739115</v>
      </c>
      <c r="BH55" s="22">
        <f t="shared" si="17"/>
        <v>272.53899850675106</v>
      </c>
      <c r="BI55" s="22">
        <f t="shared" si="17"/>
        <v>343.10627092508133</v>
      </c>
      <c r="BJ55" s="22">
        <f t="shared" si="17"/>
        <v>431.9452034135191</v>
      </c>
      <c r="BK55" s="22">
        <f t="shared" si="17"/>
        <v>543.78679307987954</v>
      </c>
      <c r="BL55" s="22">
        <f t="shared" si="17"/>
        <v>684.58701240631683</v>
      </c>
      <c r="BM55" s="22">
        <f t="shared" si="17"/>
        <v>861.84398650256117</v>
      </c>
      <c r="BN55" s="22">
        <f t="shared" si="17"/>
        <v>1084.9972956100635</v>
      </c>
      <c r="BO55" s="22">
        <f t="shared" si="17"/>
        <v>1365.9306671714564</v>
      </c>
      <c r="BP55" s="22">
        <f t="shared" si="17"/>
        <v>1719.6048276511067</v>
      </c>
      <c r="BQ55" s="22">
        <f t="shared" si="17"/>
        <v>2164.8542157739071</v>
      </c>
      <c r="BR55" s="22">
        <f t="shared" si="17"/>
        <v>2725.3899850675043</v>
      </c>
      <c r="BS55" s="22">
        <f t="shared" si="17"/>
        <v>3431.0627092508071</v>
      </c>
      <c r="BT55" s="22">
        <f t="shared" si="17"/>
        <v>4319.4520341351836</v>
      </c>
      <c r="BU55" s="22">
        <f t="shared" si="17"/>
        <v>5437.8679307987886</v>
      </c>
      <c r="BV55" s="22">
        <f t="shared" si="17"/>
        <v>6845.8701240631608</v>
      </c>
      <c r="BW55" s="22">
        <f t="shared" si="17"/>
        <v>8618.4398650256007</v>
      </c>
    </row>
    <row r="56" spans="2:75" x14ac:dyDescent="0.35">
      <c r="B56" s="19">
        <f t="shared" si="11"/>
        <v>1.5848931924610842E-3</v>
      </c>
      <c r="C56" t="str">
        <f t="shared" si="10"/>
        <v>Stoke's</v>
      </c>
      <c r="D56" cm="1">
        <f t="array" ref="D56">IF(C56=$E$3, 24/B56,IF(C56=$E$5, (24 / B56) * (1 + 0.14 * B56^0.7),IF(C56=$E$7, 0.445,IF(C56=$E$9, 0.19 - (80000)/B56,IF(C56=$E$11, 0.19 - (80000)/B56, ERROR)))))</f>
        <v>15142.976267524919</v>
      </c>
      <c r="E56" cm="1">
        <f t="array" ref="E56">IF(C56=$E$3, 24/B56,IF(C56=$E$5, (24 / B56) * (1 + 0.14 * B56^0.7),IF(C56=$E$7, 0.445,IF(C56=$E$9, $C$12,IF(C56=$E$11, 0.19 - (80000)/B56, ERROR)))))</f>
        <v>15142.976267524919</v>
      </c>
      <c r="F56">
        <v>0.1</v>
      </c>
      <c r="G56">
        <v>1000</v>
      </c>
      <c r="H56">
        <v>350000</v>
      </c>
      <c r="I56" s="2">
        <v>1000000</v>
      </c>
      <c r="N56" s="19">
        <f t="shared" si="3"/>
        <v>0.15848931924610246</v>
      </c>
      <c r="O56" s="22">
        <f t="shared" si="2"/>
        <v>1.0849972956101236E-2</v>
      </c>
      <c r="P56" s="22">
        <f t="shared" si="17"/>
        <v>1.3659306671715292E-2</v>
      </c>
      <c r="Q56" s="22">
        <f t="shared" si="17"/>
        <v>1.7196048276511944E-2</v>
      </c>
      <c r="R56" s="22">
        <f t="shared" si="17"/>
        <v>2.1648542157740126E-2</v>
      </c>
      <c r="S56" s="22">
        <f t="shared" si="17"/>
        <v>2.7253899850676298E-2</v>
      </c>
      <c r="T56" s="22">
        <f t="shared" si="17"/>
        <v>3.4310627092509559E-2</v>
      </c>
      <c r="U56" s="22">
        <f t="shared" si="17"/>
        <v>4.3194520341353668E-2</v>
      </c>
      <c r="V56" s="22">
        <f t="shared" si="17"/>
        <v>5.4378679307990133E-2</v>
      </c>
      <c r="W56" s="22">
        <f t="shared" si="17"/>
        <v>6.8458701240634259E-2</v>
      </c>
      <c r="X56" s="22">
        <f t="shared" si="17"/>
        <v>8.6184398650259272E-2</v>
      </c>
      <c r="Y56" s="22">
        <f t="shared" si="17"/>
        <v>0.10849972956101002</v>
      </c>
      <c r="Z56" s="22">
        <f t="shared" si="17"/>
        <v>0.13659306671714996</v>
      </c>
      <c r="AA56" s="22">
        <f t="shared" si="17"/>
        <v>0.171960482765116</v>
      </c>
      <c r="AB56" s="22">
        <f t="shared" si="17"/>
        <v>0.21648542157739686</v>
      </c>
      <c r="AC56" s="22">
        <f t="shared" si="17"/>
        <v>0.27253899850675795</v>
      </c>
      <c r="AD56" s="22">
        <f t="shared" si="17"/>
        <v>0.34310627092508916</v>
      </c>
      <c r="AE56" s="22">
        <f t="shared" si="17"/>
        <v>0.43194520341352866</v>
      </c>
      <c r="AF56" s="22">
        <f t="shared" si="17"/>
        <v>0.54378679307989031</v>
      </c>
      <c r="AG56" s="22">
        <f t="shared" si="17"/>
        <v>0.68458701240632991</v>
      </c>
      <c r="AH56" s="22">
        <f t="shared" si="17"/>
        <v>0.86184398650257543</v>
      </c>
      <c r="AI56" s="22">
        <f t="shared" si="17"/>
        <v>1.08499729561008</v>
      </c>
      <c r="AJ56" s="22">
        <f t="shared" si="17"/>
        <v>1.3659306671714768</v>
      </c>
      <c r="AK56" s="22">
        <f t="shared" si="17"/>
        <v>1.7196048276511311</v>
      </c>
      <c r="AL56" s="22">
        <f t="shared" si="17"/>
        <v>2.1648542157739366</v>
      </c>
      <c r="AM56" s="22">
        <f t="shared" si="17"/>
        <v>2.7253899850675389</v>
      </c>
      <c r="AN56" s="22">
        <f t="shared" si="17"/>
        <v>3.4310627092508477</v>
      </c>
      <c r="AO56" s="22">
        <f t="shared" si="17"/>
        <v>4.3194520341352307</v>
      </c>
      <c r="AP56" s="22">
        <f t="shared" si="17"/>
        <v>5.4378679307988422</v>
      </c>
      <c r="AQ56" s="22">
        <f t="shared" si="17"/>
        <v>6.8458701240632287</v>
      </c>
      <c r="AR56" s="22">
        <f t="shared" si="17"/>
        <v>8.6184398650256835</v>
      </c>
      <c r="AS56" s="26">
        <f t="shared" si="17"/>
        <v>10.84997295610072</v>
      </c>
      <c r="AT56" s="24">
        <f t="shared" si="17"/>
        <v>13.65930667171466</v>
      </c>
      <c r="AU56" s="22">
        <f t="shared" si="17"/>
        <v>17.196048276511178</v>
      </c>
      <c r="AV56" s="22">
        <f t="shared" si="17"/>
        <v>21.648542157739215</v>
      </c>
      <c r="AW56" s="22">
        <f t="shared" si="17"/>
        <v>27.253899850675221</v>
      </c>
      <c r="AX56" s="22">
        <f t="shared" si="17"/>
        <v>34.31062709250827</v>
      </c>
      <c r="AY56" s="22">
        <f t="shared" si="17"/>
        <v>43.194520341352046</v>
      </c>
      <c r="AZ56" s="22">
        <f t="shared" si="17"/>
        <v>54.378679307988087</v>
      </c>
      <c r="BA56" s="22">
        <f t="shared" si="17"/>
        <v>68.458701240631882</v>
      </c>
      <c r="BB56" s="22">
        <f t="shared" si="17"/>
        <v>86.184398650256341</v>
      </c>
      <c r="BC56" s="22">
        <f t="shared" si="17"/>
        <v>108.49972956100662</v>
      </c>
      <c r="BD56" s="22">
        <f t="shared" si="17"/>
        <v>136.59306671714592</v>
      </c>
      <c r="BE56" s="22">
        <f t="shared" si="17"/>
        <v>171.96048276511107</v>
      </c>
      <c r="BF56" s="22">
        <f t="shared" si="17"/>
        <v>216.48542157739124</v>
      </c>
      <c r="BG56" s="22">
        <f t="shared" si="17"/>
        <v>272.53899850675094</v>
      </c>
      <c r="BH56" s="22">
        <f t="shared" si="17"/>
        <v>343.10627092508139</v>
      </c>
      <c r="BI56" s="22">
        <f t="shared" si="17"/>
        <v>431.94520341351893</v>
      </c>
      <c r="BJ56" s="22">
        <f t="shared" si="17"/>
        <v>543.78679307987966</v>
      </c>
      <c r="BK56" s="22">
        <f t="shared" si="17"/>
        <v>684.58701240631672</v>
      </c>
      <c r="BL56" s="22">
        <f t="shared" si="17"/>
        <v>861.84398650256082</v>
      </c>
      <c r="BM56" s="22">
        <f t="shared" si="17"/>
        <v>1084.997295610063</v>
      </c>
      <c r="BN56" s="22">
        <f t="shared" si="17"/>
        <v>1365.9306671714564</v>
      </c>
      <c r="BO56" s="22">
        <f t="shared" si="17"/>
        <v>1719.6048276511067</v>
      </c>
      <c r="BP56" s="22">
        <f t="shared" si="17"/>
        <v>2164.8542157739071</v>
      </c>
      <c r="BQ56" s="22">
        <f t="shared" si="17"/>
        <v>2725.3899850675034</v>
      </c>
      <c r="BR56" s="22">
        <f t="shared" si="17"/>
        <v>3431.0627092508062</v>
      </c>
      <c r="BS56" s="22">
        <f t="shared" si="17"/>
        <v>4319.4520341351817</v>
      </c>
      <c r="BT56" s="22">
        <f t="shared" si="17"/>
        <v>5437.8679307987877</v>
      </c>
      <c r="BU56" s="22">
        <f t="shared" si="17"/>
        <v>6845.870124063159</v>
      </c>
      <c r="BV56" s="22">
        <f t="shared" si="17"/>
        <v>8618.4398650255989</v>
      </c>
      <c r="BW56" s="22">
        <f t="shared" si="17"/>
        <v>10849.972956100619</v>
      </c>
    </row>
    <row r="57" spans="2:75" x14ac:dyDescent="0.35">
      <c r="B57" s="19">
        <f t="shared" si="11"/>
        <v>1.7782794100388891E-3</v>
      </c>
      <c r="C57" t="str">
        <f t="shared" si="10"/>
        <v>Stoke's</v>
      </c>
      <c r="D57" cm="1">
        <f t="array" ref="D57">IF(C57=$E$3, 24/B57,IF(C57=$E$5, (24 / B57) * (1 + 0.14 * B57^0.7),IF(C57=$E$7, 0.445,IF(C57=$E$9, 0.19 - (80000)/B57,IF(C57=$E$11, 0.19 - (80000)/B57, ERROR)))))</f>
        <v>13496.191804568633</v>
      </c>
      <c r="E57" cm="1">
        <f t="array" ref="E57">IF(C57=$E$3, 24/B57,IF(C57=$E$5, (24 / B57) * (1 + 0.14 * B57^0.7),IF(C57=$E$7, 0.445,IF(C57=$E$9, $C$12,IF(C57=$E$11, 0.19 - (80000)/B57, ERROR)))))</f>
        <v>13496.191804568633</v>
      </c>
      <c r="F57">
        <v>0.1</v>
      </c>
      <c r="G57">
        <v>1000</v>
      </c>
      <c r="H57">
        <v>350000</v>
      </c>
      <c r="I57" s="2">
        <v>1000000</v>
      </c>
      <c r="N57" s="19">
        <f t="shared" si="3"/>
        <v>0.1995262314968767</v>
      </c>
      <c r="O57" s="22">
        <f t="shared" si="2"/>
        <v>1.3659306671715322E-2</v>
      </c>
      <c r="P57" s="22">
        <f t="shared" si="17"/>
        <v>1.7196048276511985E-2</v>
      </c>
      <c r="Q57" s="22">
        <f t="shared" si="17"/>
        <v>2.1648542157740175E-2</v>
      </c>
      <c r="R57" s="22">
        <f t="shared" si="17"/>
        <v>2.7253899850676364E-2</v>
      </c>
      <c r="S57" s="22">
        <f t="shared" si="17"/>
        <v>3.4310627092509642E-2</v>
      </c>
      <c r="T57" s="22">
        <f t="shared" si="17"/>
        <v>4.3194520341353689E-2</v>
      </c>
      <c r="U57" s="22">
        <f t="shared" si="17"/>
        <v>5.4378679307990181E-2</v>
      </c>
      <c r="V57" s="22">
        <f t="shared" si="17"/>
        <v>6.8458701240634412E-2</v>
      </c>
      <c r="W57" s="22">
        <f t="shared" si="17"/>
        <v>8.6184398650259328E-2</v>
      </c>
      <c r="X57" s="22">
        <f t="shared" si="17"/>
        <v>0.10849972956101028</v>
      </c>
      <c r="Y57" s="22">
        <f t="shared" si="17"/>
        <v>0.13659306671715027</v>
      </c>
      <c r="Z57" s="22">
        <f t="shared" si="17"/>
        <v>0.17196048276511611</v>
      </c>
      <c r="AA57" s="22">
        <f t="shared" si="17"/>
        <v>0.21648542157739739</v>
      </c>
      <c r="AB57" s="22">
        <f t="shared" si="17"/>
        <v>0.27253899850675817</v>
      </c>
      <c r="AC57" s="22">
        <f t="shared" si="17"/>
        <v>0.34310627092509005</v>
      </c>
      <c r="AD57" s="22">
        <f t="shared" si="17"/>
        <v>0.43194520341352882</v>
      </c>
      <c r="AE57" s="22">
        <f t="shared" si="17"/>
        <v>0.54378679307989175</v>
      </c>
      <c r="AF57" s="22">
        <f t="shared" si="17"/>
        <v>0.68458701240633035</v>
      </c>
      <c r="AG57" s="22">
        <f t="shared" si="17"/>
        <v>0.86184398650257732</v>
      </c>
      <c r="AH57" s="22">
        <f t="shared" si="17"/>
        <v>1.0849972956100811</v>
      </c>
      <c r="AI57" s="22">
        <f t="shared" si="17"/>
        <v>1.3659306671714775</v>
      </c>
      <c r="AJ57" s="22">
        <f t="shared" si="17"/>
        <v>1.7196048276511322</v>
      </c>
      <c r="AK57" s="22">
        <f t="shared" si="17"/>
        <v>2.1648542157739374</v>
      </c>
      <c r="AL57" s="22">
        <f t="shared" si="17"/>
        <v>2.7253899850675407</v>
      </c>
      <c r="AM57" s="22">
        <f t="shared" si="17"/>
        <v>3.431062709250849</v>
      </c>
      <c r="AN57" s="22">
        <f t="shared" si="17"/>
        <v>4.3194520341352325</v>
      </c>
      <c r="AO57" s="22">
        <f t="shared" si="17"/>
        <v>5.4378679307988467</v>
      </c>
      <c r="AP57" s="22">
        <f t="shared" si="17"/>
        <v>6.8458701240632269</v>
      </c>
      <c r="AQ57" s="22">
        <f t="shared" si="17"/>
        <v>8.6184398650256835</v>
      </c>
      <c r="AR57" s="22">
        <f t="shared" si="17"/>
        <v>10.849972956100723</v>
      </c>
      <c r="AS57" s="26">
        <f t="shared" si="17"/>
        <v>13.659306671714669</v>
      </c>
      <c r="AT57" s="24">
        <f t="shared" si="17"/>
        <v>17.196048276511188</v>
      </c>
      <c r="AU57" s="22">
        <f t="shared" si="17"/>
        <v>21.648542157739204</v>
      </c>
      <c r="AV57" s="22">
        <f t="shared" si="17"/>
        <v>27.253899850675218</v>
      </c>
      <c r="AW57" s="22">
        <f t="shared" si="17"/>
        <v>34.310627092508291</v>
      </c>
      <c r="AX57" s="22">
        <f t="shared" si="17"/>
        <v>43.194520341352067</v>
      </c>
      <c r="AY57" s="22">
        <f t="shared" si="17"/>
        <v>54.378679307988129</v>
      </c>
      <c r="AZ57" s="22">
        <f t="shared" si="17"/>
        <v>68.458701240631839</v>
      </c>
      <c r="BA57" s="22">
        <f t="shared" si="17"/>
        <v>86.184398650256327</v>
      </c>
      <c r="BB57" s="22">
        <f t="shared" si="17"/>
        <v>108.49972956100659</v>
      </c>
      <c r="BC57" s="22">
        <f t="shared" si="17"/>
        <v>136.593066717146</v>
      </c>
      <c r="BD57" s="22">
        <f t="shared" si="17"/>
        <v>171.96048276511104</v>
      </c>
      <c r="BE57" s="22">
        <f t="shared" si="17"/>
        <v>216.48542157739115</v>
      </c>
      <c r="BF57" s="22">
        <f t="shared" si="17"/>
        <v>272.538998506751</v>
      </c>
      <c r="BG57" s="22">
        <f t="shared" si="17"/>
        <v>343.10627092508128</v>
      </c>
      <c r="BH57" s="22">
        <f t="shared" si="17"/>
        <v>431.9452034135191</v>
      </c>
      <c r="BI57" s="22">
        <f t="shared" si="17"/>
        <v>543.78679307987943</v>
      </c>
      <c r="BJ57" s="22">
        <f t="shared" si="17"/>
        <v>684.58701240631683</v>
      </c>
      <c r="BK57" s="22">
        <f t="shared" si="17"/>
        <v>861.84398650256071</v>
      </c>
      <c r="BL57" s="22">
        <f t="shared" si="17"/>
        <v>1084.9972956100628</v>
      </c>
      <c r="BM57" s="22">
        <f t="shared" si="17"/>
        <v>1365.930667171456</v>
      </c>
      <c r="BN57" s="22">
        <f t="shared" si="17"/>
        <v>1719.6048276511067</v>
      </c>
      <c r="BO57" s="22">
        <f t="shared" si="17"/>
        <v>2164.8542157739071</v>
      </c>
      <c r="BP57" s="22">
        <f t="shared" si="17"/>
        <v>2725.3899850675034</v>
      </c>
      <c r="BQ57" s="22">
        <f t="shared" si="17"/>
        <v>3431.0627092508053</v>
      </c>
      <c r="BR57" s="22">
        <f t="shared" si="17"/>
        <v>4319.4520341351808</v>
      </c>
      <c r="BS57" s="22">
        <f t="shared" si="17"/>
        <v>5437.8679307987841</v>
      </c>
      <c r="BT57" s="22">
        <f t="shared" si="17"/>
        <v>6845.8701240631572</v>
      </c>
      <c r="BU57" s="22">
        <f t="shared" si="17"/>
        <v>8618.4398650255971</v>
      </c>
      <c r="BV57" s="22">
        <f t="shared" si="17"/>
        <v>10849.972956100613</v>
      </c>
      <c r="BW57" s="22">
        <f t="shared" si="17"/>
        <v>13659.306671714543</v>
      </c>
    </row>
    <row r="58" spans="2:75" x14ac:dyDescent="0.35">
      <c r="B58" s="19">
        <f t="shared" si="11"/>
        <v>1.995262314968839E-3</v>
      </c>
      <c r="C58" t="str">
        <f t="shared" si="10"/>
        <v>Stoke's</v>
      </c>
      <c r="D58" cm="1">
        <f t="array" ref="D58">IF(C58=$E$3, 24/B58,IF(C58=$E$5, (24 / B58) * (1 + 0.14 * B58^0.7),IF(C58=$E$7, 0.445,IF(C58=$E$9, 0.19 - (80000)/B58,IF(C58=$E$11, 0.19 - (80000)/B58, ERROR)))))</f>
        <v>12028.493607054779</v>
      </c>
      <c r="E58" cm="1">
        <f t="array" ref="E58">IF(C58=$E$3, 24/B58,IF(C58=$E$5, (24 / B58) * (1 + 0.14 * B58^0.7),IF(C58=$E$7, 0.445,IF(C58=$E$9, $C$12,IF(C58=$E$11, 0.19 - (80000)/B58, ERROR)))))</f>
        <v>12028.493607054779</v>
      </c>
      <c r="F58">
        <v>0.1</v>
      </c>
      <c r="G58">
        <v>1000</v>
      </c>
      <c r="H58">
        <v>350000</v>
      </c>
      <c r="I58" s="2">
        <v>1000000</v>
      </c>
      <c r="N58" s="19">
        <f t="shared" si="3"/>
        <v>0.25118864315094375</v>
      </c>
      <c r="O58" s="22">
        <f t="shared" si="2"/>
        <v>1.719604827651202E-2</v>
      </c>
      <c r="P58" s="22">
        <f t="shared" si="17"/>
        <v>2.1648542157740223E-2</v>
      </c>
      <c r="Q58" s="22">
        <f t="shared" si="17"/>
        <v>2.725389985067643E-2</v>
      </c>
      <c r="R58" s="22">
        <f t="shared" si="17"/>
        <v>3.4310627092509725E-2</v>
      </c>
      <c r="S58" s="22">
        <f t="shared" si="17"/>
        <v>4.3194520341353793E-2</v>
      </c>
      <c r="T58" s="22">
        <f t="shared" si="17"/>
        <v>5.4378679307990209E-2</v>
      </c>
      <c r="U58" s="22">
        <f t="shared" si="17"/>
        <v>6.8458701240634467E-2</v>
      </c>
      <c r="V58" s="22">
        <f t="shared" si="17"/>
        <v>8.6184398650259536E-2</v>
      </c>
      <c r="W58" s="22">
        <f t="shared" si="17"/>
        <v>0.10849972956101035</v>
      </c>
      <c r="X58" s="22">
        <f t="shared" si="17"/>
        <v>0.1365930667171506</v>
      </c>
      <c r="Y58" s="22">
        <f t="shared" si="17"/>
        <v>0.17196048276511647</v>
      </c>
      <c r="Z58" s="22">
        <f t="shared" si="17"/>
        <v>0.21648542157739753</v>
      </c>
      <c r="AA58" s="22">
        <f t="shared" si="17"/>
        <v>0.27253899850675872</v>
      </c>
      <c r="AB58" s="22">
        <f t="shared" si="17"/>
        <v>0.34310627092509033</v>
      </c>
      <c r="AC58" s="22">
        <f t="shared" si="17"/>
        <v>0.43194520341352988</v>
      </c>
      <c r="AD58" s="22">
        <f t="shared" si="17"/>
        <v>0.54378679307989197</v>
      </c>
      <c r="AE58" s="22">
        <f t="shared" si="17"/>
        <v>0.68458701240633202</v>
      </c>
      <c r="AF58" s="22">
        <f t="shared" si="17"/>
        <v>0.86184398650257787</v>
      </c>
      <c r="AG58" s="22">
        <f t="shared" si="17"/>
        <v>1.0849972956100833</v>
      </c>
      <c r="AH58" s="22">
        <f t="shared" si="17"/>
        <v>1.3659306671714786</v>
      </c>
      <c r="AI58" s="22">
        <f t="shared" si="17"/>
        <v>1.7196048276511331</v>
      </c>
      <c r="AJ58" s="22">
        <f t="shared" si="17"/>
        <v>2.1648542157739392</v>
      </c>
      <c r="AK58" s="22">
        <f t="shared" si="17"/>
        <v>2.7253899850675425</v>
      </c>
      <c r="AL58" s="22">
        <f t="shared" si="17"/>
        <v>3.4310627092508521</v>
      </c>
      <c r="AM58" s="22">
        <f t="shared" si="17"/>
        <v>4.3194520341352352</v>
      </c>
      <c r="AN58" s="22">
        <f t="shared" si="17"/>
        <v>5.4378679307988493</v>
      </c>
      <c r="AO58" s="22">
        <f t="shared" si="17"/>
        <v>6.8458701240632314</v>
      </c>
      <c r="AP58" s="22">
        <f t="shared" si="17"/>
        <v>8.6184398650256817</v>
      </c>
      <c r="AQ58" s="22">
        <f t="shared" si="17"/>
        <v>10.849972956100723</v>
      </c>
      <c r="AR58" s="22">
        <f t="shared" si="17"/>
        <v>13.659306671714676</v>
      </c>
      <c r="AS58" s="26">
        <f t="shared" si="17"/>
        <v>17.196048276511199</v>
      </c>
      <c r="AT58" s="24">
        <f t="shared" si="17"/>
        <v>21.648542157739222</v>
      </c>
      <c r="AU58" s="22">
        <f t="shared" si="17"/>
        <v>27.253899850675207</v>
      </c>
      <c r="AV58" s="22">
        <f t="shared" si="17"/>
        <v>34.310627092508284</v>
      </c>
      <c r="AW58" s="22">
        <f t="shared" si="17"/>
        <v>43.194520341352089</v>
      </c>
      <c r="AX58" s="22">
        <f t="shared" si="17"/>
        <v>54.378679307988165</v>
      </c>
      <c r="AY58" s="22">
        <f t="shared" si="17"/>
        <v>68.458701240631896</v>
      </c>
      <c r="AZ58" s="22">
        <f t="shared" si="17"/>
        <v>86.184398650256284</v>
      </c>
      <c r="BA58" s="22">
        <f t="shared" si="17"/>
        <v>108.49972956100657</v>
      </c>
      <c r="BB58" s="22">
        <f t="shared" si="17"/>
        <v>136.59306671714592</v>
      </c>
      <c r="BC58" s="22">
        <f t="shared" si="17"/>
        <v>171.9604827651111</v>
      </c>
      <c r="BD58" s="22">
        <f t="shared" si="17"/>
        <v>216.48542157739115</v>
      </c>
      <c r="BE58" s="22">
        <f t="shared" si="17"/>
        <v>272.53899850675094</v>
      </c>
      <c r="BF58" s="22">
        <f t="shared" si="17"/>
        <v>343.10627092508133</v>
      </c>
      <c r="BG58" s="22">
        <f t="shared" si="17"/>
        <v>431.94520341351887</v>
      </c>
      <c r="BH58" s="22">
        <f t="shared" si="17"/>
        <v>543.78679307987954</v>
      </c>
      <c r="BI58" s="22">
        <f t="shared" si="17"/>
        <v>684.5870124063166</v>
      </c>
      <c r="BJ58" s="22">
        <f t="shared" si="17"/>
        <v>861.84398650256071</v>
      </c>
      <c r="BK58" s="22">
        <f t="shared" si="17"/>
        <v>1084.9972956100623</v>
      </c>
      <c r="BL58" s="22">
        <f t="shared" si="17"/>
        <v>1365.9306671714553</v>
      </c>
      <c r="BM58" s="22">
        <f t="shared" si="17"/>
        <v>1719.604827651106</v>
      </c>
      <c r="BN58" s="22">
        <f t="shared" si="17"/>
        <v>2164.8542157739071</v>
      </c>
      <c r="BO58" s="22">
        <f t="shared" si="17"/>
        <v>2725.3899850675034</v>
      </c>
      <c r="BP58" s="22">
        <f t="shared" si="17"/>
        <v>3431.0627092508053</v>
      </c>
      <c r="BQ58" s="22">
        <f t="shared" si="17"/>
        <v>4319.452034135179</v>
      </c>
      <c r="BR58" s="22">
        <f t="shared" si="17"/>
        <v>5437.8679307987832</v>
      </c>
      <c r="BS58" s="22">
        <f t="shared" si="17"/>
        <v>6845.8701240631544</v>
      </c>
      <c r="BT58" s="22">
        <f t="shared" si="17"/>
        <v>8618.4398650255935</v>
      </c>
      <c r="BU58" s="22">
        <f t="shared" si="17"/>
        <v>10849.972956100612</v>
      </c>
      <c r="BV58" s="22">
        <f t="shared" si="17"/>
        <v>13659.306671714539</v>
      </c>
      <c r="BW58" s="22">
        <f t="shared" si="17"/>
        <v>17196.048276511043</v>
      </c>
    </row>
    <row r="59" spans="2:75" x14ac:dyDescent="0.35">
      <c r="B59" s="19">
        <f t="shared" si="11"/>
        <v>2.2387211385682926E-3</v>
      </c>
      <c r="C59" t="str">
        <f t="shared" si="10"/>
        <v>Stoke's</v>
      </c>
      <c r="D59" cm="1">
        <f t="array" ref="D59">IF(C59=$E$3, 24/B59,IF(C59=$E$5, (24 / B59) * (1 + 0.14 * B59^0.7),IF(C59=$E$7, 0.445,IF(C59=$E$9, 0.19 - (80000)/B59,IF(C59=$E$11, 0.19 - (80000)/B59, ERROR)))))</f>
        <v>10720.40621162334</v>
      </c>
      <c r="E59" cm="1">
        <f t="array" ref="E59">IF(C59=$E$3, 24/B59,IF(C59=$E$5, (24 / B59) * (1 + 0.14 * B59^0.7),IF(C59=$E$7, 0.445,IF(C59=$E$9, $C$12,IF(C59=$E$11, 0.19 - (80000)/B59, ERROR)))))</f>
        <v>10720.40621162334</v>
      </c>
      <c r="F59">
        <v>0.1</v>
      </c>
      <c r="G59">
        <v>1000</v>
      </c>
      <c r="H59">
        <v>350000</v>
      </c>
      <c r="I59" s="2">
        <v>1000000</v>
      </c>
      <c r="N59" s="19">
        <f t="shared" si="3"/>
        <v>0.31622776601681996</v>
      </c>
      <c r="O59" s="22">
        <f t="shared" si="2"/>
        <v>2.1648542157740269E-2</v>
      </c>
      <c r="P59" s="22">
        <f t="shared" si="17"/>
        <v>2.7253899850676496E-2</v>
      </c>
      <c r="Q59" s="22">
        <f t="shared" si="17"/>
        <v>3.4310627092509809E-2</v>
      </c>
      <c r="R59" s="22">
        <f t="shared" si="17"/>
        <v>4.3194520341353911E-2</v>
      </c>
      <c r="S59" s="22">
        <f t="shared" si="17"/>
        <v>5.4378679307990348E-2</v>
      </c>
      <c r="T59" s="22">
        <f t="shared" si="17"/>
        <v>6.8458701240634523E-2</v>
      </c>
      <c r="U59" s="22">
        <f t="shared" si="17"/>
        <v>8.6184398650259619E-2</v>
      </c>
      <c r="V59" s="22">
        <f t="shared" si="17"/>
        <v>0.10849972956101062</v>
      </c>
      <c r="W59" s="22">
        <f t="shared" si="17"/>
        <v>0.13659306671715074</v>
      </c>
      <c r="X59" s="22">
        <f t="shared" si="17"/>
        <v>0.17196048276511694</v>
      </c>
      <c r="Y59" s="22">
        <f t="shared" si="17"/>
        <v>0.21648542157739806</v>
      </c>
      <c r="Z59" s="22">
        <f t="shared" si="17"/>
        <v>0.272538998506759</v>
      </c>
      <c r="AA59" s="22">
        <f t="shared" si="17"/>
        <v>0.34310627092509116</v>
      </c>
      <c r="AB59" s="22">
        <f t="shared" si="17"/>
        <v>0.43194520341353038</v>
      </c>
      <c r="AC59" s="22">
        <f t="shared" si="17"/>
        <v>0.54378679307989342</v>
      </c>
      <c r="AD59" s="22">
        <f t="shared" si="17"/>
        <v>0.68458701240633257</v>
      </c>
      <c r="AE59" s="22">
        <f t="shared" si="17"/>
        <v>0.86184398650258021</v>
      </c>
      <c r="AF59" s="22">
        <f t="shared" si="17"/>
        <v>1.0849972956100844</v>
      </c>
      <c r="AG59" s="22">
        <f t="shared" si="17"/>
        <v>1.3659306671714819</v>
      </c>
      <c r="AH59" s="22">
        <f t="shared" si="17"/>
        <v>1.7196048276511349</v>
      </c>
      <c r="AI59" s="22">
        <f t="shared" si="17"/>
        <v>2.1648542157739401</v>
      </c>
      <c r="AJ59" s="22">
        <f t="shared" si="17"/>
        <v>2.7253899850675447</v>
      </c>
      <c r="AK59" s="22">
        <f t="shared" si="17"/>
        <v>3.4310627092508552</v>
      </c>
      <c r="AL59" s="22">
        <f t="shared" si="17"/>
        <v>4.3194520341352396</v>
      </c>
      <c r="AM59" s="22">
        <f t="shared" si="17"/>
        <v>5.4378679307988538</v>
      </c>
      <c r="AN59" s="22">
        <f t="shared" si="17"/>
        <v>6.8458701240632358</v>
      </c>
      <c r="AO59" s="22">
        <f t="shared" si="17"/>
        <v>8.6184398650256888</v>
      </c>
      <c r="AP59" s="22">
        <f t="shared" si="17"/>
        <v>10.849972956100721</v>
      </c>
      <c r="AQ59" s="22">
        <f t="shared" si="17"/>
        <v>13.659306671714679</v>
      </c>
      <c r="AR59" s="22">
        <f t="shared" si="17"/>
        <v>17.196048276511213</v>
      </c>
      <c r="AS59" s="26">
        <f t="shared" si="17"/>
        <v>21.648542157739239</v>
      </c>
      <c r="AT59" s="24">
        <f t="shared" ref="P59:BW63" si="18">AT$3*$N59*$C$5/$C$6</f>
        <v>27.253899850675236</v>
      </c>
      <c r="AU59" s="22">
        <f t="shared" si="18"/>
        <v>34.310627092508277</v>
      </c>
      <c r="AV59" s="22">
        <f t="shared" si="18"/>
        <v>43.194520341352089</v>
      </c>
      <c r="AW59" s="22">
        <f t="shared" si="18"/>
        <v>54.378679307988207</v>
      </c>
      <c r="AX59" s="22">
        <f t="shared" si="18"/>
        <v>68.458701240631953</v>
      </c>
      <c r="AY59" s="22">
        <f t="shared" si="18"/>
        <v>86.184398650256369</v>
      </c>
      <c r="AZ59" s="22">
        <f t="shared" si="18"/>
        <v>108.49972956100655</v>
      </c>
      <c r="BA59" s="22">
        <f t="shared" si="18"/>
        <v>136.59306671714597</v>
      </c>
      <c r="BB59" s="22">
        <f t="shared" si="18"/>
        <v>171.96048276511112</v>
      </c>
      <c r="BC59" s="22">
        <f t="shared" si="18"/>
        <v>216.48542157739129</v>
      </c>
      <c r="BD59" s="22">
        <f t="shared" si="18"/>
        <v>272.538998506751</v>
      </c>
      <c r="BE59" s="22">
        <f t="shared" si="18"/>
        <v>343.10627092508133</v>
      </c>
      <c r="BF59" s="22">
        <f t="shared" si="18"/>
        <v>431.94520341351915</v>
      </c>
      <c r="BG59" s="22">
        <f t="shared" si="18"/>
        <v>543.78679307987954</v>
      </c>
      <c r="BH59" s="22">
        <f t="shared" si="18"/>
        <v>684.58701240631694</v>
      </c>
      <c r="BI59" s="22">
        <f t="shared" si="18"/>
        <v>861.84398650256071</v>
      </c>
      <c r="BJ59" s="22">
        <f t="shared" si="18"/>
        <v>1084.997295610063</v>
      </c>
      <c r="BK59" s="22">
        <f t="shared" si="18"/>
        <v>1365.9306671714558</v>
      </c>
      <c r="BL59" s="22">
        <f t="shared" si="18"/>
        <v>1719.604827651106</v>
      </c>
      <c r="BM59" s="22">
        <f t="shared" si="18"/>
        <v>2164.8542157739066</v>
      </c>
      <c r="BN59" s="22">
        <f t="shared" si="18"/>
        <v>2725.3899850675043</v>
      </c>
      <c r="BO59" s="22">
        <f t="shared" si="18"/>
        <v>3431.0627092508062</v>
      </c>
      <c r="BP59" s="22">
        <f t="shared" si="18"/>
        <v>4319.4520341351808</v>
      </c>
      <c r="BQ59" s="22">
        <f t="shared" si="18"/>
        <v>5437.8679307987832</v>
      </c>
      <c r="BR59" s="22">
        <f t="shared" si="18"/>
        <v>6845.8701240631535</v>
      </c>
      <c r="BS59" s="22">
        <f t="shared" si="18"/>
        <v>8618.4398650255916</v>
      </c>
      <c r="BT59" s="22">
        <f t="shared" si="18"/>
        <v>10849.972956100612</v>
      </c>
      <c r="BU59" s="22">
        <f t="shared" si="18"/>
        <v>13659.306671714539</v>
      </c>
      <c r="BV59" s="22">
        <f t="shared" si="18"/>
        <v>17196.048276511039</v>
      </c>
      <c r="BW59" s="22">
        <f t="shared" si="18"/>
        <v>21648.542157739041</v>
      </c>
    </row>
    <row r="60" spans="2:75" x14ac:dyDescent="0.35">
      <c r="B60" s="19">
        <f t="shared" si="11"/>
        <v>2.5118864315095244E-3</v>
      </c>
      <c r="C60" t="str">
        <f t="shared" si="10"/>
        <v>Stoke's</v>
      </c>
      <c r="D60" cm="1">
        <f t="array" ref="D60">IF(C60=$E$3, 24/B60,IF(C60=$E$5, (24 / B60) * (1 + 0.14 * B60^0.7),IF(C60=$E$7, 0.445,IF(C60=$E$9, 0.19 - (80000)/B60,IF(C60=$E$11, 0.19 - (80000)/B60, ERROR)))))</f>
        <v>9554.5720932841468</v>
      </c>
      <c r="E60" cm="1">
        <f t="array" ref="E60">IF(C60=$E$3, 24/B60,IF(C60=$E$5, (24 / B60) * (1 + 0.14 * B60^0.7),IF(C60=$E$7, 0.445,IF(C60=$E$9, $C$12,IF(C60=$E$11, 0.19 - (80000)/B60, ERROR)))))</f>
        <v>9554.5720932841468</v>
      </c>
      <c r="F60">
        <v>0.1</v>
      </c>
      <c r="G60">
        <v>1000</v>
      </c>
      <c r="H60">
        <v>350000</v>
      </c>
      <c r="I60" s="2">
        <v>1000000</v>
      </c>
      <c r="N60" s="19">
        <f t="shared" si="3"/>
        <v>0.39810717055347461</v>
      </c>
      <c r="O60" s="22">
        <f t="shared" si="2"/>
        <v>2.7253899850676559E-2</v>
      </c>
      <c r="P60" s="22">
        <f t="shared" si="18"/>
        <v>3.4310627092509899E-2</v>
      </c>
      <c r="Q60" s="22">
        <f t="shared" si="18"/>
        <v>4.3194520341354022E-2</v>
      </c>
      <c r="R60" s="22">
        <f t="shared" si="18"/>
        <v>5.43786793079905E-2</v>
      </c>
      <c r="S60" s="22">
        <f t="shared" si="18"/>
        <v>6.8458701240634703E-2</v>
      </c>
      <c r="T60" s="22">
        <f t="shared" si="18"/>
        <v>8.6184398650259689E-2</v>
      </c>
      <c r="U60" s="22">
        <f t="shared" si="18"/>
        <v>0.10849972956101074</v>
      </c>
      <c r="V60" s="22">
        <f t="shared" si="18"/>
        <v>0.1365930667171511</v>
      </c>
      <c r="W60" s="22">
        <f t="shared" si="18"/>
        <v>0.17196048276511711</v>
      </c>
      <c r="X60" s="22">
        <f t="shared" si="18"/>
        <v>0.21648542157739867</v>
      </c>
      <c r="Y60" s="22">
        <f t="shared" si="18"/>
        <v>0.27253899850675972</v>
      </c>
      <c r="Z60" s="22">
        <f t="shared" si="18"/>
        <v>0.34310627092509149</v>
      </c>
      <c r="AA60" s="22">
        <f t="shared" si="18"/>
        <v>0.43194520341353149</v>
      </c>
      <c r="AB60" s="22">
        <f t="shared" si="18"/>
        <v>0.54378679307989397</v>
      </c>
      <c r="AC60" s="22">
        <f t="shared" si="18"/>
        <v>0.68458701240633446</v>
      </c>
      <c r="AD60" s="22">
        <f t="shared" si="18"/>
        <v>0.86184398650258087</v>
      </c>
      <c r="AE60" s="22">
        <f t="shared" si="18"/>
        <v>1.0849972956100875</v>
      </c>
      <c r="AF60" s="22">
        <f t="shared" si="18"/>
        <v>1.3659306671714833</v>
      </c>
      <c r="AG60" s="22">
        <f t="shared" si="18"/>
        <v>1.7196048276511395</v>
      </c>
      <c r="AH60" s="22">
        <f t="shared" si="18"/>
        <v>2.1648542157739432</v>
      </c>
      <c r="AI60" s="22">
        <f t="shared" si="18"/>
        <v>2.7253899850675469</v>
      </c>
      <c r="AJ60" s="22">
        <f t="shared" si="18"/>
        <v>3.4310627092508574</v>
      </c>
      <c r="AK60" s="22">
        <f t="shared" si="18"/>
        <v>4.3194520341352431</v>
      </c>
      <c r="AL60" s="22">
        <f t="shared" si="18"/>
        <v>5.4378679307988591</v>
      </c>
      <c r="AM60" s="22">
        <f t="shared" si="18"/>
        <v>6.8458701240632438</v>
      </c>
      <c r="AN60" s="22">
        <f t="shared" si="18"/>
        <v>8.6184398650256959</v>
      </c>
      <c r="AO60" s="22">
        <f t="shared" si="18"/>
        <v>10.849972956100732</v>
      </c>
      <c r="AP60" s="22">
        <f t="shared" si="18"/>
        <v>13.659306671714679</v>
      </c>
      <c r="AQ60" s="22">
        <f t="shared" si="18"/>
        <v>17.196048276511213</v>
      </c>
      <c r="AR60" s="22">
        <f t="shared" si="18"/>
        <v>21.648542157739254</v>
      </c>
      <c r="AS60" s="26">
        <f t="shared" si="18"/>
        <v>27.253899850675261</v>
      </c>
      <c r="AT60" s="24">
        <f t="shared" si="18"/>
        <v>34.310627092508312</v>
      </c>
      <c r="AU60" s="22">
        <f t="shared" si="18"/>
        <v>43.194520341352089</v>
      </c>
      <c r="AV60" s="22">
        <f t="shared" si="18"/>
        <v>54.378679307988214</v>
      </c>
      <c r="AW60" s="22">
        <f t="shared" si="18"/>
        <v>68.45870124063201</v>
      </c>
      <c r="AX60" s="22">
        <f t="shared" si="18"/>
        <v>86.184398650256441</v>
      </c>
      <c r="AY60" s="22">
        <f t="shared" si="18"/>
        <v>108.49972956100667</v>
      </c>
      <c r="AZ60" s="22">
        <f t="shared" si="18"/>
        <v>136.59306671714592</v>
      </c>
      <c r="BA60" s="22">
        <f t="shared" si="18"/>
        <v>171.96048276511115</v>
      </c>
      <c r="BB60" s="22">
        <f t="shared" si="18"/>
        <v>216.48542157739129</v>
      </c>
      <c r="BC60" s="22">
        <f t="shared" si="18"/>
        <v>272.53899850675123</v>
      </c>
      <c r="BD60" s="22">
        <f t="shared" si="18"/>
        <v>343.10627092508139</v>
      </c>
      <c r="BE60" s="22">
        <f t="shared" si="18"/>
        <v>431.94520341351915</v>
      </c>
      <c r="BF60" s="22">
        <f t="shared" si="18"/>
        <v>543.78679307987977</v>
      </c>
      <c r="BG60" s="22">
        <f t="shared" si="18"/>
        <v>684.58701240631694</v>
      </c>
      <c r="BH60" s="22">
        <f t="shared" si="18"/>
        <v>861.84398650256117</v>
      </c>
      <c r="BI60" s="22">
        <f t="shared" si="18"/>
        <v>1084.997295610063</v>
      </c>
      <c r="BJ60" s="22">
        <f t="shared" si="18"/>
        <v>1365.9306671714562</v>
      </c>
      <c r="BK60" s="22">
        <f t="shared" si="18"/>
        <v>1719.6048276511065</v>
      </c>
      <c r="BL60" s="22">
        <f t="shared" si="18"/>
        <v>2164.8542157739066</v>
      </c>
      <c r="BM60" s="22">
        <f t="shared" si="18"/>
        <v>2725.3899850675043</v>
      </c>
      <c r="BN60" s="22">
        <f t="shared" si="18"/>
        <v>3431.0627092508071</v>
      </c>
      <c r="BO60" s="22">
        <f t="shared" si="18"/>
        <v>4319.4520341351817</v>
      </c>
      <c r="BP60" s="22">
        <f t="shared" si="18"/>
        <v>5437.8679307987841</v>
      </c>
      <c r="BQ60" s="22">
        <f t="shared" si="18"/>
        <v>6845.8701240631544</v>
      </c>
      <c r="BR60" s="22">
        <f t="shared" si="18"/>
        <v>8618.4398650255916</v>
      </c>
      <c r="BS60" s="22">
        <f t="shared" si="18"/>
        <v>10849.972956100612</v>
      </c>
      <c r="BT60" s="22">
        <f t="shared" si="18"/>
        <v>13659.306671714539</v>
      </c>
      <c r="BU60" s="22">
        <f t="shared" si="18"/>
        <v>17196.048276511039</v>
      </c>
      <c r="BV60" s="22">
        <f t="shared" si="18"/>
        <v>21648.542157739041</v>
      </c>
      <c r="BW60" s="22">
        <f t="shared" si="18"/>
        <v>27253.89985067501</v>
      </c>
    </row>
    <row r="61" spans="2:75" x14ac:dyDescent="0.35">
      <c r="B61" s="19">
        <f t="shared" si="11"/>
        <v>2.8183829312643871E-3</v>
      </c>
      <c r="C61" t="str">
        <f t="shared" si="10"/>
        <v>Stoke's</v>
      </c>
      <c r="D61" cm="1">
        <f t="array" ref="D61">IF(C61=$E$3, 24/B61,IF(C61=$E$5, (24 / B61) * (1 + 0.14 * B61^0.7),IF(C61=$E$7, 0.445,IF(C61=$E$9, 0.19 - (80000)/B61,IF(C61=$E$11, 0.19 - (80000)/B61, ERROR)))))</f>
        <v>8515.5213416060124</v>
      </c>
      <c r="E61" cm="1">
        <f t="array" ref="E61">IF(C61=$E$3, 24/B61,IF(C61=$E$5, (24 / B61) * (1 + 0.14 * B61^0.7),IF(C61=$E$7, 0.445,IF(C61=$E$9, $C$12,IF(C61=$E$11, 0.19 - (80000)/B61, ERROR)))))</f>
        <v>8515.5213416060124</v>
      </c>
      <c r="F61">
        <v>0.1</v>
      </c>
      <c r="G61">
        <v>1000</v>
      </c>
      <c r="H61">
        <v>350000</v>
      </c>
      <c r="I61" s="2">
        <v>1000000</v>
      </c>
      <c r="N61" s="19">
        <f t="shared" si="3"/>
        <v>0.50118723362724382</v>
      </c>
      <c r="O61" s="22">
        <f t="shared" si="2"/>
        <v>3.4310627092509982E-2</v>
      </c>
      <c r="P61" s="22">
        <f t="shared" si="18"/>
        <v>4.319452034135414E-2</v>
      </c>
      <c r="Q61" s="22">
        <f t="shared" si="18"/>
        <v>5.4378679307990653E-2</v>
      </c>
      <c r="R61" s="22">
        <f t="shared" si="18"/>
        <v>6.8458701240634912E-2</v>
      </c>
      <c r="S61" s="22">
        <f t="shared" si="18"/>
        <v>8.6184398650259939E-2</v>
      </c>
      <c r="T61" s="22">
        <f t="shared" si="18"/>
        <v>0.10849972956101085</v>
      </c>
      <c r="U61" s="22">
        <f t="shared" si="18"/>
        <v>0.13659306671715124</v>
      </c>
      <c r="V61" s="22">
        <f t="shared" si="18"/>
        <v>0.17196048276511758</v>
      </c>
      <c r="W61" s="22">
        <f t="shared" si="18"/>
        <v>0.21648542157739889</v>
      </c>
      <c r="X61" s="22">
        <f t="shared" si="18"/>
        <v>0.2725389985067605</v>
      </c>
      <c r="Y61" s="22">
        <f t="shared" si="18"/>
        <v>0.34310627092509244</v>
      </c>
      <c r="Z61" s="22">
        <f t="shared" si="18"/>
        <v>0.43194520341353199</v>
      </c>
      <c r="AA61" s="22">
        <f t="shared" si="18"/>
        <v>0.54378679307989541</v>
      </c>
      <c r="AB61" s="22">
        <f t="shared" si="18"/>
        <v>0.68458701240633524</v>
      </c>
      <c r="AC61" s="22">
        <f t="shared" si="18"/>
        <v>0.8618439865025832</v>
      </c>
      <c r="AD61" s="22">
        <f t="shared" si="18"/>
        <v>1.0849972956100884</v>
      </c>
      <c r="AE61" s="22">
        <f t="shared" si="18"/>
        <v>1.3659306671714868</v>
      </c>
      <c r="AF61" s="22">
        <f t="shared" si="18"/>
        <v>1.7196048276511413</v>
      </c>
      <c r="AG61" s="22">
        <f t="shared" si="18"/>
        <v>2.1648542157739485</v>
      </c>
      <c r="AH61" s="22">
        <f t="shared" si="18"/>
        <v>2.7253899850675509</v>
      </c>
      <c r="AI61" s="22">
        <f t="shared" si="18"/>
        <v>3.4310627092508605</v>
      </c>
      <c r="AJ61" s="22">
        <f t="shared" si="18"/>
        <v>4.3194520341352476</v>
      </c>
      <c r="AK61" s="22">
        <f t="shared" si="18"/>
        <v>5.4378679307988644</v>
      </c>
      <c r="AL61" s="22">
        <f t="shared" si="18"/>
        <v>6.8458701240632509</v>
      </c>
      <c r="AM61" s="22">
        <f t="shared" si="18"/>
        <v>8.6184398650257048</v>
      </c>
      <c r="AN61" s="22">
        <f t="shared" si="18"/>
        <v>10.849972956100743</v>
      </c>
      <c r="AO61" s="22">
        <f t="shared" si="18"/>
        <v>13.659306671714694</v>
      </c>
      <c r="AP61" s="22">
        <f t="shared" si="18"/>
        <v>17.196048276511217</v>
      </c>
      <c r="AQ61" s="22">
        <f t="shared" si="18"/>
        <v>21.648542157739264</v>
      </c>
      <c r="AR61" s="22">
        <f t="shared" si="18"/>
        <v>27.253899850675285</v>
      </c>
      <c r="AS61" s="26">
        <f t="shared" si="18"/>
        <v>34.310627092508348</v>
      </c>
      <c r="AT61" s="24">
        <f t="shared" si="18"/>
        <v>43.194520341352145</v>
      </c>
      <c r="AU61" s="22">
        <f t="shared" si="18"/>
        <v>54.378679307988222</v>
      </c>
      <c r="AV61" s="22">
        <f t="shared" si="18"/>
        <v>68.458701240632024</v>
      </c>
      <c r="AW61" s="22">
        <f t="shared" si="18"/>
        <v>86.184398650256526</v>
      </c>
      <c r="AX61" s="22">
        <f t="shared" si="18"/>
        <v>108.49972956100676</v>
      </c>
      <c r="AY61" s="22">
        <f t="shared" si="18"/>
        <v>136.59306671714612</v>
      </c>
      <c r="AZ61" s="22">
        <f t="shared" si="18"/>
        <v>171.96048276511112</v>
      </c>
      <c r="BA61" s="22">
        <f t="shared" si="18"/>
        <v>216.48542157739132</v>
      </c>
      <c r="BB61" s="22">
        <f t="shared" si="18"/>
        <v>272.53899850675123</v>
      </c>
      <c r="BC61" s="22">
        <f t="shared" si="18"/>
        <v>343.10627092508173</v>
      </c>
      <c r="BD61" s="22">
        <f t="shared" si="18"/>
        <v>431.94520341351921</v>
      </c>
      <c r="BE61" s="22">
        <f t="shared" si="18"/>
        <v>543.78679307987989</v>
      </c>
      <c r="BF61" s="22">
        <f t="shared" si="18"/>
        <v>684.5870124063174</v>
      </c>
      <c r="BG61" s="22">
        <f t="shared" si="18"/>
        <v>861.84398650256117</v>
      </c>
      <c r="BH61" s="22">
        <f t="shared" si="18"/>
        <v>1084.9972956100637</v>
      </c>
      <c r="BI61" s="22">
        <f t="shared" si="18"/>
        <v>1365.9306671714564</v>
      </c>
      <c r="BJ61" s="22">
        <f t="shared" si="18"/>
        <v>1719.6048276511074</v>
      </c>
      <c r="BK61" s="22">
        <f t="shared" si="18"/>
        <v>2164.8542157739071</v>
      </c>
      <c r="BL61" s="22">
        <f t="shared" si="18"/>
        <v>2725.3899850675043</v>
      </c>
      <c r="BM61" s="22">
        <f t="shared" si="18"/>
        <v>3431.0627092508071</v>
      </c>
      <c r="BN61" s="22">
        <f t="shared" si="18"/>
        <v>4319.4520341351836</v>
      </c>
      <c r="BO61" s="22">
        <f t="shared" si="18"/>
        <v>5437.8679307987877</v>
      </c>
      <c r="BP61" s="22">
        <f t="shared" si="18"/>
        <v>6845.8701240631572</v>
      </c>
      <c r="BQ61" s="22">
        <f t="shared" si="18"/>
        <v>8618.4398650255935</v>
      </c>
      <c r="BR61" s="22">
        <f t="shared" si="18"/>
        <v>10849.972956100612</v>
      </c>
      <c r="BS61" s="22">
        <f t="shared" si="18"/>
        <v>13659.306671714539</v>
      </c>
      <c r="BT61" s="22">
        <f t="shared" si="18"/>
        <v>17196.048276511043</v>
      </c>
      <c r="BU61" s="22">
        <f t="shared" si="18"/>
        <v>21648.542157739044</v>
      </c>
      <c r="BV61" s="22">
        <f t="shared" si="18"/>
        <v>27253.899850675014</v>
      </c>
      <c r="BW61" s="22">
        <f t="shared" si="18"/>
        <v>34310.627092508032</v>
      </c>
    </row>
    <row r="62" spans="2:75" x14ac:dyDescent="0.35">
      <c r="B62" s="19">
        <f t="shared" si="11"/>
        <v>3.1622776601683005E-3</v>
      </c>
      <c r="C62" t="str">
        <f t="shared" si="10"/>
        <v>Stoke's</v>
      </c>
      <c r="D62" cm="1">
        <f t="array" ref="D62">IF(C62=$E$3, 24/B62,IF(C62=$E$5, (24 / B62) * (1 + 0.14 * B62^0.7),IF(C62=$E$7, 0.445,IF(C62=$E$9, 0.19 - (80000)/B62,IF(C62=$E$11, 0.19 - (80000)/B62, ERROR)))))</f>
        <v>7589.4663844042998</v>
      </c>
      <c r="E62" cm="1">
        <f t="array" ref="E62">IF(C62=$E$3, 24/B62,IF(C62=$E$5, (24 / B62) * (1 + 0.14 * B62^0.7),IF(C62=$E$7, 0.445,IF(C62=$E$9, $C$12,IF(C62=$E$11, 0.19 - (80000)/B62, ERROR)))))</f>
        <v>7589.4663844042998</v>
      </c>
      <c r="F62">
        <v>0.1</v>
      </c>
      <c r="G62">
        <v>1000</v>
      </c>
      <c r="H62">
        <v>350000</v>
      </c>
      <c r="I62" s="2">
        <v>1000000</v>
      </c>
      <c r="N62" s="19">
        <f t="shared" si="3"/>
        <v>0.63095734448015739</v>
      </c>
      <c r="O62" s="22">
        <f t="shared" si="2"/>
        <v>4.3194520341354244E-2</v>
      </c>
      <c r="P62" s="22">
        <f t="shared" si="18"/>
        <v>5.4378679307990785E-2</v>
      </c>
      <c r="Q62" s="22">
        <f t="shared" si="18"/>
        <v>6.8458701240635078E-2</v>
      </c>
      <c r="R62" s="22">
        <f t="shared" si="18"/>
        <v>8.6184398650260174E-2</v>
      </c>
      <c r="S62" s="22">
        <f t="shared" si="18"/>
        <v>0.10849972956101114</v>
      </c>
      <c r="T62" s="22">
        <f t="shared" si="18"/>
        <v>0.13659306671715135</v>
      </c>
      <c r="U62" s="22">
        <f t="shared" si="18"/>
        <v>0.1719604827651178</v>
      </c>
      <c r="V62" s="22">
        <f t="shared" si="18"/>
        <v>0.21648542157739947</v>
      </c>
      <c r="W62" s="22">
        <f t="shared" si="18"/>
        <v>0.27253899850676078</v>
      </c>
      <c r="X62" s="22">
        <f t="shared" si="18"/>
        <v>0.34310627092509338</v>
      </c>
      <c r="Y62" s="22">
        <f t="shared" si="18"/>
        <v>0.4319452034135331</v>
      </c>
      <c r="Z62" s="22">
        <f t="shared" si="18"/>
        <v>0.54378679307989597</v>
      </c>
      <c r="AA62" s="22">
        <f t="shared" si="18"/>
        <v>0.68458701240633701</v>
      </c>
      <c r="AB62" s="22">
        <f t="shared" si="18"/>
        <v>0.86184398650258409</v>
      </c>
      <c r="AC62" s="22">
        <f t="shared" si="18"/>
        <v>1.0849972956100915</v>
      </c>
      <c r="AD62" s="22">
        <f t="shared" si="18"/>
        <v>1.3659306671714884</v>
      </c>
      <c r="AE62" s="22">
        <f t="shared" si="18"/>
        <v>1.719604827651146</v>
      </c>
      <c r="AF62" s="22">
        <f t="shared" si="18"/>
        <v>2.1648542157739503</v>
      </c>
      <c r="AG62" s="22">
        <f t="shared" si="18"/>
        <v>2.7253899850675571</v>
      </c>
      <c r="AH62" s="22">
        <f t="shared" si="18"/>
        <v>3.431062709250865</v>
      </c>
      <c r="AI62" s="22">
        <f t="shared" si="18"/>
        <v>4.3194520341352511</v>
      </c>
      <c r="AJ62" s="22">
        <f t="shared" si="18"/>
        <v>5.4378679307988689</v>
      </c>
      <c r="AK62" s="22">
        <f t="shared" si="18"/>
        <v>6.8458701240632571</v>
      </c>
      <c r="AL62" s="22">
        <f t="shared" si="18"/>
        <v>8.6184398650257137</v>
      </c>
      <c r="AM62" s="22">
        <f t="shared" si="18"/>
        <v>10.849972956100753</v>
      </c>
      <c r="AN62" s="22">
        <f t="shared" si="18"/>
        <v>13.659306671714706</v>
      </c>
      <c r="AO62" s="22">
        <f t="shared" si="18"/>
        <v>17.196048276511235</v>
      </c>
      <c r="AP62" s="22">
        <f t="shared" si="18"/>
        <v>21.648542157739264</v>
      </c>
      <c r="AQ62" s="22">
        <f t="shared" si="18"/>
        <v>27.253899850675289</v>
      </c>
      <c r="AR62" s="22">
        <f t="shared" si="18"/>
        <v>34.310627092508369</v>
      </c>
      <c r="AS62" s="26">
        <f t="shared" si="18"/>
        <v>43.194520341352181</v>
      </c>
      <c r="AT62" s="24">
        <f t="shared" si="18"/>
        <v>54.378679307988278</v>
      </c>
      <c r="AU62" s="22">
        <f t="shared" si="18"/>
        <v>68.458701240632024</v>
      </c>
      <c r="AV62" s="22">
        <f t="shared" si="18"/>
        <v>86.184398650256526</v>
      </c>
      <c r="AW62" s="22">
        <f t="shared" si="18"/>
        <v>108.49972956100687</v>
      </c>
      <c r="AX62" s="22">
        <f t="shared" si="18"/>
        <v>136.59306671714623</v>
      </c>
      <c r="AY62" s="22">
        <f t="shared" si="18"/>
        <v>171.96048276511129</v>
      </c>
      <c r="AZ62" s="22">
        <f t="shared" si="18"/>
        <v>216.48542157739132</v>
      </c>
      <c r="BA62" s="22">
        <f t="shared" si="18"/>
        <v>272.53899850675128</v>
      </c>
      <c r="BB62" s="22">
        <f t="shared" si="18"/>
        <v>343.10627092508173</v>
      </c>
      <c r="BC62" s="22">
        <f t="shared" si="18"/>
        <v>431.94520341351949</v>
      </c>
      <c r="BD62" s="22">
        <f t="shared" si="18"/>
        <v>543.78679307988</v>
      </c>
      <c r="BE62" s="22">
        <f t="shared" si="18"/>
        <v>684.5870124063174</v>
      </c>
      <c r="BF62" s="22">
        <f t="shared" si="18"/>
        <v>861.84398650256162</v>
      </c>
      <c r="BG62" s="22">
        <f t="shared" si="18"/>
        <v>1084.9972956100635</v>
      </c>
      <c r="BH62" s="22">
        <f t="shared" si="18"/>
        <v>1365.9306671714571</v>
      </c>
      <c r="BI62" s="22">
        <f t="shared" si="18"/>
        <v>1719.6048276511074</v>
      </c>
      <c r="BJ62" s="22">
        <f t="shared" si="18"/>
        <v>2164.854215773908</v>
      </c>
      <c r="BK62" s="22">
        <f t="shared" si="18"/>
        <v>2725.3899850675048</v>
      </c>
      <c r="BL62" s="22">
        <f t="shared" si="18"/>
        <v>3431.0627092508071</v>
      </c>
      <c r="BM62" s="22">
        <f t="shared" si="18"/>
        <v>4319.4520341351836</v>
      </c>
      <c r="BN62" s="22">
        <f t="shared" si="18"/>
        <v>5437.8679307987886</v>
      </c>
      <c r="BO62" s="22">
        <f t="shared" si="18"/>
        <v>6845.870124063159</v>
      </c>
      <c r="BP62" s="22">
        <f t="shared" si="18"/>
        <v>8618.4398650255971</v>
      </c>
      <c r="BQ62" s="22">
        <f t="shared" si="18"/>
        <v>10849.972956100612</v>
      </c>
      <c r="BR62" s="22">
        <f t="shared" si="18"/>
        <v>13659.306671714539</v>
      </c>
      <c r="BS62" s="22">
        <f t="shared" si="18"/>
        <v>17196.048276511039</v>
      </c>
      <c r="BT62" s="22">
        <f t="shared" si="18"/>
        <v>21648.542157739044</v>
      </c>
      <c r="BU62" s="22">
        <f t="shared" si="18"/>
        <v>27253.899850675014</v>
      </c>
      <c r="BV62" s="22">
        <f t="shared" si="18"/>
        <v>34310.627092508032</v>
      </c>
      <c r="BW62" s="22">
        <f t="shared" si="18"/>
        <v>43194.520341351781</v>
      </c>
    </row>
    <row r="63" spans="2:75" x14ac:dyDescent="0.35">
      <c r="B63" s="19">
        <f t="shared" si="11"/>
        <v>3.5481338923356648E-3</v>
      </c>
      <c r="C63" t="str">
        <f t="shared" si="10"/>
        <v>Stoke's</v>
      </c>
      <c r="D63" cm="1">
        <f t="array" ref="D63">IF(C63=$E$3, 24/B63,IF(C63=$E$5, (24 / B63) * (1 + 0.14 * B63^0.7),IF(C63=$E$7, 0.445,IF(C63=$E$9, 0.19 - (80000)/B63,IF(C63=$E$11, 0.19 - (80000)/B63, ERROR)))))</f>
        <v>6764.1190350348606</v>
      </c>
      <c r="E63" cm="1">
        <f t="array" ref="E63">IF(C63=$E$3, 24/B63,IF(C63=$E$5, (24 / B63) * (1 + 0.14 * B63^0.7),IF(C63=$E$7, 0.445,IF(C63=$E$9, $C$12,IF(C63=$E$11, 0.19 - (80000)/B63, ERROR)))))</f>
        <v>6764.1190350348606</v>
      </c>
      <c r="F63">
        <v>0.1</v>
      </c>
      <c r="G63">
        <v>1000</v>
      </c>
      <c r="H63">
        <v>350000</v>
      </c>
      <c r="I63" s="2">
        <v>1000000</v>
      </c>
      <c r="N63" s="19">
        <f t="shared" si="3"/>
        <v>0.7943282347242363</v>
      </c>
      <c r="O63" s="22">
        <f t="shared" si="2"/>
        <v>5.4378679307990917E-2</v>
      </c>
      <c r="P63" s="22">
        <f t="shared" si="18"/>
        <v>6.8458701240635259E-2</v>
      </c>
      <c r="Q63" s="22">
        <f t="shared" si="18"/>
        <v>8.6184398650260383E-2</v>
      </c>
      <c r="R63" s="22">
        <f t="shared" si="18"/>
        <v>0.10849972956101145</v>
      </c>
      <c r="S63" s="22">
        <f t="shared" si="18"/>
        <v>0.13659306671715174</v>
      </c>
      <c r="T63" s="22">
        <f t="shared" si="18"/>
        <v>0.17196048276511788</v>
      </c>
      <c r="U63" s="22">
        <f t="shared" si="18"/>
        <v>0.21648542157739969</v>
      </c>
      <c r="V63" s="22">
        <f t="shared" si="18"/>
        <v>0.2725389985067615</v>
      </c>
      <c r="W63" s="22">
        <f t="shared" si="18"/>
        <v>0.34310627092509371</v>
      </c>
      <c r="X63" s="22">
        <f t="shared" si="18"/>
        <v>0.43194520341353426</v>
      </c>
      <c r="Y63" s="22">
        <f t="shared" si="18"/>
        <v>0.54378679307989741</v>
      </c>
      <c r="Z63" s="22">
        <f t="shared" si="18"/>
        <v>0.68458701240633768</v>
      </c>
      <c r="AA63" s="22">
        <f t="shared" si="18"/>
        <v>0.86184398650258642</v>
      </c>
      <c r="AB63" s="22">
        <f t="shared" si="18"/>
        <v>1.0849972956100926</v>
      </c>
      <c r="AC63" s="22">
        <f t="shared" si="18"/>
        <v>1.3659306671714917</v>
      </c>
      <c r="AD63" s="22">
        <f t="shared" si="18"/>
        <v>1.7196048276511471</v>
      </c>
      <c r="AE63" s="22">
        <f t="shared" si="18"/>
        <v>2.1648542157739565</v>
      </c>
      <c r="AF63" s="22">
        <f t="shared" si="18"/>
        <v>2.7253899850675594</v>
      </c>
      <c r="AG63" s="22">
        <f t="shared" si="18"/>
        <v>3.4310627092508734</v>
      </c>
      <c r="AH63" s="22">
        <f t="shared" si="18"/>
        <v>4.3194520341352565</v>
      </c>
      <c r="AI63" s="22">
        <f t="shared" si="18"/>
        <v>5.4378679307988733</v>
      </c>
      <c r="AJ63" s="22">
        <f t="shared" si="18"/>
        <v>6.8458701240632616</v>
      </c>
      <c r="AK63" s="22">
        <f t="shared" si="18"/>
        <v>8.6184398650257226</v>
      </c>
      <c r="AL63" s="22">
        <f t="shared" si="18"/>
        <v>10.849972956100764</v>
      </c>
      <c r="AM63" s="22">
        <f t="shared" si="18"/>
        <v>13.659306671714718</v>
      </c>
      <c r="AN63" s="22">
        <f t="shared" si="18"/>
        <v>17.196048276511249</v>
      </c>
      <c r="AO63" s="22">
        <f t="shared" si="18"/>
        <v>21.648542157739286</v>
      </c>
      <c r="AP63" s="22">
        <f t="shared" si="18"/>
        <v>27.253899850675285</v>
      </c>
      <c r="AQ63" s="22">
        <f t="shared" si="18"/>
        <v>34.310627092508376</v>
      </c>
      <c r="AR63" s="22">
        <f t="shared" si="18"/>
        <v>43.194520341352209</v>
      </c>
      <c r="AS63" s="26">
        <f t="shared" si="18"/>
        <v>54.378679307988328</v>
      </c>
      <c r="AT63" s="24">
        <f t="shared" si="18"/>
        <v>68.458701240632095</v>
      </c>
      <c r="AU63" s="22">
        <f t="shared" si="18"/>
        <v>86.184398650256526</v>
      </c>
      <c r="AV63" s="22">
        <f t="shared" si="18"/>
        <v>108.49972956100687</v>
      </c>
      <c r="AW63" s="22">
        <f t="shared" si="18"/>
        <v>136.59306671714637</v>
      </c>
      <c r="AX63" s="22">
        <f t="shared" si="18"/>
        <v>171.96048276511144</v>
      </c>
      <c r="AY63" s="22">
        <f t="shared" si="18"/>
        <v>216.48542157739155</v>
      </c>
      <c r="AZ63" s="22">
        <f t="shared" si="18"/>
        <v>272.53899850675123</v>
      </c>
      <c r="BA63" s="22">
        <f t="shared" si="18"/>
        <v>343.10627092508173</v>
      </c>
      <c r="BB63" s="22">
        <f t="shared" si="18"/>
        <v>431.94520341351961</v>
      </c>
      <c r="BC63" s="22">
        <f t="shared" si="18"/>
        <v>543.78679307988034</v>
      </c>
      <c r="BD63" s="22">
        <f t="shared" si="18"/>
        <v>684.58701240631751</v>
      </c>
      <c r="BE63" s="22">
        <f t="shared" si="18"/>
        <v>861.84398650256162</v>
      </c>
      <c r="BF63" s="22">
        <f t="shared" si="18"/>
        <v>1084.9972956100642</v>
      </c>
      <c r="BG63" s="22">
        <f t="shared" si="18"/>
        <v>1365.9306671714569</v>
      </c>
      <c r="BH63" s="22">
        <f t="shared" si="18"/>
        <v>1719.6048276511081</v>
      </c>
      <c r="BI63" s="22">
        <f t="shared" ref="P63:BW67" si="19">BI$3*$N63*$C$5/$C$6</f>
        <v>2164.854215773908</v>
      </c>
      <c r="BJ63" s="22">
        <f t="shared" si="19"/>
        <v>2725.3899850675057</v>
      </c>
      <c r="BK63" s="22">
        <f t="shared" si="19"/>
        <v>3431.0627092508075</v>
      </c>
      <c r="BL63" s="22">
        <f t="shared" si="19"/>
        <v>4319.4520341351836</v>
      </c>
      <c r="BM63" s="22">
        <f t="shared" si="19"/>
        <v>5437.8679307987886</v>
      </c>
      <c r="BN63" s="22">
        <f t="shared" si="19"/>
        <v>6845.8701240631608</v>
      </c>
      <c r="BO63" s="22">
        <f t="shared" si="19"/>
        <v>8618.4398650255989</v>
      </c>
      <c r="BP63" s="22">
        <f t="shared" si="19"/>
        <v>10849.972956100613</v>
      </c>
      <c r="BQ63" s="22">
        <f t="shared" si="19"/>
        <v>13659.306671714539</v>
      </c>
      <c r="BR63" s="22">
        <f t="shared" si="19"/>
        <v>17196.048276511039</v>
      </c>
      <c r="BS63" s="22">
        <f t="shared" si="19"/>
        <v>21648.542157739041</v>
      </c>
      <c r="BT63" s="22">
        <f t="shared" si="19"/>
        <v>27253.899850675014</v>
      </c>
      <c r="BU63" s="22">
        <f t="shared" si="19"/>
        <v>34310.627092508032</v>
      </c>
      <c r="BV63" s="22">
        <f t="shared" si="19"/>
        <v>43194.520341351774</v>
      </c>
      <c r="BW63" s="22">
        <f t="shared" si="19"/>
        <v>54378.679307987826</v>
      </c>
    </row>
    <row r="64" spans="2:75" x14ac:dyDescent="0.35">
      <c r="B64" s="19">
        <f t="shared" si="11"/>
        <v>3.9810717055348693E-3</v>
      </c>
      <c r="C64" t="str">
        <f t="shared" si="10"/>
        <v>Stoke's</v>
      </c>
      <c r="D64" cm="1">
        <f t="array" ref="D64">IF(C64=$E$3, 24/B64,IF(C64=$E$5, (24 / B64) * (1 + 0.14 * B64^0.7),IF(C64=$E$7, 0.445,IF(C64=$E$9, 0.19 - (80000)/B64,IF(C64=$E$11, 0.19 - (80000)/B64, ERROR)))))</f>
        <v>6028.5274356231484</v>
      </c>
      <c r="E64" cm="1">
        <f t="array" ref="E64">IF(C64=$E$3, 24/B64,IF(C64=$E$5, (24 / B64) * (1 + 0.14 * B64^0.7),IF(C64=$E$7, 0.445,IF(C64=$E$9, $C$12,IF(C64=$E$11, 0.19 - (80000)/B64, ERROR)))))</f>
        <v>6028.5274356231484</v>
      </c>
      <c r="F64">
        <v>0.1</v>
      </c>
      <c r="G64">
        <v>1000</v>
      </c>
      <c r="H64">
        <v>350000</v>
      </c>
      <c r="I64" s="2">
        <v>1000000</v>
      </c>
      <c r="N64" s="19">
        <f t="shared" si="3"/>
        <v>0.99999999999994316</v>
      </c>
      <c r="O64" s="22">
        <f t="shared" si="2"/>
        <v>6.8458701240635425E-2</v>
      </c>
      <c r="P64" s="22">
        <f t="shared" si="19"/>
        <v>8.6184398650260619E-2</v>
      </c>
      <c r="Q64" s="22">
        <f t="shared" si="19"/>
        <v>0.10849972956101173</v>
      </c>
      <c r="R64" s="22">
        <f t="shared" si="19"/>
        <v>0.1365930667171521</v>
      </c>
      <c r="S64" s="22">
        <f t="shared" si="19"/>
        <v>0.17196048276511838</v>
      </c>
      <c r="T64" s="22">
        <f t="shared" si="19"/>
        <v>0.21648542157739989</v>
      </c>
      <c r="U64" s="22">
        <f t="shared" si="19"/>
        <v>0.27253899850676178</v>
      </c>
      <c r="V64" s="22">
        <f t="shared" si="19"/>
        <v>0.34310627092509466</v>
      </c>
      <c r="W64" s="22">
        <f t="shared" si="19"/>
        <v>0.43194520341353471</v>
      </c>
      <c r="X64" s="22">
        <f t="shared" si="19"/>
        <v>0.54378679307989897</v>
      </c>
      <c r="Y64" s="22">
        <f t="shared" si="19"/>
        <v>0.68458701240633946</v>
      </c>
      <c r="Z64" s="22">
        <f t="shared" si="19"/>
        <v>0.86184398650258731</v>
      </c>
      <c r="AA64" s="22">
        <f t="shared" si="19"/>
        <v>1.0849972956100953</v>
      </c>
      <c r="AB64" s="22">
        <f t="shared" si="19"/>
        <v>1.3659306671714935</v>
      </c>
      <c r="AC64" s="22">
        <f t="shared" si="19"/>
        <v>1.719604827651152</v>
      </c>
      <c r="AD64" s="22">
        <f t="shared" si="19"/>
        <v>2.1648542157739588</v>
      </c>
      <c r="AE64" s="22">
        <f t="shared" si="19"/>
        <v>2.7253899850675674</v>
      </c>
      <c r="AF64" s="22">
        <f t="shared" si="19"/>
        <v>3.431062709250877</v>
      </c>
      <c r="AG64" s="22">
        <f t="shared" si="19"/>
        <v>4.3194520341352671</v>
      </c>
      <c r="AH64" s="22">
        <f t="shared" si="19"/>
        <v>5.4378679307988804</v>
      </c>
      <c r="AI64" s="22">
        <f t="shared" si="19"/>
        <v>6.8458701240632696</v>
      </c>
      <c r="AJ64" s="22">
        <f t="shared" si="19"/>
        <v>8.6184398650257297</v>
      </c>
      <c r="AK64" s="22">
        <f t="shared" si="19"/>
        <v>10.849972956100775</v>
      </c>
      <c r="AL64" s="22">
        <f t="shared" si="19"/>
        <v>13.659306671714733</v>
      </c>
      <c r="AM64" s="22">
        <f t="shared" si="19"/>
        <v>17.196048276511267</v>
      </c>
      <c r="AN64" s="22">
        <f t="shared" si="19"/>
        <v>21.648542157739303</v>
      </c>
      <c r="AO64" s="22">
        <f t="shared" si="19"/>
        <v>27.253899850675321</v>
      </c>
      <c r="AP64" s="22">
        <f t="shared" si="19"/>
        <v>34.310627092508376</v>
      </c>
      <c r="AQ64" s="22">
        <f t="shared" si="19"/>
        <v>43.194520341352224</v>
      </c>
      <c r="AR64" s="22">
        <f t="shared" si="19"/>
        <v>54.378679307988371</v>
      </c>
      <c r="AS64" s="26">
        <f t="shared" si="19"/>
        <v>68.458701240632166</v>
      </c>
      <c r="AT64" s="24">
        <f t="shared" si="19"/>
        <v>86.184398650256625</v>
      </c>
      <c r="AU64" s="22">
        <f t="shared" si="19"/>
        <v>108.49972956100689</v>
      </c>
      <c r="AV64" s="22">
        <f t="shared" si="19"/>
        <v>136.59306671714637</v>
      </c>
      <c r="AW64" s="22">
        <f t="shared" si="19"/>
        <v>171.96048276511164</v>
      </c>
      <c r="AX64" s="22">
        <f t="shared" si="19"/>
        <v>216.48542157739178</v>
      </c>
      <c r="AY64" s="22">
        <f t="shared" si="19"/>
        <v>272.53899850675157</v>
      </c>
      <c r="AZ64" s="22">
        <f t="shared" si="19"/>
        <v>343.10627092508173</v>
      </c>
      <c r="BA64" s="22">
        <f t="shared" si="19"/>
        <v>431.94520341351966</v>
      </c>
      <c r="BB64" s="22">
        <f t="shared" si="19"/>
        <v>543.78679307988045</v>
      </c>
      <c r="BC64" s="22">
        <f t="shared" si="19"/>
        <v>684.58701240631808</v>
      </c>
      <c r="BD64" s="22">
        <f t="shared" si="19"/>
        <v>861.84398650256185</v>
      </c>
      <c r="BE64" s="22">
        <f t="shared" si="19"/>
        <v>1084.9972956100642</v>
      </c>
      <c r="BF64" s="22">
        <f t="shared" si="19"/>
        <v>1365.9306671714578</v>
      </c>
      <c r="BG64" s="22">
        <f t="shared" si="19"/>
        <v>1719.6048276511078</v>
      </c>
      <c r="BH64" s="22">
        <f t="shared" si="19"/>
        <v>2164.8542157739093</v>
      </c>
      <c r="BI64" s="22">
        <f t="shared" si="19"/>
        <v>2725.3899850675061</v>
      </c>
      <c r="BJ64" s="22">
        <f t="shared" si="19"/>
        <v>3431.0627092508089</v>
      </c>
      <c r="BK64" s="22">
        <f t="shared" si="19"/>
        <v>4319.4520341351845</v>
      </c>
      <c r="BL64" s="22">
        <f t="shared" si="19"/>
        <v>5437.8679307987886</v>
      </c>
      <c r="BM64" s="22">
        <f t="shared" si="19"/>
        <v>6845.8701240631608</v>
      </c>
      <c r="BN64" s="22">
        <f t="shared" si="19"/>
        <v>8618.4398650256007</v>
      </c>
      <c r="BO64" s="22">
        <f t="shared" si="19"/>
        <v>10849.972956100619</v>
      </c>
      <c r="BP64" s="22">
        <f t="shared" si="19"/>
        <v>13659.306671714543</v>
      </c>
      <c r="BQ64" s="22">
        <f t="shared" si="19"/>
        <v>17196.048276511043</v>
      </c>
      <c r="BR64" s="22">
        <f t="shared" si="19"/>
        <v>21648.542157739041</v>
      </c>
      <c r="BS64" s="22">
        <f t="shared" si="19"/>
        <v>27253.89985067501</v>
      </c>
      <c r="BT64" s="22">
        <f t="shared" si="19"/>
        <v>34310.627092508032</v>
      </c>
      <c r="BU64" s="22">
        <f t="shared" si="19"/>
        <v>43194.520341351781</v>
      </c>
      <c r="BV64" s="22">
        <f t="shared" si="19"/>
        <v>54378.679307987826</v>
      </c>
      <c r="BW64" s="22">
        <f t="shared" si="19"/>
        <v>68458.701240631533</v>
      </c>
    </row>
    <row r="65" spans="2:75" x14ac:dyDescent="0.35">
      <c r="B65" s="19">
        <f t="shared" si="11"/>
        <v>4.4668359215095099E-3</v>
      </c>
      <c r="C65" t="str">
        <f t="shared" si="10"/>
        <v>Stoke's</v>
      </c>
      <c r="D65" cm="1">
        <f t="array" ref="D65">IF(C65=$E$3, 24/B65,IF(C65=$E$5, (24 / B65) * (1 + 0.14 * B65^0.7),IF(C65=$E$7, 0.445,IF(C65=$E$9, 0.19 - (80000)/B65,IF(C65=$E$11, 0.19 - (80000)/B65, ERROR)))))</f>
        <v>5372.9307325641612</v>
      </c>
      <c r="E65" cm="1">
        <f t="array" ref="E65">IF(C65=$E$3, 24/B65,IF(C65=$E$5, (24 / B65) * (1 + 0.14 * B65^0.7),IF(C65=$E$7, 0.445,IF(C65=$E$9, $C$12,IF(C65=$E$11, 0.19 - (80000)/B65, ERROR)))))</f>
        <v>5372.9307325641612</v>
      </c>
      <c r="F65">
        <v>0.1</v>
      </c>
      <c r="G65">
        <v>1000</v>
      </c>
      <c r="H65">
        <v>350000</v>
      </c>
      <c r="I65" s="2">
        <v>1000000</v>
      </c>
      <c r="N65" s="19">
        <f t="shared" si="3"/>
        <v>1.2589254117940958</v>
      </c>
      <c r="O65" s="22">
        <f t="shared" si="2"/>
        <v>8.6184398650260827E-2</v>
      </c>
      <c r="P65" s="22">
        <f t="shared" si="19"/>
        <v>0.10849972956101203</v>
      </c>
      <c r="Q65" s="22">
        <f t="shared" si="19"/>
        <v>0.13659306671715249</v>
      </c>
      <c r="R65" s="22">
        <f t="shared" si="19"/>
        <v>0.17196048276511888</v>
      </c>
      <c r="S65" s="22">
        <f t="shared" si="19"/>
        <v>0.2164854215774005</v>
      </c>
      <c r="T65" s="22">
        <f t="shared" si="19"/>
        <v>0.27253899850676205</v>
      </c>
      <c r="U65" s="22">
        <f t="shared" si="19"/>
        <v>0.34310627092509505</v>
      </c>
      <c r="V65" s="22">
        <f t="shared" si="19"/>
        <v>0.43194520341353593</v>
      </c>
      <c r="W65" s="22">
        <f t="shared" si="19"/>
        <v>0.54378679307989963</v>
      </c>
      <c r="X65" s="22">
        <f t="shared" si="19"/>
        <v>0.68458701240634157</v>
      </c>
      <c r="Y65" s="22">
        <f t="shared" si="19"/>
        <v>0.86184398650258964</v>
      </c>
      <c r="Z65" s="22">
        <f t="shared" si="19"/>
        <v>1.0849972956100966</v>
      </c>
      <c r="AA65" s="22">
        <f t="shared" si="19"/>
        <v>1.365930667171497</v>
      </c>
      <c r="AB65" s="22">
        <f t="shared" si="19"/>
        <v>1.7196048276511542</v>
      </c>
      <c r="AC65" s="22">
        <f t="shared" si="19"/>
        <v>2.164854215773965</v>
      </c>
      <c r="AD65" s="22">
        <f t="shared" si="19"/>
        <v>2.72538998506757</v>
      </c>
      <c r="AE65" s="22">
        <f t="shared" si="19"/>
        <v>3.4310627092508872</v>
      </c>
      <c r="AF65" s="22">
        <f t="shared" si="19"/>
        <v>4.3194520341352725</v>
      </c>
      <c r="AG65" s="22">
        <f t="shared" si="19"/>
        <v>5.4378679307988946</v>
      </c>
      <c r="AH65" s="22">
        <f t="shared" si="19"/>
        <v>6.8458701240632767</v>
      </c>
      <c r="AI65" s="22">
        <f t="shared" si="19"/>
        <v>8.6184398650257386</v>
      </c>
      <c r="AJ65" s="22">
        <f t="shared" si="19"/>
        <v>10.849972956100784</v>
      </c>
      <c r="AK65" s="22">
        <f t="shared" si="19"/>
        <v>13.659306671714745</v>
      </c>
      <c r="AL65" s="22">
        <f t="shared" si="19"/>
        <v>17.196048276511284</v>
      </c>
      <c r="AM65" s="22">
        <f t="shared" si="19"/>
        <v>21.648542157739328</v>
      </c>
      <c r="AN65" s="22">
        <f t="shared" si="19"/>
        <v>27.253899850675346</v>
      </c>
      <c r="AO65" s="22">
        <f t="shared" si="19"/>
        <v>34.310627092508426</v>
      </c>
      <c r="AP65" s="22">
        <f t="shared" si="19"/>
        <v>43.194520341352231</v>
      </c>
      <c r="AQ65" s="22">
        <f t="shared" si="19"/>
        <v>54.378679307988385</v>
      </c>
      <c r="AR65" s="22">
        <f t="shared" si="19"/>
        <v>68.458701240632223</v>
      </c>
      <c r="AS65" s="26">
        <f t="shared" si="19"/>
        <v>86.184398650256711</v>
      </c>
      <c r="AT65" s="24">
        <f t="shared" si="19"/>
        <v>108.49972956100702</v>
      </c>
      <c r="AU65" s="22">
        <f t="shared" si="19"/>
        <v>136.5930667171464</v>
      </c>
      <c r="AV65" s="22">
        <f t="shared" si="19"/>
        <v>171.96048276511166</v>
      </c>
      <c r="AW65" s="22">
        <f t="shared" si="19"/>
        <v>216.48542157739197</v>
      </c>
      <c r="AX65" s="22">
        <f t="shared" si="19"/>
        <v>272.53899850675185</v>
      </c>
      <c r="AY65" s="22">
        <f t="shared" si="19"/>
        <v>343.10627092508213</v>
      </c>
      <c r="AZ65" s="22">
        <f t="shared" si="19"/>
        <v>431.94520341351966</v>
      </c>
      <c r="BA65" s="22">
        <f t="shared" si="19"/>
        <v>543.78679307988068</v>
      </c>
      <c r="BB65" s="22">
        <f t="shared" si="19"/>
        <v>684.58701240631819</v>
      </c>
      <c r="BC65" s="22">
        <f t="shared" si="19"/>
        <v>861.84398650256276</v>
      </c>
      <c r="BD65" s="22">
        <f t="shared" si="19"/>
        <v>1084.9972956100648</v>
      </c>
      <c r="BE65" s="22">
        <f t="shared" si="19"/>
        <v>1365.930667171458</v>
      </c>
      <c r="BF65" s="22">
        <f t="shared" si="19"/>
        <v>1719.6048276511094</v>
      </c>
      <c r="BG65" s="22">
        <f t="shared" si="19"/>
        <v>2164.8542157739093</v>
      </c>
      <c r="BH65" s="22">
        <f t="shared" si="19"/>
        <v>2725.3899850675084</v>
      </c>
      <c r="BI65" s="22">
        <f t="shared" si="19"/>
        <v>3431.0627092508098</v>
      </c>
      <c r="BJ65" s="22">
        <f t="shared" si="19"/>
        <v>4319.4520341351863</v>
      </c>
      <c r="BK65" s="22">
        <f t="shared" si="19"/>
        <v>5437.8679307987904</v>
      </c>
      <c r="BL65" s="22">
        <f t="shared" si="19"/>
        <v>6845.8701240631617</v>
      </c>
      <c r="BM65" s="22">
        <f t="shared" si="19"/>
        <v>8618.4398650256026</v>
      </c>
      <c r="BN65" s="22">
        <f t="shared" si="19"/>
        <v>10849.972956100624</v>
      </c>
      <c r="BO65" s="22">
        <f t="shared" si="19"/>
        <v>13659.30667171455</v>
      </c>
      <c r="BP65" s="22">
        <f t="shared" si="19"/>
        <v>17196.04827651105</v>
      </c>
      <c r="BQ65" s="22">
        <f t="shared" si="19"/>
        <v>21648.542157739044</v>
      </c>
      <c r="BR65" s="22">
        <f t="shared" si="19"/>
        <v>27253.899850675014</v>
      </c>
      <c r="BS65" s="22">
        <f t="shared" si="19"/>
        <v>34310.627092508039</v>
      </c>
      <c r="BT65" s="22">
        <f t="shared" si="19"/>
        <v>43194.520341351796</v>
      </c>
      <c r="BU65" s="22">
        <f t="shared" si="19"/>
        <v>54378.679307987841</v>
      </c>
      <c r="BV65" s="22">
        <f t="shared" si="19"/>
        <v>68458.701240631533</v>
      </c>
      <c r="BW65" s="22">
        <f t="shared" si="19"/>
        <v>86184.398650255927</v>
      </c>
    </row>
    <row r="66" spans="2:75" x14ac:dyDescent="0.35">
      <c r="B66" s="19">
        <f t="shared" si="11"/>
        <v>5.0118723362725832E-3</v>
      </c>
      <c r="C66" t="str">
        <f t="shared" si="10"/>
        <v>Stoke's</v>
      </c>
      <c r="D66" cm="1">
        <f t="array" ref="D66">IF(C66=$E$3, 24/B66,IF(C66=$E$5, (24 / B66) * (1 + 0.14 * B66^0.7),IF(C66=$E$7, 0.445,IF(C66=$E$9, 0.19 - (80000)/B66,IF(C66=$E$11, 0.19 - (80000)/B66, ERROR)))))</f>
        <v>4788.629555925444</v>
      </c>
      <c r="E66" cm="1">
        <f t="array" ref="E66">IF(C66=$E$3, 24/B66,IF(C66=$E$5, (24 / B66) * (1 + 0.14 * B66^0.7),IF(C66=$E$7, 0.445,IF(C66=$E$9, $C$12,IF(C66=$E$11, 0.19 - (80000)/B66, ERROR)))))</f>
        <v>4788.629555925444</v>
      </c>
      <c r="F66">
        <v>0.1</v>
      </c>
      <c r="G66">
        <v>1000</v>
      </c>
      <c r="H66">
        <v>350000</v>
      </c>
      <c r="I66" s="2">
        <v>1000000</v>
      </c>
      <c r="N66" s="19">
        <f t="shared" si="3"/>
        <v>1.5848931924610237</v>
      </c>
      <c r="O66" s="22">
        <f t="shared" si="2"/>
        <v>0.1084997295610123</v>
      </c>
      <c r="P66" s="22">
        <f t="shared" si="19"/>
        <v>0.13659306671715285</v>
      </c>
      <c r="Q66" s="22">
        <f t="shared" si="19"/>
        <v>0.17196048276511935</v>
      </c>
      <c r="R66" s="22">
        <f t="shared" si="19"/>
        <v>0.21648542157740114</v>
      </c>
      <c r="S66" s="22">
        <f t="shared" si="19"/>
        <v>0.27253899850676283</v>
      </c>
      <c r="T66" s="22">
        <f t="shared" si="19"/>
        <v>0.34310627092509532</v>
      </c>
      <c r="U66" s="22">
        <f t="shared" si="19"/>
        <v>0.43194520341353643</v>
      </c>
      <c r="V66" s="22">
        <f t="shared" si="19"/>
        <v>0.54378679307990108</v>
      </c>
      <c r="W66" s="22">
        <f t="shared" si="19"/>
        <v>0.68458701240634223</v>
      </c>
      <c r="X66" s="22">
        <f t="shared" si="19"/>
        <v>0.86184398650259231</v>
      </c>
      <c r="Y66" s="22">
        <f t="shared" si="19"/>
        <v>1.0849972956100995</v>
      </c>
      <c r="Z66" s="22">
        <f t="shared" si="19"/>
        <v>1.3659306671714988</v>
      </c>
      <c r="AA66" s="22">
        <f t="shared" si="19"/>
        <v>1.7196048276511589</v>
      </c>
      <c r="AB66" s="22">
        <f t="shared" si="19"/>
        <v>2.1648542157739672</v>
      </c>
      <c r="AC66" s="22">
        <f t="shared" si="19"/>
        <v>2.7253899850675776</v>
      </c>
      <c r="AD66" s="22">
        <f t="shared" si="19"/>
        <v>3.4310627092508899</v>
      </c>
      <c r="AE66" s="22">
        <f t="shared" si="19"/>
        <v>4.319452034135284</v>
      </c>
      <c r="AF66" s="22">
        <f t="shared" si="19"/>
        <v>5.4378679307989</v>
      </c>
      <c r="AG66" s="22">
        <f t="shared" si="19"/>
        <v>6.8458701240632953</v>
      </c>
      <c r="AH66" s="22">
        <f t="shared" si="19"/>
        <v>8.6184398650257474</v>
      </c>
      <c r="AI66" s="22">
        <f t="shared" si="19"/>
        <v>10.849972956100794</v>
      </c>
      <c r="AJ66" s="22">
        <f t="shared" si="19"/>
        <v>13.659306671714761</v>
      </c>
      <c r="AK66" s="22">
        <f t="shared" si="19"/>
        <v>17.196048276511302</v>
      </c>
      <c r="AL66" s="22">
        <f t="shared" si="19"/>
        <v>21.64854215773935</v>
      </c>
      <c r="AM66" s="22">
        <f t="shared" si="19"/>
        <v>27.253899850675371</v>
      </c>
      <c r="AN66" s="22">
        <f t="shared" si="19"/>
        <v>34.310627092508454</v>
      </c>
      <c r="AO66" s="22">
        <f t="shared" si="19"/>
        <v>43.19452034135228</v>
      </c>
      <c r="AP66" s="22">
        <f t="shared" si="19"/>
        <v>54.378679307988392</v>
      </c>
      <c r="AQ66" s="22">
        <f t="shared" si="19"/>
        <v>68.458701240632237</v>
      </c>
      <c r="AR66" s="22">
        <f t="shared" si="19"/>
        <v>86.184398650256782</v>
      </c>
      <c r="AS66" s="26">
        <f t="shared" si="19"/>
        <v>108.49972956100713</v>
      </c>
      <c r="AT66" s="24">
        <f t="shared" si="19"/>
        <v>136.59306671714654</v>
      </c>
      <c r="AU66" s="22">
        <f t="shared" si="19"/>
        <v>171.96048276511166</v>
      </c>
      <c r="AV66" s="22">
        <f t="shared" si="19"/>
        <v>216.48542157739197</v>
      </c>
      <c r="AW66" s="22">
        <f t="shared" si="19"/>
        <v>272.53899850675208</v>
      </c>
      <c r="AX66" s="22">
        <f t="shared" si="19"/>
        <v>343.10627092508247</v>
      </c>
      <c r="AY66" s="22">
        <f t="shared" si="19"/>
        <v>431.94520341352018</v>
      </c>
      <c r="AZ66" s="22">
        <f t="shared" si="19"/>
        <v>543.78679307988068</v>
      </c>
      <c r="BA66" s="22">
        <f t="shared" si="19"/>
        <v>684.58701240631842</v>
      </c>
      <c r="BB66" s="22">
        <f t="shared" si="19"/>
        <v>861.84398650256287</v>
      </c>
      <c r="BC66" s="22">
        <f t="shared" si="19"/>
        <v>1084.9972956100655</v>
      </c>
      <c r="BD66" s="22">
        <f t="shared" si="19"/>
        <v>1365.9306671714585</v>
      </c>
      <c r="BE66" s="22">
        <f t="shared" si="19"/>
        <v>1719.6048276511096</v>
      </c>
      <c r="BF66" s="22">
        <f t="shared" si="19"/>
        <v>2164.8542157739107</v>
      </c>
      <c r="BG66" s="22">
        <f t="shared" si="19"/>
        <v>2725.3899850675084</v>
      </c>
      <c r="BH66" s="22">
        <f t="shared" si="19"/>
        <v>3431.0627092508116</v>
      </c>
      <c r="BI66" s="22">
        <f t="shared" si="19"/>
        <v>4319.4520341351872</v>
      </c>
      <c r="BJ66" s="22">
        <f t="shared" si="19"/>
        <v>5437.8679307987932</v>
      </c>
      <c r="BK66" s="22">
        <f t="shared" si="19"/>
        <v>6845.8701240631635</v>
      </c>
      <c r="BL66" s="22">
        <f t="shared" si="19"/>
        <v>8618.4398650256026</v>
      </c>
      <c r="BM66" s="22">
        <f t="shared" si="19"/>
        <v>10849.972956100624</v>
      </c>
      <c r="BN66" s="22">
        <f t="shared" si="19"/>
        <v>13659.306671714558</v>
      </c>
      <c r="BO66" s="22">
        <f t="shared" si="19"/>
        <v>17196.048276511057</v>
      </c>
      <c r="BP66" s="22">
        <f t="shared" si="19"/>
        <v>21648.542157739055</v>
      </c>
      <c r="BQ66" s="22">
        <f t="shared" si="19"/>
        <v>27253.899850675018</v>
      </c>
      <c r="BR66" s="22">
        <f t="shared" si="19"/>
        <v>34310.627092508039</v>
      </c>
      <c r="BS66" s="22">
        <f t="shared" si="19"/>
        <v>43194.520341351796</v>
      </c>
      <c r="BT66" s="22">
        <f t="shared" si="19"/>
        <v>54378.679307987841</v>
      </c>
      <c r="BU66" s="22">
        <f t="shared" si="19"/>
        <v>68458.701240631548</v>
      </c>
      <c r="BV66" s="22">
        <f t="shared" si="19"/>
        <v>86184.398650255927</v>
      </c>
      <c r="BW66" s="22">
        <f t="shared" si="19"/>
        <v>108499.72956100611</v>
      </c>
    </row>
    <row r="67" spans="2:75" x14ac:dyDescent="0.35">
      <c r="B67" s="19">
        <f t="shared" si="11"/>
        <v>5.623413251903327E-3</v>
      </c>
      <c r="C67" t="str">
        <f t="shared" si="10"/>
        <v>Stoke's</v>
      </c>
      <c r="D67" cm="1">
        <f t="array" ref="D67">IF(C67=$E$3, 24/B67,IF(C67=$E$5, (24 / B67) * (1 + 0.14 * B67^0.7),IF(C67=$E$7, 0.445,IF(C67=$E$9, 0.19 - (80000)/B67,IF(C67=$E$11, 0.19 - (80000)/B67, ERROR)))))</f>
        <v>4267.870584093539</v>
      </c>
      <c r="E67" cm="1">
        <f t="array" ref="E67">IF(C67=$E$3, 24/B67,IF(C67=$E$5, (24 / B67) * (1 + 0.14 * B67^0.7),IF(C67=$E$7, 0.445,IF(C67=$E$9, $C$12,IF(C67=$E$11, 0.19 - (80000)/B67, ERROR)))))</f>
        <v>4267.870584093539</v>
      </c>
      <c r="F67">
        <v>0.1</v>
      </c>
      <c r="G67">
        <v>1000</v>
      </c>
      <c r="H67">
        <v>350000</v>
      </c>
      <c r="I67" s="2">
        <v>1000000</v>
      </c>
      <c r="N67" s="19">
        <f t="shared" si="3"/>
        <v>1.9952623149687667</v>
      </c>
      <c r="O67" s="22">
        <f t="shared" si="2"/>
        <v>0.13659306671715318</v>
      </c>
      <c r="P67" s="22">
        <f t="shared" si="19"/>
        <v>0.1719604827651198</v>
      </c>
      <c r="Q67" s="22">
        <f t="shared" si="19"/>
        <v>0.21648542157740169</v>
      </c>
      <c r="R67" s="22">
        <f t="shared" si="19"/>
        <v>0.27253899850676361</v>
      </c>
      <c r="S67" s="22">
        <f t="shared" si="19"/>
        <v>0.34310627092509632</v>
      </c>
      <c r="T67" s="22">
        <f t="shared" si="19"/>
        <v>0.43194520341353682</v>
      </c>
      <c r="U67" s="22">
        <f t="shared" si="19"/>
        <v>0.54378679307990174</v>
      </c>
      <c r="V67" s="22">
        <f t="shared" si="19"/>
        <v>0.68458701240634412</v>
      </c>
      <c r="W67" s="22">
        <f t="shared" si="19"/>
        <v>0.86184398650259308</v>
      </c>
      <c r="X67" s="22">
        <f t="shared" si="19"/>
        <v>1.0849972956101028</v>
      </c>
      <c r="Y67" s="22">
        <f t="shared" si="19"/>
        <v>1.3659306671715021</v>
      </c>
      <c r="Z67" s="22">
        <f t="shared" si="19"/>
        <v>1.7196048276511606</v>
      </c>
      <c r="AA67" s="22">
        <f t="shared" si="19"/>
        <v>2.164854215773973</v>
      </c>
      <c r="AB67" s="22">
        <f t="shared" si="19"/>
        <v>2.7253899850675816</v>
      </c>
      <c r="AC67" s="22">
        <f t="shared" si="19"/>
        <v>3.4310627092509001</v>
      </c>
      <c r="AD67" s="22">
        <f t="shared" si="19"/>
        <v>4.3194520341352884</v>
      </c>
      <c r="AE67" s="22">
        <f t="shared" si="19"/>
        <v>5.4378679307989159</v>
      </c>
      <c r="AF67" s="22">
        <f t="shared" si="19"/>
        <v>6.8458701240633024</v>
      </c>
      <c r="AG67" s="22">
        <f t="shared" si="19"/>
        <v>8.6184398650257705</v>
      </c>
      <c r="AH67" s="22">
        <f t="shared" si="19"/>
        <v>10.849972956100807</v>
      </c>
      <c r="AI67" s="22">
        <f t="shared" si="19"/>
        <v>13.659306671714772</v>
      </c>
      <c r="AJ67" s="22">
        <f t="shared" si="19"/>
        <v>17.196048276511316</v>
      </c>
      <c r="AK67" s="22">
        <f t="shared" si="19"/>
        <v>21.648542157739371</v>
      </c>
      <c r="AL67" s="22">
        <f t="shared" si="19"/>
        <v>27.253899850675403</v>
      </c>
      <c r="AM67" s="22">
        <f t="shared" si="19"/>
        <v>34.31062709250849</v>
      </c>
      <c r="AN67" s="22">
        <f t="shared" si="19"/>
        <v>43.194520341352323</v>
      </c>
      <c r="AO67" s="22">
        <f t="shared" si="19"/>
        <v>54.378679307988449</v>
      </c>
      <c r="AP67" s="22">
        <f t="shared" si="19"/>
        <v>68.458701240632266</v>
      </c>
      <c r="AQ67" s="22">
        <f t="shared" si="19"/>
        <v>86.184398650256824</v>
      </c>
      <c r="AR67" s="22">
        <f t="shared" si="19"/>
        <v>108.49972956100721</v>
      </c>
      <c r="AS67" s="26">
        <f t="shared" si="19"/>
        <v>136.59306671714668</v>
      </c>
      <c r="AT67" s="24">
        <f t="shared" si="19"/>
        <v>171.96048276511186</v>
      </c>
      <c r="AU67" s="22">
        <f t="shared" si="19"/>
        <v>216.48542157739203</v>
      </c>
      <c r="AV67" s="22">
        <f t="shared" si="19"/>
        <v>272.53899850675214</v>
      </c>
      <c r="AW67" s="22">
        <f t="shared" si="19"/>
        <v>343.10627092508281</v>
      </c>
      <c r="AX67" s="22">
        <f t="shared" si="19"/>
        <v>431.94520341352057</v>
      </c>
      <c r="AY67" s="22">
        <f t="shared" si="19"/>
        <v>543.78679307988125</v>
      </c>
      <c r="AZ67" s="22">
        <f t="shared" si="19"/>
        <v>684.58701240631842</v>
      </c>
      <c r="BA67" s="22">
        <f t="shared" si="19"/>
        <v>861.8439865025631</v>
      </c>
      <c r="BB67" s="22">
        <f t="shared" si="19"/>
        <v>1084.997295610066</v>
      </c>
      <c r="BC67" s="22">
        <f t="shared" si="19"/>
        <v>1365.9306671714596</v>
      </c>
      <c r="BD67" s="22">
        <f t="shared" si="19"/>
        <v>1719.6048276511101</v>
      </c>
      <c r="BE67" s="22">
        <f t="shared" si="19"/>
        <v>2164.8542157739112</v>
      </c>
      <c r="BF67" s="22">
        <f t="shared" si="19"/>
        <v>2725.3899850675102</v>
      </c>
      <c r="BG67" s="22">
        <f t="shared" si="19"/>
        <v>3431.0627092508121</v>
      </c>
      <c r="BH67" s="22">
        <f t="shared" si="19"/>
        <v>4319.4520341351899</v>
      </c>
      <c r="BI67" s="22">
        <f t="shared" si="19"/>
        <v>5437.8679307987941</v>
      </c>
      <c r="BJ67" s="22">
        <f t="shared" si="19"/>
        <v>6845.8701240631672</v>
      </c>
      <c r="BK67" s="22">
        <f t="shared" si="19"/>
        <v>8618.4398650256062</v>
      </c>
      <c r="BL67" s="22">
        <f t="shared" si="19"/>
        <v>10849.972956100624</v>
      </c>
      <c r="BM67" s="22">
        <f t="shared" si="19"/>
        <v>13659.306671714558</v>
      </c>
      <c r="BN67" s="22">
        <f t="shared" si="19"/>
        <v>17196.048276511068</v>
      </c>
      <c r="BO67" s="22">
        <f t="shared" si="19"/>
        <v>21648.542157739063</v>
      </c>
      <c r="BP67" s="22">
        <f t="shared" si="19"/>
        <v>27253.899850675032</v>
      </c>
      <c r="BQ67" s="22">
        <f t="shared" si="19"/>
        <v>34310.627092508046</v>
      </c>
      <c r="BR67" s="22">
        <f t="shared" si="19"/>
        <v>43194.520341351796</v>
      </c>
      <c r="BS67" s="22">
        <f t="shared" si="19"/>
        <v>54378.679307987841</v>
      </c>
      <c r="BT67" s="22">
        <f t="shared" si="19"/>
        <v>68458.701240631563</v>
      </c>
      <c r="BU67" s="22">
        <f t="shared" si="19"/>
        <v>86184.398650255942</v>
      </c>
      <c r="BV67" s="22">
        <f t="shared" si="19"/>
        <v>108499.72956100613</v>
      </c>
      <c r="BW67" s="22">
        <f t="shared" si="19"/>
        <v>136593.06671714544</v>
      </c>
    </row>
    <row r="68" spans="2:75" x14ac:dyDescent="0.35">
      <c r="B68" s="19">
        <f t="shared" si="11"/>
        <v>6.3095734448017455E-3</v>
      </c>
      <c r="C68" t="str">
        <f t="shared" si="10"/>
        <v>Stoke's</v>
      </c>
      <c r="D68" cm="1">
        <f t="array" ref="D68">IF(C68=$E$3, 24/B68,IF(C68=$E$5, (24 / B68) * (1 + 0.14 * B68^0.7),IF(C68=$E$7, 0.445,IF(C68=$E$9, 0.19 - (80000)/B68,IF(C68=$E$11, 0.19 - (80000)/B68, ERROR)))))</f>
        <v>3803.7436619067853</v>
      </c>
      <c r="E68" cm="1">
        <f t="array" ref="E68">IF(C68=$E$3, 24/B68,IF(C68=$E$5, (24 / B68) * (1 + 0.14 * B68^0.7),IF(C68=$E$7, 0.445,IF(C68=$E$9, $C$12,IF(C68=$E$11, 0.19 - (80000)/B68, ERROR)))))</f>
        <v>3803.7436619067853</v>
      </c>
      <c r="F68">
        <v>0.1</v>
      </c>
      <c r="G68">
        <v>1000</v>
      </c>
      <c r="H68">
        <v>350000</v>
      </c>
      <c r="I68" s="2">
        <v>1000000</v>
      </c>
      <c r="N68" s="19">
        <f t="shared" si="3"/>
        <v>2.5118864315094385</v>
      </c>
      <c r="O68" s="22">
        <f t="shared" si="2"/>
        <v>0.17196048276512027</v>
      </c>
      <c r="P68" s="22">
        <f t="shared" ref="P68:BW72" si="20">P$3*$N68*$C$5/$C$6</f>
        <v>0.2164854215774023</v>
      </c>
      <c r="Q68" s="22">
        <f t="shared" si="20"/>
        <v>0.27253899850676438</v>
      </c>
      <c r="R68" s="22">
        <f t="shared" si="20"/>
        <v>0.34310627092509732</v>
      </c>
      <c r="S68" s="22">
        <f t="shared" si="20"/>
        <v>0.43194520341353815</v>
      </c>
      <c r="T68" s="22">
        <f t="shared" si="20"/>
        <v>0.5437867930799023</v>
      </c>
      <c r="U68" s="22">
        <f t="shared" si="20"/>
        <v>0.68458701240634501</v>
      </c>
      <c r="V68" s="22">
        <f t="shared" si="20"/>
        <v>0.86184398650259553</v>
      </c>
      <c r="W68" s="22">
        <f t="shared" si="20"/>
        <v>1.0849972956101039</v>
      </c>
      <c r="X68" s="22">
        <f t="shared" si="20"/>
        <v>1.3659306671715064</v>
      </c>
      <c r="Y68" s="22">
        <f t="shared" si="20"/>
        <v>1.7196048276511657</v>
      </c>
      <c r="Z68" s="22">
        <f t="shared" si="20"/>
        <v>2.1648542157739761</v>
      </c>
      <c r="AA68" s="22">
        <f t="shared" si="20"/>
        <v>2.7253899850675887</v>
      </c>
      <c r="AB68" s="22">
        <f t="shared" si="20"/>
        <v>3.4310627092509045</v>
      </c>
      <c r="AC68" s="22">
        <f t="shared" si="20"/>
        <v>4.3194520341353009</v>
      </c>
      <c r="AD68" s="22">
        <f t="shared" si="20"/>
        <v>5.4378679307989222</v>
      </c>
      <c r="AE68" s="22">
        <f t="shared" si="20"/>
        <v>6.845870124063322</v>
      </c>
      <c r="AF68" s="22">
        <f t="shared" si="20"/>
        <v>8.6184398650257812</v>
      </c>
      <c r="AG68" s="22">
        <f t="shared" si="20"/>
        <v>10.849972956100837</v>
      </c>
      <c r="AH68" s="22">
        <f t="shared" si="20"/>
        <v>13.659306671714791</v>
      </c>
      <c r="AI68" s="22">
        <f t="shared" si="20"/>
        <v>17.196048276511338</v>
      </c>
      <c r="AJ68" s="22">
        <f t="shared" si="20"/>
        <v>21.648542157739396</v>
      </c>
      <c r="AK68" s="22">
        <f t="shared" si="20"/>
        <v>27.253899850675435</v>
      </c>
      <c r="AL68" s="22">
        <f t="shared" si="20"/>
        <v>34.310627092508533</v>
      </c>
      <c r="AM68" s="22">
        <f t="shared" si="20"/>
        <v>43.194520341352366</v>
      </c>
      <c r="AN68" s="22">
        <f t="shared" si="20"/>
        <v>54.378679307988513</v>
      </c>
      <c r="AO68" s="22">
        <f t="shared" si="20"/>
        <v>68.458701240632337</v>
      </c>
      <c r="AP68" s="22">
        <f t="shared" si="20"/>
        <v>86.184398650256838</v>
      </c>
      <c r="AQ68" s="22">
        <f t="shared" si="20"/>
        <v>108.49972956100726</v>
      </c>
      <c r="AR68" s="22">
        <f t="shared" si="20"/>
        <v>136.5930667171468</v>
      </c>
      <c r="AS68" s="26">
        <f t="shared" si="20"/>
        <v>171.96048276511209</v>
      </c>
      <c r="AT68" s="24">
        <f t="shared" si="20"/>
        <v>216.48542157739229</v>
      </c>
      <c r="AU68" s="22">
        <f t="shared" si="20"/>
        <v>272.53899850675219</v>
      </c>
      <c r="AV68" s="22">
        <f t="shared" si="20"/>
        <v>343.10627092508292</v>
      </c>
      <c r="AW68" s="22">
        <f t="shared" si="20"/>
        <v>431.94520341352109</v>
      </c>
      <c r="AX68" s="22">
        <f t="shared" si="20"/>
        <v>543.78679307988182</v>
      </c>
      <c r="AY68" s="22">
        <f t="shared" si="20"/>
        <v>684.58701240631922</v>
      </c>
      <c r="AZ68" s="22">
        <f t="shared" si="20"/>
        <v>861.8439865025631</v>
      </c>
      <c r="BA68" s="22">
        <f t="shared" si="20"/>
        <v>1084.9972956100662</v>
      </c>
      <c r="BB68" s="22">
        <f t="shared" si="20"/>
        <v>1365.9306671714601</v>
      </c>
      <c r="BC68" s="22">
        <f t="shared" si="20"/>
        <v>1719.6048276511117</v>
      </c>
      <c r="BD68" s="22">
        <f t="shared" si="20"/>
        <v>2164.8542157739121</v>
      </c>
      <c r="BE68" s="22">
        <f t="shared" si="20"/>
        <v>2725.3899850675107</v>
      </c>
      <c r="BF68" s="22">
        <f t="shared" si="20"/>
        <v>3431.0627092508144</v>
      </c>
      <c r="BG68" s="22">
        <f t="shared" si="20"/>
        <v>4319.4520341351899</v>
      </c>
      <c r="BH68" s="22">
        <f t="shared" si="20"/>
        <v>5437.8679307987977</v>
      </c>
      <c r="BI68" s="22">
        <f t="shared" si="20"/>
        <v>6845.8701240631699</v>
      </c>
      <c r="BJ68" s="22">
        <f t="shared" si="20"/>
        <v>8618.4398650256098</v>
      </c>
      <c r="BK68" s="22">
        <f t="shared" si="20"/>
        <v>10849.97295610063</v>
      </c>
      <c r="BL68" s="22">
        <f t="shared" si="20"/>
        <v>13659.306671714561</v>
      </c>
      <c r="BM68" s="22">
        <f t="shared" si="20"/>
        <v>17196.048276511072</v>
      </c>
      <c r="BN68" s="22">
        <f t="shared" si="20"/>
        <v>21648.542157739077</v>
      </c>
      <c r="BO68" s="22">
        <f t="shared" si="20"/>
        <v>27253.899850675047</v>
      </c>
      <c r="BP68" s="22">
        <f t="shared" si="20"/>
        <v>34310.627092508061</v>
      </c>
      <c r="BQ68" s="22">
        <f t="shared" si="20"/>
        <v>43194.52034135181</v>
      </c>
      <c r="BR68" s="22">
        <f t="shared" si="20"/>
        <v>54378.679307987848</v>
      </c>
      <c r="BS68" s="22">
        <f t="shared" si="20"/>
        <v>68458.701240631563</v>
      </c>
      <c r="BT68" s="22">
        <f t="shared" si="20"/>
        <v>86184.398650255971</v>
      </c>
      <c r="BU68" s="22">
        <f t="shared" si="20"/>
        <v>108499.72956100616</v>
      </c>
      <c r="BV68" s="22">
        <f t="shared" si="20"/>
        <v>136593.06671714544</v>
      </c>
      <c r="BW68" s="22">
        <f t="shared" si="20"/>
        <v>171960.48276511047</v>
      </c>
    </row>
    <row r="69" spans="2:75" x14ac:dyDescent="0.35">
      <c r="B69" s="19">
        <f t="shared" si="11"/>
        <v>7.0794578438411601E-3</v>
      </c>
      <c r="C69" t="str">
        <f t="shared" si="10"/>
        <v>Stoke's</v>
      </c>
      <c r="D69" cm="1">
        <f t="array" ref="D69">IF(C69=$E$3, 24/B69,IF(C69=$E$5, (24 / B69) * (1 + 0.14 * B69^0.7),IF(C69=$E$7, 0.445,IF(C69=$E$9, 0.19 - (80000)/B69,IF(C69=$E$11, 0.19 - (80000)/B69, ERROR)))))</f>
        <v>3390.0901070947152</v>
      </c>
      <c r="E69" cm="1">
        <f t="array" ref="E69">IF(C69=$E$3, 24/B69,IF(C69=$E$5, (24 / B69) * (1 + 0.14 * B69^0.7),IF(C69=$E$7, 0.445,IF(C69=$E$9, $C$12,IF(C69=$E$11, 0.19 - (80000)/B69, ERROR)))))</f>
        <v>3390.0901070947152</v>
      </c>
      <c r="F69">
        <v>0.1</v>
      </c>
      <c r="G69">
        <v>1000</v>
      </c>
      <c r="H69">
        <v>350000</v>
      </c>
      <c r="I69" s="2">
        <v>1000000</v>
      </c>
      <c r="N69" s="19">
        <f t="shared" si="3"/>
        <v>3.1622776601682014</v>
      </c>
      <c r="O69" s="22">
        <f t="shared" ref="O69:AD74" si="21">O$3*$N69*$C$5/$C$6</f>
        <v>0.21648542157740283</v>
      </c>
      <c r="P69" s="22">
        <f t="shared" si="21"/>
        <v>0.27253899850676511</v>
      </c>
      <c r="Q69" s="22">
        <f t="shared" si="21"/>
        <v>0.34310627092509832</v>
      </c>
      <c r="R69" s="22">
        <f t="shared" si="21"/>
        <v>0.43194520341353937</v>
      </c>
      <c r="S69" s="22">
        <f t="shared" si="21"/>
        <v>0.54378679307990374</v>
      </c>
      <c r="T69" s="22">
        <f t="shared" si="21"/>
        <v>0.68458701240634567</v>
      </c>
      <c r="U69" s="22">
        <f t="shared" si="21"/>
        <v>0.86184398650259664</v>
      </c>
      <c r="V69" s="22">
        <f t="shared" si="21"/>
        <v>1.0849972956101068</v>
      </c>
      <c r="W69" s="22">
        <f t="shared" si="21"/>
        <v>1.3659306671715081</v>
      </c>
      <c r="X69" s="22">
        <f t="shared" si="21"/>
        <v>1.7196048276511706</v>
      </c>
      <c r="Y69" s="22">
        <f t="shared" si="21"/>
        <v>2.1648542157739814</v>
      </c>
      <c r="Z69" s="22">
        <f t="shared" si="21"/>
        <v>2.7253899850675918</v>
      </c>
      <c r="AA69" s="22">
        <f t="shared" si="21"/>
        <v>3.4310627092509134</v>
      </c>
      <c r="AB69" s="22">
        <f t="shared" si="21"/>
        <v>4.3194520341353062</v>
      </c>
      <c r="AC69" s="22">
        <f t="shared" si="21"/>
        <v>5.4378679307989373</v>
      </c>
      <c r="AD69" s="22">
        <f t="shared" si="21"/>
        <v>6.84587012406333</v>
      </c>
      <c r="AE69" s="22">
        <f t="shared" si="20"/>
        <v>8.6184398650258061</v>
      </c>
      <c r="AF69" s="22">
        <f t="shared" si="20"/>
        <v>10.849972956100851</v>
      </c>
      <c r="AG69" s="22">
        <f t="shared" si="20"/>
        <v>13.659306671714827</v>
      </c>
      <c r="AH69" s="22">
        <f t="shared" si="20"/>
        <v>17.196048276511359</v>
      </c>
      <c r="AI69" s="22">
        <f t="shared" si="20"/>
        <v>21.648542157739417</v>
      </c>
      <c r="AJ69" s="22">
        <f t="shared" si="20"/>
        <v>27.253899850675463</v>
      </c>
      <c r="AK69" s="22">
        <f t="shared" si="20"/>
        <v>34.310627092508575</v>
      </c>
      <c r="AL69" s="22">
        <f t="shared" si="20"/>
        <v>43.194520341352423</v>
      </c>
      <c r="AM69" s="22">
        <f t="shared" si="20"/>
        <v>54.378679307988577</v>
      </c>
      <c r="AN69" s="22">
        <f t="shared" si="20"/>
        <v>68.458701240632408</v>
      </c>
      <c r="AO69" s="22">
        <f t="shared" si="20"/>
        <v>86.184398650256924</v>
      </c>
      <c r="AP69" s="22">
        <f t="shared" si="20"/>
        <v>108.49972956100727</v>
      </c>
      <c r="AQ69" s="22">
        <f t="shared" si="20"/>
        <v>136.59306671714685</v>
      </c>
      <c r="AR69" s="22">
        <f t="shared" si="20"/>
        <v>171.96048276511223</v>
      </c>
      <c r="AS69" s="26">
        <f t="shared" si="20"/>
        <v>216.48542157739251</v>
      </c>
      <c r="AT69" s="24">
        <f t="shared" si="20"/>
        <v>272.53899850675253</v>
      </c>
      <c r="AU69" s="22">
        <f t="shared" si="20"/>
        <v>343.10627092508304</v>
      </c>
      <c r="AV69" s="22">
        <f t="shared" si="20"/>
        <v>431.9452034135212</v>
      </c>
      <c r="AW69" s="22">
        <f t="shared" si="20"/>
        <v>543.78679307988239</v>
      </c>
      <c r="AX69" s="22">
        <f t="shared" si="20"/>
        <v>684.58701240632001</v>
      </c>
      <c r="AY69" s="22">
        <f t="shared" si="20"/>
        <v>861.84398650256423</v>
      </c>
      <c r="AZ69" s="22">
        <f t="shared" si="20"/>
        <v>1084.9972956100662</v>
      </c>
      <c r="BA69" s="22">
        <f t="shared" si="20"/>
        <v>1365.9306671714605</v>
      </c>
      <c r="BB69" s="22">
        <f t="shared" si="20"/>
        <v>1719.6048276511119</v>
      </c>
      <c r="BC69" s="22">
        <f t="shared" si="20"/>
        <v>2164.8542157739139</v>
      </c>
      <c r="BD69" s="22">
        <f t="shared" si="20"/>
        <v>2725.3899850675116</v>
      </c>
      <c r="BE69" s="22">
        <f t="shared" si="20"/>
        <v>3431.0627092508157</v>
      </c>
      <c r="BF69" s="22">
        <f t="shared" si="20"/>
        <v>4319.4520341351936</v>
      </c>
      <c r="BG69" s="22">
        <f t="shared" si="20"/>
        <v>5437.8679307987995</v>
      </c>
      <c r="BH69" s="22">
        <f t="shared" si="20"/>
        <v>6845.8701240631744</v>
      </c>
      <c r="BI69" s="22">
        <f t="shared" si="20"/>
        <v>8618.4398650256135</v>
      </c>
      <c r="BJ69" s="22">
        <f t="shared" si="20"/>
        <v>10849.972956100635</v>
      </c>
      <c r="BK69" s="22">
        <f t="shared" si="20"/>
        <v>13659.306671714565</v>
      </c>
      <c r="BL69" s="22">
        <f t="shared" si="20"/>
        <v>17196.048276511072</v>
      </c>
      <c r="BM69" s="22">
        <f t="shared" si="20"/>
        <v>21648.542157739077</v>
      </c>
      <c r="BN69" s="22">
        <f t="shared" si="20"/>
        <v>27253.899850675058</v>
      </c>
      <c r="BO69" s="22">
        <f t="shared" si="20"/>
        <v>34310.627092508075</v>
      </c>
      <c r="BP69" s="22">
        <f t="shared" si="20"/>
        <v>43194.520341351832</v>
      </c>
      <c r="BQ69" s="22">
        <f t="shared" si="20"/>
        <v>54378.679307987863</v>
      </c>
      <c r="BR69" s="22">
        <f t="shared" si="20"/>
        <v>68458.701240631577</v>
      </c>
      <c r="BS69" s="22">
        <f t="shared" si="20"/>
        <v>86184.398650255971</v>
      </c>
      <c r="BT69" s="22">
        <f t="shared" si="20"/>
        <v>108499.72956100618</v>
      </c>
      <c r="BU69" s="22">
        <f t="shared" si="20"/>
        <v>136593.06671714544</v>
      </c>
      <c r="BV69" s="22">
        <f t="shared" si="20"/>
        <v>171960.4827651105</v>
      </c>
      <c r="BW69" s="22">
        <f t="shared" si="20"/>
        <v>216485.42157739055</v>
      </c>
    </row>
    <row r="70" spans="2:75" x14ac:dyDescent="0.35">
      <c r="B70" s="19">
        <f t="shared" si="11"/>
        <v>7.9432823472425657E-3</v>
      </c>
      <c r="C70" t="str">
        <f t="shared" si="10"/>
        <v>Stoke's</v>
      </c>
      <c r="D70" cm="1">
        <f t="array" ref="D70">IF(C70=$E$3, 24/B70,IF(C70=$E$5, (24 / B70) * (1 + 0.14 * B70^0.7),IF(C70=$E$7, 0.445,IF(C70=$E$9, 0.19 - (80000)/B70,IF(C70=$E$11, 0.19 - (80000)/B70, ERROR)))))</f>
        <v>3021.4209883060962</v>
      </c>
      <c r="E70" cm="1">
        <f t="array" ref="E70">IF(C70=$E$3, 24/B70,IF(C70=$E$5, (24 / B70) * (1 + 0.14 * B70^0.7),IF(C70=$E$7, 0.445,IF(C70=$E$9, $C$12,IF(C70=$E$11, 0.19 - (80000)/B70, ERROR)))))</f>
        <v>3021.4209883060962</v>
      </c>
      <c r="F70">
        <v>0.1</v>
      </c>
      <c r="G70">
        <v>1000</v>
      </c>
      <c r="H70">
        <v>350000</v>
      </c>
      <c r="I70" s="2">
        <v>1000000</v>
      </c>
      <c r="N70" s="19">
        <f t="shared" ref="N70:N99" si="22">10^(LOG10(N69)+$C$3)</f>
        <v>3.9810717055347489</v>
      </c>
      <c r="O70" s="22">
        <f t="shared" si="21"/>
        <v>0.27253899850676577</v>
      </c>
      <c r="P70" s="22">
        <f t="shared" si="20"/>
        <v>0.34310627092509921</v>
      </c>
      <c r="Q70" s="22">
        <f t="shared" si="20"/>
        <v>0.43194520341354059</v>
      </c>
      <c r="R70" s="22">
        <f t="shared" si="20"/>
        <v>0.54378679307990541</v>
      </c>
      <c r="S70" s="22">
        <f t="shared" si="20"/>
        <v>0.68458701240634756</v>
      </c>
      <c r="T70" s="22">
        <f t="shared" si="20"/>
        <v>0.86184398650259741</v>
      </c>
      <c r="U70" s="22">
        <f t="shared" si="20"/>
        <v>1.0849972956101082</v>
      </c>
      <c r="V70" s="22">
        <f t="shared" si="20"/>
        <v>1.3659306671715119</v>
      </c>
      <c r="W70" s="22">
        <f t="shared" si="20"/>
        <v>1.7196048276511724</v>
      </c>
      <c r="X70" s="22">
        <f t="shared" si="20"/>
        <v>2.1648542157739881</v>
      </c>
      <c r="Y70" s="22">
        <f t="shared" si="20"/>
        <v>2.7253899850675993</v>
      </c>
      <c r="Z70" s="22">
        <f t="shared" si="20"/>
        <v>3.4310627092509183</v>
      </c>
      <c r="AA70" s="22">
        <f t="shared" si="20"/>
        <v>4.3194520341353178</v>
      </c>
      <c r="AB70" s="22">
        <f t="shared" si="20"/>
        <v>5.4378679307989435</v>
      </c>
      <c r="AC70" s="22">
        <f t="shared" si="20"/>
        <v>6.8458701240633477</v>
      </c>
      <c r="AD70" s="22">
        <f t="shared" si="20"/>
        <v>8.6184398650258149</v>
      </c>
      <c r="AE70" s="22">
        <f t="shared" si="20"/>
        <v>10.84997295610088</v>
      </c>
      <c r="AF70" s="22">
        <f t="shared" si="20"/>
        <v>13.659306671714843</v>
      </c>
      <c r="AG70" s="22">
        <f t="shared" si="20"/>
        <v>17.196048276511402</v>
      </c>
      <c r="AH70" s="22">
        <f t="shared" si="20"/>
        <v>21.648542157739445</v>
      </c>
      <c r="AI70" s="22">
        <f t="shared" si="20"/>
        <v>27.253899850675484</v>
      </c>
      <c r="AJ70" s="22">
        <f t="shared" si="20"/>
        <v>34.310627092508604</v>
      </c>
      <c r="AK70" s="22">
        <f t="shared" si="20"/>
        <v>43.194520341352458</v>
      </c>
      <c r="AL70" s="22">
        <f t="shared" si="20"/>
        <v>54.378679307988641</v>
      </c>
      <c r="AM70" s="22">
        <f t="shared" si="20"/>
        <v>68.458701240632479</v>
      </c>
      <c r="AN70" s="22">
        <f t="shared" si="20"/>
        <v>86.184398650257023</v>
      </c>
      <c r="AO70" s="22">
        <f t="shared" si="20"/>
        <v>108.4997295610074</v>
      </c>
      <c r="AP70" s="22">
        <f t="shared" si="20"/>
        <v>136.59306671714685</v>
      </c>
      <c r="AQ70" s="22">
        <f t="shared" si="20"/>
        <v>171.96048276511226</v>
      </c>
      <c r="AR70" s="22">
        <f t="shared" si="20"/>
        <v>216.48542157739271</v>
      </c>
      <c r="AS70" s="26">
        <f t="shared" si="20"/>
        <v>272.53899850675282</v>
      </c>
      <c r="AT70" s="24">
        <f t="shared" si="20"/>
        <v>343.10627092508338</v>
      </c>
      <c r="AU70" s="22">
        <f t="shared" si="20"/>
        <v>431.9452034135212</v>
      </c>
      <c r="AV70" s="22">
        <f t="shared" si="20"/>
        <v>543.7867930798825</v>
      </c>
      <c r="AW70" s="22">
        <f t="shared" si="20"/>
        <v>684.5870124063207</v>
      </c>
      <c r="AX70" s="22">
        <f t="shared" si="20"/>
        <v>861.84398650256514</v>
      </c>
      <c r="AY70" s="22">
        <f t="shared" si="20"/>
        <v>1084.9972956100676</v>
      </c>
      <c r="AZ70" s="22">
        <f t="shared" si="20"/>
        <v>1365.9306671714605</v>
      </c>
      <c r="BA70" s="22">
        <f t="shared" si="20"/>
        <v>1719.6048276511126</v>
      </c>
      <c r="BB70" s="22">
        <f t="shared" si="20"/>
        <v>2164.8542157739143</v>
      </c>
      <c r="BC70" s="22">
        <f t="shared" si="20"/>
        <v>2725.3899850675139</v>
      </c>
      <c r="BD70" s="22">
        <f t="shared" si="20"/>
        <v>3431.0627092508166</v>
      </c>
      <c r="BE70" s="22">
        <f t="shared" si="20"/>
        <v>4319.4520341351936</v>
      </c>
      <c r="BF70" s="22">
        <f t="shared" si="20"/>
        <v>5437.8679307988023</v>
      </c>
      <c r="BG70" s="22">
        <f t="shared" si="20"/>
        <v>6845.8701240631744</v>
      </c>
      <c r="BH70" s="22">
        <f t="shared" si="20"/>
        <v>8618.4398650256189</v>
      </c>
      <c r="BI70" s="22">
        <f t="shared" si="20"/>
        <v>10849.972956100637</v>
      </c>
      <c r="BJ70" s="22">
        <f t="shared" si="20"/>
        <v>13659.306671714572</v>
      </c>
      <c r="BK70" s="22">
        <f t="shared" si="20"/>
        <v>17196.048276511072</v>
      </c>
      <c r="BL70" s="22">
        <f t="shared" si="20"/>
        <v>21648.542157739077</v>
      </c>
      <c r="BM70" s="22">
        <f t="shared" si="20"/>
        <v>27253.899850675058</v>
      </c>
      <c r="BN70" s="22">
        <f t="shared" si="20"/>
        <v>34310.627092508097</v>
      </c>
      <c r="BO70" s="22">
        <f t="shared" si="20"/>
        <v>43194.520341351847</v>
      </c>
      <c r="BP70" s="22">
        <f t="shared" si="20"/>
        <v>54378.679307987892</v>
      </c>
      <c r="BQ70" s="22">
        <f t="shared" si="20"/>
        <v>68458.701240631592</v>
      </c>
      <c r="BR70" s="22">
        <f t="shared" si="20"/>
        <v>86184.398650255986</v>
      </c>
      <c r="BS70" s="22">
        <f t="shared" si="20"/>
        <v>108499.72956100618</v>
      </c>
      <c r="BT70" s="22">
        <f t="shared" si="20"/>
        <v>136593.06671714547</v>
      </c>
      <c r="BU70" s="22">
        <f t="shared" si="20"/>
        <v>171960.48276511053</v>
      </c>
      <c r="BV70" s="22">
        <f t="shared" si="20"/>
        <v>216485.42157739055</v>
      </c>
      <c r="BW70" s="22">
        <f t="shared" si="20"/>
        <v>272538.99850675033</v>
      </c>
    </row>
    <row r="71" spans="2:75" x14ac:dyDescent="0.35">
      <c r="B71" s="19">
        <f t="shared" si="11"/>
        <v>8.9125093813371709E-3</v>
      </c>
      <c r="C71" t="str">
        <f t="shared" si="10"/>
        <v>Stoke's</v>
      </c>
      <c r="D71" cm="1">
        <f t="array" ref="D71">IF(C71=$E$3, 24/B71,IF(C71=$E$5, (24 / B71) * (1 + 0.14 * B71^0.7),IF(C71=$E$7, 0.445,IF(C71=$E$9, 0.19 - (80000)/B71,IF(C71=$E$11, 0.19 - (80000)/B71, ERROR)))))</f>
        <v>2692.8442903247983</v>
      </c>
      <c r="E71" cm="1">
        <f t="array" ref="E71">IF(C71=$E$3, 24/B71,IF(C71=$E$5, (24 / B71) * (1 + 0.14 * B71^0.7),IF(C71=$E$7, 0.445,IF(C71=$E$9, $C$12,IF(C71=$E$11, 0.19 - (80000)/B71, ERROR)))))</f>
        <v>2692.8442903247983</v>
      </c>
      <c r="F71">
        <v>0.1</v>
      </c>
      <c r="G71">
        <v>1000</v>
      </c>
      <c r="H71">
        <v>350000</v>
      </c>
      <c r="I71" s="2">
        <v>1000000</v>
      </c>
      <c r="N71" s="19">
        <f>10^(LOG10(N70)+$C$3)</f>
        <v>5.0118723362724413</v>
      </c>
      <c r="O71" s="22">
        <f t="shared" si="21"/>
        <v>0.3431062709251001</v>
      </c>
      <c r="P71" s="22">
        <f t="shared" si="20"/>
        <v>0.43194520341354165</v>
      </c>
      <c r="Q71" s="22">
        <f t="shared" si="20"/>
        <v>0.54378679307990685</v>
      </c>
      <c r="R71" s="22">
        <f t="shared" si="20"/>
        <v>0.68458701240634956</v>
      </c>
      <c r="S71" s="22">
        <f t="shared" si="20"/>
        <v>0.86184398650259963</v>
      </c>
      <c r="T71" s="22">
        <f t="shared" si="20"/>
        <v>1.0849972956101093</v>
      </c>
      <c r="U71" s="22">
        <f t="shared" si="20"/>
        <v>1.3659306671715132</v>
      </c>
      <c r="V71" s="22">
        <f t="shared" si="20"/>
        <v>1.7196048276511771</v>
      </c>
      <c r="W71" s="22">
        <f t="shared" si="20"/>
        <v>2.1648542157739907</v>
      </c>
      <c r="X71" s="22">
        <f t="shared" si="20"/>
        <v>2.7253899850676069</v>
      </c>
      <c r="Y71" s="22">
        <f t="shared" si="20"/>
        <v>3.4310627092509263</v>
      </c>
      <c r="Z71" s="22">
        <f t="shared" si="20"/>
        <v>4.3194520341353222</v>
      </c>
      <c r="AA71" s="22">
        <f t="shared" si="20"/>
        <v>5.4378679307989586</v>
      </c>
      <c r="AB71" s="22">
        <f t="shared" si="20"/>
        <v>6.8458701240633566</v>
      </c>
      <c r="AC71" s="22">
        <f t="shared" si="20"/>
        <v>8.618439865025838</v>
      </c>
      <c r="AD71" s="22">
        <f t="shared" si="20"/>
        <v>10.849972956100892</v>
      </c>
      <c r="AE71" s="22">
        <f t="shared" si="20"/>
        <v>13.659306671714878</v>
      </c>
      <c r="AF71" s="22">
        <f t="shared" si="20"/>
        <v>17.196048276511423</v>
      </c>
      <c r="AG71" s="22">
        <f t="shared" si="20"/>
        <v>21.648542157739499</v>
      </c>
      <c r="AH71" s="22">
        <f t="shared" si="20"/>
        <v>27.25389985067552</v>
      </c>
      <c r="AI71" s="22">
        <f t="shared" si="20"/>
        <v>34.310627092508632</v>
      </c>
      <c r="AJ71" s="22">
        <f t="shared" si="20"/>
        <v>43.194520341352494</v>
      </c>
      <c r="AK71" s="22">
        <f t="shared" si="20"/>
        <v>54.378679307988683</v>
      </c>
      <c r="AL71" s="22">
        <f t="shared" si="20"/>
        <v>68.45870124063255</v>
      </c>
      <c r="AM71" s="22">
        <f t="shared" si="20"/>
        <v>86.184398650257094</v>
      </c>
      <c r="AN71" s="22">
        <f t="shared" si="20"/>
        <v>108.4997295610075</v>
      </c>
      <c r="AO71" s="22">
        <f t="shared" si="20"/>
        <v>136.59306671714702</v>
      </c>
      <c r="AP71" s="22">
        <f t="shared" si="20"/>
        <v>171.96048276511226</v>
      </c>
      <c r="AQ71" s="22">
        <f t="shared" si="20"/>
        <v>216.48542157739277</v>
      </c>
      <c r="AR71" s="22">
        <f t="shared" si="20"/>
        <v>272.53899850675305</v>
      </c>
      <c r="AS71" s="26">
        <f t="shared" si="20"/>
        <v>343.10627092508372</v>
      </c>
      <c r="AT71" s="24">
        <f t="shared" si="20"/>
        <v>431.94520341352165</v>
      </c>
      <c r="AU71" s="22">
        <f t="shared" si="20"/>
        <v>543.7867930798825</v>
      </c>
      <c r="AV71" s="22">
        <f t="shared" si="20"/>
        <v>684.5870124063207</v>
      </c>
      <c r="AW71" s="22">
        <f t="shared" si="20"/>
        <v>861.84398650256583</v>
      </c>
      <c r="AX71" s="22">
        <f t="shared" si="20"/>
        <v>1084.9972956100685</v>
      </c>
      <c r="AY71" s="22">
        <f t="shared" si="20"/>
        <v>1365.9306671714617</v>
      </c>
      <c r="AZ71" s="22">
        <f t="shared" si="20"/>
        <v>1719.6048276511121</v>
      </c>
      <c r="BA71" s="22">
        <f t="shared" si="20"/>
        <v>2164.8542157739153</v>
      </c>
      <c r="BB71" s="22">
        <f t="shared" si="20"/>
        <v>2725.3899850675143</v>
      </c>
      <c r="BC71" s="22">
        <f t="shared" si="20"/>
        <v>3431.0627092508189</v>
      </c>
      <c r="BD71" s="22">
        <f t="shared" si="20"/>
        <v>4319.4520341351945</v>
      </c>
      <c r="BE71" s="22">
        <f t="shared" si="20"/>
        <v>5437.8679307988023</v>
      </c>
      <c r="BF71" s="22">
        <f t="shared" si="20"/>
        <v>6845.8701240631781</v>
      </c>
      <c r="BG71" s="22">
        <f t="shared" si="20"/>
        <v>8618.4398650256189</v>
      </c>
      <c r="BH71" s="22">
        <f t="shared" si="20"/>
        <v>10849.972956100642</v>
      </c>
      <c r="BI71" s="22">
        <f t="shared" si="20"/>
        <v>13659.306671714572</v>
      </c>
      <c r="BJ71" s="22">
        <f t="shared" si="20"/>
        <v>17196.048276511083</v>
      </c>
      <c r="BK71" s="22">
        <f t="shared" si="20"/>
        <v>21648.542157739081</v>
      </c>
      <c r="BL71" s="22">
        <f t="shared" si="20"/>
        <v>27253.899850675058</v>
      </c>
      <c r="BM71" s="22">
        <f t="shared" si="20"/>
        <v>34310.627092508097</v>
      </c>
      <c r="BN71" s="22">
        <f t="shared" si="20"/>
        <v>43194.520341351861</v>
      </c>
      <c r="BO71" s="22">
        <f t="shared" si="20"/>
        <v>54378.679307987906</v>
      </c>
      <c r="BP71" s="22">
        <f t="shared" si="20"/>
        <v>68458.701240631606</v>
      </c>
      <c r="BQ71" s="22">
        <f t="shared" si="20"/>
        <v>86184.398650255986</v>
      </c>
      <c r="BR71" s="22">
        <f t="shared" si="20"/>
        <v>108499.72956100618</v>
      </c>
      <c r="BS71" s="22">
        <f t="shared" si="20"/>
        <v>136593.06671714547</v>
      </c>
      <c r="BT71" s="22">
        <f t="shared" si="20"/>
        <v>171960.48276511053</v>
      </c>
      <c r="BU71" s="22">
        <f t="shared" si="20"/>
        <v>216485.42157739057</v>
      </c>
      <c r="BV71" s="22">
        <f t="shared" si="20"/>
        <v>272538.99850675033</v>
      </c>
      <c r="BW71" s="22">
        <f t="shared" si="20"/>
        <v>343106.27092508052</v>
      </c>
    </row>
    <row r="72" spans="2:75" x14ac:dyDescent="0.35">
      <c r="B72" s="19">
        <f t="shared" si="11"/>
        <v>9.9999999999996671E-3</v>
      </c>
      <c r="C72" t="str">
        <f t="shared" si="10"/>
        <v>Stoke's</v>
      </c>
      <c r="D72" cm="1">
        <f t="array" ref="D72">IF(C72=$E$3, 24/B72,IF(C72=$E$5, (24 / B72) * (1 + 0.14 * B72^0.7),IF(C72=$E$7, 0.445,IF(C72=$E$9, 0.19 - (80000)/B72,IF(C72=$E$11, 0.19 - (80000)/B72, ERROR)))))</f>
        <v>2400.00000000008</v>
      </c>
      <c r="E72" cm="1">
        <f t="array" ref="E72">IF(C72=$E$3, 24/B72,IF(C72=$E$5, (24 / B72) * (1 + 0.14 * B72^0.7),IF(C72=$E$7, 0.445,IF(C72=$E$9, $C$12,IF(C72=$E$11, 0.19 - (80000)/B72, ERROR)))))</f>
        <v>2400.00000000008</v>
      </c>
      <c r="F72">
        <v>0.1</v>
      </c>
      <c r="G72">
        <v>1000</v>
      </c>
      <c r="H72">
        <v>350000</v>
      </c>
      <c r="I72" s="2">
        <v>1000000</v>
      </c>
      <c r="N72" s="19">
        <f t="shared" ref="N72:N73" si="23">10^(LOG10(N71)+$C$3)</f>
        <v>6.309573444801579</v>
      </c>
      <c r="O72" s="22">
        <f t="shared" si="21"/>
        <v>0.43194520341354276</v>
      </c>
      <c r="P72" s="22">
        <f t="shared" si="20"/>
        <v>0.54378679307990829</v>
      </c>
      <c r="Q72" s="22">
        <f t="shared" si="20"/>
        <v>0.68458701240635134</v>
      </c>
      <c r="R72" s="22">
        <f t="shared" si="20"/>
        <v>0.8618439865026023</v>
      </c>
      <c r="S72" s="22">
        <f t="shared" si="20"/>
        <v>1.0849972956101122</v>
      </c>
      <c r="T72" s="22">
        <f t="shared" si="20"/>
        <v>1.3659306671715146</v>
      </c>
      <c r="U72" s="22">
        <f t="shared" si="20"/>
        <v>1.7196048276511788</v>
      </c>
      <c r="V72" s="22">
        <f t="shared" si="20"/>
        <v>2.1648542157739965</v>
      </c>
      <c r="W72" s="22">
        <f t="shared" si="20"/>
        <v>2.72538998506761</v>
      </c>
      <c r="X72" s="22">
        <f t="shared" si="20"/>
        <v>3.4310627092509365</v>
      </c>
      <c r="Y72" s="22">
        <f t="shared" si="20"/>
        <v>4.3194520341353346</v>
      </c>
      <c r="Z72" s="22">
        <f t="shared" si="20"/>
        <v>5.4378679307989657</v>
      </c>
      <c r="AA72" s="22">
        <f t="shared" si="20"/>
        <v>6.8458701240633753</v>
      </c>
      <c r="AB72" s="22">
        <f t="shared" si="20"/>
        <v>8.6184398650258487</v>
      </c>
      <c r="AC72" s="22">
        <f t="shared" si="20"/>
        <v>10.84997295610092</v>
      </c>
      <c r="AD72" s="22">
        <f t="shared" si="20"/>
        <v>13.659306671714894</v>
      </c>
      <c r="AE72" s="22">
        <f t="shared" si="20"/>
        <v>17.196048276511469</v>
      </c>
      <c r="AF72" s="22">
        <f t="shared" si="20"/>
        <v>21.648542157739527</v>
      </c>
      <c r="AG72" s="22">
        <f t="shared" si="20"/>
        <v>27.253899850675595</v>
      </c>
      <c r="AH72" s="22">
        <f t="shared" si="20"/>
        <v>34.310627092508675</v>
      </c>
      <c r="AI72" s="22">
        <f t="shared" si="20"/>
        <v>43.194520341352543</v>
      </c>
      <c r="AJ72" s="22">
        <f t="shared" si="20"/>
        <v>54.37867930798874</v>
      </c>
      <c r="AK72" s="22">
        <f t="shared" si="20"/>
        <v>68.458701240632621</v>
      </c>
      <c r="AL72" s="22">
        <f t="shared" si="20"/>
        <v>86.184398650257222</v>
      </c>
      <c r="AM72" s="22">
        <f t="shared" si="20"/>
        <v>108.4997295610076</v>
      </c>
      <c r="AN72" s="22">
        <f t="shared" si="20"/>
        <v>136.59306671714717</v>
      </c>
      <c r="AO72" s="22">
        <f t="shared" si="20"/>
        <v>171.96048276511249</v>
      </c>
      <c r="AP72" s="22">
        <f t="shared" si="20"/>
        <v>216.4854215773928</v>
      </c>
      <c r="AQ72" s="22">
        <f t="shared" si="20"/>
        <v>272.53899850675316</v>
      </c>
      <c r="AR72" s="22">
        <f t="shared" si="20"/>
        <v>343.106270925084</v>
      </c>
      <c r="AS72" s="26">
        <f t="shared" si="20"/>
        <v>431.94520341352217</v>
      </c>
      <c r="AT72" s="24">
        <f t="shared" ref="P72:BW74" si="24">AT$3*$N72*$C$5/$C$6</f>
        <v>543.78679307988307</v>
      </c>
      <c r="AU72" s="22">
        <f t="shared" si="24"/>
        <v>684.5870124063207</v>
      </c>
      <c r="AV72" s="22">
        <f t="shared" si="24"/>
        <v>861.84398650256605</v>
      </c>
      <c r="AW72" s="22">
        <f t="shared" si="24"/>
        <v>1084.9972956100696</v>
      </c>
      <c r="AX72" s="22">
        <f t="shared" si="24"/>
        <v>1365.9306671714633</v>
      </c>
      <c r="AY72" s="22">
        <f t="shared" si="24"/>
        <v>1719.6048276511146</v>
      </c>
      <c r="AZ72" s="22">
        <f t="shared" si="24"/>
        <v>2164.8542157739143</v>
      </c>
      <c r="BA72" s="22">
        <f t="shared" si="24"/>
        <v>2725.3899850675152</v>
      </c>
      <c r="BB72" s="22">
        <f t="shared" si="24"/>
        <v>3431.0627092508198</v>
      </c>
      <c r="BC72" s="22">
        <f t="shared" si="24"/>
        <v>4319.4520341351981</v>
      </c>
      <c r="BD72" s="22">
        <f t="shared" si="24"/>
        <v>5437.8679307988041</v>
      </c>
      <c r="BE72" s="22">
        <f t="shared" si="24"/>
        <v>6845.8701240631799</v>
      </c>
      <c r="BF72" s="22">
        <f t="shared" si="24"/>
        <v>8618.4398650256244</v>
      </c>
      <c r="BG72" s="22">
        <f t="shared" si="24"/>
        <v>10849.972956100644</v>
      </c>
      <c r="BH72" s="22">
        <f t="shared" si="24"/>
        <v>13659.306671714581</v>
      </c>
      <c r="BI72" s="22">
        <f t="shared" si="24"/>
        <v>17196.048276511086</v>
      </c>
      <c r="BJ72" s="22">
        <f t="shared" si="24"/>
        <v>21648.542157739099</v>
      </c>
      <c r="BK72" s="22">
        <f t="shared" si="24"/>
        <v>27253.899850675072</v>
      </c>
      <c r="BL72" s="22">
        <f t="shared" si="24"/>
        <v>34310.627092508097</v>
      </c>
      <c r="BM72" s="22">
        <f t="shared" si="24"/>
        <v>43194.520341351868</v>
      </c>
      <c r="BN72" s="22">
        <f t="shared" si="24"/>
        <v>54378.679307987935</v>
      </c>
      <c r="BO72" s="22">
        <f t="shared" si="24"/>
        <v>68458.701240631635</v>
      </c>
      <c r="BP72" s="22">
        <f t="shared" si="24"/>
        <v>86184.398650256015</v>
      </c>
      <c r="BQ72" s="22">
        <f t="shared" si="24"/>
        <v>108499.72956100618</v>
      </c>
      <c r="BR72" s="22">
        <f t="shared" si="24"/>
        <v>136593.0667171455</v>
      </c>
      <c r="BS72" s="22">
        <f t="shared" si="24"/>
        <v>171960.48276511053</v>
      </c>
      <c r="BT72" s="22">
        <f t="shared" si="24"/>
        <v>216485.4215773906</v>
      </c>
      <c r="BU72" s="22">
        <f t="shared" si="24"/>
        <v>272538.99850675039</v>
      </c>
      <c r="BV72" s="22">
        <f t="shared" si="24"/>
        <v>343106.27092508058</v>
      </c>
      <c r="BW72" s="22">
        <f t="shared" si="24"/>
        <v>431945.2034135182</v>
      </c>
    </row>
    <row r="73" spans="2:75" x14ac:dyDescent="0.35">
      <c r="B73" s="19">
        <f t="shared" si="11"/>
        <v>1.1220184543019256E-2</v>
      </c>
      <c r="C73" t="str">
        <f t="shared" si="10"/>
        <v>Stoke's</v>
      </c>
      <c r="D73" cm="1">
        <f t="array" ref="D73">IF(C73=$E$3, 24/B73,IF(C73=$E$5, (24 / B73) * (1 + 0.14 * B73^0.7),IF(C73=$E$7, 0.445,IF(C73=$E$9, 0.19 - (80000)/B73,IF(C73=$E$11, 0.19 - (80000)/B73, ERROR)))))</f>
        <v>2139.0022515210617</v>
      </c>
      <c r="E73" cm="1">
        <f t="array" ref="E73">IF(C73=$E$3, 24/B73,IF(C73=$E$5, (24 / B73) * (1 + 0.14 * B73^0.7),IF(C73=$E$7, 0.445,IF(C73=$E$9, $C$12,IF(C73=$E$11, 0.19 - (80000)/B73, ERROR)))))</f>
        <v>2139.0022515210617</v>
      </c>
      <c r="F73">
        <v>0.1</v>
      </c>
      <c r="G73">
        <v>1000</v>
      </c>
      <c r="H73">
        <v>350000</v>
      </c>
      <c r="I73" s="2">
        <v>1000000</v>
      </c>
      <c r="N73" s="19">
        <f t="shared" si="23"/>
        <v>7.943282347242369</v>
      </c>
      <c r="O73" s="22">
        <f t="shared" si="21"/>
        <v>0.54378679307990962</v>
      </c>
      <c r="P73" s="22">
        <f t="shared" si="24"/>
        <v>0.68458701240635311</v>
      </c>
      <c r="Q73" s="22">
        <f t="shared" si="24"/>
        <v>0.86184398650260441</v>
      </c>
      <c r="R73" s="22">
        <f t="shared" si="24"/>
        <v>1.0849972956101153</v>
      </c>
      <c r="S73" s="22">
        <f t="shared" si="24"/>
        <v>1.3659306671715183</v>
      </c>
      <c r="T73" s="22">
        <f t="shared" si="24"/>
        <v>1.7196048276511804</v>
      </c>
      <c r="U73" s="22">
        <f t="shared" si="24"/>
        <v>2.1648542157739983</v>
      </c>
      <c r="V73" s="22">
        <f t="shared" si="24"/>
        <v>2.7253899850676171</v>
      </c>
      <c r="W73" s="22">
        <f t="shared" si="24"/>
        <v>3.43106270925094</v>
      </c>
      <c r="X73" s="22">
        <f t="shared" si="24"/>
        <v>4.3194520341353462</v>
      </c>
      <c r="Y73" s="22">
        <f t="shared" si="24"/>
        <v>5.4378679307989781</v>
      </c>
      <c r="Z73" s="22">
        <f t="shared" si="24"/>
        <v>6.8458701240633815</v>
      </c>
      <c r="AA73" s="22">
        <f t="shared" si="24"/>
        <v>8.61843986502587</v>
      </c>
      <c r="AB73" s="22">
        <f t="shared" si="24"/>
        <v>10.849972956100933</v>
      </c>
      <c r="AC73" s="22">
        <f t="shared" si="24"/>
        <v>13.659306671714926</v>
      </c>
      <c r="AD73" s="22">
        <f t="shared" si="24"/>
        <v>17.196048276511483</v>
      </c>
      <c r="AE73" s="22">
        <f t="shared" si="24"/>
        <v>21.64854215773958</v>
      </c>
      <c r="AF73" s="22">
        <f t="shared" si="24"/>
        <v>27.253899850675616</v>
      </c>
      <c r="AG73" s="22">
        <f t="shared" si="24"/>
        <v>34.31062709250876</v>
      </c>
      <c r="AH73" s="22">
        <f t="shared" si="24"/>
        <v>43.194520341352593</v>
      </c>
      <c r="AI73" s="22">
        <f t="shared" si="24"/>
        <v>54.378679307988783</v>
      </c>
      <c r="AJ73" s="22">
        <f t="shared" si="24"/>
        <v>68.458701240632664</v>
      </c>
      <c r="AK73" s="22">
        <f t="shared" si="24"/>
        <v>86.184398650257279</v>
      </c>
      <c r="AL73" s="22">
        <f t="shared" si="24"/>
        <v>108.49972956100773</v>
      </c>
      <c r="AM73" s="22">
        <f t="shared" si="24"/>
        <v>136.59306671714728</v>
      </c>
      <c r="AN73" s="22">
        <f t="shared" si="24"/>
        <v>171.9604827651126</v>
      </c>
      <c r="AO73" s="22">
        <f t="shared" si="24"/>
        <v>216.485421577393</v>
      </c>
      <c r="AP73" s="22">
        <f t="shared" si="24"/>
        <v>272.5389985067531</v>
      </c>
      <c r="AQ73" s="22">
        <f t="shared" si="24"/>
        <v>343.10627092508406</v>
      </c>
      <c r="AR73" s="22">
        <f t="shared" si="24"/>
        <v>431.94520341352245</v>
      </c>
      <c r="AS73" s="26">
        <f t="shared" si="24"/>
        <v>543.78679307988364</v>
      </c>
      <c r="AT73" s="24">
        <f t="shared" si="24"/>
        <v>684.58701240632138</v>
      </c>
      <c r="AU73" s="22">
        <f t="shared" si="24"/>
        <v>861.84398650256594</v>
      </c>
      <c r="AV73" s="22">
        <f t="shared" si="24"/>
        <v>1084.9972956100696</v>
      </c>
      <c r="AW73" s="22">
        <f t="shared" si="24"/>
        <v>1365.9306671714644</v>
      </c>
      <c r="AX73" s="22">
        <f t="shared" si="24"/>
        <v>1719.6048276511158</v>
      </c>
      <c r="AY73" s="22">
        <f t="shared" si="24"/>
        <v>2164.8542157739171</v>
      </c>
      <c r="AZ73" s="22">
        <f t="shared" si="24"/>
        <v>2725.3899850675143</v>
      </c>
      <c r="BA73" s="22">
        <f t="shared" si="24"/>
        <v>3431.0627092508203</v>
      </c>
      <c r="BB73" s="22">
        <f t="shared" si="24"/>
        <v>4319.4520341351981</v>
      </c>
      <c r="BC73" s="22">
        <f t="shared" si="24"/>
        <v>5437.8679307988086</v>
      </c>
      <c r="BD73" s="22">
        <f t="shared" si="24"/>
        <v>6845.8701240631799</v>
      </c>
      <c r="BE73" s="22">
        <f t="shared" si="24"/>
        <v>8618.4398650256244</v>
      </c>
      <c r="BF73" s="22">
        <f t="shared" si="24"/>
        <v>10849.97295610065</v>
      </c>
      <c r="BG73" s="22">
        <f t="shared" si="24"/>
        <v>13659.306671714581</v>
      </c>
      <c r="BH73" s="22">
        <f t="shared" si="24"/>
        <v>17196.048276511094</v>
      </c>
      <c r="BI73" s="22">
        <f t="shared" si="24"/>
        <v>21648.542157739099</v>
      </c>
      <c r="BJ73" s="22">
        <f t="shared" si="24"/>
        <v>27253.89985067508</v>
      </c>
      <c r="BK73" s="22">
        <f t="shared" si="24"/>
        <v>34310.627092508097</v>
      </c>
      <c r="BL73" s="22">
        <f t="shared" si="24"/>
        <v>43194.520341351861</v>
      </c>
      <c r="BM73" s="22">
        <f t="shared" si="24"/>
        <v>54378.679307987928</v>
      </c>
      <c r="BN73" s="22">
        <f t="shared" si="24"/>
        <v>68458.701240631664</v>
      </c>
      <c r="BO73" s="22">
        <f t="shared" si="24"/>
        <v>86184.398650256044</v>
      </c>
      <c r="BP73" s="22">
        <f t="shared" si="24"/>
        <v>108499.72956100623</v>
      </c>
      <c r="BQ73" s="22">
        <f t="shared" si="24"/>
        <v>136593.0667171455</v>
      </c>
      <c r="BR73" s="22">
        <f t="shared" si="24"/>
        <v>171960.48276511053</v>
      </c>
      <c r="BS73" s="22">
        <f t="shared" si="24"/>
        <v>216485.42157739057</v>
      </c>
      <c r="BT73" s="22">
        <f t="shared" si="24"/>
        <v>272538.99850675033</v>
      </c>
      <c r="BU73" s="22">
        <f t="shared" si="24"/>
        <v>343106.27092508052</v>
      </c>
      <c r="BV73" s="22">
        <f t="shared" si="24"/>
        <v>431945.20341351815</v>
      </c>
      <c r="BW73" s="22">
        <f t="shared" si="24"/>
        <v>543786.79307987867</v>
      </c>
    </row>
    <row r="74" spans="2:75" x14ac:dyDescent="0.35">
      <c r="B74" s="19">
        <f t="shared" si="11"/>
        <v>1.2589254117941241E-2</v>
      </c>
      <c r="C74" t="str">
        <f t="shared" si="10"/>
        <v>Stoke's</v>
      </c>
      <c r="D74" cm="1">
        <f t="array" ref="D74">IF(C74=$E$3, 24/B74,IF(C74=$E$5, (24 / B74) * (1 + 0.14 * B74^0.7),IF(C74=$E$7, 0.445,IF(C74=$E$9, 0.19 - (80000)/B74,IF(C74=$E$11, 0.19 - (80000)/B74, ERROR)))))</f>
        <v>1906.3877633383408</v>
      </c>
      <c r="E74" cm="1">
        <f t="array" ref="E74">IF(C74=$E$3, 24/B74,IF(C74=$E$5, (24 / B74) * (1 + 0.14 * B74^0.7),IF(C74=$E$7, 0.445,IF(C74=$E$9, $C$12,IF(C74=$E$11, 0.19 - (80000)/B74, ERROR)))))</f>
        <v>1906.3877633383408</v>
      </c>
      <c r="F74">
        <v>0.1</v>
      </c>
      <c r="G74">
        <v>1000</v>
      </c>
      <c r="H74">
        <v>350000</v>
      </c>
      <c r="I74" s="2">
        <v>1000000</v>
      </c>
      <c r="N74" s="19">
        <f>10^(LOG10(N73)+$C$3)</f>
        <v>9.9999999999994387</v>
      </c>
      <c r="O74" s="22">
        <f t="shared" si="21"/>
        <v>0.68458701240635478</v>
      </c>
      <c r="P74" s="22">
        <f t="shared" si="24"/>
        <v>0.86184398650260685</v>
      </c>
      <c r="Q74" s="22">
        <f t="shared" si="24"/>
        <v>1.0849972956101182</v>
      </c>
      <c r="R74" s="22">
        <f t="shared" si="24"/>
        <v>1.3659306671715219</v>
      </c>
      <c r="S74" s="22">
        <f t="shared" si="24"/>
        <v>1.7196048276511851</v>
      </c>
      <c r="T74" s="22">
        <f t="shared" si="24"/>
        <v>2.1648542157740001</v>
      </c>
      <c r="U74" s="22">
        <f t="shared" si="24"/>
        <v>2.7253899850676198</v>
      </c>
      <c r="V74" s="22">
        <f t="shared" si="24"/>
        <v>3.4310627092509489</v>
      </c>
      <c r="W74" s="22">
        <f t="shared" si="24"/>
        <v>4.3194520341353506</v>
      </c>
      <c r="X74" s="22">
        <f t="shared" si="24"/>
        <v>5.4378679307989941</v>
      </c>
      <c r="Y74" s="22">
        <f t="shared" si="24"/>
        <v>6.8458701240633992</v>
      </c>
      <c r="Z74" s="22">
        <f t="shared" si="24"/>
        <v>8.6184398650258789</v>
      </c>
      <c r="AA74" s="22">
        <f t="shared" si="24"/>
        <v>10.849972956100961</v>
      </c>
      <c r="AB74" s="22">
        <f t="shared" si="24"/>
        <v>13.659306671714946</v>
      </c>
      <c r="AC74" s="22">
        <f t="shared" si="24"/>
        <v>17.196048276511533</v>
      </c>
      <c r="AD74" s="22">
        <f t="shared" si="24"/>
        <v>21.648542157739602</v>
      </c>
      <c r="AE74" s="22">
        <f t="shared" si="24"/>
        <v>27.253899850675694</v>
      </c>
      <c r="AF74" s="22">
        <f t="shared" si="24"/>
        <v>34.310627092508795</v>
      </c>
      <c r="AG74" s="22">
        <f t="shared" si="24"/>
        <v>43.194520341352693</v>
      </c>
      <c r="AH74" s="22">
        <f t="shared" si="24"/>
        <v>54.378679307988847</v>
      </c>
      <c r="AI74" s="22">
        <f t="shared" si="24"/>
        <v>68.458701240632735</v>
      </c>
      <c r="AJ74" s="22">
        <f t="shared" si="24"/>
        <v>86.18439865025735</v>
      </c>
      <c r="AK74" s="22">
        <f t="shared" si="24"/>
        <v>108.49972956100781</v>
      </c>
      <c r="AL74" s="22">
        <f t="shared" si="24"/>
        <v>136.59306671714742</v>
      </c>
      <c r="AM74" s="22">
        <f t="shared" si="24"/>
        <v>171.96048276511277</v>
      </c>
      <c r="AN74" s="22">
        <f t="shared" si="24"/>
        <v>216.48542157739317</v>
      </c>
      <c r="AO74" s="22">
        <f t="shared" si="24"/>
        <v>272.53899850675339</v>
      </c>
      <c r="AP74" s="22">
        <f t="shared" si="24"/>
        <v>343.10627092508406</v>
      </c>
      <c r="AQ74" s="22">
        <f t="shared" si="24"/>
        <v>431.94520341352256</v>
      </c>
      <c r="AR74" s="22">
        <f t="shared" si="24"/>
        <v>543.78679307988409</v>
      </c>
      <c r="AS74" s="27">
        <f t="shared" si="24"/>
        <v>684.58701240632206</v>
      </c>
      <c r="AT74" s="24">
        <f t="shared" si="24"/>
        <v>861.84398650256685</v>
      </c>
      <c r="AU74" s="22">
        <f t="shared" si="24"/>
        <v>1084.9972956100696</v>
      </c>
      <c r="AV74" s="22">
        <f t="shared" si="24"/>
        <v>1365.9306671714646</v>
      </c>
      <c r="AW74" s="22">
        <f t="shared" si="24"/>
        <v>1719.6048276511174</v>
      </c>
      <c r="AX74" s="22">
        <f t="shared" si="24"/>
        <v>2164.8542157739184</v>
      </c>
      <c r="AY74" s="22">
        <f t="shared" si="24"/>
        <v>2725.389985067517</v>
      </c>
      <c r="AZ74" s="22">
        <f t="shared" si="24"/>
        <v>3431.0627092508198</v>
      </c>
      <c r="BA74" s="22">
        <f t="shared" si="24"/>
        <v>4319.452034135199</v>
      </c>
      <c r="BB74" s="22">
        <f t="shared" si="24"/>
        <v>5437.8679307988086</v>
      </c>
      <c r="BC74" s="22">
        <f t="shared" si="24"/>
        <v>6845.8701240631854</v>
      </c>
      <c r="BD74" s="22">
        <f t="shared" si="24"/>
        <v>8618.4398650256262</v>
      </c>
      <c r="BE74" s="22">
        <f t="shared" si="24"/>
        <v>10849.97295610065</v>
      </c>
      <c r="BF74" s="22">
        <f t="shared" si="24"/>
        <v>13659.306671714588</v>
      </c>
      <c r="BG74" s="22">
        <f t="shared" si="24"/>
        <v>17196.048276511094</v>
      </c>
      <c r="BH74" s="22">
        <f t="shared" si="24"/>
        <v>21648.54215773911</v>
      </c>
      <c r="BI74" s="22">
        <f t="shared" si="24"/>
        <v>27253.899850675083</v>
      </c>
      <c r="BJ74" s="22">
        <f t="shared" si="24"/>
        <v>34310.627092508112</v>
      </c>
      <c r="BK74" s="22">
        <f t="shared" si="24"/>
        <v>43194.520341351868</v>
      </c>
      <c r="BL74" s="22">
        <f t="shared" si="24"/>
        <v>54378.679307987928</v>
      </c>
      <c r="BM74" s="22">
        <f t="shared" si="24"/>
        <v>68458.701240631664</v>
      </c>
      <c r="BN74" s="22">
        <f t="shared" si="24"/>
        <v>86184.398650256073</v>
      </c>
      <c r="BO74" s="22">
        <f t="shared" si="24"/>
        <v>108499.72956100627</v>
      </c>
      <c r="BP74" s="22">
        <f t="shared" si="24"/>
        <v>136593.06671714556</v>
      </c>
      <c r="BQ74" s="22">
        <f t="shared" si="24"/>
        <v>171960.48276511053</v>
      </c>
      <c r="BR74" s="22">
        <f t="shared" si="24"/>
        <v>216485.42157739057</v>
      </c>
      <c r="BS74" s="22">
        <f t="shared" si="24"/>
        <v>272538.99850675033</v>
      </c>
      <c r="BT74" s="22">
        <f t="shared" si="24"/>
        <v>343106.27092508058</v>
      </c>
      <c r="BU74" s="22">
        <f t="shared" si="24"/>
        <v>431945.20341351815</v>
      </c>
      <c r="BV74" s="22">
        <f t="shared" si="24"/>
        <v>543786.79307987867</v>
      </c>
      <c r="BW74" s="22">
        <f t="shared" si="24"/>
        <v>684587.01240631577</v>
      </c>
    </row>
    <row r="75" spans="2:75" x14ac:dyDescent="0.35">
      <c r="B75" s="19">
        <f t="shared" si="11"/>
        <v>1.4125375446227053E-2</v>
      </c>
      <c r="C75" t="str">
        <f t="shared" si="10"/>
        <v>Stoke's</v>
      </c>
      <c r="D75" cm="1">
        <f t="array" ref="D75">IF(C75=$E$3, 24/B75,IF(C75=$E$5, (24 / B75) * (1 + 0.14 * B75^0.7),IF(C75=$E$7, 0.445,IF(C75=$E$9, 0.19 - (80000)/B75,IF(C75=$E$11, 0.19 - (80000)/B75, ERROR)))))</f>
        <v>1699.0698825219899</v>
      </c>
      <c r="E75" cm="1">
        <f t="array" ref="E75">IF(C75=$E$3, 24/B75,IF(C75=$E$5, (24 / B75) * (1 + 0.14 * B75^0.7),IF(C75=$E$7, 0.445,IF(C75=$E$9, $C$12,IF(C75=$E$11, 0.19 - (80000)/B75, ERROR)))))</f>
        <v>1699.0698825219899</v>
      </c>
      <c r="F75">
        <v>0.1</v>
      </c>
      <c r="G75">
        <v>1000</v>
      </c>
      <c r="H75">
        <v>350000</v>
      </c>
      <c r="I75" s="2">
        <v>1000000</v>
      </c>
      <c r="N75" s="18"/>
      <c r="AS75" s="23"/>
      <c r="AT75" s="23"/>
    </row>
    <row r="76" spans="2:75" x14ac:dyDescent="0.35">
      <c r="B76" s="19">
        <f t="shared" si="11"/>
        <v>1.5848931924610576E-2</v>
      </c>
      <c r="C76" t="str">
        <f t="shared" si="10"/>
        <v>Stoke's</v>
      </c>
      <c r="D76" cm="1">
        <f t="array" ref="D76">IF(C76=$E$3, 24/B76,IF(C76=$E$5, (24 / B76) * (1 + 0.14 * B76^0.7),IF(C76=$E$7, 0.445,IF(C76=$E$9, 0.19 - (80000)/B76,IF(C76=$E$11, 0.19 - (80000)/B76, ERROR)))))</f>
        <v>1514.2976267525173</v>
      </c>
      <c r="E76" cm="1">
        <f t="array" ref="E76">IF(C76=$E$3, 24/B76,IF(C76=$E$5, (24 / B76) * (1 + 0.14 * B76^0.7),IF(C76=$E$7, 0.445,IF(C76=$E$9, $C$12,IF(C76=$E$11, 0.19 - (80000)/B76, ERROR)))))</f>
        <v>1514.2976267525173</v>
      </c>
      <c r="F76">
        <v>0.1</v>
      </c>
      <c r="G76">
        <v>1000</v>
      </c>
      <c r="H76">
        <v>350000</v>
      </c>
      <c r="I76" s="2">
        <v>1000000</v>
      </c>
      <c r="N76" s="2"/>
      <c r="AS76" s="23"/>
      <c r="AT76" s="23"/>
    </row>
    <row r="77" spans="2:75" x14ac:dyDescent="0.35">
      <c r="B77" s="19">
        <f t="shared" si="11"/>
        <v>1.7782794100388594E-2</v>
      </c>
      <c r="C77" t="str">
        <f t="shared" si="10"/>
        <v>Stoke's</v>
      </c>
      <c r="D77" cm="1">
        <f t="array" ref="D77">IF(C77=$E$3, 24/B77,IF(C77=$E$5, (24 / B77) * (1 + 0.14 * B77^0.7),IF(C77=$E$7, 0.445,IF(C77=$E$9, 0.19 - (80000)/B77,IF(C77=$E$11, 0.19 - (80000)/B77, ERROR)))))</f>
        <v>1349.6191804568859</v>
      </c>
      <c r="E77" cm="1">
        <f t="array" ref="E77">IF(C77=$E$3, 24/B77,IF(C77=$E$5, (24 / B77) * (1 + 0.14 * B77^0.7),IF(C77=$E$7, 0.445,IF(C77=$E$9, $C$12,IF(C77=$E$11, 0.19 - (80000)/B77, ERROR)))))</f>
        <v>1349.6191804568859</v>
      </c>
      <c r="F77">
        <v>0.1</v>
      </c>
      <c r="G77">
        <v>1000</v>
      </c>
      <c r="H77">
        <v>350000</v>
      </c>
      <c r="I77" s="2">
        <v>1000000</v>
      </c>
      <c r="N77" s="2"/>
    </row>
    <row r="78" spans="2:75" x14ac:dyDescent="0.35">
      <c r="B78" s="19">
        <f t="shared" si="11"/>
        <v>1.9952623149688074E-2</v>
      </c>
      <c r="C78" t="str">
        <f t="shared" si="10"/>
        <v>Stoke's</v>
      </c>
      <c r="D78" cm="1">
        <f t="array" ref="D78">IF(C78=$E$3, 24/B78,IF(C78=$E$5, (24 / B78) * (1 + 0.14 * B78^0.7),IF(C78=$E$7, 0.445,IF(C78=$E$9, 0.19 - (80000)/B78,IF(C78=$E$11, 0.19 - (80000)/B78, ERROR)))))</f>
        <v>1202.849360705497</v>
      </c>
      <c r="E78" cm="1">
        <f t="array" ref="E78">IF(C78=$E$3, 24/B78,IF(C78=$E$5, (24 / B78) * (1 + 0.14 * B78^0.7),IF(C78=$E$7, 0.445,IF(C78=$E$9, $C$12,IF(C78=$E$11, 0.19 - (80000)/B78, ERROR)))))</f>
        <v>1202.849360705497</v>
      </c>
      <c r="F78">
        <v>0.1</v>
      </c>
      <c r="G78">
        <v>1000</v>
      </c>
      <c r="H78">
        <v>350000</v>
      </c>
      <c r="I78" s="2">
        <v>1000000</v>
      </c>
      <c r="N78" s="2"/>
    </row>
    <row r="79" spans="2:75" x14ac:dyDescent="0.35">
      <c r="B79" s="19">
        <f t="shared" si="11"/>
        <v>2.2387211385682573E-2</v>
      </c>
      <c r="C79" t="str">
        <f t="shared" si="10"/>
        <v>Stoke's</v>
      </c>
      <c r="D79" cm="1">
        <f t="array" ref="D79">IF(C79=$E$3, 24/B79,IF(C79=$E$5, (24 / B79) * (1 + 0.14 * B79^0.7),IF(C79=$E$7, 0.445,IF(C79=$E$9, 0.19 - (80000)/B79,IF(C79=$E$11, 0.19 - (80000)/B79, ERROR)))))</f>
        <v>1072.0406211623508</v>
      </c>
      <c r="E79" cm="1">
        <f t="array" ref="E79">IF(C79=$E$3, 24/B79,IF(C79=$E$5, (24 / B79) * (1 + 0.14 * B79^0.7),IF(C79=$E$7, 0.445,IF(C79=$E$9, $C$12,IF(C79=$E$11, 0.19 - (80000)/B79, ERROR)))))</f>
        <v>1072.0406211623508</v>
      </c>
      <c r="F79">
        <v>0.1</v>
      </c>
      <c r="G79">
        <v>1000</v>
      </c>
      <c r="H79">
        <v>350000</v>
      </c>
      <c r="I79" s="2">
        <v>1000000</v>
      </c>
      <c r="N79" s="2"/>
    </row>
    <row r="80" spans="2:75" x14ac:dyDescent="0.35">
      <c r="B80" s="19">
        <f>10^(LOG10(B79)+$C$29)</f>
        <v>2.5118864315094882E-2</v>
      </c>
      <c r="C80" t="str">
        <f t="shared" si="10"/>
        <v>Stoke's</v>
      </c>
      <c r="D80" cm="1">
        <f t="array" ref="D80">IF(C80=$E$3, 24/B80,IF(C80=$E$5, (24 / B80) * (1 + 0.14 * B80^0.7),IF(C80=$E$7, 0.445,IF(C80=$E$9, 0.19 - (80000)/B80,IF(C80=$E$11, 0.19 - (80000)/B80, ERROR)))))</f>
        <v>955.45720932842835</v>
      </c>
      <c r="E80" cm="1">
        <f t="array" ref="E80">IF(C80=$E$3, 24/B80,IF(C80=$E$5, (24 / B80) * (1 + 0.14 * B80^0.7),IF(C80=$E$7, 0.445,IF(C80=$E$9, $C$12,IF(C80=$E$11, 0.19 - (80000)/B80, ERROR)))))</f>
        <v>955.45720932842835</v>
      </c>
      <c r="F80">
        <v>0.1</v>
      </c>
      <c r="G80">
        <v>1000</v>
      </c>
      <c r="H80">
        <v>350000</v>
      </c>
      <c r="I80" s="2">
        <v>1000000</v>
      </c>
      <c r="N80" s="2"/>
    </row>
    <row r="81" spans="2:14" x14ac:dyDescent="0.35">
      <c r="B81" s="19">
        <f t="shared" si="11"/>
        <v>2.8183829312643505E-2</v>
      </c>
      <c r="C81" t="str">
        <f t="shared" si="10"/>
        <v>Stoke's</v>
      </c>
      <c r="D81" cm="1">
        <f t="array" ref="D81">IF(C81=$E$3, 24/B81,IF(C81=$E$5, (24 / B81) * (1 + 0.14 * B81^0.7),IF(C81=$E$7, 0.445,IF(C81=$E$9, 0.19 - (80000)/B81,IF(C81=$E$11, 0.19 - (80000)/B81, ERROR)))))</f>
        <v>851.55213416061235</v>
      </c>
      <c r="E81" cm="1">
        <f t="array" ref="E81">IF(C81=$E$3, 24/B81,IF(C81=$E$5, (24 / B81) * (1 + 0.14 * B81^0.7),IF(C81=$E$7, 0.445,IF(C81=$E$9, $C$12,IF(C81=$E$11, 0.19 - (80000)/B81, ERROR)))))</f>
        <v>851.55213416061235</v>
      </c>
      <c r="F81">
        <v>0.1</v>
      </c>
      <c r="G81">
        <v>1000</v>
      </c>
      <c r="H81">
        <v>350000</v>
      </c>
      <c r="I81" s="2">
        <v>1000000</v>
      </c>
      <c r="N81" s="2"/>
    </row>
    <row r="82" spans="2:14" x14ac:dyDescent="0.35">
      <c r="B82" s="19">
        <f t="shared" si="11"/>
        <v>3.1622776601682633E-2</v>
      </c>
      <c r="C82" t="str">
        <f t="shared" si="10"/>
        <v>Stoke's</v>
      </c>
      <c r="D82" cm="1">
        <f t="array" ref="D82">IF(C82=$E$3, 24/B82,IF(C82=$E$5, (24 / B82) * (1 + 0.14 * B82^0.7),IF(C82=$E$7, 0.445,IF(C82=$E$9, 0.19 - (80000)/B82,IF(C82=$E$11, 0.19 - (80000)/B82, ERROR)))))</f>
        <v>758.94663844043885</v>
      </c>
      <c r="E82" cm="1">
        <f t="array" ref="E82">IF(C82=$E$3, 24/B82,IF(C82=$E$5, (24 / B82) * (1 + 0.14 * B82^0.7),IF(C82=$E$7, 0.445,IF(C82=$E$9, $C$12,IF(C82=$E$11, 0.19 - (80000)/B82, ERROR)))))</f>
        <v>758.94663844043885</v>
      </c>
      <c r="F82">
        <v>0.1</v>
      </c>
      <c r="G82">
        <v>1000</v>
      </c>
      <c r="H82">
        <v>350000</v>
      </c>
      <c r="I82" s="2">
        <v>1000000</v>
      </c>
      <c r="N82" s="2"/>
    </row>
    <row r="83" spans="2:14" x14ac:dyDescent="0.35">
      <c r="B83" s="19">
        <f t="shared" si="11"/>
        <v>3.5481338923356226E-2</v>
      </c>
      <c r="C83" t="str">
        <f t="shared" si="10"/>
        <v>Stoke's</v>
      </c>
      <c r="D83" cm="1">
        <f t="array" ref="D83">IF(C83=$E$3, 24/B83,IF(C83=$E$5, (24 / B83) * (1 + 0.14 * B83^0.7),IF(C83=$E$7, 0.445,IF(C83=$E$9, 0.19 - (80000)/B83,IF(C83=$E$11, 0.19 - (80000)/B83, ERROR)))))</f>
        <v>676.41190350349405</v>
      </c>
      <c r="E83" cm="1">
        <f t="array" ref="E83">IF(C83=$E$3, 24/B83,IF(C83=$E$5, (24 / B83) * (1 + 0.14 * B83^0.7),IF(C83=$E$7, 0.445,IF(C83=$E$9, $C$12,IF(C83=$E$11, 0.19 - (80000)/B83, ERROR)))))</f>
        <v>676.41190350349405</v>
      </c>
      <c r="F83">
        <v>0.1</v>
      </c>
      <c r="G83">
        <v>1000</v>
      </c>
      <c r="H83">
        <v>350000</v>
      </c>
      <c r="I83" s="2">
        <v>1000000</v>
      </c>
      <c r="N83" s="2"/>
    </row>
    <row r="84" spans="2:14" x14ac:dyDescent="0.35">
      <c r="B84" s="19">
        <f t="shared" si="11"/>
        <v>3.9810717055348242E-2</v>
      </c>
      <c r="C84" t="str">
        <f t="shared" si="10"/>
        <v>Stoke's</v>
      </c>
      <c r="D84" cm="1">
        <f t="array" ref="D84">IF(C84=$E$3, 24/B84,IF(C84=$E$5, (24 / B84) * (1 + 0.14 * B84^0.7),IF(C84=$E$7, 0.445,IF(C84=$E$9, 0.19 - (80000)/B84,IF(C84=$E$11, 0.19 - (80000)/B84, ERROR)))))</f>
        <v>602.85274356232173</v>
      </c>
      <c r="E84" cm="1">
        <f t="array" ref="E84">IF(C84=$E$3, 24/B84,IF(C84=$E$5, (24 / B84) * (1 + 0.14 * B84^0.7),IF(C84=$E$7, 0.445,IF(C84=$E$9, $C$12,IF(C84=$E$11, 0.19 - (80000)/B84, ERROR)))))</f>
        <v>602.85274356232173</v>
      </c>
      <c r="F84">
        <v>0.1</v>
      </c>
      <c r="G84">
        <v>1000</v>
      </c>
      <c r="H84">
        <v>350000</v>
      </c>
      <c r="I84" s="2">
        <v>1000000</v>
      </c>
      <c r="N84" s="2"/>
    </row>
    <row r="85" spans="2:14" x14ac:dyDescent="0.35">
      <c r="B85" s="19">
        <f t="shared" si="11"/>
        <v>4.4668359215094641E-2</v>
      </c>
      <c r="C85" t="str">
        <f t="shared" si="10"/>
        <v>Stoke's</v>
      </c>
      <c r="D85" cm="1">
        <f t="array" ref="D85">IF(C85=$E$3, 24/B85,IF(C85=$E$5, (24 / B85) * (1 + 0.14 * B85^0.7),IF(C85=$E$7, 0.445,IF(C85=$E$9, 0.19 - (80000)/B85,IF(C85=$E$11, 0.19 - (80000)/B85, ERROR)))))</f>
        <v>537.29307325642162</v>
      </c>
      <c r="E85" cm="1">
        <f t="array" ref="E85">IF(C85=$E$3, 24/B85,IF(C85=$E$5, (24 / B85) * (1 + 0.14 * B85^0.7),IF(C85=$E$7, 0.445,IF(C85=$E$9, $C$12,IF(C85=$E$11, 0.19 - (80000)/B85, ERROR)))))</f>
        <v>537.29307325642162</v>
      </c>
      <c r="F85">
        <v>0.1</v>
      </c>
      <c r="G85">
        <v>1000</v>
      </c>
      <c r="H85">
        <v>350000</v>
      </c>
      <c r="I85" s="2">
        <v>1000000</v>
      </c>
      <c r="N85" s="2"/>
    </row>
    <row r="86" spans="2:14" x14ac:dyDescent="0.35">
      <c r="B86" s="19">
        <f t="shared" si="11"/>
        <v>5.0118723362725333E-2</v>
      </c>
      <c r="C86" t="str">
        <f t="shared" si="10"/>
        <v>Stoke's</v>
      </c>
      <c r="D86" cm="1">
        <f t="array" ref="D86">IF(C86=$E$3, 24/B86,IF(C86=$E$5, (24 / B86) * (1 + 0.14 * B86^0.7),IF(C86=$E$7, 0.445,IF(C86=$E$9, 0.19 - (80000)/B86,IF(C86=$E$11, 0.19 - (80000)/B86, ERROR)))))</f>
        <v>478.86295559254921</v>
      </c>
      <c r="E86" cm="1">
        <f t="array" ref="E86">IF(C86=$E$3, 24/B86,IF(C86=$E$5, (24 / B86) * (1 + 0.14 * B86^0.7),IF(C86=$E$7, 0.445,IF(C86=$E$9, $C$12,IF(C86=$E$11, 0.19 - (80000)/B86, ERROR)))))</f>
        <v>478.86295559254921</v>
      </c>
      <c r="F86">
        <v>0.1</v>
      </c>
      <c r="G86">
        <v>1000</v>
      </c>
      <c r="H86">
        <v>350000</v>
      </c>
      <c r="I86" s="2">
        <v>1000000</v>
      </c>
      <c r="N86" s="2"/>
    </row>
    <row r="87" spans="2:14" x14ac:dyDescent="0.35">
      <c r="B87" s="19">
        <f t="shared" si="11"/>
        <v>5.623413251903276E-2</v>
      </c>
      <c r="C87" t="str">
        <f t="shared" si="10"/>
        <v>Stoke's</v>
      </c>
      <c r="D87" cm="1">
        <f t="array" ref="D87">IF(C87=$E$3, 24/B87,IF(C87=$E$5, (24 / B87) * (1 + 0.14 * B87^0.7),IF(C87=$E$7, 0.445,IF(C87=$E$9, 0.19 - (80000)/B87,IF(C87=$E$11, 0.19 - (80000)/B87, ERROR)))))</f>
        <v>426.78705840935777</v>
      </c>
      <c r="E87" cm="1">
        <f t="array" ref="E87">IF(C87=$E$3, 24/B87,IF(C87=$E$5, (24 / B87) * (1 + 0.14 * B87^0.7),IF(C87=$E$7, 0.445,IF(C87=$E$9, $C$12,IF(C87=$E$11, 0.19 - (80000)/B87, ERROR)))))</f>
        <v>426.78705840935777</v>
      </c>
      <c r="F87">
        <v>0.1</v>
      </c>
      <c r="G87">
        <v>1000</v>
      </c>
      <c r="H87">
        <v>350000</v>
      </c>
      <c r="I87" s="2">
        <v>1000000</v>
      </c>
      <c r="N87" s="2"/>
    </row>
    <row r="88" spans="2:14" x14ac:dyDescent="0.35">
      <c r="B88" s="19">
        <f t="shared" si="11"/>
        <v>6.3095734448016874E-2</v>
      </c>
      <c r="C88" t="str">
        <f t="shared" si="10"/>
        <v>Stoke's</v>
      </c>
      <c r="D88" cm="1">
        <f t="array" ref="D88">IF(C88=$E$3, 24/B88,IF(C88=$E$5, (24 / B88) * (1 + 0.14 * B88^0.7),IF(C88=$E$7, 0.445,IF(C88=$E$9, 0.19 - (80000)/B88,IF(C88=$E$11, 0.19 - (80000)/B88, ERROR)))))</f>
        <v>380.374366190682</v>
      </c>
      <c r="E88" cm="1">
        <f t="array" ref="E88">IF(C88=$E$3, 24/B88,IF(C88=$E$5, (24 / B88) * (1 + 0.14 * B88^0.7),IF(C88=$E$7, 0.445,IF(C88=$E$9, $C$12,IF(C88=$E$11, 0.19 - (80000)/B88, ERROR)))))</f>
        <v>380.374366190682</v>
      </c>
      <c r="F88">
        <v>0.1</v>
      </c>
      <c r="G88">
        <v>1000</v>
      </c>
      <c r="H88">
        <v>350000</v>
      </c>
      <c r="I88" s="2">
        <v>1000000</v>
      </c>
      <c r="N88" s="2"/>
    </row>
    <row r="89" spans="2:14" x14ac:dyDescent="0.35">
      <c r="B89" s="19">
        <f t="shared" si="11"/>
        <v>7.079457843841104E-2</v>
      </c>
      <c r="C89" t="str">
        <f t="shared" si="10"/>
        <v>Stoke's</v>
      </c>
      <c r="D89" cm="1">
        <f t="array" ref="D89">IF(C89=$E$3, 24/B89,IF(C89=$E$5, (24 / B89) * (1 + 0.14 * B89^0.7),IF(C89=$E$7, 0.445,IF(C89=$E$9, 0.19 - (80000)/B89,IF(C89=$E$11, 0.19 - (80000)/B89, ERROR)))))</f>
        <v>339.00901070947418</v>
      </c>
      <c r="E89" cm="1">
        <f t="array" ref="E89">IF(C89=$E$3, 24/B89,IF(C89=$E$5, (24 / B89) * (1 + 0.14 * B89^0.7),IF(C89=$E$7, 0.445,IF(C89=$E$9, $C$12,IF(C89=$E$11, 0.19 - (80000)/B89, ERROR)))))</f>
        <v>339.00901070947418</v>
      </c>
      <c r="F89">
        <v>0.1</v>
      </c>
      <c r="G89">
        <v>1000</v>
      </c>
      <c r="H89">
        <v>350000</v>
      </c>
      <c r="I89" s="2">
        <v>1000000</v>
      </c>
      <c r="N89" s="2"/>
    </row>
    <row r="90" spans="2:14" x14ac:dyDescent="0.35">
      <c r="B90" s="19">
        <f t="shared" si="11"/>
        <v>7.9432823472425071E-2</v>
      </c>
      <c r="C90" t="str">
        <f t="shared" si="10"/>
        <v>Stoke's</v>
      </c>
      <c r="D90" cm="1">
        <f t="array" ref="D90">IF(C90=$E$3, 24/B90,IF(C90=$E$5, (24 / B90) * (1 + 0.14 * B90^0.7),IF(C90=$E$7, 0.445,IF(C90=$E$9, 0.19 - (80000)/B90,IF(C90=$E$11, 0.19 - (80000)/B90, ERROR)))))</f>
        <v>302.14209883061187</v>
      </c>
      <c r="E90" cm="1">
        <f t="array" ref="E90">IF(C90=$E$3, 24/B90,IF(C90=$E$5, (24 / B90) * (1 + 0.14 * B90^0.7),IF(C90=$E$7, 0.445,IF(C90=$E$9, $C$12,IF(C90=$E$11, 0.19 - (80000)/B90, ERROR)))))</f>
        <v>302.14209883061187</v>
      </c>
      <c r="F90">
        <v>0.1</v>
      </c>
      <c r="G90">
        <v>1000</v>
      </c>
      <c r="H90">
        <v>350000</v>
      </c>
      <c r="I90" s="2">
        <v>1000000</v>
      </c>
      <c r="N90" s="2"/>
    </row>
    <row r="91" spans="2:14" x14ac:dyDescent="0.35">
      <c r="B91" s="19">
        <f t="shared" si="11"/>
        <v>8.9125093813371095E-2</v>
      </c>
      <c r="C91" t="str">
        <f t="shared" si="10"/>
        <v>Stoke's</v>
      </c>
      <c r="D91" cm="1">
        <f t="array" ref="D91">IF(C91=$E$3, 24/B91,IF(C91=$E$5, (24 / B91) * (1 + 0.14 * B91^0.7),IF(C91=$E$7, 0.445,IF(C91=$E$9, 0.19 - (80000)/B91,IF(C91=$E$11, 0.19 - (80000)/B91, ERROR)))))</f>
        <v>269.28442903248168</v>
      </c>
      <c r="E91" cm="1">
        <f t="array" ref="E91">IF(C91=$E$3, 24/B91,IF(C91=$E$5, (24 / B91) * (1 + 0.14 * B91^0.7),IF(C91=$E$7, 0.445,IF(C91=$E$9, $C$12,IF(C91=$E$11, 0.19 - (80000)/B91, ERROR)))))</f>
        <v>269.28442903248168</v>
      </c>
      <c r="F91">
        <v>0.1</v>
      </c>
      <c r="G91">
        <v>1000</v>
      </c>
      <c r="H91">
        <v>350000</v>
      </c>
      <c r="I91" s="2">
        <v>1000000</v>
      </c>
      <c r="N91" s="2"/>
    </row>
    <row r="92" spans="2:14" x14ac:dyDescent="0.35">
      <c r="B92" s="19">
        <f t="shared" si="11"/>
        <v>9.9999999999996106E-2</v>
      </c>
      <c r="C92" t="str">
        <f t="shared" si="10"/>
        <v>Stoke's</v>
      </c>
      <c r="D92" cm="1">
        <f t="array" ref="D92">IF(C92=$E$3, 24/B92,IF(C92=$E$5, (24 / B92) * (1 + 0.14 * B92^0.7),IF(C92=$E$7, 0.445,IF(C92=$E$9, 0.19 - (80000)/B92,IF(C92=$E$11, 0.19 - (80000)/B92, ERROR)))))</f>
        <v>240.00000000000935</v>
      </c>
      <c r="E92" cm="1">
        <f t="array" ref="E92">IF(C92=$E$3, 24/B92,IF(C92=$E$5, (24 / B92) * (1 + 0.14 * B92^0.7),IF(C92=$E$7, 0.445,IF(C92=$E$9, $C$12,IF(C92=$E$11, 0.19 - (80000)/B92, ERROR)))))</f>
        <v>240.00000000000935</v>
      </c>
      <c r="F92">
        <v>0.1</v>
      </c>
      <c r="G92">
        <v>1000</v>
      </c>
      <c r="H92">
        <v>350000</v>
      </c>
      <c r="I92" s="2">
        <v>1000000</v>
      </c>
      <c r="N92" s="2"/>
    </row>
    <row r="93" spans="2:14" x14ac:dyDescent="0.35">
      <c r="B93" s="19">
        <f>10^(LOG10(B92)+$C$29)</f>
        <v>0.11220184543019197</v>
      </c>
      <c r="C93" t="str">
        <f t="shared" si="10"/>
        <v>Intermediate</v>
      </c>
      <c r="D93" cm="1">
        <f t="array" ref="D93">IF(C93=$E$3, 24/B93,IF(C93=$E$5, (24 / B93) * (1 + 0.14 * B93^0.7),IF(C93=$E$7, 0.445,IF(C93=$E$9, 0.19 - (80000)/B93,IF(C93=$E$11, 0.19 - (80000)/B93, ERROR)))))</f>
        <v>220.37670886042886</v>
      </c>
      <c r="E93" cm="1">
        <f t="array" ref="E93">IF(C93=$E$3, 24/B93,IF(C93=$E$5, (24 / B93) * (1 + 0.14 * B93^0.7),IF(C93=$E$7, 0.445,IF(C93=$E$9, $C$12,IF(C93=$E$11, 0.19 - (80000)/B93, ERROR)))))</f>
        <v>220.37670886042886</v>
      </c>
      <c r="F93">
        <v>0.1</v>
      </c>
      <c r="G93">
        <v>1000</v>
      </c>
      <c r="H93">
        <v>350000</v>
      </c>
      <c r="I93" s="2">
        <v>1000000</v>
      </c>
      <c r="N93" s="2"/>
    </row>
    <row r="94" spans="2:14" x14ac:dyDescent="0.35">
      <c r="B94" s="19">
        <f t="shared" si="11"/>
        <v>0.12589254117941182</v>
      </c>
      <c r="C94" t="str">
        <f t="shared" si="10"/>
        <v>Intermediate</v>
      </c>
      <c r="D94" cm="1">
        <f t="array" ref="D94">IF(C94=$E$3, 24/B94,IF(C94=$E$5, (24 / B94) * (1 + 0.14 * B94^0.7),IF(C94=$E$7, 0.445,IF(C94=$E$9, 0.19 - (80000)/B94,IF(C94=$E$11, 0.19 - (80000)/B94, ERROR)))))</f>
        <v>196.8953891130223</v>
      </c>
      <c r="E94" cm="1">
        <f t="array" ref="E94">IF(C94=$E$3, 24/B94,IF(C94=$E$5, (24 / B94) * (1 + 0.14 * B94^0.7),IF(C94=$E$7, 0.445,IF(C94=$E$9, $C$12,IF(C94=$E$11, 0.19 - (80000)/B94, ERROR)))))</f>
        <v>196.8953891130223</v>
      </c>
      <c r="F94">
        <v>0.1</v>
      </c>
      <c r="G94">
        <v>1000</v>
      </c>
      <c r="H94">
        <v>350000</v>
      </c>
      <c r="I94" s="2">
        <v>1000000</v>
      </c>
      <c r="N94" s="2"/>
    </row>
    <row r="95" spans="2:14" x14ac:dyDescent="0.35">
      <c r="B95" s="19">
        <f t="shared" si="11"/>
        <v>0.14125375446226993</v>
      </c>
      <c r="C95" t="str">
        <f t="shared" si="10"/>
        <v>Intermediate</v>
      </c>
      <c r="D95" cm="1">
        <f t="array" ref="D95">IF(C95=$E$3, 24/B95,IF(C95=$E$5, (24 / B95) * (1 + 0.14 * B95^0.7),IF(C95=$E$7, 0.445,IF(C95=$E$9, 0.19 - (80000)/B95,IF(C95=$E$11, 0.19 - (80000)/B95, ERROR)))))</f>
        <v>175.9511945270325</v>
      </c>
      <c r="E95" cm="1">
        <f t="array" ref="E95">IF(C95=$E$3, 24/B95,IF(C95=$E$5, (24 / B95) * (1 + 0.14 * B95^0.7),IF(C95=$E$7, 0.445,IF(C95=$E$9, $C$12,IF(C95=$E$11, 0.19 - (80000)/B95, ERROR)))))</f>
        <v>175.9511945270325</v>
      </c>
      <c r="F95">
        <v>0.1</v>
      </c>
      <c r="G95">
        <v>1000</v>
      </c>
      <c r="H95">
        <v>350000</v>
      </c>
      <c r="I95" s="2">
        <v>1000000</v>
      </c>
      <c r="N95" s="2"/>
    </row>
    <row r="96" spans="2:14" x14ac:dyDescent="0.35">
      <c r="B96" s="19">
        <f t="shared" si="11"/>
        <v>0.15848931924610513</v>
      </c>
      <c r="C96" t="str">
        <f t="shared" si="10"/>
        <v>Intermediate</v>
      </c>
      <c r="D96" cm="1">
        <f t="array" ref="D96">IF(C96=$E$3, 24/B96,IF(C96=$E$5, (24 / B96) * (1 + 0.14 * B96^0.7),IF(C96=$E$7, 0.445,IF(C96=$E$9, 0.19 - (80000)/B96,IF(C96=$E$11, 0.19 - (80000)/B96, ERROR)))))</f>
        <v>157.26877345985031</v>
      </c>
      <c r="E96" cm="1">
        <f t="array" ref="E96">IF(C96=$E$3, 24/B96,IF(C96=$E$5, (24 / B96) * (1 + 0.14 * B96^0.7),IF(C96=$E$7, 0.445,IF(C96=$E$9, $C$12,IF(C96=$E$11, 0.19 - (80000)/B96, ERROR)))))</f>
        <v>157.26877345985031</v>
      </c>
      <c r="F96">
        <v>0.1</v>
      </c>
      <c r="G96">
        <v>1000</v>
      </c>
      <c r="H96">
        <v>350000</v>
      </c>
      <c r="I96" s="2">
        <v>1000000</v>
      </c>
      <c r="N96" s="2"/>
    </row>
    <row r="97" spans="2:14" x14ac:dyDescent="0.35">
      <c r="B97" s="19">
        <f t="shared" si="11"/>
        <v>0.1778279410038853</v>
      </c>
      <c r="C97" t="str">
        <f t="shared" ref="C97:C351" si="25">IF(B97&lt;$H$3,$E$3,IF(B97&lt;$H$5,$E$5,IF(B97&lt;$H$7,$E$7,IF(B97&lt;$H$9,$E$9,$E$11))))</f>
        <v>Intermediate</v>
      </c>
      <c r="D97" cm="1">
        <f t="array" ref="D97">IF(C97=$E$3, 24/B97,IF(C97=$E$5, (24 / B97) * (1 + 0.14 * B97^0.7),IF(C97=$E$7, 0.445,IF(C97=$E$9, 0.19 - (80000)/B97,IF(C97=$E$11, 0.19 - (80000)/B97, ERROR)))))</f>
        <v>140.60269954658096</v>
      </c>
      <c r="E97" cm="1">
        <f t="array" ref="E97">IF(C97=$E$3, 24/B97,IF(C97=$E$5, (24 / B97) * (1 + 0.14 * B97^0.7),IF(C97=$E$7, 0.445,IF(C97=$E$9, $C$12,IF(C97=$E$11, 0.19 - (80000)/B97, ERROR)))))</f>
        <v>140.60269954658096</v>
      </c>
      <c r="F97">
        <v>0.1</v>
      </c>
      <c r="G97">
        <v>1000</v>
      </c>
      <c r="H97">
        <v>350000</v>
      </c>
      <c r="I97" s="2">
        <v>1000000</v>
      </c>
      <c r="N97" s="2"/>
    </row>
    <row r="98" spans="2:14" x14ac:dyDescent="0.35">
      <c r="B98" s="19">
        <f t="shared" ref="B98:B120" si="26">10^(LOG10(B97)+$C$29)</f>
        <v>0.19952623149688006</v>
      </c>
      <c r="C98" t="str">
        <f t="shared" si="25"/>
        <v>Intermediate</v>
      </c>
      <c r="D98" cm="1">
        <f t="array" ref="D98">IF(C98=$E$3, 24/B98,IF(C98=$E$5, (24 / B98) * (1 + 0.14 * B98^0.7),IF(C98=$E$7, 0.445,IF(C98=$E$9, 0.19 - (80000)/B98,IF(C98=$E$11, 0.19 - (80000)/B98, ERROR)))))</f>
        <v>125.73421799767618</v>
      </c>
      <c r="E98" cm="1">
        <f t="array" ref="E98">IF(C98=$E$3, 24/B98,IF(C98=$E$5, (24 / B98) * (1 + 0.14 * B98^0.7),IF(C98=$E$7, 0.445,IF(C98=$E$9, $C$12,IF(C98=$E$11, 0.19 - (80000)/B98, ERROR)))))</f>
        <v>125.73421799767618</v>
      </c>
      <c r="F98">
        <v>0.1</v>
      </c>
      <c r="G98">
        <v>1000</v>
      </c>
      <c r="H98">
        <v>350000</v>
      </c>
      <c r="I98" s="2">
        <v>1000000</v>
      </c>
      <c r="N98" s="2"/>
    </row>
    <row r="99" spans="2:14" x14ac:dyDescent="0.35">
      <c r="B99" s="19">
        <f t="shared" si="26"/>
        <v>0.22387211385682512</v>
      </c>
      <c r="C99" t="str">
        <f t="shared" si="25"/>
        <v>Intermediate</v>
      </c>
      <c r="D99" cm="1">
        <f t="array" ref="D99">IF(C99=$E$3, 24/B99,IF(C99=$E$5, (24 / B99) * (1 + 0.14 * B99^0.7),IF(C99=$E$7, 0.445,IF(C99=$E$9, 0.19 - (80000)/B99,IF(C99=$E$11, 0.19 - (80000)/B99, ERROR)))))</f>
        <v>112.46834571179882</v>
      </c>
      <c r="E99" cm="1">
        <f t="array" ref="E99">IF(C99=$E$3, 24/B99,IF(C99=$E$5, (24 / B99) * (1 + 0.14 * B99^0.7),IF(C99=$E$7, 0.445,IF(C99=$E$9, $C$12,IF(C99=$E$11, 0.19 - (80000)/B99, ERROR)))))</f>
        <v>112.46834571179882</v>
      </c>
      <c r="F99">
        <v>0.1</v>
      </c>
      <c r="G99">
        <v>1000</v>
      </c>
      <c r="H99">
        <v>350000</v>
      </c>
      <c r="I99" s="2">
        <v>1000000</v>
      </c>
      <c r="N99" s="2"/>
    </row>
    <row r="100" spans="2:14" x14ac:dyDescent="0.35">
      <c r="B100" s="19">
        <f t="shared" si="26"/>
        <v>0.25118864315094813</v>
      </c>
      <c r="C100" t="str">
        <f t="shared" si="25"/>
        <v>Intermediate</v>
      </c>
      <c r="D100" cm="1">
        <f t="array" ref="D100">IF(C100=$E$3, 24/B100,IF(C100=$E$5, (24 / B100) * (1 + 0.14 * B100^0.7),IF(C100=$E$7, 0.445,IF(C100=$E$9, 0.19 - (80000)/B100,IF(C100=$E$11, 0.19 - (80000)/B100, ERROR)))))</f>
        <v>100.6312867275888</v>
      </c>
      <c r="E100" cm="1">
        <f t="array" ref="E100">IF(C100=$E$3, 24/B100,IF(C100=$E$5, (24 / B100) * (1 + 0.14 * B100^0.7),IF(C100=$E$7, 0.445,IF(C100=$E$9, $C$12,IF(C100=$E$11, 0.19 - (80000)/B100, ERROR)))))</f>
        <v>100.6312867275888</v>
      </c>
      <c r="F100">
        <v>0.1</v>
      </c>
      <c r="G100">
        <v>1000</v>
      </c>
      <c r="H100">
        <v>350000</v>
      </c>
      <c r="I100" s="2">
        <v>1000000</v>
      </c>
    </row>
    <row r="101" spans="2:14" x14ac:dyDescent="0.35">
      <c r="B101" s="19">
        <f t="shared" si="26"/>
        <v>0.28183829312643427</v>
      </c>
      <c r="C101" t="str">
        <f t="shared" si="25"/>
        <v>Intermediate</v>
      </c>
      <c r="D101" cm="1">
        <f t="array" ref="D101">IF(C101=$E$3, 24/B101,IF(C101=$E$5, (24 / B101) * (1 + 0.14 * B101^0.7),IF(C101=$E$7, 0.445,IF(C101=$E$9, 0.19 - (80000)/B101,IF(C101=$E$11, 0.19 - (80000)/B101, ERROR)))))</f>
        <v>90.068128722236111</v>
      </c>
      <c r="E101" cm="1">
        <f t="array" ref="E101">IF(C101=$E$3, 24/B101,IF(C101=$E$5, (24 / B101) * (1 + 0.14 * B101^0.7),IF(C101=$E$7, 0.445,IF(C101=$E$9, $C$12,IF(C101=$E$11, 0.19 - (80000)/B101, ERROR)))))</f>
        <v>90.068128722236111</v>
      </c>
      <c r="F101">
        <v>0.1</v>
      </c>
      <c r="G101">
        <v>1000</v>
      </c>
      <c r="H101">
        <v>350000</v>
      </c>
      <c r="I101" s="2">
        <v>1000000</v>
      </c>
    </row>
    <row r="102" spans="2:14" x14ac:dyDescent="0.35">
      <c r="B102" s="19">
        <f t="shared" si="26"/>
        <v>0.31622776601682551</v>
      </c>
      <c r="C102" t="str">
        <f t="shared" si="25"/>
        <v>Intermediate</v>
      </c>
      <c r="D102" cm="1">
        <f t="array" ref="D102">IF(C102=$E$3, 24/B102,IF(C102=$E$5, (24 / B102) * (1 + 0.14 * B102^0.7),IF(C102=$E$7, 0.445,IF(C102=$E$9, 0.19 - (80000)/B102,IF(C102=$E$11, 0.19 - (80000)/B102, ERROR)))))</f>
        <v>80.640789993976597</v>
      </c>
      <c r="E102" cm="1">
        <f t="array" ref="E102">IF(C102=$E$3, 24/B102,IF(C102=$E$5, (24 / B102) * (1 + 0.14 * B102^0.7),IF(C102=$E$7, 0.445,IF(C102=$E$9, $C$12,IF(C102=$E$11, 0.19 - (80000)/B102, ERROR)))))</f>
        <v>80.640789993976597</v>
      </c>
      <c r="F102">
        <v>0.1</v>
      </c>
      <c r="G102">
        <v>1000</v>
      </c>
      <c r="H102">
        <v>350000</v>
      </c>
      <c r="I102" s="2">
        <v>1000000</v>
      </c>
    </row>
    <row r="103" spans="2:14" x14ac:dyDescent="0.35">
      <c r="B103" s="19">
        <f t="shared" si="26"/>
        <v>0.35481338923356143</v>
      </c>
      <c r="C103" t="str">
        <f t="shared" si="25"/>
        <v>Intermediate</v>
      </c>
      <c r="D103" cm="1">
        <f t="array" ref="D103">IF(C103=$E$3, 24/B103,IF(C103=$E$5, (24 / B103) * (1 + 0.14 * B103^0.7),IF(C103=$E$7, 0.445,IF(C103=$E$9, 0.19 - (80000)/B103,IF(C103=$E$11, 0.19 - (80000)/B103, ERROR)))))</f>
        <v>72.226189689288404</v>
      </c>
      <c r="E103" cm="1">
        <f t="array" ref="E103">IF(C103=$E$3, 24/B103,IF(C103=$E$5, (24 / B103) * (1 + 0.14 * B103^0.7),IF(C103=$E$7, 0.445,IF(C103=$E$9, $C$12,IF(C103=$E$11, 0.19 - (80000)/B103, ERROR)))))</f>
        <v>72.226189689288404</v>
      </c>
      <c r="F103">
        <v>0.1</v>
      </c>
      <c r="G103">
        <v>1000</v>
      </c>
      <c r="H103">
        <v>350000</v>
      </c>
      <c r="I103" s="2">
        <v>1000000</v>
      </c>
    </row>
    <row r="104" spans="2:14" x14ac:dyDescent="0.35">
      <c r="B104" s="19">
        <f t="shared" si="26"/>
        <v>0.39810717055348149</v>
      </c>
      <c r="C104" t="str">
        <f t="shared" si="25"/>
        <v>Intermediate</v>
      </c>
      <c r="D104" cm="1">
        <f t="array" ref="D104">IF(C104=$E$3, 24/B104,IF(C104=$E$5, (24 / B104) * (1 + 0.14 * B104^0.7),IF(C104=$E$7, 0.445,IF(C104=$E$9, 0.19 - (80000)/B104,IF(C104=$E$11, 0.19 - (80000)/B104, ERROR)))))</f>
        <v>64.714616997781889</v>
      </c>
      <c r="E104" cm="1">
        <f t="array" ref="E104">IF(C104=$E$3, 24/B104,IF(C104=$E$5, (24 / B104) * (1 + 0.14 * B104^0.7),IF(C104=$E$7, 0.445,IF(C104=$E$9, $C$12,IF(C104=$E$11, 0.19 - (80000)/B104, ERROR)))))</f>
        <v>64.714616997781889</v>
      </c>
      <c r="F104">
        <v>0.1</v>
      </c>
      <c r="G104">
        <v>1000</v>
      </c>
      <c r="H104">
        <v>350000</v>
      </c>
      <c r="I104" s="2">
        <v>1000000</v>
      </c>
    </row>
    <row r="105" spans="2:14" x14ac:dyDescent="0.35">
      <c r="B105" s="19">
        <f t="shared" si="26"/>
        <v>0.44668359215094544</v>
      </c>
      <c r="C105" t="str">
        <f t="shared" si="25"/>
        <v>Intermediate</v>
      </c>
      <c r="D105" cm="1">
        <f t="array" ref="D105">IF(C105=$E$3, 24/B105,IF(C105=$E$5, (24 / B105) * (1 + 0.14 * B105^0.7),IF(C105=$E$7, 0.445,IF(C105=$E$9, 0.19 - (80000)/B105,IF(C105=$E$11, 0.19 - (80000)/B105, ERROR)))))</f>
        <v>58.008277677858317</v>
      </c>
      <c r="E105" cm="1">
        <f t="array" ref="E105">IF(C105=$E$3, 24/B105,IF(C105=$E$5, (24 / B105) * (1 + 0.14 * B105^0.7),IF(C105=$E$7, 0.445,IF(C105=$E$9, $C$12,IF(C105=$E$11, 0.19 - (80000)/B105, ERROR)))))</f>
        <v>58.008277677858317</v>
      </c>
      <c r="F105">
        <v>0.1</v>
      </c>
      <c r="G105">
        <v>1000</v>
      </c>
      <c r="H105">
        <v>350000</v>
      </c>
      <c r="I105" s="2">
        <v>1000000</v>
      </c>
    </row>
    <row r="106" spans="2:14" x14ac:dyDescent="0.35">
      <c r="B106" s="19">
        <f t="shared" si="26"/>
        <v>0.50118723362725237</v>
      </c>
      <c r="C106" t="str">
        <f t="shared" si="25"/>
        <v>Intermediate</v>
      </c>
      <c r="D106" cm="1">
        <f t="array" ref="D106">IF(C106=$E$3, 24/B106,IF(C106=$E$5, (24 / B106) * (1 + 0.14 * B106^0.7),IF(C106=$E$7, 0.445,IF(C106=$E$9, 0.19 - (80000)/B106,IF(C106=$E$11, 0.19 - (80000)/B106, ERROR)))))</f>
        <v>52.019998629184663</v>
      </c>
      <c r="E106" cm="1">
        <f t="array" ref="E106">IF(C106=$E$3, 24/B106,IF(C106=$E$5, (24 / B106) * (1 + 0.14 * B106^0.7),IF(C106=$E$7, 0.445,IF(C106=$E$9, $C$12,IF(C106=$E$11, 0.19 - (80000)/B106, ERROR)))))</f>
        <v>52.019998629184663</v>
      </c>
      <c r="F106">
        <v>0.1</v>
      </c>
      <c r="G106">
        <v>1000</v>
      </c>
      <c r="H106">
        <v>350000</v>
      </c>
      <c r="I106" s="2">
        <v>1000000</v>
      </c>
    </row>
    <row r="107" spans="2:14" x14ac:dyDescent="0.35">
      <c r="B107" s="19">
        <f t="shared" si="26"/>
        <v>0.56234132519032665</v>
      </c>
      <c r="C107" t="str">
        <f t="shared" si="25"/>
        <v>Intermediate</v>
      </c>
      <c r="D107" cm="1">
        <f t="array" ref="D107">IF(C107=$E$3, 24/B107,IF(C107=$E$5, (24 / B107) * (1 + 0.14 * B107^0.7),IF(C107=$E$7, 0.445,IF(C107=$E$9, 0.19 - (80000)/B107,IF(C107=$E$11, 0.19 - (80000)/B107, ERROR)))))</f>
        <v>46.672073325124273</v>
      </c>
      <c r="E107" cm="1">
        <f t="array" ref="E107">IF(C107=$E$3, 24/B107,IF(C107=$E$5, (24 / B107) * (1 + 0.14 * B107^0.7),IF(C107=$E$7, 0.445,IF(C107=$E$9, $C$12,IF(C107=$E$11, 0.19 - (80000)/B107, ERROR)))))</f>
        <v>46.672073325124273</v>
      </c>
      <c r="F107">
        <v>0.1</v>
      </c>
      <c r="G107">
        <v>1000</v>
      </c>
      <c r="H107">
        <v>350000</v>
      </c>
      <c r="I107" s="2">
        <v>1000000</v>
      </c>
    </row>
    <row r="108" spans="2:14" x14ac:dyDescent="0.35">
      <c r="B108" s="19">
        <f t="shared" si="26"/>
        <v>0.63095734448016805</v>
      </c>
      <c r="C108" t="str">
        <f t="shared" si="25"/>
        <v>Intermediate</v>
      </c>
      <c r="D108" cm="1">
        <f t="array" ref="D108">IF(C108=$E$3, 24/B108,IF(C108=$E$5, (24 / B108) * (1 + 0.14 * B108^0.7),IF(C108=$E$7, 0.445,IF(C108=$E$9, 0.19 - (80000)/B108,IF(C108=$E$11, 0.19 - (80000)/B108, ERROR)))))</f>
        <v>41.895232787297815</v>
      </c>
      <c r="E108" cm="1">
        <f t="array" ref="E108">IF(C108=$E$3, 24/B108,IF(C108=$E$5, (24 / B108) * (1 + 0.14 * B108^0.7),IF(C108=$E$7, 0.445,IF(C108=$E$9, $C$12,IF(C108=$E$11, 0.19 - (80000)/B108, ERROR)))))</f>
        <v>41.895232787297815</v>
      </c>
      <c r="F108">
        <v>0.1</v>
      </c>
      <c r="G108">
        <v>1000</v>
      </c>
      <c r="H108">
        <v>350000</v>
      </c>
      <c r="I108" s="2">
        <v>1000000</v>
      </c>
    </row>
    <row r="109" spans="2:14" x14ac:dyDescent="0.35">
      <c r="B109" s="19">
        <f t="shared" si="26"/>
        <v>0.7079457843841096</v>
      </c>
      <c r="C109" t="str">
        <f t="shared" si="25"/>
        <v>Intermediate</v>
      </c>
      <c r="D109" cm="1">
        <f t="array" ref="D109">IF(C109=$E$3, 24/B109,IF(C109=$E$5, (24 / B109) * (1 + 0.14 * B109^0.7),IF(C109=$E$7, 0.445,IF(C109=$E$9, 0.19 - (80000)/B109,IF(C109=$E$11, 0.19 - (80000)/B109, ERROR)))))</f>
        <v>37.627728450229178</v>
      </c>
      <c r="E109" cm="1">
        <f t="array" ref="E109">IF(C109=$E$3, 24/B109,IF(C109=$E$5, (24 / B109) * (1 + 0.14 * B109^0.7),IF(C109=$E$7, 0.445,IF(C109=$E$9, $C$12,IF(C109=$E$11, 0.19 - (80000)/B109, ERROR)))))</f>
        <v>37.627728450229178</v>
      </c>
      <c r="F109">
        <v>0.1</v>
      </c>
      <c r="G109">
        <v>1000</v>
      </c>
      <c r="H109">
        <v>350000</v>
      </c>
      <c r="I109" s="2">
        <v>1000000</v>
      </c>
    </row>
    <row r="110" spans="2:14" x14ac:dyDescent="0.35">
      <c r="B110" s="19">
        <f t="shared" si="26"/>
        <v>0.79432823472424963</v>
      </c>
      <c r="C110" t="str">
        <f t="shared" si="25"/>
        <v>Intermediate</v>
      </c>
      <c r="D110" cm="1">
        <f t="array" ref="D110">IF(C110=$E$3, 24/B110,IF(C110=$E$5, (24 / B110) * (1 + 0.14 * B110^0.7),IF(C110=$E$7, 0.445,IF(C110=$E$9, 0.19 - (80000)/B110,IF(C110=$E$11, 0.19 - (80000)/B110, ERROR)))))</f>
        <v>33.814514748659626</v>
      </c>
      <c r="E110" cm="1">
        <f t="array" ref="E110">IF(C110=$E$3, 24/B110,IF(C110=$E$5, (24 / B110) * (1 + 0.14 * B110^0.7),IF(C110=$E$7, 0.445,IF(C110=$E$9, $C$12,IF(C110=$E$11, 0.19 - (80000)/B110, ERROR)))))</f>
        <v>33.814514748659626</v>
      </c>
      <c r="F110">
        <v>0.1</v>
      </c>
      <c r="G110">
        <v>1000</v>
      </c>
      <c r="H110">
        <v>350000</v>
      </c>
      <c r="I110" s="2">
        <v>1000000</v>
      </c>
    </row>
    <row r="111" spans="2:14" x14ac:dyDescent="0.35">
      <c r="B111" s="19">
        <f t="shared" si="26"/>
        <v>0.89125093813370981</v>
      </c>
      <c r="C111" t="str">
        <f t="shared" si="25"/>
        <v>Intermediate</v>
      </c>
      <c r="D111" cm="1">
        <f t="array" ref="D111">IF(C111=$E$3, 24/B111,IF(C111=$E$5, (24 / B111) * (1 + 0.14 * B111^0.7),IF(C111=$E$7, 0.445,IF(C111=$E$9, 0.19 - (80000)/B111,IF(C111=$E$11, 0.19 - (80000)/B111, ERROR)))))</f>
        <v>30.406520583290838</v>
      </c>
      <c r="E111" cm="1">
        <f t="array" ref="E111">IF(C111=$E$3, 24/B111,IF(C111=$E$5, (24 / B111) * (1 + 0.14 * B111^0.7),IF(C111=$E$7, 0.445,IF(C111=$E$9, $C$12,IF(C111=$E$11, 0.19 - (80000)/B111, ERROR)))))</f>
        <v>30.406520583290838</v>
      </c>
      <c r="F111">
        <v>0.1</v>
      </c>
      <c r="G111">
        <v>1000</v>
      </c>
      <c r="H111">
        <v>350000</v>
      </c>
      <c r="I111" s="2">
        <v>1000000</v>
      </c>
    </row>
    <row r="112" spans="2:14" x14ac:dyDescent="0.35">
      <c r="B112" s="19">
        <f t="shared" si="26"/>
        <v>0.99999999999996003</v>
      </c>
      <c r="C112" t="str">
        <f t="shared" si="25"/>
        <v>Intermediate</v>
      </c>
      <c r="D112" cm="1">
        <f t="array" ref="D112">IF(C112=$E$3, 24/B112,IF(C112=$E$5, (24 / B112) * (1 + 0.14 * B112^0.7),IF(C112=$E$7, 0.445,IF(C112=$E$9, 0.19 - (80000)/B112,IF(C112=$E$11, 0.19 - (80000)/B112, ERROR)))))</f>
        <v>27.360000000001001</v>
      </c>
      <c r="E112" cm="1">
        <f t="array" ref="E112">IF(C112=$E$3, 24/B112,IF(C112=$E$5, (24 / B112) * (1 + 0.14 * B112^0.7),IF(C112=$E$7, 0.445,IF(C112=$E$9, $C$12,IF(C112=$E$11, 0.19 - (80000)/B112, ERROR)))))</f>
        <v>27.360000000001001</v>
      </c>
      <c r="F112">
        <v>0.1</v>
      </c>
      <c r="G112">
        <v>1000</v>
      </c>
      <c r="H112">
        <v>350000</v>
      </c>
      <c r="I112" s="2">
        <v>1000000</v>
      </c>
    </row>
    <row r="113" spans="2:9" x14ac:dyDescent="0.35">
      <c r="B113" s="19">
        <f t="shared" si="26"/>
        <v>1.1220184543019187</v>
      </c>
      <c r="C113" t="str">
        <f t="shared" si="25"/>
        <v>Intermediate</v>
      </c>
      <c r="D113" cm="1">
        <f t="array" ref="D113">IF(C113=$E$3, 24/B113,IF(C113=$E$5, (24 / B113) * (1 + 0.14 * B113^0.7),IF(C113=$E$7, 0.445,IF(C113=$E$9, 0.19 - (80000)/B113,IF(C113=$E$11, 0.19 - (80000)/B113, ERROR)))))</f>
        <v>24.635953468616556</v>
      </c>
      <c r="E113" cm="1">
        <f t="array" ref="E113">IF(C113=$E$3, 24/B113,IF(C113=$E$5, (24 / B113) * (1 + 0.14 * B113^0.7),IF(C113=$E$7, 0.445,IF(C113=$E$9, $C$12,IF(C113=$E$11, 0.19 - (80000)/B113, ERROR)))))</f>
        <v>24.635953468616556</v>
      </c>
      <c r="F113">
        <v>0.1</v>
      </c>
      <c r="G113">
        <v>1000</v>
      </c>
      <c r="H113">
        <v>350000</v>
      </c>
      <c r="I113" s="2">
        <v>1000000</v>
      </c>
    </row>
    <row r="114" spans="2:9" x14ac:dyDescent="0.35">
      <c r="B114" s="19">
        <f t="shared" si="26"/>
        <v>1.2589254117941171</v>
      </c>
      <c r="C114" t="str">
        <f t="shared" si="25"/>
        <v>Intermediate</v>
      </c>
      <c r="D114" cm="1">
        <f t="array" ref="D114">IF(C114=$E$3, 24/B114,IF(C114=$E$5, (24 / B114) * (1 + 0.14 * B114^0.7),IF(C114=$E$7, 0.445,IF(C114=$E$9, 0.19 - (80000)/B114,IF(C114=$E$11, 0.19 - (80000)/B114, ERROR)))))</f>
        <v>22.199612084061446</v>
      </c>
      <c r="E114" cm="1">
        <f t="array" ref="E114">IF(C114=$E$3, 24/B114,IF(C114=$E$5, (24 / B114) * (1 + 0.14 * B114^0.7),IF(C114=$E$7, 0.445,IF(C114=$E$9, $C$12,IF(C114=$E$11, 0.19 - (80000)/B114, ERROR)))))</f>
        <v>22.199612084061446</v>
      </c>
      <c r="F114">
        <v>0.1</v>
      </c>
      <c r="G114">
        <v>1000</v>
      </c>
      <c r="H114">
        <v>350000</v>
      </c>
      <c r="I114" s="2">
        <v>1000000</v>
      </c>
    </row>
    <row r="115" spans="2:9" x14ac:dyDescent="0.35">
      <c r="B115" s="19">
        <f t="shared" si="26"/>
        <v>1.4125375446226982</v>
      </c>
      <c r="C115" t="str">
        <f t="shared" si="25"/>
        <v>Intermediate</v>
      </c>
      <c r="D115" cm="1">
        <f t="array" ref="D115">IF(C115=$E$3, 24/B115,IF(C115=$E$5, (24 / B115) * (1 + 0.14 * B115^0.7),IF(C115=$E$7, 0.445,IF(C115=$E$9, 0.19 - (80000)/B115,IF(C115=$E$11, 0.19 - (80000)/B115, ERROR)))))</f>
        <v>20.019977847576033</v>
      </c>
      <c r="E115" cm="1">
        <f t="array" ref="E115">IF(C115=$E$3, 24/B115,IF(C115=$E$5, (24 / B115) * (1 + 0.14 * B115^0.7),IF(C115=$E$7, 0.445,IF(C115=$E$9, $C$12,IF(C115=$E$11, 0.19 - (80000)/B115, ERROR)))))</f>
        <v>20.019977847576033</v>
      </c>
      <c r="F115">
        <v>0.1</v>
      </c>
      <c r="G115">
        <v>1000</v>
      </c>
      <c r="H115">
        <v>350000</v>
      </c>
      <c r="I115" s="2">
        <v>1000000</v>
      </c>
    </row>
    <row r="116" spans="2:9" x14ac:dyDescent="0.35">
      <c r="B116" s="19">
        <f t="shared" si="26"/>
        <v>1.5848931924610505</v>
      </c>
      <c r="C116" t="str">
        <f t="shared" si="25"/>
        <v>Intermediate</v>
      </c>
      <c r="D116" cm="1">
        <f t="array" ref="D116">IF(C116=$E$3, 24/B116,IF(C116=$E$5, (24 / B116) * (1 + 0.14 * B116^0.7),IF(C116=$E$7, 0.445,IF(C116=$E$9, 0.19 - (80000)/B116,IF(C116=$E$11, 0.19 - (80000)/B116, ERROR)))))</f>
        <v>18.069413929777706</v>
      </c>
      <c r="E116" cm="1">
        <f t="array" ref="E116">IF(C116=$E$3, 24/B116,IF(C116=$E$5, (24 / B116) * (1 + 0.14 * B116^0.7),IF(C116=$E$7, 0.445,IF(C116=$E$9, $C$12,IF(C116=$E$11, 0.19 - (80000)/B116, ERROR)))))</f>
        <v>18.069413929777706</v>
      </c>
      <c r="F116">
        <v>0.1</v>
      </c>
      <c r="G116">
        <v>1000</v>
      </c>
      <c r="H116">
        <v>350000</v>
      </c>
      <c r="I116" s="2">
        <v>1000000</v>
      </c>
    </row>
    <row r="117" spans="2:9" x14ac:dyDescent="0.35">
      <c r="B117" s="19">
        <f t="shared" si="26"/>
        <v>1.7782794100388521</v>
      </c>
      <c r="C117" t="str">
        <f t="shared" si="25"/>
        <v>Intermediate</v>
      </c>
      <c r="D117" cm="1">
        <f t="array" ref="D117">IF(C117=$E$3, 24/B117,IF(C117=$E$5, (24 / B117) * (1 + 0.14 * B117^0.7),IF(C117=$E$7, 0.445,IF(C117=$E$9, 0.19 - (80000)/B117,IF(C117=$E$11, 0.19 - (80000)/B117, ERROR)))))</f>
        <v>16.323279480496801</v>
      </c>
      <c r="E117" cm="1">
        <f t="array" ref="E117">IF(C117=$E$3, 24/B117,IF(C117=$E$5, (24 / B117) * (1 + 0.14 * B117^0.7),IF(C117=$E$7, 0.445,IF(C117=$E$9, $C$12,IF(C117=$E$11, 0.19 - (80000)/B117, ERROR)))))</f>
        <v>16.323279480496801</v>
      </c>
      <c r="F117">
        <v>0.1</v>
      </c>
      <c r="G117">
        <v>1000</v>
      </c>
      <c r="H117">
        <v>350000</v>
      </c>
      <c r="I117" s="2">
        <v>1000000</v>
      </c>
    </row>
    <row r="118" spans="2:9" x14ac:dyDescent="0.35">
      <c r="B118" s="19">
        <f t="shared" si="26"/>
        <v>1.9952623149688002</v>
      </c>
      <c r="C118" t="str">
        <f t="shared" si="25"/>
        <v>Intermediate</v>
      </c>
      <c r="D118" cm="1">
        <f t="array" ref="D118">IF(C118=$E$3, 24/B118,IF(C118=$E$5, (24 / B118) * (1 + 0.14 * B118^0.7),IF(C118=$E$7, 0.445,IF(C118=$E$9, 0.19 - (80000)/B118,IF(C118=$E$11, 0.19 - (80000)/B118, ERROR)))))</f>
        <v>14.75960414136642</v>
      </c>
      <c r="E118" cm="1">
        <f t="array" ref="E118">IF(C118=$E$3, 24/B118,IF(C118=$E$5, (24 / B118) * (1 + 0.14 * B118^0.7),IF(C118=$E$7, 0.445,IF(C118=$E$9, $C$12,IF(C118=$E$11, 0.19 - (80000)/B118, ERROR)))))</f>
        <v>14.75960414136642</v>
      </c>
      <c r="F118">
        <v>0.1</v>
      </c>
      <c r="G118">
        <v>1000</v>
      </c>
      <c r="H118">
        <v>350000</v>
      </c>
      <c r="I118" s="2">
        <v>1000000</v>
      </c>
    </row>
    <row r="119" spans="2:9" x14ac:dyDescent="0.35">
      <c r="B119" s="19">
        <f t="shared" si="26"/>
        <v>2.2387211385682506</v>
      </c>
      <c r="C119" t="str">
        <f t="shared" si="25"/>
        <v>Intermediate</v>
      </c>
      <c r="D119" cm="1">
        <f t="array" ref="D119">IF(C119=$E$3, 24/B119,IF(C119=$E$5, (24 / B119) * (1 + 0.14 * B119^0.7),IF(C119=$E$7, 0.445,IF(C119=$E$9, 0.19 - (80000)/B119,IF(C119=$E$11, 0.19 - (80000)/B119, ERROR)))))</f>
        <v>13.358797943913412</v>
      </c>
      <c r="E119" cm="1">
        <f t="array" ref="E119">IF(C119=$E$3, 24/B119,IF(C119=$E$5, (24 / B119) * (1 + 0.14 * B119^0.7),IF(C119=$E$7, 0.445,IF(C119=$E$9, $C$12,IF(C119=$E$11, 0.19 - (80000)/B119, ERROR)))))</f>
        <v>13.358797943913412</v>
      </c>
      <c r="F119">
        <v>0.1</v>
      </c>
      <c r="G119">
        <v>1000</v>
      </c>
      <c r="H119">
        <v>350000</v>
      </c>
      <c r="I119" s="2">
        <v>1000000</v>
      </c>
    </row>
    <row r="120" spans="2:9" x14ac:dyDescent="0.35">
      <c r="B120" s="19">
        <f t="shared" si="26"/>
        <v>2.5118864315094802</v>
      </c>
      <c r="C120" t="str">
        <f t="shared" si="25"/>
        <v>Intermediate</v>
      </c>
      <c r="D120" cm="1">
        <f t="array" ref="D120">IF(C120=$E$3, 24/B120,IF(C120=$E$5, (24 / B120) * (1 + 0.14 * B120^0.7),IF(C120=$E$7, 0.445,IF(C120=$E$9, 0.19 - (80000)/B120,IF(C120=$E$11, 0.19 - (80000)/B120, ERROR)))))</f>
        <v>12.103392745382401</v>
      </c>
      <c r="E120" cm="1">
        <f t="array" ref="E120">IF(C120=$E$3, 24/B120,IF(C120=$E$5, (24 / B120) * (1 + 0.14 * B120^0.7),IF(C120=$E$7, 0.445,IF(C120=$E$9, $C$12,IF(C120=$E$11, 0.19 - (80000)/B120, ERROR)))))</f>
        <v>12.103392745382401</v>
      </c>
      <c r="F120">
        <v>0.1</v>
      </c>
      <c r="G120">
        <v>1000</v>
      </c>
      <c r="H120">
        <v>350000</v>
      </c>
      <c r="I120" s="2">
        <v>1000000</v>
      </c>
    </row>
    <row r="121" spans="2:9" x14ac:dyDescent="0.35">
      <c r="B121" s="19">
        <f>10^(LOG10(B120)+$C$29)</f>
        <v>2.8183829312643414</v>
      </c>
      <c r="C121" t="str">
        <f t="shared" si="25"/>
        <v>Intermediate</v>
      </c>
      <c r="D121" cm="1">
        <f t="array" ref="D121">IF(C121=$E$3, 24/B121,IF(C121=$E$5, (24 / B121) * (1 + 0.14 * B121^0.7),IF(C121=$E$7, 0.445,IF(C121=$E$9, 0.19 - (80000)/B121,IF(C121=$E$11, 0.19 - (80000)/B121, ERROR)))))</f>
        <v>10.977811772952899</v>
      </c>
      <c r="E121" cm="1">
        <f t="array" ref="E121">IF(C121=$E$3, 24/B121,IF(C121=$E$5, (24 / B121) * (1 + 0.14 * B121^0.7),IF(C121=$E$7, 0.445,IF(C121=$E$9, $C$12,IF(C121=$E$11, 0.19 - (80000)/B121, ERROR)))))</f>
        <v>10.977811772952899</v>
      </c>
      <c r="F121">
        <v>0.1</v>
      </c>
      <c r="G121">
        <v>1000</v>
      </c>
      <c r="H121">
        <v>350000</v>
      </c>
      <c r="I121" s="2">
        <v>1000000</v>
      </c>
    </row>
    <row r="122" spans="2:9" x14ac:dyDescent="0.35">
      <c r="B122" s="19">
        <f t="shared" ref="B122:B132" si="27">10^(LOG10(B121)+$C$29)</f>
        <v>3.1622776601682534</v>
      </c>
      <c r="C122" t="str">
        <f t="shared" si="25"/>
        <v>Intermediate</v>
      </c>
      <c r="D122" cm="1">
        <f t="array" ref="D122">IF(C122=$E$3, 24/B122,IF(C122=$E$5, (24 / B122) * (1 + 0.14 * B122^0.7),IF(C122=$E$7, 0.445,IF(C122=$E$9, 0.19 - (80000)/B122,IF(C122=$E$11, 0.19 - (80000)/B122, ERROR)))))</f>
        <v>9.9681642199351437</v>
      </c>
      <c r="E122" cm="1">
        <f t="array" ref="E122">IF(C122=$E$3, 24/B122,IF(C122=$E$5, (24 / B122) * (1 + 0.14 * B122^0.7),IF(C122=$E$7, 0.445,IF(C122=$E$9, $C$12,IF(C122=$E$11, 0.19 - (80000)/B122, ERROR)))))</f>
        <v>9.9681642199351437</v>
      </c>
      <c r="F122">
        <v>0.1</v>
      </c>
      <c r="G122">
        <v>1000</v>
      </c>
      <c r="H122">
        <v>350000</v>
      </c>
      <c r="I122" s="2">
        <v>1000000</v>
      </c>
    </row>
    <row r="123" spans="2:9" x14ac:dyDescent="0.35">
      <c r="B123" s="19">
        <f t="shared" si="27"/>
        <v>3.5481338923356138</v>
      </c>
      <c r="C123" t="str">
        <f t="shared" si="25"/>
        <v>Intermediate</v>
      </c>
      <c r="D123" cm="1">
        <f t="array" ref="D123">IF(C123=$E$3, 24/B123,IF(C123=$E$5, (24 / B123) * (1 + 0.14 * B123^0.7),IF(C123=$E$7, 0.445,IF(C123=$E$9, 0.19 - (80000)/B123,IF(C123=$E$11, 0.19 - (80000)/B123, ERROR)))))</f>
        <v>9.0620621699005852</v>
      </c>
      <c r="E123" cm="1">
        <f t="array" ref="E123">IF(C123=$E$3, 24/B123,IF(C123=$E$5, (24 / B123) * (1 + 0.14 * B123^0.7),IF(C123=$E$7, 0.445,IF(C123=$E$9, $C$12,IF(C123=$E$11, 0.19 - (80000)/B123, ERROR)))))</f>
        <v>9.0620621699005852</v>
      </c>
      <c r="F123">
        <v>0.1</v>
      </c>
      <c r="G123">
        <v>1000</v>
      </c>
      <c r="H123">
        <v>350000</v>
      </c>
      <c r="I123" s="2">
        <v>1000000</v>
      </c>
    </row>
    <row r="124" spans="2:9" x14ac:dyDescent="0.35">
      <c r="B124" s="19">
        <f t="shared" si="27"/>
        <v>3.9810717055348155</v>
      </c>
      <c r="C124" t="str">
        <f t="shared" si="25"/>
        <v>Intermediate</v>
      </c>
      <c r="D124" cm="1">
        <f t="array" ref="D124">IF(C124=$E$3, 24/B124,IF(C124=$E$5, (24 / B124) * (1 + 0.14 * B124^0.7),IF(C124=$E$7, 0.445,IF(C124=$E$9, 0.19 - (80000)/B124,IF(C124=$E$11, 0.19 - (80000)/B124, ERROR)))))</f>
        <v>8.24845742092878</v>
      </c>
      <c r="E124" cm="1">
        <f t="array" ref="E124">IF(C124=$E$3, 24/B124,IF(C124=$E$5, (24 / B124) * (1 + 0.14 * B124^0.7),IF(C124=$E$7, 0.445,IF(C124=$E$9, $C$12,IF(C124=$E$11, 0.19 - (80000)/B124, ERROR)))))</f>
        <v>8.24845742092878</v>
      </c>
      <c r="F124">
        <v>0.1</v>
      </c>
      <c r="G124">
        <v>1000</v>
      </c>
      <c r="H124">
        <v>350000</v>
      </c>
      <c r="I124" s="2">
        <v>1000000</v>
      </c>
    </row>
    <row r="125" spans="2:9" x14ac:dyDescent="0.35">
      <c r="B125" s="19">
        <f t="shared" si="27"/>
        <v>4.4668359215094569</v>
      </c>
      <c r="C125" t="str">
        <f t="shared" si="25"/>
        <v>Intermediate</v>
      </c>
      <c r="D125" cm="1">
        <f t="array" ref="D125">IF(C125=$E$3, 24/B125,IF(C125=$E$5, (24 / B125) * (1 + 0.14 * B125^0.7),IF(C125=$E$7, 0.445,IF(C125=$E$9, 0.19 - (80000)/B125,IF(C125=$E$11, 0.19 - (80000)/B125, ERROR)))))</f>
        <v>7.5174960461644922</v>
      </c>
      <c r="E125" cm="1">
        <f t="array" ref="E125">IF(C125=$E$3, 24/B125,IF(C125=$E$5, (24 / B125) * (1 + 0.14 * B125^0.7),IF(C125=$E$7, 0.445,IF(C125=$E$9, $C$12,IF(C125=$E$11, 0.19 - (80000)/B125, ERROR)))))</f>
        <v>7.5174960461644922</v>
      </c>
      <c r="F125">
        <v>0.1</v>
      </c>
      <c r="G125">
        <v>1000</v>
      </c>
      <c r="H125">
        <v>350000</v>
      </c>
      <c r="I125" s="2">
        <v>1000000</v>
      </c>
    </row>
    <row r="126" spans="2:9" x14ac:dyDescent="0.35">
      <c r="B126" s="19">
        <f t="shared" si="27"/>
        <v>5.0118723362725284</v>
      </c>
      <c r="C126" t="str">
        <f t="shared" si="25"/>
        <v>Intermediate</v>
      </c>
      <c r="D126" cm="1">
        <f t="array" ref="D126">IF(C126=$E$3, 24/B126,IF(C126=$E$5, (24 / B126) * (1 + 0.14 * B126^0.7),IF(C126=$E$7, 0.445,IF(C126=$E$9, 0.19 - (80000)/B126,IF(C126=$E$11, 0.19 - (80000)/B126, ERROR)))))</f>
        <v>6.8603887621801007</v>
      </c>
      <c r="E126" cm="1">
        <f t="array" ref="E126">IF(C126=$E$3, 24/B126,IF(C126=$E$5, (24 / B126) * (1 + 0.14 * B126^0.7),IF(C126=$E$7, 0.445,IF(C126=$E$9, $C$12,IF(C126=$E$11, 0.19 - (80000)/B126, ERROR)))))</f>
        <v>6.8603887621801007</v>
      </c>
      <c r="F126">
        <v>0.1</v>
      </c>
      <c r="G126">
        <v>1000</v>
      </c>
      <c r="H126">
        <v>350000</v>
      </c>
      <c r="I126" s="2">
        <v>1000000</v>
      </c>
    </row>
    <row r="127" spans="2:9" x14ac:dyDescent="0.35">
      <c r="B127" s="19">
        <f t="shared" si="27"/>
        <v>5.6234132519032745</v>
      </c>
      <c r="C127" t="str">
        <f t="shared" si="25"/>
        <v>Intermediate</v>
      </c>
      <c r="D127" cm="1">
        <f t="array" ref="D127">IF(C127=$E$3, 24/B127,IF(C127=$E$5, (24 / B127) * (1 + 0.14 * B127^0.7),IF(C127=$E$7, 0.445,IF(C127=$E$9, 0.19 - (80000)/B127,IF(C127=$E$11, 0.19 - (80000)/B127, ERROR)))))</f>
        <v>6.269295386351077</v>
      </c>
      <c r="E127" cm="1">
        <f t="array" ref="E127">IF(C127=$E$3, 24/B127,IF(C127=$E$5, (24 / B127) * (1 + 0.14 * B127^0.7),IF(C127=$E$7, 0.445,IF(C127=$E$9, $C$12,IF(C127=$E$11, 0.19 - (80000)/B127, ERROR)))))</f>
        <v>6.269295386351077</v>
      </c>
      <c r="F127">
        <v>0.1</v>
      </c>
      <c r="G127">
        <v>1000</v>
      </c>
      <c r="H127">
        <v>350000</v>
      </c>
      <c r="I127" s="2">
        <v>1000000</v>
      </c>
    </row>
    <row r="128" spans="2:9" x14ac:dyDescent="0.35">
      <c r="B128" s="19">
        <f t="shared" si="27"/>
        <v>6.3095734448016927</v>
      </c>
      <c r="C128" t="str">
        <f t="shared" si="25"/>
        <v>Intermediate</v>
      </c>
      <c r="D128" cm="1">
        <f t="array" ref="D128">IF(C128=$E$3, 24/B128,IF(C128=$E$5, (24 / B128) * (1 + 0.14 * B128^0.7),IF(C128=$E$7, 0.445,IF(C128=$E$9, 0.19 - (80000)/B128,IF(C128=$E$11, 0.19 - (80000)/B128, ERROR)))))</f>
        <v>5.7372218513596867</v>
      </c>
      <c r="E128" cm="1">
        <f t="array" ref="E128">IF(C128=$E$3, 24/B128,IF(C128=$E$5, (24 / B128) * (1 + 0.14 * B128^0.7),IF(C128=$E$7, 0.445,IF(C128=$E$9, $C$12,IF(C128=$E$11, 0.19 - (80000)/B128, ERROR)))))</f>
        <v>5.7372218513596867</v>
      </c>
      <c r="F128">
        <v>0.1</v>
      </c>
      <c r="G128">
        <v>1000</v>
      </c>
      <c r="H128">
        <v>350000</v>
      </c>
      <c r="I128" s="2">
        <v>1000000</v>
      </c>
    </row>
    <row r="129" spans="2:9" x14ac:dyDescent="0.35">
      <c r="B129" s="19">
        <f t="shared" si="27"/>
        <v>7.0794578438411122</v>
      </c>
      <c r="C129" t="str">
        <f t="shared" si="25"/>
        <v>Intermediate</v>
      </c>
      <c r="D129" cm="1">
        <f t="array" ref="D129">IF(C129=$E$3, 24/B129,IF(C129=$E$5, (24 / B129) * (1 + 0.14 * B129^0.7),IF(C129=$E$7, 0.445,IF(C129=$E$9, 0.19 - (80000)/B129,IF(C129=$E$11, 0.19 - (80000)/B129, ERROR)))))</f>
        <v>5.2579284115233147</v>
      </c>
      <c r="E129" cm="1">
        <f t="array" ref="E129">IF(C129=$E$3, 24/B129,IF(C129=$E$5, (24 / B129) * (1 + 0.14 * B129^0.7),IF(C129=$E$7, 0.445,IF(C129=$E$9, $C$12,IF(C129=$E$11, 0.19 - (80000)/B129, ERROR)))))</f>
        <v>5.2579284115233147</v>
      </c>
      <c r="F129">
        <v>0.1</v>
      </c>
      <c r="G129">
        <v>1000</v>
      </c>
      <c r="H129">
        <v>350000</v>
      </c>
      <c r="I129" s="2">
        <v>1000000</v>
      </c>
    </row>
    <row r="130" spans="2:9" x14ac:dyDescent="0.35">
      <c r="B130" s="19">
        <f t="shared" si="27"/>
        <v>7.9432823472425174</v>
      </c>
      <c r="C130" t="str">
        <f t="shared" si="25"/>
        <v>Intermediate</v>
      </c>
      <c r="D130" cm="1">
        <f t="array" ref="D130">IF(C130=$E$3, 24/B130,IF(C130=$E$5, (24 / B130) * (1 + 0.14 * B130^0.7),IF(C130=$E$7, 0.445,IF(C130=$E$9, 0.19 - (80000)/B130,IF(C130=$E$11, 0.19 - (80000)/B130, ERROR)))))</f>
        <v>4.825847824110185</v>
      </c>
      <c r="E130" cm="1">
        <f t="array" ref="E130">IF(C130=$E$3, 24/B130,IF(C130=$E$5, (24 / B130) * (1 + 0.14 * B130^0.7),IF(C130=$E$7, 0.445,IF(C130=$E$9, $C$12,IF(C130=$E$11, 0.19 - (80000)/B130, ERROR)))))</f>
        <v>4.825847824110185</v>
      </c>
      <c r="F130">
        <v>0.1</v>
      </c>
      <c r="G130">
        <v>1000</v>
      </c>
      <c r="H130">
        <v>350000</v>
      </c>
      <c r="I130" s="2">
        <v>1000000</v>
      </c>
    </row>
    <row r="131" spans="2:9" x14ac:dyDescent="0.35">
      <c r="B131" s="19">
        <f t="shared" si="27"/>
        <v>8.9125093813371254</v>
      </c>
      <c r="C131" t="str">
        <f t="shared" si="25"/>
        <v>Intermediate</v>
      </c>
      <c r="D131" cm="1">
        <f t="array" ref="D131">IF(C131=$E$3, 24/B131,IF(C131=$E$5, (24 / B131) * (1 + 0.14 * B131^0.7),IF(C131=$E$7, 0.445,IF(C131=$E$9, 0.19 - (80000)/B131,IF(C131=$E$11, 0.19 - (80000)/B131, ERROR)))))</f>
        <v>4.4360124211261409</v>
      </c>
      <c r="E131" cm="1">
        <f t="array" ref="E131">IF(C131=$E$3, 24/B131,IF(C131=$E$5, (24 / B131) * (1 + 0.14 * B131^0.7),IF(C131=$E$7, 0.445,IF(C131=$E$9, $C$12,IF(C131=$E$11, 0.19 - (80000)/B131, ERROR)))))</f>
        <v>4.4360124211261409</v>
      </c>
      <c r="F131">
        <v>0.1</v>
      </c>
      <c r="G131">
        <v>1000</v>
      </c>
      <c r="H131">
        <v>350000</v>
      </c>
      <c r="I131" s="2">
        <v>1000000</v>
      </c>
    </row>
    <row r="132" spans="2:9" x14ac:dyDescent="0.35">
      <c r="B132" s="19">
        <f t="shared" si="27"/>
        <v>9.9999999999996341</v>
      </c>
      <c r="C132" t="str">
        <f t="shared" si="25"/>
        <v>Intermediate</v>
      </c>
      <c r="D132" cm="1">
        <f t="array" ref="D132">IF(C132=$E$3, 24/B132,IF(C132=$E$5, (24 / B132) * (1 + 0.14 * B132^0.7),IF(C132=$E$7, 0.445,IF(C132=$E$9, 0.19 - (80000)/B132,IF(C132=$E$11, 0.19 - (80000)/B132, ERROR)))))</f>
        <v>4.083989104987741</v>
      </c>
      <c r="E132" cm="1">
        <f t="array" ref="E132">IF(C132=$E$3, 24/B132,IF(C132=$E$5, (24 / B132) * (1 + 0.14 * B132^0.7),IF(C132=$E$7, 0.445,IF(C132=$E$9, $C$12,IF(C132=$E$11, 0.19 - (80000)/B132, ERROR)))))</f>
        <v>4.083989104987741</v>
      </c>
      <c r="F132">
        <v>0.1</v>
      </c>
      <c r="G132">
        <v>1000</v>
      </c>
      <c r="H132">
        <v>350000</v>
      </c>
      <c r="I132" s="2">
        <v>1000000</v>
      </c>
    </row>
    <row r="133" spans="2:9" x14ac:dyDescent="0.35">
      <c r="B133" s="19">
        <f t="shared" ref="B133:B142" si="28">10^(LOG10(B132)+$C$29)</f>
        <v>11.220184543019222</v>
      </c>
      <c r="C133" t="str">
        <f t="shared" si="25"/>
        <v>Intermediate</v>
      </c>
      <c r="D133" cm="1">
        <f t="array" ref="D133">IF(C133=$E$3, 24/B133,IF(C133=$E$5, (24 / B133) * (1 + 0.14 * B133^0.7),IF(C133=$E$7, 0.445,IF(C133=$E$9, 0.19 - (80000)/B133,IF(C133=$E$11, 0.19 - (80000)/B133, ERROR)))))</f>
        <v>3.7658214066036604</v>
      </c>
      <c r="E133" cm="1">
        <f t="array" ref="E133">IF(C133=$E$3, 24/B133,IF(C133=$E$5, (24 / B133) * (1 + 0.14 * B133^0.7),IF(C133=$E$7, 0.445,IF(C133=$E$9, $C$12,IF(C133=$E$11, 0.19 - (80000)/B133, ERROR)))))</f>
        <v>3.7658214066036604</v>
      </c>
      <c r="F133">
        <v>0.1</v>
      </c>
      <c r="G133">
        <v>1000</v>
      </c>
      <c r="H133">
        <v>350000</v>
      </c>
      <c r="I133" s="2">
        <v>1000000</v>
      </c>
    </row>
    <row r="134" spans="2:9" x14ac:dyDescent="0.35">
      <c r="B134" s="19">
        <f t="shared" si="28"/>
        <v>12.589254117941216</v>
      </c>
      <c r="C134" t="str">
        <f t="shared" si="25"/>
        <v>Intermediate</v>
      </c>
      <c r="D134" cm="1">
        <f t="array" ref="D134">IF(C134=$E$3, 24/B134,IF(C134=$E$5, (24 / B134) * (1 + 0.14 * B134^0.7),IF(C134=$E$7, 0.445,IF(C134=$E$9, 0.19 - (80000)/B134,IF(C134=$E$11, 0.19 - (80000)/B134, ERROR)))))</f>
        <v>3.4779778380633477</v>
      </c>
      <c r="E134" cm="1">
        <f t="array" ref="E134">IF(C134=$E$3, 24/B134,IF(C134=$E$5, (24 / B134) * (1 + 0.14 * B134^0.7),IF(C134=$E$7, 0.445,IF(C134=$E$9, $C$12,IF(C134=$E$11, 0.19 - (80000)/B134, ERROR)))))</f>
        <v>3.4779778380633477</v>
      </c>
      <c r="F134">
        <v>0.1</v>
      </c>
      <c r="G134">
        <v>1000</v>
      </c>
      <c r="H134">
        <v>350000</v>
      </c>
      <c r="I134" s="2">
        <v>1000000</v>
      </c>
    </row>
    <row r="135" spans="2:9" x14ac:dyDescent="0.35">
      <c r="B135" s="19">
        <f t="shared" si="28"/>
        <v>14.125375446227036</v>
      </c>
      <c r="C135" t="str">
        <f t="shared" si="25"/>
        <v>Intermediate</v>
      </c>
      <c r="D135" cm="1">
        <f t="array" ref="D135">IF(C135=$E$3, 24/B135,IF(C135=$E$5, (24 / B135) * (1 + 0.14 * B135^0.7),IF(C135=$E$7, 0.445,IF(C135=$E$9, 0.19 - (80000)/B135,IF(C135=$E$11, 0.19 - (80000)/B135, ERROR)))))</f>
        <v>3.2173058556217482</v>
      </c>
      <c r="E135" cm="1">
        <f t="array" ref="E135">IF(C135=$E$3, 24/B135,IF(C135=$E$5, (24 / B135) * (1 + 0.14 * B135^0.7),IF(C135=$E$7, 0.445,IF(C135=$E$9, $C$12,IF(C135=$E$11, 0.19 - (80000)/B135, ERROR)))))</f>
        <v>3.2173058556217482</v>
      </c>
      <c r="F135">
        <v>0.1</v>
      </c>
      <c r="G135">
        <v>1000</v>
      </c>
      <c r="H135">
        <v>350000</v>
      </c>
      <c r="I135" s="2">
        <v>1000000</v>
      </c>
    </row>
    <row r="136" spans="2:9" x14ac:dyDescent="0.35">
      <c r="B136" s="19">
        <f t="shared" si="28"/>
        <v>15.848931924610573</v>
      </c>
      <c r="C136" t="str">
        <f t="shared" si="25"/>
        <v>Intermediate</v>
      </c>
      <c r="D136" cm="1">
        <f t="array" ref="D136">IF(C136=$E$3, 24/B136,IF(C136=$E$5, (24 / B136) * (1 + 0.14 * B136^0.7),IF(C136=$E$7, 0.445,IF(C136=$E$9, 0.19 - (80000)/B136,IF(C136=$E$11, 0.19 - (80000)/B136, ERROR)))))</f>
        <v>2.9809908230794906</v>
      </c>
      <c r="E136" cm="1">
        <f t="array" ref="E136">IF(C136=$E$3, 24/B136,IF(C136=$E$5, (24 / B136) * (1 + 0.14 * B136^0.7),IF(C136=$E$7, 0.445,IF(C136=$E$9, $C$12,IF(C136=$E$11, 0.19 - (80000)/B136, ERROR)))))</f>
        <v>2.9809908230794906</v>
      </c>
      <c r="F136">
        <v>0.1</v>
      </c>
      <c r="G136">
        <v>1000</v>
      </c>
      <c r="H136">
        <v>350000</v>
      </c>
      <c r="I136" s="2">
        <v>1000000</v>
      </c>
    </row>
    <row r="137" spans="2:9" x14ac:dyDescent="0.35">
      <c r="B137" s="19">
        <f t="shared" si="28"/>
        <v>17.782794100388607</v>
      </c>
      <c r="C137" t="str">
        <f t="shared" si="25"/>
        <v>Intermediate</v>
      </c>
      <c r="D137" cm="1">
        <f t="array" ref="D137">IF(C137=$E$3, 24/B137,IF(C137=$E$5, (24 / B137) * (1 + 0.14 * B137^0.7),IF(C137=$E$7, 0.445,IF(C137=$E$9, 0.19 - (80000)/B137,IF(C137=$E$11, 0.19 - (80000)/B137, ERROR)))))</f>
        <v>2.7665194319769357</v>
      </c>
      <c r="E137" cm="1">
        <f t="array" ref="E137">IF(C137=$E$3, 24/B137,IF(C137=$E$5, (24 / B137) * (1 + 0.14 * B137^0.7),IF(C137=$E$7, 0.445,IF(C137=$E$9, $C$12,IF(C137=$E$11, 0.19 - (80000)/B137, ERROR)))))</f>
        <v>2.7665194319769357</v>
      </c>
      <c r="F137">
        <v>0.1</v>
      </c>
      <c r="G137">
        <v>1000</v>
      </c>
      <c r="H137">
        <v>350000</v>
      </c>
      <c r="I137" s="2">
        <v>1000000</v>
      </c>
    </row>
    <row r="138" spans="2:9" x14ac:dyDescent="0.35">
      <c r="B138" s="19">
        <f t="shared" si="28"/>
        <v>19.952623149688115</v>
      </c>
      <c r="C138" t="str">
        <f t="shared" si="25"/>
        <v>Intermediate</v>
      </c>
      <c r="D138" cm="1">
        <f t="array" ref="D138">IF(C138=$E$3, 24/B138,IF(C138=$E$5, (24 / B138) * (1 + 0.14 * B138^0.7),IF(C138=$E$7, 0.445,IF(C138=$E$9, 0.19 - (80000)/B138,IF(C138=$E$11, 0.19 - (80000)/B138, ERROR)))))</f>
        <v>2.5716470941273268</v>
      </c>
      <c r="E138" cm="1">
        <f t="array" ref="E138">IF(C138=$E$3, 24/B138,IF(C138=$E$5, (24 / B138) * (1 + 0.14 * B138^0.7),IF(C138=$E$7, 0.445,IF(C138=$E$9, $C$12,IF(C138=$E$11, 0.19 - (80000)/B138, ERROR)))))</f>
        <v>2.5716470941273268</v>
      </c>
      <c r="F138">
        <v>0.1</v>
      </c>
      <c r="G138">
        <v>1000</v>
      </c>
      <c r="H138">
        <v>350000</v>
      </c>
      <c r="I138" s="2">
        <v>1000000</v>
      </c>
    </row>
    <row r="139" spans="2:9" x14ac:dyDescent="0.35">
      <c r="B139" s="19">
        <f t="shared" si="28"/>
        <v>22.38721138568264</v>
      </c>
      <c r="C139" t="str">
        <f t="shared" si="25"/>
        <v>Intermediate</v>
      </c>
      <c r="D139" cm="1">
        <f t="array" ref="D139">IF(C139=$E$3, 24/B139,IF(C139=$E$5, (24 / B139) * (1 + 0.14 * B139^0.7),IF(C139=$E$7, 0.445,IF(C139=$E$9, 0.19 - (80000)/B139,IF(C139=$E$11, 0.19 - (80000)/B139, ERROR)))))</f>
        <v>2.3943688746937735</v>
      </c>
      <c r="E139" cm="1">
        <f t="array" ref="E139">IF(C139=$E$3, 24/B139,IF(C139=$E$5, (24 / B139) * (1 + 0.14 * B139^0.7),IF(C139=$E$7, 0.445,IF(C139=$E$9, $C$12,IF(C139=$E$11, 0.19 - (80000)/B139, ERROR)))))</f>
        <v>2.3943688746937735</v>
      </c>
      <c r="F139">
        <v>0.1</v>
      </c>
      <c r="G139">
        <v>1000</v>
      </c>
      <c r="H139">
        <v>350000</v>
      </c>
      <c r="I139" s="2">
        <v>1000000</v>
      </c>
    </row>
    <row r="140" spans="2:9" x14ac:dyDescent="0.35">
      <c r="B140" s="19">
        <f t="shared" si="28"/>
        <v>25.118864315094974</v>
      </c>
      <c r="C140" t="str">
        <f t="shared" si="25"/>
        <v>Intermediate</v>
      </c>
      <c r="D140" cm="1">
        <f t="array" ref="D140">IF(C140=$E$3, 24/B140,IF(C140=$E$5, (24 / B140) * (1 + 0.14 * B140^0.7),IF(C140=$E$7, 0.445,IF(C140=$E$9, 0.19 - (80000)/B140,IF(C140=$E$11, 0.19 - (80000)/B140, ERROR)))))</f>
        <v>2.232893580965523</v>
      </c>
      <c r="E140" cm="1">
        <f t="array" ref="E140">IF(C140=$E$3, 24/B140,IF(C140=$E$5, (24 / B140) * (1 + 0.14 * B140^0.7),IF(C140=$E$7, 0.445,IF(C140=$E$9, $C$12,IF(C140=$E$11, 0.19 - (80000)/B140, ERROR)))))</f>
        <v>2.232893580965523</v>
      </c>
      <c r="F140">
        <v>0.1</v>
      </c>
      <c r="G140">
        <v>1000</v>
      </c>
      <c r="H140">
        <v>350000</v>
      </c>
      <c r="I140" s="2">
        <v>1000000</v>
      </c>
    </row>
    <row r="141" spans="2:9" x14ac:dyDescent="0.35">
      <c r="B141" s="19">
        <f t="shared" si="28"/>
        <v>28.183829312643621</v>
      </c>
      <c r="C141" t="str">
        <f t="shared" si="25"/>
        <v>Intermediate</v>
      </c>
      <c r="D141" cm="1">
        <f t="array" ref="D141">IF(C141=$E$3, 24/B141,IF(C141=$E$5, (24 / B141) * (1 + 0.14 * B141^0.7),IF(C141=$E$7, 0.445,IF(C141=$E$9, 0.19 - (80000)/B141,IF(C141=$E$11, 0.19 - (80000)/B141, ERROR)))))</f>
        <v>2.0856206638341854</v>
      </c>
      <c r="E141" cm="1">
        <f t="array" ref="E141">IF(C141=$E$3, 24/B141,IF(C141=$E$5, (24 / B141) * (1 + 0.14 * B141^0.7),IF(C141=$E$7, 0.445,IF(C141=$E$9, $C$12,IF(C141=$E$11, 0.19 - (80000)/B141, ERROR)))))</f>
        <v>2.0856206638341854</v>
      </c>
      <c r="F141">
        <v>0.1</v>
      </c>
      <c r="G141">
        <v>1000</v>
      </c>
      <c r="H141">
        <v>350000</v>
      </c>
      <c r="I141" s="2">
        <v>1000000</v>
      </c>
    </row>
    <row r="142" spans="2:9" x14ac:dyDescent="0.35">
      <c r="B142" s="19">
        <f t="shared" si="28"/>
        <v>31.62277660168278</v>
      </c>
      <c r="C142" t="str">
        <f t="shared" si="25"/>
        <v>Intermediate</v>
      </c>
      <c r="D142" cm="1">
        <f t="array" ref="D142">IF(C142=$E$3, 24/B142,IF(C142=$E$5, (24 / B142) * (1 + 0.14 * B142^0.7),IF(C142=$E$7, 0.445,IF(C142=$E$9, 0.19 - (80000)/B142,IF(C142=$E$11, 0.19 - (80000)/B142, ERROR)))))</f>
        <v>1.9511196262652601</v>
      </c>
      <c r="E142" cm="1">
        <f t="array" ref="E142">IF(C142=$E$3, 24/B142,IF(C142=$E$5, (24 / B142) * (1 + 0.14 * B142^0.7),IF(C142=$E$7, 0.445,IF(C142=$E$9, $C$12,IF(C142=$E$11, 0.19 - (80000)/B142, ERROR)))))</f>
        <v>1.9511196262652601</v>
      </c>
      <c r="F142">
        <v>0.1</v>
      </c>
      <c r="G142">
        <v>1000</v>
      </c>
      <c r="H142">
        <v>350000</v>
      </c>
      <c r="I142" s="2">
        <v>1000000</v>
      </c>
    </row>
    <row r="143" spans="2:9" x14ac:dyDescent="0.35">
      <c r="B143" s="19">
        <f t="shared" ref="B143:B206" si="29">10^(LOG10(B142)+$C$29)</f>
        <v>35.481338923356425</v>
      </c>
      <c r="C143" t="str">
        <f t="shared" si="25"/>
        <v>Intermediate</v>
      </c>
      <c r="D143" cm="1">
        <f t="array" ref="D143">IF(C143=$E$3, 24/B143,IF(C143=$E$5, (24 / B143) * (1 + 0.14 * B143^0.7),IF(C143=$E$7, 0.445,IF(C143=$E$9, 0.19 - (80000)/B143,IF(C143=$E$11, 0.19 - (80000)/B143, ERROR)))))</f>
        <v>1.828111666299574</v>
      </c>
      <c r="E143" cm="1">
        <f t="array" ref="E143">IF(C143=$E$3, 24/B143,IF(C143=$E$5, (24 / B143) * (1 + 0.14 * B143^0.7),IF(C143=$E$7, 0.445,IF(C143=$E$9, $C$12,IF(C143=$E$11, 0.19 - (80000)/B143, ERROR)))))</f>
        <v>1.828111666299574</v>
      </c>
      <c r="F143">
        <v>0.1</v>
      </c>
      <c r="G143">
        <v>1000</v>
      </c>
      <c r="H143">
        <v>350000</v>
      </c>
      <c r="I143" s="2">
        <v>1000000</v>
      </c>
    </row>
    <row r="144" spans="2:9" x14ac:dyDescent="0.35">
      <c r="B144" s="19">
        <f t="shared" si="29"/>
        <v>39.810717055348483</v>
      </c>
      <c r="C144" t="str">
        <f t="shared" si="25"/>
        <v>Intermediate</v>
      </c>
      <c r="D144" cm="1">
        <f t="array" ref="D144">IF(C144=$E$3, 24/B144,IF(C144=$E$5, (24 / B144) * (1 + 0.14 * B144^0.7),IF(C144=$E$7, 0.445,IF(C144=$E$9, 0.19 - (80000)/B144,IF(C144=$E$11, 0.19 - (80000)/B144, ERROR)))))</f>
        <v>1.715453311743834</v>
      </c>
      <c r="E144" cm="1">
        <f t="array" ref="E144">IF(C144=$E$3, 24/B144,IF(C144=$E$5, (24 / B144) * (1 + 0.14 * B144^0.7),IF(C144=$E$7, 0.445,IF(C144=$E$9, $C$12,IF(C144=$E$11, 0.19 - (80000)/B144, ERROR)))))</f>
        <v>1.715453311743834</v>
      </c>
      <c r="F144">
        <v>0.1</v>
      </c>
      <c r="G144">
        <v>1000</v>
      </c>
      <c r="H144">
        <v>350000</v>
      </c>
      <c r="I144" s="2">
        <v>1000000</v>
      </c>
    </row>
    <row r="145" spans="2:9" x14ac:dyDescent="0.35">
      <c r="B145" s="19">
        <f t="shared" si="29"/>
        <v>44.668359215094952</v>
      </c>
      <c r="C145" t="str">
        <f t="shared" si="25"/>
        <v>Intermediate</v>
      </c>
      <c r="D145" cm="1">
        <f t="array" ref="D145">IF(C145=$E$3, 24/B145,IF(C145=$E$5, (24 / B145) * (1 + 0.14 * B145^0.7),IF(C145=$E$7, 0.445,IF(C145=$E$9, 0.19 - (80000)/B145,IF(C145=$E$11, 0.19 - (80000)/B145, ERROR)))))</f>
        <v>1.6121218301127376</v>
      </c>
      <c r="E145" cm="1">
        <f t="array" ref="E145">IF(C145=$E$3, 24/B145,IF(C145=$E$5, (24 / B145) * (1 + 0.14 * B145^0.7),IF(C145=$E$7, 0.445,IF(C145=$E$9, $C$12,IF(C145=$E$11, 0.19 - (80000)/B145, ERROR)))))</f>
        <v>1.6121218301127376</v>
      </c>
      <c r="F145">
        <v>0.1</v>
      </c>
      <c r="G145">
        <v>1000</v>
      </c>
      <c r="H145">
        <v>350000</v>
      </c>
      <c r="I145" s="2">
        <v>1000000</v>
      </c>
    </row>
    <row r="146" spans="2:9" x14ac:dyDescent="0.35">
      <c r="B146" s="19">
        <f t="shared" si="29"/>
        <v>50.118723362725724</v>
      </c>
      <c r="C146" t="str">
        <f t="shared" si="25"/>
        <v>Intermediate</v>
      </c>
      <c r="D146" cm="1">
        <f t="array" ref="D146">IF(C146=$E$3, 24/B146,IF(C146=$E$5, (24 / B146) * (1 + 0.14 * B146^0.7),IF(C146=$E$7, 0.445,IF(C146=$E$9, 0.19 - (80000)/B146,IF(C146=$E$11, 0.19 - (80000)/B146, ERROR)))))</f>
        <v>1.5172022209171212</v>
      </c>
      <c r="E146" cm="1">
        <f t="array" ref="E146">IF(C146=$E$3, 24/B146,IF(C146=$E$5, (24 / B146) * (1 + 0.14 * B146^0.7),IF(C146=$E$7, 0.445,IF(C146=$E$9, $C$12,IF(C146=$E$11, 0.19 - (80000)/B146, ERROR)))))</f>
        <v>1.5172022209171212</v>
      </c>
      <c r="F146">
        <v>0.1</v>
      </c>
      <c r="G146">
        <v>1000</v>
      </c>
      <c r="H146">
        <v>350000</v>
      </c>
      <c r="I146" s="2">
        <v>1000000</v>
      </c>
    </row>
    <row r="147" spans="2:9" x14ac:dyDescent="0.35">
      <c r="B147" s="19">
        <f t="shared" si="29"/>
        <v>56.234132519033217</v>
      </c>
      <c r="C147" t="str">
        <f t="shared" si="25"/>
        <v>Intermediate</v>
      </c>
      <c r="D147" cm="1">
        <f t="array" ref="D147">IF(C147=$E$3, 24/B147,IF(C147=$E$5, (24 / B147) * (1 + 0.14 * B147^0.7),IF(C147=$E$7, 0.445,IF(C147=$E$9, 0.19 - (80000)/B147,IF(C147=$E$11, 0.19 - (80000)/B147, ERROR)))))</f>
        <v>1.4298756183657979</v>
      </c>
      <c r="E147" cm="1">
        <f t="array" ref="E147">IF(C147=$E$3, 24/B147,IF(C147=$E$5, (24 / B147) * (1 + 0.14 * B147^0.7),IF(C147=$E$7, 0.445,IF(C147=$E$9, $C$12,IF(C147=$E$11, 0.19 - (80000)/B147, ERROR)))))</f>
        <v>1.4298756183657979</v>
      </c>
      <c r="F147">
        <v>0.1</v>
      </c>
      <c r="G147">
        <v>1000</v>
      </c>
      <c r="H147">
        <v>350000</v>
      </c>
      <c r="I147" s="2">
        <v>1000000</v>
      </c>
    </row>
    <row r="148" spans="2:9" x14ac:dyDescent="0.35">
      <c r="B148" s="19">
        <f t="shared" si="29"/>
        <v>63.095734448017453</v>
      </c>
      <c r="C148" t="str">
        <f t="shared" si="25"/>
        <v>Intermediate</v>
      </c>
      <c r="D148" cm="1">
        <f t="array" ref="D148">IF(C148=$E$3, 24/B148,IF(C148=$E$5, (24 / B148) * (1 + 0.14 * B148^0.7),IF(C148=$E$7, 0.445,IF(C148=$E$9, 0.19 - (80000)/B148,IF(C148=$E$11, 0.19 - (80000)/B148, ERROR)))))</f>
        <v>1.3494089512412268</v>
      </c>
      <c r="E148" cm="1">
        <f t="array" ref="E148">IF(C148=$E$3, 24/B148,IF(C148=$E$5, (24 / B148) * (1 + 0.14 * B148^0.7),IF(C148=$E$7, 0.445,IF(C148=$E$9, $C$12,IF(C148=$E$11, 0.19 - (80000)/B148, ERROR)))))</f>
        <v>1.3494089512412268</v>
      </c>
      <c r="F148">
        <v>0.1</v>
      </c>
      <c r="G148">
        <v>1000</v>
      </c>
      <c r="H148">
        <v>350000</v>
      </c>
      <c r="I148" s="2">
        <v>1000000</v>
      </c>
    </row>
    <row r="149" spans="2:9" x14ac:dyDescent="0.35">
      <c r="B149" s="19">
        <f t="shared" si="29"/>
        <v>70.794578438411719</v>
      </c>
      <c r="C149" t="str">
        <f t="shared" si="25"/>
        <v>Intermediate</v>
      </c>
      <c r="D149" cm="1">
        <f t="array" ref="D149">IF(C149=$E$3, 24/B149,IF(C149=$E$5, (24 / B149) * (1 + 0.14 * B149^0.7),IF(C149=$E$7, 0.445,IF(C149=$E$9, 0.19 - (80000)/B149,IF(C149=$E$11, 0.19 - (80000)/B149, ERROR)))))</f>
        <v>1.2751457233690819</v>
      </c>
      <c r="E149" cm="1">
        <f t="array" ref="E149">IF(C149=$E$3, 24/B149,IF(C149=$E$5, (24 / B149) * (1 + 0.14 * B149^0.7),IF(C149=$E$7, 0.445,IF(C149=$E$9, $C$12,IF(C149=$E$11, 0.19 - (80000)/B149, ERROR)))))</f>
        <v>1.2751457233690819</v>
      </c>
      <c r="F149">
        <v>0.1</v>
      </c>
      <c r="G149">
        <v>1000</v>
      </c>
      <c r="H149">
        <v>350000</v>
      </c>
      <c r="I149" s="2">
        <v>1000000</v>
      </c>
    </row>
    <row r="150" spans="2:9" x14ac:dyDescent="0.35">
      <c r="B150" s="19">
        <f t="shared" si="29"/>
        <v>79.432823472425866</v>
      </c>
      <c r="C150" t="str">
        <f t="shared" si="25"/>
        <v>Intermediate</v>
      </c>
      <c r="D150" cm="1">
        <f t="array" ref="D150">IF(C150=$E$3, 24/B150,IF(C150=$E$5, (24 / B150) * (1 + 0.14 * B150^0.7),IF(C150=$E$7, 0.445,IF(C150=$E$9, 0.19 - (80000)/B150,IF(C150=$E$11, 0.19 - (80000)/B150, ERROR)))))</f>
        <v>1.2064977929500602</v>
      </c>
      <c r="E150" cm="1">
        <f t="array" ref="E150">IF(C150=$E$3, 24/B150,IF(C150=$E$5, (24 / B150) * (1 + 0.14 * B150^0.7),IF(C150=$E$7, 0.445,IF(C150=$E$9, $C$12,IF(C150=$E$11, 0.19 - (80000)/B150, ERROR)))))</f>
        <v>1.2064977929500602</v>
      </c>
      <c r="F150">
        <v>0.1</v>
      </c>
      <c r="G150">
        <v>1000</v>
      </c>
      <c r="H150">
        <v>350000</v>
      </c>
      <c r="I150" s="2">
        <v>1000000</v>
      </c>
    </row>
    <row r="151" spans="2:9" x14ac:dyDescent="0.35">
      <c r="B151" s="19">
        <f t="shared" si="29"/>
        <v>89.125093813372018</v>
      </c>
      <c r="C151" t="str">
        <f t="shared" si="25"/>
        <v>Intermediate</v>
      </c>
      <c r="D151" cm="1">
        <f t="array" ref="D151">IF(C151=$E$3, 24/B151,IF(C151=$E$5, (24 / B151) * (1 + 0.14 * B151^0.7),IF(C151=$E$7, 0.445,IF(C151=$E$9, 0.19 - (80000)/B151,IF(C151=$E$11, 0.19 - (80000)/B151, ERROR)))))</f>
        <v>1.1429380422560176</v>
      </c>
      <c r="E151" cm="1">
        <f t="array" ref="E151">IF(C151=$E$3, 24/B151,IF(C151=$E$5, (24 / B151) * (1 + 0.14 * B151^0.7),IF(C151=$E$7, 0.445,IF(C151=$E$9, $C$12,IF(C151=$E$11, 0.19 - (80000)/B151, ERROR)))))</f>
        <v>1.1429380422560176</v>
      </c>
      <c r="F151">
        <v>0.1</v>
      </c>
      <c r="G151">
        <v>1000</v>
      </c>
      <c r="H151">
        <v>350000</v>
      </c>
      <c r="I151" s="2">
        <v>1000000</v>
      </c>
    </row>
    <row r="152" spans="2:9" x14ac:dyDescent="0.35">
      <c r="B152" s="19">
        <f t="shared" si="29"/>
        <v>99.9999999999972</v>
      </c>
      <c r="C152" t="str">
        <f t="shared" si="25"/>
        <v>Intermediate</v>
      </c>
      <c r="D152" cm="1">
        <f t="array" ref="D152">IF(C152=$E$3, 24/B152,IF(C152=$E$5, (24 / B152) * (1 + 0.14 * B152^0.7),IF(C152=$E$7, 0.445,IF(C152=$E$9, 0.19 - (80000)/B152,IF(C152=$E$11, 0.19 - (80000)/B152, ERROR)))))</f>
        <v>1.0839938409872327</v>
      </c>
      <c r="E152" cm="1">
        <f t="array" ref="E152">IF(C152=$E$3, 24/B152,IF(C152=$E$5, (24 / B152) * (1 + 0.14 * B152^0.7),IF(C152=$E$7, 0.445,IF(C152=$E$9, $C$12,IF(C152=$E$11, 0.19 - (80000)/B152, ERROR)))))</f>
        <v>1.0839938409872327</v>
      </c>
      <c r="F152">
        <v>0.1</v>
      </c>
      <c r="G152">
        <v>1000</v>
      </c>
      <c r="H152">
        <v>350000</v>
      </c>
      <c r="I152" s="2">
        <v>1000000</v>
      </c>
    </row>
    <row r="153" spans="2:9" x14ac:dyDescent="0.35">
      <c r="B153" s="19">
        <f t="shared" si="29"/>
        <v>112.20184543019325</v>
      </c>
      <c r="C153" t="str">
        <f t="shared" si="25"/>
        <v>Intermediate</v>
      </c>
      <c r="D153" cm="1">
        <f t="array" ref="D153">IF(C153=$E$3, 24/B153,IF(C153=$E$5, (24 / B153) * (1 + 0.14 * B153^0.7),IF(C153=$E$7, 0.445,IF(C153=$E$9, 0.19 - (80000)/B153,IF(C153=$E$11, 0.19 - (80000)/B153, ERROR)))))</f>
        <v>1.0292412170998031</v>
      </c>
      <c r="E153" cm="1">
        <f t="array" ref="E153">IF(C153=$E$3, 24/B153,IF(C153=$E$5, (24 / B153) * (1 + 0.14 * B153^0.7),IF(C153=$E$7, 0.445,IF(C153=$E$9, $C$12,IF(C153=$E$11, 0.19 - (80000)/B153, ERROR)))))</f>
        <v>1.0292412170998031</v>
      </c>
      <c r="F153">
        <v>0.1</v>
      </c>
      <c r="G153">
        <v>1000</v>
      </c>
      <c r="H153">
        <v>350000</v>
      </c>
      <c r="I153" s="2">
        <v>1000000</v>
      </c>
    </row>
    <row r="154" spans="2:9" x14ac:dyDescent="0.35">
      <c r="B154" s="19">
        <f t="shared" si="29"/>
        <v>125.89254117941319</v>
      </c>
      <c r="C154" t="str">
        <f t="shared" si="25"/>
        <v>Intermediate</v>
      </c>
      <c r="D154" cm="1">
        <f t="array" ref="D154">IF(C154=$E$3, 24/B154,IF(C154=$E$5, (24 / B154) * (1 + 0.14 * B154^0.7),IF(C154=$E$7, 0.445,IF(C154=$E$9, 0.19 - (80000)/B154,IF(C154=$E$11, 0.19 - (80000)/B154, ERROR)))))</f>
        <v>0.97829965828133336</v>
      </c>
      <c r="E154" cm="1">
        <f t="array" ref="E154">IF(C154=$E$3, 24/B154,IF(C154=$E$5, (24 / B154) * (1 + 0.14 * B154^0.7),IF(C154=$E$7, 0.445,IF(C154=$E$9, $C$12,IF(C154=$E$11, 0.19 - (80000)/B154, ERROR)))))</f>
        <v>0.97829965828133336</v>
      </c>
      <c r="F154">
        <v>0.1</v>
      </c>
      <c r="G154">
        <v>1000</v>
      </c>
      <c r="H154">
        <v>350000</v>
      </c>
      <c r="I154" s="2">
        <v>1000000</v>
      </c>
    </row>
    <row r="155" spans="2:9" x14ac:dyDescent="0.35">
      <c r="B155" s="19">
        <f t="shared" si="29"/>
        <v>141.25375446227139</v>
      </c>
      <c r="C155" t="str">
        <f t="shared" si="25"/>
        <v>Intermediate</v>
      </c>
      <c r="D155" cm="1">
        <f t="array" ref="D155">IF(C155=$E$3, 24/B155,IF(C155=$E$5, (24 / B155) * (1 + 0.14 * B155^0.7),IF(C155=$E$7, 0.445,IF(C155=$E$9, 0.19 - (80000)/B155,IF(C155=$E$11, 0.19 - (80000)/B155, ERROR)))))</f>
        <v>0.93082747560347256</v>
      </c>
      <c r="E155" cm="1">
        <f t="array" ref="E155">IF(C155=$E$3, 24/B155,IF(C155=$E$5, (24 / B155) * (1 + 0.14 * B155^0.7),IF(C155=$E$7, 0.445,IF(C155=$E$9, $C$12,IF(C155=$E$11, 0.19 - (80000)/B155, ERROR)))))</f>
        <v>0.93082747560347256</v>
      </c>
      <c r="F155">
        <v>0.1</v>
      </c>
      <c r="G155">
        <v>1000</v>
      </c>
      <c r="H155">
        <v>350000</v>
      </c>
      <c r="I155" s="2">
        <v>1000000</v>
      </c>
    </row>
    <row r="156" spans="2:9" x14ac:dyDescent="0.35">
      <c r="B156" s="19">
        <f t="shared" si="29"/>
        <v>158.48931924610676</v>
      </c>
      <c r="C156" t="str">
        <f t="shared" si="25"/>
        <v>Intermediate</v>
      </c>
      <c r="D156" cm="1">
        <f t="array" ref="D156">IF(C156=$E$3, 24/B156,IF(C156=$E$5, (24 / B156) * (1 + 0.14 * B156^0.7),IF(C156=$E$7, 0.445,IF(C156=$E$9, 0.19 - (80000)/B156,IF(C156=$E$11, 0.19 - (80000)/B156, ERROR)))))</f>
        <v>0.88651766832230683</v>
      </c>
      <c r="E156" cm="1">
        <f t="array" ref="E156">IF(C156=$E$3, 24/B156,IF(C156=$E$5, (24 / B156) * (1 + 0.14 * B156^0.7),IF(C156=$E$7, 0.445,IF(C156=$E$9, $C$12,IF(C156=$E$11, 0.19 - (80000)/B156, ERROR)))))</f>
        <v>0.88651766832230683</v>
      </c>
      <c r="F156">
        <v>0.1</v>
      </c>
      <c r="G156">
        <v>1000</v>
      </c>
      <c r="H156">
        <v>350000</v>
      </c>
      <c r="I156" s="2">
        <v>1000000</v>
      </c>
    </row>
    <row r="157" spans="2:9" x14ac:dyDescent="0.35">
      <c r="B157" s="19">
        <f t="shared" si="29"/>
        <v>177.82794100388705</v>
      </c>
      <c r="C157" t="str">
        <f t="shared" si="25"/>
        <v>Intermediate</v>
      </c>
      <c r="D157" cm="1">
        <f t="array" ref="D157">IF(C157=$E$3, 24/B157,IF(C157=$E$5, (24 / B157) * (1 + 0.14 * B157^0.7),IF(C157=$E$7, 0.445,IF(C157=$E$9, 0.19 - (80000)/B157,IF(C157=$E$11, 0.19 - (80000)/B157, ERROR)))))</f>
        <v>0.84509423543080719</v>
      </c>
      <c r="E157" cm="1">
        <f t="array" ref="E157">IF(C157=$E$3, 24/B157,IF(C157=$E$5, (24 / B157) * (1 + 0.14 * B157^0.7),IF(C157=$E$7, 0.445,IF(C157=$E$9, $C$12,IF(C157=$E$11, 0.19 - (80000)/B157, ERROR)))))</f>
        <v>0.84509423543080719</v>
      </c>
      <c r="F157">
        <v>0.1</v>
      </c>
      <c r="G157">
        <v>1000</v>
      </c>
      <c r="H157">
        <v>350000</v>
      </c>
      <c r="I157" s="2">
        <v>1000000</v>
      </c>
    </row>
    <row r="158" spans="2:9" x14ac:dyDescent="0.35">
      <c r="B158" s="19">
        <f t="shared" si="29"/>
        <v>199.52623149688199</v>
      </c>
      <c r="C158" t="str">
        <f t="shared" si="25"/>
        <v>Intermediate</v>
      </c>
      <c r="D158" cm="1">
        <f t="array" ref="D158">IF(C158=$E$3, 24/B158,IF(C158=$E$5, (24 / B158) * (1 + 0.14 * B158^0.7),IF(C158=$E$7, 0.445,IF(C158=$E$9, 0.19 - (80000)/B158,IF(C158=$E$11, 0.19 - (80000)/B158, ERROR)))))</f>
        <v>0.80630888547951685</v>
      </c>
      <c r="E158" cm="1">
        <f t="array" ref="E158">IF(C158=$E$3, 24/B158,IF(C158=$E$5, (24 / B158) * (1 + 0.14 * B158^0.7),IF(C158=$E$7, 0.445,IF(C158=$E$9, $C$12,IF(C158=$E$11, 0.19 - (80000)/B158, ERROR)))))</f>
        <v>0.80630888547951685</v>
      </c>
      <c r="F158">
        <v>0.1</v>
      </c>
      <c r="G158">
        <v>1000</v>
      </c>
      <c r="H158">
        <v>350000</v>
      </c>
      <c r="I158" s="2">
        <v>1000000</v>
      </c>
    </row>
    <row r="159" spans="2:9" x14ac:dyDescent="0.35">
      <c r="B159" s="19">
        <f t="shared" si="29"/>
        <v>223.87211385682735</v>
      </c>
      <c r="C159" t="str">
        <f t="shared" si="25"/>
        <v>Intermediate</v>
      </c>
      <c r="D159" cm="1">
        <f t="array" ref="D159">IF(C159=$E$3, 24/B159,IF(C159=$E$5, (24 / B159) * (1 + 0.14 * B159^0.7),IF(C159=$E$7, 0.445,IF(C159=$E$9, 0.19 - (80000)/B159,IF(C159=$E$11, 0.19 - (80000)/B159, ERROR)))))</f>
        <v>0.76993810145083097</v>
      </c>
      <c r="E159" cm="1">
        <f t="array" ref="E159">IF(C159=$E$3, 24/B159,IF(C159=$E$5, (24 / B159) * (1 + 0.14 * B159^0.7),IF(C159=$E$7, 0.445,IF(C159=$E$9, $C$12,IF(C159=$E$11, 0.19 - (80000)/B159, ERROR)))))</f>
        <v>0.76993810145083097</v>
      </c>
      <c r="F159">
        <v>0.1</v>
      </c>
      <c r="G159">
        <v>1000</v>
      </c>
      <c r="H159">
        <v>350000</v>
      </c>
      <c r="I159" s="2">
        <v>1000000</v>
      </c>
    </row>
    <row r="160" spans="2:9" x14ac:dyDescent="0.35">
      <c r="B160" s="19">
        <f t="shared" si="29"/>
        <v>251.1886431509507</v>
      </c>
      <c r="C160" t="str">
        <f t="shared" si="25"/>
        <v>Intermediate</v>
      </c>
      <c r="D160" cm="1">
        <f t="array" ref="D160">IF(C160=$E$3, 24/B160,IF(C160=$E$5, (24 / B160) * (1 + 0.14 * B160^0.7),IF(C160=$E$7, 0.445,IF(C160=$E$9, 0.19 - (80000)/B160,IF(C160=$E$11, 0.19 - (80000)/B160, ERROR)))))</f>
        <v>0.73578052216849876</v>
      </c>
      <c r="E160" cm="1">
        <f t="array" ref="E160">IF(C160=$E$3, 24/B160,IF(C160=$E$5, (24 / B160) * (1 + 0.14 * B160^0.7),IF(C160=$E$7, 0.445,IF(C160=$E$9, $C$12,IF(C160=$E$11, 0.19 - (80000)/B160, ERROR)))))</f>
        <v>0.73578052216849876</v>
      </c>
      <c r="F160">
        <v>0.1</v>
      </c>
      <c r="G160">
        <v>1000</v>
      </c>
      <c r="H160">
        <v>350000</v>
      </c>
      <c r="I160" s="2">
        <v>1000000</v>
      </c>
    </row>
    <row r="161" spans="2:9" x14ac:dyDescent="0.35">
      <c r="B161" s="19">
        <f t="shared" si="29"/>
        <v>281.83829312643729</v>
      </c>
      <c r="C161" t="str">
        <f t="shared" si="25"/>
        <v>Intermediate</v>
      </c>
      <c r="D161" cm="1">
        <f t="array" ref="D161">IF(C161=$E$3, 24/B161,IF(C161=$E$5, (24 / B161) * (1 + 0.14 * B161^0.7),IF(C161=$E$7, 0.445,IF(C161=$E$9, 0.19 - (80000)/B161,IF(C161=$E$11, 0.19 - (80000)/B161, ERROR)))))</f>
        <v>0.70365460590963491</v>
      </c>
      <c r="E161" cm="1">
        <f t="array" ref="E161">IF(C161=$E$3, 24/B161,IF(C161=$E$5, (24 / B161) * (1 + 0.14 * B161^0.7),IF(C161=$E$7, 0.445,IF(C161=$E$9, $C$12,IF(C161=$E$11, 0.19 - (80000)/B161, ERROR)))))</f>
        <v>0.70365460590963491</v>
      </c>
      <c r="F161">
        <v>0.1</v>
      </c>
      <c r="G161">
        <v>1000</v>
      </c>
      <c r="H161">
        <v>350000</v>
      </c>
      <c r="I161" s="2">
        <v>1000000</v>
      </c>
    </row>
    <row r="162" spans="2:9" x14ac:dyDescent="0.35">
      <c r="B162" s="19">
        <f t="shared" si="29"/>
        <v>316.22776601682898</v>
      </c>
      <c r="C162" t="str">
        <f t="shared" si="25"/>
        <v>Intermediate</v>
      </c>
      <c r="D162" cm="1">
        <f t="array" ref="D162">IF(C162=$E$3, 24/B162,IF(C162=$E$5, (24 / B162) * (1 + 0.14 * B162^0.7),IF(C162=$E$7, 0.445,IF(C162=$E$9, 0.19 - (80000)/B162,IF(C162=$E$11, 0.19 - (80000)/B162, ERROR)))))</f>
        <v>0.67339654561712614</v>
      </c>
      <c r="E162" cm="1">
        <f t="array" ref="E162">IF(C162=$E$3, 24/B162,IF(C162=$E$5, (24 / B162) * (1 + 0.14 * B162^0.7),IF(C162=$E$7, 0.445,IF(C162=$E$9, $C$12,IF(C162=$E$11, 0.19 - (80000)/B162, ERROR)))))</f>
        <v>0.67339654561712614</v>
      </c>
      <c r="F162">
        <v>0.1</v>
      </c>
      <c r="G162">
        <v>1000</v>
      </c>
      <c r="H162">
        <v>350000</v>
      </c>
      <c r="I162" s="2">
        <v>1000000</v>
      </c>
    </row>
    <row r="163" spans="2:9" x14ac:dyDescent="0.35">
      <c r="B163" s="19">
        <f t="shared" si="29"/>
        <v>354.81338923356526</v>
      </c>
      <c r="C163" t="str">
        <f t="shared" si="25"/>
        <v>Intermediate</v>
      </c>
      <c r="D163" cm="1">
        <f t="array" ref="D163">IF(C163=$E$3, 24/B163,IF(C163=$E$5, (24 / B163) * (1 + 0.14 * B163^0.7),IF(C163=$E$7, 0.445,IF(C163=$E$9, 0.19 - (80000)/B163,IF(C163=$E$11, 0.19 - (80000)/B163, ERROR)))))</f>
        <v>0.64485840843530318</v>
      </c>
      <c r="E163" cm="1">
        <f t="array" ref="E163">IF(C163=$E$3, 24/B163,IF(C163=$E$5, (24 / B163) * (1 + 0.14 * B163^0.7),IF(C163=$E$7, 0.445,IF(C163=$E$9, $C$12,IF(C163=$E$11, 0.19 - (80000)/B163, ERROR)))))</f>
        <v>0.64485840843530318</v>
      </c>
      <c r="F163">
        <v>0.1</v>
      </c>
      <c r="G163">
        <v>1000</v>
      </c>
      <c r="H163">
        <v>350000</v>
      </c>
      <c r="I163" s="2">
        <v>1000000</v>
      </c>
    </row>
    <row r="164" spans="2:9" x14ac:dyDescent="0.35">
      <c r="B164" s="19">
        <f t="shared" si="29"/>
        <v>398.10717055348562</v>
      </c>
      <c r="C164" t="str">
        <f t="shared" si="25"/>
        <v>Intermediate</v>
      </c>
      <c r="D164" cm="1">
        <f t="array" ref="D164">IF(C164=$E$3, 24/B164,IF(C164=$E$5, (24 / B164) * (1 + 0.14 * B164^0.7),IF(C164=$E$7, 0.445,IF(C164=$E$9, 0.19 - (80000)/B164,IF(C164=$E$11, 0.19 - (80000)/B164, ERROR)))))</f>
        <v>0.61790647525525666</v>
      </c>
      <c r="E164" cm="1">
        <f t="array" ref="E164">IF(C164=$E$3, 24/B164,IF(C164=$E$5, (24 / B164) * (1 + 0.14 * B164^0.7),IF(C164=$E$7, 0.445,IF(C164=$E$9, $C$12,IF(C164=$E$11, 0.19 - (80000)/B164, ERROR)))))</f>
        <v>0.61790647525525666</v>
      </c>
      <c r="F164">
        <v>0.1</v>
      </c>
      <c r="G164">
        <v>1000</v>
      </c>
      <c r="H164">
        <v>350000</v>
      </c>
      <c r="I164" s="2">
        <v>1000000</v>
      </c>
    </row>
    <row r="165" spans="2:9" x14ac:dyDescent="0.35">
      <c r="B165" s="19">
        <f t="shared" si="29"/>
        <v>446.68359215095023</v>
      </c>
      <c r="C165" t="str">
        <f t="shared" si="25"/>
        <v>Intermediate</v>
      </c>
      <c r="D165" cm="1">
        <f t="array" ref="D165">IF(C165=$E$3, 24/B165,IF(C165=$E$5, (24 / B165) * (1 + 0.14 * B165^0.7),IF(C165=$E$7, 0.445,IF(C165=$E$9, 0.19 - (80000)/B165,IF(C165=$E$11, 0.19 - (80000)/B165, ERROR)))))</f>
        <v>0.59241975859750018</v>
      </c>
      <c r="E165" cm="1">
        <f t="array" ref="E165">IF(C165=$E$3, 24/B165,IF(C165=$E$5, (24 / B165) * (1 + 0.14 * B165^0.7),IF(C165=$E$7, 0.445,IF(C165=$E$9, $C$12,IF(C165=$E$11, 0.19 - (80000)/B165, ERROR)))))</f>
        <v>0.59241975859750018</v>
      </c>
      <c r="F165">
        <v>0.1</v>
      </c>
      <c r="G165">
        <v>1000</v>
      </c>
      <c r="H165">
        <v>350000</v>
      </c>
      <c r="I165" s="2">
        <v>1000000</v>
      </c>
    </row>
    <row r="166" spans="2:9" x14ac:dyDescent="0.35">
      <c r="B166" s="19">
        <f t="shared" si="29"/>
        <v>501.18723362725802</v>
      </c>
      <c r="C166" t="str">
        <f t="shared" si="25"/>
        <v>Intermediate</v>
      </c>
      <c r="D166" cm="1">
        <f t="array" ref="D166">IF(C166=$E$3, 24/B166,IF(C166=$E$5, (24 / B166) * (1 + 0.14 * B166^0.7),IF(C166=$E$7, 0.445,IF(C166=$E$9, 0.19 - (80000)/B166,IF(C166=$E$11, 0.19 - (80000)/B166, ERROR)))))</f>
        <v>0.56828867951385276</v>
      </c>
      <c r="E166" cm="1">
        <f t="array" ref="E166">IF(C166=$E$3, 24/B166,IF(C166=$E$5, (24 / B166) * (1 + 0.14 * B166^0.7),IF(C166=$E$7, 0.445,IF(C166=$E$9, $C$12,IF(C166=$E$11, 0.19 - (80000)/B166, ERROR)))))</f>
        <v>0.56828867951385276</v>
      </c>
      <c r="F166">
        <v>0.1</v>
      </c>
      <c r="G166">
        <v>1000</v>
      </c>
      <c r="H166">
        <v>350000</v>
      </c>
      <c r="I166" s="2">
        <v>1000000</v>
      </c>
    </row>
    <row r="167" spans="2:9" x14ac:dyDescent="0.35">
      <c r="B167" s="19">
        <f t="shared" si="29"/>
        <v>562.34132519033335</v>
      </c>
      <c r="C167" t="str">
        <f t="shared" si="25"/>
        <v>Intermediate</v>
      </c>
      <c r="D167" cm="1">
        <f t="array" ref="D167">IF(C167=$E$3, 24/B167,IF(C167=$E$5, (24 / B167) * (1 + 0.14 * B167^0.7),IF(C167=$E$7, 0.445,IF(C167=$E$9, 0.19 - (80000)/B167,IF(C167=$E$11, 0.19 - (80000)/B167, ERROR)))))</f>
        <v>0.54541388628866883</v>
      </c>
      <c r="E167" cm="1">
        <f t="array" ref="E167">IF(C167=$E$3, 24/B167,IF(C167=$E$5, (24 / B167) * (1 + 0.14 * B167^0.7),IF(C167=$E$7, 0.445,IF(C167=$E$9, $C$12,IF(C167=$E$11, 0.19 - (80000)/B167, ERROR)))))</f>
        <v>0.54541388628866883</v>
      </c>
      <c r="F167">
        <v>0.1</v>
      </c>
      <c r="G167">
        <v>1000</v>
      </c>
      <c r="H167">
        <v>350000</v>
      </c>
      <c r="I167" s="2">
        <v>1000000</v>
      </c>
    </row>
    <row r="168" spans="2:9" x14ac:dyDescent="0.35">
      <c r="B168" s="19">
        <f t="shared" si="29"/>
        <v>630.95734448017583</v>
      </c>
      <c r="C168" t="str">
        <f t="shared" si="25"/>
        <v>Intermediate</v>
      </c>
      <c r="D168" cm="1">
        <f t="array" ref="D168">IF(C168=$E$3, 24/B168,IF(C168=$E$5, (24 / B168) * (1 + 0.14 * B168^0.7),IF(C168=$E$7, 0.445,IF(C168=$E$9, 0.19 - (80000)/B168,IF(C168=$E$11, 0.19 - (80000)/B168, ERROR)))))</f>
        <v>0.5237051995897033</v>
      </c>
      <c r="E168" cm="1">
        <f t="array" ref="E168">IF(C168=$E$3, 24/B168,IF(C168=$E$5, (24 / B168) * (1 + 0.14 * B168^0.7),IF(C168=$E$7, 0.445,IF(C168=$E$9, $C$12,IF(C168=$E$11, 0.19 - (80000)/B168, ERROR)))))</f>
        <v>0.5237051995897033</v>
      </c>
      <c r="F168">
        <v>0.1</v>
      </c>
      <c r="G168">
        <v>1000</v>
      </c>
      <c r="H168">
        <v>350000</v>
      </c>
      <c r="I168" s="2">
        <v>1000000</v>
      </c>
    </row>
    <row r="169" spans="2:9" x14ac:dyDescent="0.35">
      <c r="B169" s="19">
        <f t="shared" si="29"/>
        <v>707.94578438411804</v>
      </c>
      <c r="C169" t="str">
        <f t="shared" si="25"/>
        <v>Intermediate</v>
      </c>
      <c r="D169" cm="1">
        <f t="array" ref="D169">IF(C169=$E$3, 24/B169,IF(C169=$E$5, (24 / B169) * (1 + 0.14 * B169^0.7),IF(C169=$E$7, 0.445,IF(C169=$E$9, 0.19 - (80000)/B169,IF(C169=$E$11, 0.19 - (80000)/B169, ERROR)))))</f>
        <v>0.503080670385746</v>
      </c>
      <c r="E169" cm="1">
        <f t="array" ref="E169">IF(C169=$E$3, 24/B169,IF(C169=$E$5, (24 / B169) * (1 + 0.14 * B169^0.7),IF(C169=$E$7, 0.445,IF(C169=$E$9, $C$12,IF(C169=$E$11, 0.19 - (80000)/B169, ERROR)))))</f>
        <v>0.503080670385746</v>
      </c>
      <c r="F169">
        <v>0.1</v>
      </c>
      <c r="G169">
        <v>1000</v>
      </c>
      <c r="H169">
        <v>350000</v>
      </c>
      <c r="I169" s="2">
        <v>1000000</v>
      </c>
    </row>
    <row r="170" spans="2:9" x14ac:dyDescent="0.35">
      <c r="B170" s="19">
        <f t="shared" si="29"/>
        <v>794.32823472425878</v>
      </c>
      <c r="C170" t="str">
        <f t="shared" si="25"/>
        <v>Intermediate</v>
      </c>
      <c r="D170" cm="1">
        <f t="array" ref="D170">IF(C170=$E$3, 24/B170,IF(C170=$E$5, (24 / B170) * (1 + 0.14 * B170^0.7),IF(C170=$E$7, 0.445,IF(C170=$E$9, 0.19 - (80000)/B170,IF(C170=$E$11, 0.19 - (80000)/B170, ERROR)))))</f>
        <v>0.4834657384338602</v>
      </c>
      <c r="E170" cm="1">
        <f t="array" ref="E170">IF(C170=$E$3, 24/B170,IF(C170=$E$5, (24 / B170) * (1 + 0.14 * B170^0.7),IF(C170=$E$7, 0.445,IF(C170=$E$9, $C$12,IF(C170=$E$11, 0.19 - (80000)/B170, ERROR)))))</f>
        <v>0.4834657384338602</v>
      </c>
      <c r="F170">
        <v>0.1</v>
      </c>
      <c r="G170">
        <v>1000</v>
      </c>
      <c r="H170">
        <v>350000</v>
      </c>
      <c r="I170" s="2">
        <v>1000000</v>
      </c>
    </row>
    <row r="171" spans="2:9" x14ac:dyDescent="0.35">
      <c r="B171" s="19">
        <f t="shared" si="29"/>
        <v>891.25093813372041</v>
      </c>
      <c r="C171" t="str">
        <f t="shared" si="25"/>
        <v>Intermediate</v>
      </c>
      <c r="D171" cm="1">
        <f t="array" ref="D171">IF(C171=$E$3, 24/B171,IF(C171=$E$5, (24 / B171) * (1 + 0.14 * B171^0.7),IF(C171=$E$7, 0.445,IF(C171=$E$9, 0.19 - (80000)/B171,IF(C171=$E$11, 0.19 - (80000)/B171, ERROR)))))</f>
        <v>0.4647924804632243</v>
      </c>
      <c r="E171" cm="1">
        <f t="array" ref="E171">IF(C171=$E$3, 24/B171,IF(C171=$E$5, (24 / B171) * (1 + 0.14 * B171^0.7),IF(C171=$E$7, 0.445,IF(C171=$E$9, $C$12,IF(C171=$E$11, 0.19 - (80000)/B171, ERROR)))))</f>
        <v>0.4647924804632243</v>
      </c>
      <c r="F171">
        <v>0.1</v>
      </c>
      <c r="G171">
        <v>1000</v>
      </c>
      <c r="H171">
        <v>350000</v>
      </c>
      <c r="I171" s="2">
        <v>1000000</v>
      </c>
    </row>
    <row r="172" spans="2:9" x14ac:dyDescent="0.35">
      <c r="B172" s="19">
        <f t="shared" si="29"/>
        <v>999.99999999997226</v>
      </c>
      <c r="C172" t="str">
        <f t="shared" si="25"/>
        <v>Intermediate</v>
      </c>
      <c r="D172" cm="1">
        <f t="array" ref="D172">IF(C172=$E$3, 24/B172,IF(C172=$E$5, (24 / B172) * (1 + 0.14 * B172^0.7),IF(C172=$E$7, 0.445,IF(C172=$E$9, 0.19 - (80000)/B172,IF(C172=$E$11, 0.19 - (80000)/B172, ERROR)))))</f>
        <v>0.44699893836284416</v>
      </c>
      <c r="E172" cm="1">
        <f t="array" ref="E172">IF(C172=$E$3, 24/B172,IF(C172=$E$5, (24 / B172) * (1 + 0.14 * B172^0.7),IF(C172=$E$7, 0.445,IF(C172=$E$9, $C$12,IF(C172=$E$11, 0.19 - (80000)/B172, ERROR)))))</f>
        <v>0.44699893836284416</v>
      </c>
      <c r="F172">
        <v>0.1</v>
      </c>
      <c r="G172">
        <v>1000</v>
      </c>
      <c r="H172">
        <v>350000</v>
      </c>
      <c r="I172" s="2">
        <v>1000000</v>
      </c>
    </row>
    <row r="173" spans="2:9" x14ac:dyDescent="0.35">
      <c r="B173" s="19">
        <f t="shared" si="29"/>
        <v>1122.0184543019327</v>
      </c>
      <c r="C173" t="str">
        <f t="shared" si="25"/>
        <v>Newton's</v>
      </c>
      <c r="D173" cm="1">
        <f t="array" ref="D173">IF(C173=$E$3, 24/B173,IF(C173=$E$5, (24 / B173) * (1 + 0.14 * B173^0.7),IF(C173=$E$7, 0.445,IF(C173=$E$9, 0.19 - (80000)/B173,IF(C173=$E$11, 0.19 - (80000)/B173, ERROR)))))</f>
        <v>0.44500000000000001</v>
      </c>
      <c r="E173" cm="1">
        <f t="array" ref="E173">IF(C173=$E$3, 24/B173,IF(C173=$E$5, (24 / B173) * (1 + 0.14 * B173^0.7),IF(C173=$E$7, 0.445,IF(C173=$E$9, $C$12,IF(C173=$E$11, 0.19 - (80000)/B173, ERROR)))))</f>
        <v>0.44500000000000001</v>
      </c>
      <c r="F173">
        <v>0.1</v>
      </c>
      <c r="G173">
        <v>1000</v>
      </c>
      <c r="H173">
        <v>350000</v>
      </c>
      <c r="I173" s="2">
        <v>1000000</v>
      </c>
    </row>
    <row r="174" spans="2:9" x14ac:dyDescent="0.35">
      <c r="B174" s="19">
        <f t="shared" si="29"/>
        <v>1258.9254117941332</v>
      </c>
      <c r="C174" t="str">
        <f t="shared" si="25"/>
        <v>Newton's</v>
      </c>
      <c r="D174" cm="1">
        <f t="array" ref="D174">IF(C174=$E$3, 24/B174,IF(C174=$E$5, (24 / B174) * (1 + 0.14 * B174^0.7),IF(C174=$E$7, 0.445,IF(C174=$E$9, 0.19 - (80000)/B174,IF(C174=$E$11, 0.19 - (80000)/B174, ERROR)))))</f>
        <v>0.44500000000000001</v>
      </c>
      <c r="E174" cm="1">
        <f t="array" ref="E174">IF(C174=$E$3, 24/B174,IF(C174=$E$5, (24 / B174) * (1 + 0.14 * B174^0.7),IF(C174=$E$7, 0.445,IF(C174=$E$9, $C$12,IF(C174=$E$11, 0.19 - (80000)/B174, ERROR)))))</f>
        <v>0.44500000000000001</v>
      </c>
      <c r="F174">
        <v>0.1</v>
      </c>
      <c r="G174">
        <v>1000</v>
      </c>
      <c r="H174">
        <v>350000</v>
      </c>
      <c r="I174" s="2">
        <v>1000000</v>
      </c>
    </row>
    <row r="175" spans="2:9" x14ac:dyDescent="0.35">
      <c r="B175" s="19">
        <f t="shared" si="29"/>
        <v>1412.5375446227156</v>
      </c>
      <c r="C175" t="str">
        <f t="shared" si="25"/>
        <v>Newton's</v>
      </c>
      <c r="D175" cm="1">
        <f t="array" ref="D175">IF(C175=$E$3, 24/B175,IF(C175=$E$5, (24 / B175) * (1 + 0.14 * B175^0.7),IF(C175=$E$7, 0.445,IF(C175=$E$9, 0.19 - (80000)/B175,IF(C175=$E$11, 0.19 - (80000)/B175, ERROR)))))</f>
        <v>0.44500000000000001</v>
      </c>
      <c r="E175" cm="1">
        <f t="array" ref="E175">IF(C175=$E$3, 24/B175,IF(C175=$E$5, (24 / B175) * (1 + 0.14 * B175^0.7),IF(C175=$E$7, 0.445,IF(C175=$E$9, $C$12,IF(C175=$E$11, 0.19 - (80000)/B175, ERROR)))))</f>
        <v>0.44500000000000001</v>
      </c>
      <c r="F175">
        <v>0.1</v>
      </c>
      <c r="G175">
        <v>1000</v>
      </c>
      <c r="H175">
        <v>350000</v>
      </c>
      <c r="I175" s="2">
        <v>1000000</v>
      </c>
    </row>
    <row r="176" spans="2:9" x14ac:dyDescent="0.35">
      <c r="B176" s="19">
        <f t="shared" si="29"/>
        <v>1584.8931924610692</v>
      </c>
      <c r="C176" t="str">
        <f t="shared" si="25"/>
        <v>Newton's</v>
      </c>
      <c r="D176" cm="1">
        <f t="array" ref="D176">IF(C176=$E$3, 24/B176,IF(C176=$E$5, (24 / B176) * (1 + 0.14 * B176^0.7),IF(C176=$E$7, 0.445,IF(C176=$E$9, 0.19 - (80000)/B176,IF(C176=$E$11, 0.19 - (80000)/B176, ERROR)))))</f>
        <v>0.44500000000000001</v>
      </c>
      <c r="E176" cm="1">
        <f t="array" ref="E176">IF(C176=$E$3, 24/B176,IF(C176=$E$5, (24 / B176) * (1 + 0.14 * B176^0.7),IF(C176=$E$7, 0.445,IF(C176=$E$9, $C$12,IF(C176=$E$11, 0.19 - (80000)/B176, ERROR)))))</f>
        <v>0.44500000000000001</v>
      </c>
      <c r="F176">
        <v>0.1</v>
      </c>
      <c r="G176">
        <v>1000</v>
      </c>
      <c r="H176">
        <v>350000</v>
      </c>
      <c r="I176" s="2">
        <v>1000000</v>
      </c>
    </row>
    <row r="177" spans="2:9" x14ac:dyDescent="0.35">
      <c r="B177" s="19">
        <f t="shared" si="29"/>
        <v>1778.2794100388739</v>
      </c>
      <c r="C177" t="str">
        <f t="shared" si="25"/>
        <v>Newton's</v>
      </c>
      <c r="D177" cm="1">
        <f t="array" ref="D177">IF(C177=$E$3, 24/B177,IF(C177=$E$5, (24 / B177) * (1 + 0.14 * B177^0.7),IF(C177=$E$7, 0.445,IF(C177=$E$9, 0.19 - (80000)/B177,IF(C177=$E$11, 0.19 - (80000)/B177, ERROR)))))</f>
        <v>0.44500000000000001</v>
      </c>
      <c r="E177" cm="1">
        <f t="array" ref="E177">IF(C177=$E$3, 24/B177,IF(C177=$E$5, (24 / B177) * (1 + 0.14 * B177^0.7),IF(C177=$E$7, 0.445,IF(C177=$E$9, $C$12,IF(C177=$E$11, 0.19 - (80000)/B177, ERROR)))))</f>
        <v>0.44500000000000001</v>
      </c>
      <c r="F177">
        <v>0.1</v>
      </c>
      <c r="G177">
        <v>1000</v>
      </c>
      <c r="H177">
        <v>350000</v>
      </c>
      <c r="I177" s="2">
        <v>1000000</v>
      </c>
    </row>
    <row r="178" spans="2:9" x14ac:dyDescent="0.35">
      <c r="B178" s="19">
        <f t="shared" si="29"/>
        <v>1995.2623149688256</v>
      </c>
      <c r="C178" t="str">
        <f t="shared" si="25"/>
        <v>Newton's</v>
      </c>
      <c r="D178" cm="1">
        <f t="array" ref="D178">IF(C178=$E$3, 24/B178,IF(C178=$E$5, (24 / B178) * (1 + 0.14 * B178^0.7),IF(C178=$E$7, 0.445,IF(C178=$E$9, 0.19 - (80000)/B178,IF(C178=$E$11, 0.19 - (80000)/B178, ERROR)))))</f>
        <v>0.44500000000000001</v>
      </c>
      <c r="E178" cm="1">
        <f t="array" ref="E178">IF(C178=$E$3, 24/B178,IF(C178=$E$5, (24 / B178) * (1 + 0.14 * B178^0.7),IF(C178=$E$7, 0.445,IF(C178=$E$9, $C$12,IF(C178=$E$11, 0.19 - (80000)/B178, ERROR)))))</f>
        <v>0.44500000000000001</v>
      </c>
      <c r="F178">
        <v>0.1</v>
      </c>
      <c r="G178">
        <v>1000</v>
      </c>
      <c r="H178">
        <v>350000</v>
      </c>
      <c r="I178" s="2">
        <v>1000000</v>
      </c>
    </row>
    <row r="179" spans="2:9" x14ac:dyDescent="0.35">
      <c r="B179" s="19">
        <f t="shared" si="29"/>
        <v>2238.7211385682799</v>
      </c>
      <c r="C179" t="str">
        <f t="shared" si="25"/>
        <v>Newton's</v>
      </c>
      <c r="D179" cm="1">
        <f t="array" ref="D179">IF(C179=$E$3, 24/B179,IF(C179=$E$5, (24 / B179) * (1 + 0.14 * B179^0.7),IF(C179=$E$7, 0.445,IF(C179=$E$9, 0.19 - (80000)/B179,IF(C179=$E$11, 0.19 - (80000)/B179, ERROR)))))</f>
        <v>0.44500000000000001</v>
      </c>
      <c r="E179" cm="1">
        <f t="array" ref="E179">IF(C179=$E$3, 24/B179,IF(C179=$E$5, (24 / B179) * (1 + 0.14 * B179^0.7),IF(C179=$E$7, 0.445,IF(C179=$E$9, $C$12,IF(C179=$E$11, 0.19 - (80000)/B179, ERROR)))))</f>
        <v>0.44500000000000001</v>
      </c>
      <c r="F179">
        <v>0.1</v>
      </c>
      <c r="G179">
        <v>1000</v>
      </c>
      <c r="H179">
        <v>350000</v>
      </c>
      <c r="I179" s="2">
        <v>1000000</v>
      </c>
    </row>
    <row r="180" spans="2:9" x14ac:dyDescent="0.35">
      <c r="B180" s="19">
        <f t="shared" si="29"/>
        <v>2511.8864315095143</v>
      </c>
      <c r="C180" t="str">
        <f t="shared" si="25"/>
        <v>Newton's</v>
      </c>
      <c r="D180" cm="1">
        <f t="array" ref="D180">IF(C180=$E$3, 24/B180,IF(C180=$E$5, (24 / B180) * (1 + 0.14 * B180^0.7),IF(C180=$E$7, 0.445,IF(C180=$E$9, 0.19 - (80000)/B180,IF(C180=$E$11, 0.19 - (80000)/B180, ERROR)))))</f>
        <v>0.44500000000000001</v>
      </c>
      <c r="E180" cm="1">
        <f t="array" ref="E180">IF(C180=$E$3, 24/B180,IF(C180=$E$5, (24 / B180) * (1 + 0.14 * B180^0.7),IF(C180=$E$7, 0.445,IF(C180=$E$9, $C$12,IF(C180=$E$11, 0.19 - (80000)/B180, ERROR)))))</f>
        <v>0.44500000000000001</v>
      </c>
      <c r="F180">
        <v>0.1</v>
      </c>
      <c r="G180">
        <v>1000</v>
      </c>
      <c r="H180">
        <v>350000</v>
      </c>
      <c r="I180" s="2">
        <v>1000000</v>
      </c>
    </row>
    <row r="181" spans="2:9" x14ac:dyDescent="0.35">
      <c r="B181" s="19">
        <f t="shared" si="29"/>
        <v>2818.3829312643811</v>
      </c>
      <c r="C181" t="str">
        <f t="shared" si="25"/>
        <v>Newton's</v>
      </c>
      <c r="D181" cm="1">
        <f t="array" ref="D181">IF(C181=$E$3, 24/B181,IF(C181=$E$5, (24 / B181) * (1 + 0.14 * B181^0.7),IF(C181=$E$7, 0.445,IF(C181=$E$9, 0.19 - (80000)/B181,IF(C181=$E$11, 0.19 - (80000)/B181, ERROR)))))</f>
        <v>0.44500000000000001</v>
      </c>
      <c r="E181" cm="1">
        <f t="array" ref="E181">IF(C181=$E$3, 24/B181,IF(C181=$E$5, (24 / B181) * (1 + 0.14 * B181^0.7),IF(C181=$E$7, 0.445,IF(C181=$E$9, $C$12,IF(C181=$E$11, 0.19 - (80000)/B181, ERROR)))))</f>
        <v>0.44500000000000001</v>
      </c>
      <c r="F181">
        <v>0.1</v>
      </c>
      <c r="G181">
        <v>1000</v>
      </c>
      <c r="H181">
        <v>350000</v>
      </c>
      <c r="I181" s="2">
        <v>1000000</v>
      </c>
    </row>
    <row r="182" spans="2:9" x14ac:dyDescent="0.35">
      <c r="B182" s="19">
        <f t="shared" si="29"/>
        <v>3162.2776601682963</v>
      </c>
      <c r="C182" t="str">
        <f t="shared" si="25"/>
        <v>Newton's</v>
      </c>
      <c r="D182" cm="1">
        <f t="array" ref="D182">IF(C182=$E$3, 24/B182,IF(C182=$E$5, (24 / B182) * (1 + 0.14 * B182^0.7),IF(C182=$E$7, 0.445,IF(C182=$E$9, 0.19 - (80000)/B182,IF(C182=$E$11, 0.19 - (80000)/B182, ERROR)))))</f>
        <v>0.44500000000000001</v>
      </c>
      <c r="E182" cm="1">
        <f t="array" ref="E182">IF(C182=$E$3, 24/B182,IF(C182=$E$5, (24 / B182) * (1 + 0.14 * B182^0.7),IF(C182=$E$7, 0.445,IF(C182=$E$9, $C$12,IF(C182=$E$11, 0.19 - (80000)/B182, ERROR)))))</f>
        <v>0.44500000000000001</v>
      </c>
      <c r="F182">
        <v>0.1</v>
      </c>
      <c r="G182">
        <v>1000</v>
      </c>
      <c r="H182">
        <v>350000</v>
      </c>
      <c r="I182" s="2">
        <v>1000000</v>
      </c>
    </row>
    <row r="183" spans="2:9" x14ac:dyDescent="0.35">
      <c r="B183" s="19">
        <f t="shared" si="29"/>
        <v>3548.1338923356593</v>
      </c>
      <c r="C183" t="str">
        <f t="shared" si="25"/>
        <v>Newton's</v>
      </c>
      <c r="D183" cm="1">
        <f t="array" ref="D183">IF(C183=$E$3, 24/B183,IF(C183=$E$5, (24 / B183) * (1 + 0.14 * B183^0.7),IF(C183=$E$7, 0.445,IF(C183=$E$9, 0.19 - (80000)/B183,IF(C183=$E$11, 0.19 - (80000)/B183, ERROR)))))</f>
        <v>0.44500000000000001</v>
      </c>
      <c r="E183" cm="1">
        <f t="array" ref="E183">IF(C183=$E$3, 24/B183,IF(C183=$E$5, (24 / B183) * (1 + 0.14 * B183^0.7),IF(C183=$E$7, 0.445,IF(C183=$E$9, $C$12,IF(C183=$E$11, 0.19 - (80000)/B183, ERROR)))))</f>
        <v>0.44500000000000001</v>
      </c>
      <c r="F183">
        <v>0.1</v>
      </c>
      <c r="G183">
        <v>1000</v>
      </c>
      <c r="H183">
        <v>350000</v>
      </c>
      <c r="I183" s="2">
        <v>1000000</v>
      </c>
    </row>
    <row r="184" spans="2:9" x14ac:dyDescent="0.35">
      <c r="B184" s="19">
        <f t="shared" si="29"/>
        <v>3981.0717055348637</v>
      </c>
      <c r="C184" t="str">
        <f t="shared" si="25"/>
        <v>Newton's</v>
      </c>
      <c r="D184" cm="1">
        <f t="array" ref="D184">IF(C184=$E$3, 24/B184,IF(C184=$E$5, (24 / B184) * (1 + 0.14 * B184^0.7),IF(C184=$E$7, 0.445,IF(C184=$E$9, 0.19 - (80000)/B184,IF(C184=$E$11, 0.19 - (80000)/B184, ERROR)))))</f>
        <v>0.44500000000000001</v>
      </c>
      <c r="E184" cm="1">
        <f t="array" ref="E184">IF(C184=$E$3, 24/B184,IF(C184=$E$5, (24 / B184) * (1 + 0.14 * B184^0.7),IF(C184=$E$7, 0.445,IF(C184=$E$9, $C$12,IF(C184=$E$11, 0.19 - (80000)/B184, ERROR)))))</f>
        <v>0.44500000000000001</v>
      </c>
      <c r="F184">
        <v>0.1</v>
      </c>
      <c r="G184">
        <v>1000</v>
      </c>
      <c r="H184">
        <v>350000</v>
      </c>
      <c r="I184" s="2">
        <v>1000000</v>
      </c>
    </row>
    <row r="185" spans="2:9" x14ac:dyDescent="0.35">
      <c r="B185" s="19">
        <f t="shared" si="29"/>
        <v>4466.835921509507</v>
      </c>
      <c r="C185" t="str">
        <f t="shared" si="25"/>
        <v>Newton's</v>
      </c>
      <c r="D185" cm="1">
        <f t="array" ref="D185">IF(C185=$E$3, 24/B185,IF(C185=$E$5, (24 / B185) * (1 + 0.14 * B185^0.7),IF(C185=$E$7, 0.445,IF(C185=$E$9, 0.19 - (80000)/B185,IF(C185=$E$11, 0.19 - (80000)/B185, ERROR)))))</f>
        <v>0.44500000000000001</v>
      </c>
      <c r="E185" cm="1">
        <f t="array" ref="E185">IF(C185=$E$3, 24/B185,IF(C185=$E$5, (24 / B185) * (1 + 0.14 * B185^0.7),IF(C185=$E$7, 0.445,IF(C185=$E$9, $C$12,IF(C185=$E$11, 0.19 - (80000)/B185, ERROR)))))</f>
        <v>0.44500000000000001</v>
      </c>
      <c r="F185">
        <v>0.1</v>
      </c>
      <c r="G185">
        <v>1000</v>
      </c>
      <c r="H185">
        <v>350000</v>
      </c>
      <c r="I185" s="2">
        <v>1000000</v>
      </c>
    </row>
    <row r="186" spans="2:9" x14ac:dyDescent="0.35">
      <c r="B186" s="19">
        <f t="shared" si="29"/>
        <v>5011.8723362725814</v>
      </c>
      <c r="C186" t="str">
        <f t="shared" si="25"/>
        <v>Newton's</v>
      </c>
      <c r="D186" cm="1">
        <f t="array" ref="D186">IF(C186=$E$3, 24/B186,IF(C186=$E$5, (24 / B186) * (1 + 0.14 * B186^0.7),IF(C186=$E$7, 0.445,IF(C186=$E$9, 0.19 - (80000)/B186,IF(C186=$E$11, 0.19 - (80000)/B186, ERROR)))))</f>
        <v>0.44500000000000001</v>
      </c>
      <c r="E186" cm="1">
        <f t="array" ref="E186">IF(C186=$E$3, 24/B186,IF(C186=$E$5, (24 / B186) * (1 + 0.14 * B186^0.7),IF(C186=$E$7, 0.445,IF(C186=$E$9, $C$12,IF(C186=$E$11, 0.19 - (80000)/B186, ERROR)))))</f>
        <v>0.44500000000000001</v>
      </c>
      <c r="F186">
        <v>0.1</v>
      </c>
      <c r="G186">
        <v>1000</v>
      </c>
      <c r="H186">
        <v>350000</v>
      </c>
      <c r="I186" s="2">
        <v>1000000</v>
      </c>
    </row>
    <row r="187" spans="2:9" x14ac:dyDescent="0.35">
      <c r="B187" s="19">
        <f t="shared" si="29"/>
        <v>5623.4132519033392</v>
      </c>
      <c r="C187" t="str">
        <f t="shared" si="25"/>
        <v>Newton's</v>
      </c>
      <c r="D187" cm="1">
        <f t="array" ref="D187">IF(C187=$E$3, 24/B187,IF(C187=$E$5, (24 / B187) * (1 + 0.14 * B187^0.7),IF(C187=$E$7, 0.445,IF(C187=$E$9, 0.19 - (80000)/B187,IF(C187=$E$11, 0.19 - (80000)/B187, ERROR)))))</f>
        <v>0.44500000000000001</v>
      </c>
      <c r="E187" cm="1">
        <f t="array" ref="E187">IF(C187=$E$3, 24/B187,IF(C187=$E$5, (24 / B187) * (1 + 0.14 * B187^0.7),IF(C187=$E$7, 0.445,IF(C187=$E$9, $C$12,IF(C187=$E$11, 0.19 - (80000)/B187, ERROR)))))</f>
        <v>0.44500000000000001</v>
      </c>
      <c r="F187">
        <v>0.1</v>
      </c>
      <c r="G187">
        <v>1000</v>
      </c>
      <c r="H187">
        <v>350000</v>
      </c>
      <c r="I187" s="2">
        <v>1000000</v>
      </c>
    </row>
    <row r="188" spans="2:9" x14ac:dyDescent="0.35">
      <c r="B188" s="19">
        <f t="shared" si="29"/>
        <v>6309.5734448017711</v>
      </c>
      <c r="C188" t="str">
        <f t="shared" si="25"/>
        <v>Newton's</v>
      </c>
      <c r="D188" cm="1">
        <f t="array" ref="D188">IF(C188=$E$3, 24/B188,IF(C188=$E$5, (24 / B188) * (1 + 0.14 * B188^0.7),IF(C188=$E$7, 0.445,IF(C188=$E$9, 0.19 - (80000)/B188,IF(C188=$E$11, 0.19 - (80000)/B188, ERROR)))))</f>
        <v>0.44500000000000001</v>
      </c>
      <c r="E188" cm="1">
        <f t="array" ref="E188">IF(C188=$E$3, 24/B188,IF(C188=$E$5, (24 / B188) * (1 + 0.14 * B188^0.7),IF(C188=$E$7, 0.445,IF(C188=$E$9, $C$12,IF(C188=$E$11, 0.19 - (80000)/B188, ERROR)))))</f>
        <v>0.44500000000000001</v>
      </c>
      <c r="F188">
        <v>0.1</v>
      </c>
      <c r="G188">
        <v>1000</v>
      </c>
      <c r="H188">
        <v>350000</v>
      </c>
      <c r="I188" s="2">
        <v>1000000</v>
      </c>
    </row>
    <row r="189" spans="2:9" x14ac:dyDescent="0.35">
      <c r="B189" s="19">
        <f t="shared" si="29"/>
        <v>7079.4578438411945</v>
      </c>
      <c r="C189" t="str">
        <f t="shared" si="25"/>
        <v>Newton's</v>
      </c>
      <c r="D189" cm="1">
        <f t="array" ref="D189">IF(C189=$E$3, 24/B189,IF(C189=$E$5, (24 / B189) * (1 + 0.14 * B189^0.7),IF(C189=$E$7, 0.445,IF(C189=$E$9, 0.19 - (80000)/B189,IF(C189=$E$11, 0.19 - (80000)/B189, ERROR)))))</f>
        <v>0.44500000000000001</v>
      </c>
      <c r="E189" cm="1">
        <f t="array" ref="E189">IF(C189=$E$3, 24/B189,IF(C189=$E$5, (24 / B189) * (1 + 0.14 * B189^0.7),IF(C189=$E$7, 0.445,IF(C189=$E$9, $C$12,IF(C189=$E$11, 0.19 - (80000)/B189, ERROR)))))</f>
        <v>0.44500000000000001</v>
      </c>
      <c r="F189">
        <v>0.1</v>
      </c>
      <c r="G189">
        <v>1000</v>
      </c>
      <c r="H189">
        <v>350000</v>
      </c>
      <c r="I189" s="2">
        <v>1000000</v>
      </c>
    </row>
    <row r="190" spans="2:9" x14ac:dyDescent="0.35">
      <c r="B190" s="19">
        <f t="shared" si="29"/>
        <v>7943.2823472426035</v>
      </c>
      <c r="C190" t="str">
        <f t="shared" si="25"/>
        <v>Newton's</v>
      </c>
      <c r="D190" cm="1">
        <f t="array" ref="D190">IF(C190=$E$3, 24/B190,IF(C190=$E$5, (24 / B190) * (1 + 0.14 * B190^0.7),IF(C190=$E$7, 0.445,IF(C190=$E$9, 0.19 - (80000)/B190,IF(C190=$E$11, 0.19 - (80000)/B190, ERROR)))))</f>
        <v>0.44500000000000001</v>
      </c>
      <c r="E190" cm="1">
        <f t="array" ref="E190">IF(C190=$E$3, 24/B190,IF(C190=$E$5, (24 / B190) * (1 + 0.14 * B190^0.7),IF(C190=$E$7, 0.445,IF(C190=$E$9, $C$12,IF(C190=$E$11, 0.19 - (80000)/B190, ERROR)))))</f>
        <v>0.44500000000000001</v>
      </c>
      <c r="F190">
        <v>0.1</v>
      </c>
      <c r="G190">
        <v>1000</v>
      </c>
      <c r="H190">
        <v>350000</v>
      </c>
      <c r="I190" s="2">
        <v>1000000</v>
      </c>
    </row>
    <row r="191" spans="2:9" x14ac:dyDescent="0.35">
      <c r="B191" s="19">
        <f t="shared" si="29"/>
        <v>8912.5093813372132</v>
      </c>
      <c r="C191" t="str">
        <f t="shared" si="25"/>
        <v>Newton's</v>
      </c>
      <c r="D191" cm="1">
        <f t="array" ref="D191">IF(C191=$E$3, 24/B191,IF(C191=$E$5, (24 / B191) * (1 + 0.14 * B191^0.7),IF(C191=$E$7, 0.445,IF(C191=$E$9, 0.19 - (80000)/B191,IF(C191=$E$11, 0.19 - (80000)/B191, ERROR)))))</f>
        <v>0.44500000000000001</v>
      </c>
      <c r="E191" cm="1">
        <f t="array" ref="E191">IF(C191=$E$3, 24/B191,IF(C191=$E$5, (24 / B191) * (1 + 0.14 * B191^0.7),IF(C191=$E$7, 0.445,IF(C191=$E$9, $C$12,IF(C191=$E$11, 0.19 - (80000)/B191, ERROR)))))</f>
        <v>0.44500000000000001</v>
      </c>
      <c r="F191">
        <v>0.1</v>
      </c>
      <c r="G191">
        <v>1000</v>
      </c>
      <c r="H191">
        <v>350000</v>
      </c>
      <c r="I191" s="2">
        <v>1000000</v>
      </c>
    </row>
    <row r="192" spans="2:9" x14ac:dyDescent="0.35">
      <c r="B192" s="19">
        <f t="shared" si="29"/>
        <v>9999.9999999997253</v>
      </c>
      <c r="C192" t="str">
        <f t="shared" si="25"/>
        <v>Newton's</v>
      </c>
      <c r="D192" cm="1">
        <f t="array" ref="D192">IF(C192=$E$3, 24/B192,IF(C192=$E$5, (24 / B192) * (1 + 0.14 * B192^0.7),IF(C192=$E$7, 0.445,IF(C192=$E$9, 0.19 - (80000)/B192,IF(C192=$E$11, 0.19 - (80000)/B192, ERROR)))))</f>
        <v>0.44500000000000001</v>
      </c>
      <c r="E192" cm="1">
        <f t="array" ref="E192">IF(C192=$E$3, 24/B192,IF(C192=$E$5, (24 / B192) * (1 + 0.14 * B192^0.7),IF(C192=$E$7, 0.445,IF(C192=$E$9, $C$12,IF(C192=$E$11, 0.19 - (80000)/B192, ERROR)))))</f>
        <v>0.44500000000000001</v>
      </c>
      <c r="F192">
        <v>0.1</v>
      </c>
      <c r="G192">
        <v>1000</v>
      </c>
      <c r="H192">
        <v>350000</v>
      </c>
      <c r="I192" s="2">
        <v>1000000</v>
      </c>
    </row>
    <row r="193" spans="2:9" x14ac:dyDescent="0.35">
      <c r="B193" s="19">
        <f t="shared" si="29"/>
        <v>11220.184543019339</v>
      </c>
      <c r="C193" t="str">
        <f t="shared" si="25"/>
        <v>Newton's</v>
      </c>
      <c r="D193" cm="1">
        <f t="array" ref="D193">IF(C193=$E$3, 24/B193,IF(C193=$E$5, (24 / B193) * (1 + 0.14 * B193^0.7),IF(C193=$E$7, 0.445,IF(C193=$E$9, 0.19 - (80000)/B193,IF(C193=$E$11, 0.19 - (80000)/B193, ERROR)))))</f>
        <v>0.44500000000000001</v>
      </c>
      <c r="E193" cm="1">
        <f t="array" ref="E193">IF(C193=$E$3, 24/B193,IF(C193=$E$5, (24 / B193) * (1 + 0.14 * B193^0.7),IF(C193=$E$7, 0.445,IF(C193=$E$9, $C$12,IF(C193=$E$11, 0.19 - (80000)/B193, ERROR)))))</f>
        <v>0.44500000000000001</v>
      </c>
      <c r="F193">
        <v>0.1</v>
      </c>
      <c r="G193">
        <v>1000</v>
      </c>
      <c r="H193">
        <v>350000</v>
      </c>
      <c r="I193" s="2">
        <v>1000000</v>
      </c>
    </row>
    <row r="194" spans="2:9" x14ac:dyDescent="0.35">
      <c r="B194" s="19">
        <f t="shared" si="29"/>
        <v>12589.254117941335</v>
      </c>
      <c r="C194" t="str">
        <f t="shared" si="25"/>
        <v>Newton's</v>
      </c>
      <c r="D194" cm="1">
        <f t="array" ref="D194">IF(C194=$E$3, 24/B194,IF(C194=$E$5, (24 / B194) * (1 + 0.14 * B194^0.7),IF(C194=$E$7, 0.445,IF(C194=$E$9, 0.19 - (80000)/B194,IF(C194=$E$11, 0.19 - (80000)/B194, ERROR)))))</f>
        <v>0.44500000000000001</v>
      </c>
      <c r="E194" cm="1">
        <f t="array" ref="E194">IF(C194=$E$3, 24/B194,IF(C194=$E$5, (24 / B194) * (1 + 0.14 * B194^0.7),IF(C194=$E$7, 0.445,IF(C194=$E$9, $C$12,IF(C194=$E$11, 0.19 - (80000)/B194, ERROR)))))</f>
        <v>0.44500000000000001</v>
      </c>
      <c r="F194">
        <v>0.1</v>
      </c>
      <c r="G194">
        <v>1000</v>
      </c>
      <c r="H194">
        <v>350000</v>
      </c>
      <c r="I194" s="2">
        <v>1000000</v>
      </c>
    </row>
    <row r="195" spans="2:9" x14ac:dyDescent="0.35">
      <c r="B195" s="19">
        <f t="shared" si="29"/>
        <v>14125.375446227159</v>
      </c>
      <c r="C195" t="str">
        <f t="shared" si="25"/>
        <v>Newton's</v>
      </c>
      <c r="D195" cm="1">
        <f t="array" ref="D195">IF(C195=$E$3, 24/B195,IF(C195=$E$5, (24 / B195) * (1 + 0.14 * B195^0.7),IF(C195=$E$7, 0.445,IF(C195=$E$9, 0.19 - (80000)/B195,IF(C195=$E$11, 0.19 - (80000)/B195, ERROR)))))</f>
        <v>0.44500000000000001</v>
      </c>
      <c r="E195" cm="1">
        <f t="array" ref="E195">IF(C195=$E$3, 24/B195,IF(C195=$E$5, (24 / B195) * (1 + 0.14 * B195^0.7),IF(C195=$E$7, 0.445,IF(C195=$E$9, $C$12,IF(C195=$E$11, 0.19 - (80000)/B195, ERROR)))))</f>
        <v>0.44500000000000001</v>
      </c>
      <c r="F195">
        <v>0.1</v>
      </c>
      <c r="G195">
        <v>1000</v>
      </c>
      <c r="H195">
        <v>350000</v>
      </c>
      <c r="I195" s="2">
        <v>1000000</v>
      </c>
    </row>
    <row r="196" spans="2:9" x14ac:dyDescent="0.35">
      <c r="B196" s="19">
        <f t="shared" si="29"/>
        <v>15848.931924610695</v>
      </c>
      <c r="C196" t="str">
        <f t="shared" si="25"/>
        <v>Newton's</v>
      </c>
      <c r="D196" cm="1">
        <f t="array" ref="D196">IF(C196=$E$3, 24/B196,IF(C196=$E$5, (24 / B196) * (1 + 0.14 * B196^0.7),IF(C196=$E$7, 0.445,IF(C196=$E$9, 0.19 - (80000)/B196,IF(C196=$E$11, 0.19 - (80000)/B196, ERROR)))))</f>
        <v>0.44500000000000001</v>
      </c>
      <c r="E196" cm="1">
        <f t="array" ref="E196">IF(C196=$E$3, 24/B196,IF(C196=$E$5, (24 / B196) * (1 + 0.14 * B196^0.7),IF(C196=$E$7, 0.445,IF(C196=$E$9, $C$12,IF(C196=$E$11, 0.19 - (80000)/B196, ERROR)))))</f>
        <v>0.44500000000000001</v>
      </c>
      <c r="F196">
        <v>0.1</v>
      </c>
      <c r="G196">
        <v>1000</v>
      </c>
      <c r="H196">
        <v>350000</v>
      </c>
      <c r="I196" s="2">
        <v>1000000</v>
      </c>
    </row>
    <row r="197" spans="2:9" x14ac:dyDescent="0.35">
      <c r="B197" s="19">
        <f t="shared" si="29"/>
        <v>17782.794100388728</v>
      </c>
      <c r="C197" t="str">
        <f t="shared" si="25"/>
        <v>Newton's</v>
      </c>
      <c r="D197" cm="1">
        <f t="array" ref="D197">IF(C197=$E$3, 24/B197,IF(C197=$E$5, (24 / B197) * (1 + 0.14 * B197^0.7),IF(C197=$E$7, 0.445,IF(C197=$E$9, 0.19 - (80000)/B197,IF(C197=$E$11, 0.19 - (80000)/B197, ERROR)))))</f>
        <v>0.44500000000000001</v>
      </c>
      <c r="E197" cm="1">
        <f t="array" ref="E197">IF(C197=$E$3, 24/B197,IF(C197=$E$5, (24 / B197) * (1 + 0.14 * B197^0.7),IF(C197=$E$7, 0.445,IF(C197=$E$9, $C$12,IF(C197=$E$11, 0.19 - (80000)/B197, ERROR)))))</f>
        <v>0.44500000000000001</v>
      </c>
      <c r="F197">
        <v>0.1</v>
      </c>
      <c r="G197">
        <v>1000</v>
      </c>
      <c r="H197">
        <v>350000</v>
      </c>
      <c r="I197" s="2">
        <v>1000000</v>
      </c>
    </row>
    <row r="198" spans="2:9" x14ac:dyDescent="0.35">
      <c r="B198" s="19">
        <f t="shared" si="29"/>
        <v>19952.623149688225</v>
      </c>
      <c r="C198" t="str">
        <f t="shared" si="25"/>
        <v>Newton's</v>
      </c>
      <c r="D198" cm="1">
        <f t="array" ref="D198">IF(C198=$E$3, 24/B198,IF(C198=$E$5, (24 / B198) * (1 + 0.14 * B198^0.7),IF(C198=$E$7, 0.445,IF(C198=$E$9, 0.19 - (80000)/B198,IF(C198=$E$11, 0.19 - (80000)/B198, ERROR)))))</f>
        <v>0.44500000000000001</v>
      </c>
      <c r="E198" cm="1">
        <f t="array" ref="E198">IF(C198=$E$3, 24/B198,IF(C198=$E$5, (24 / B198) * (1 + 0.14 * B198^0.7),IF(C198=$E$7, 0.445,IF(C198=$E$9, $C$12,IF(C198=$E$11, 0.19 - (80000)/B198, ERROR)))))</f>
        <v>0.44500000000000001</v>
      </c>
      <c r="F198">
        <v>0.1</v>
      </c>
      <c r="G198">
        <v>1000</v>
      </c>
      <c r="H198">
        <v>350000</v>
      </c>
      <c r="I198" s="2">
        <v>1000000</v>
      </c>
    </row>
    <row r="199" spans="2:9" x14ac:dyDescent="0.35">
      <c r="B199" s="19">
        <f t="shared" si="29"/>
        <v>22387.211385682745</v>
      </c>
      <c r="C199" t="str">
        <f t="shared" si="25"/>
        <v>Newton's</v>
      </c>
      <c r="D199" cm="1">
        <f t="array" ref="D199">IF(C199=$E$3, 24/B199,IF(C199=$E$5, (24 / B199) * (1 + 0.14 * B199^0.7),IF(C199=$E$7, 0.445,IF(C199=$E$9, 0.19 - (80000)/B199,IF(C199=$E$11, 0.19 - (80000)/B199, ERROR)))))</f>
        <v>0.44500000000000001</v>
      </c>
      <c r="E199" cm="1">
        <f t="array" ref="E199">IF(C199=$E$3, 24/B199,IF(C199=$E$5, (24 / B199) * (1 + 0.14 * B199^0.7),IF(C199=$E$7, 0.445,IF(C199=$E$9, $C$12,IF(C199=$E$11, 0.19 - (80000)/B199, ERROR)))))</f>
        <v>0.44500000000000001</v>
      </c>
      <c r="F199">
        <v>0.1</v>
      </c>
      <c r="G199">
        <v>1000</v>
      </c>
      <c r="H199">
        <v>350000</v>
      </c>
      <c r="I199" s="2">
        <v>1000000</v>
      </c>
    </row>
    <row r="200" spans="2:9" x14ac:dyDescent="0.35">
      <c r="B200" s="19">
        <f t="shared" si="29"/>
        <v>25118.864315095059</v>
      </c>
      <c r="C200" t="str">
        <f t="shared" si="25"/>
        <v>Newton's</v>
      </c>
      <c r="D200" cm="1">
        <f t="array" ref="D200">IF(C200=$E$3, 24/B200,IF(C200=$E$5, (24 / B200) * (1 + 0.14 * B200^0.7),IF(C200=$E$7, 0.445,IF(C200=$E$9, 0.19 - (80000)/B200,IF(C200=$E$11, 0.19 - (80000)/B200, ERROR)))))</f>
        <v>0.44500000000000001</v>
      </c>
      <c r="E200" cm="1">
        <f t="array" ref="E200">IF(C200=$E$3, 24/B200,IF(C200=$E$5, (24 / B200) * (1 + 0.14 * B200^0.7),IF(C200=$E$7, 0.445,IF(C200=$E$9, $C$12,IF(C200=$E$11, 0.19 - (80000)/B200, ERROR)))))</f>
        <v>0.44500000000000001</v>
      </c>
      <c r="F200">
        <v>0.1</v>
      </c>
      <c r="G200">
        <v>1000</v>
      </c>
      <c r="H200">
        <v>350000</v>
      </c>
      <c r="I200" s="2">
        <v>1000000</v>
      </c>
    </row>
    <row r="201" spans="2:9" x14ac:dyDescent="0.35">
      <c r="B201" s="19">
        <f t="shared" si="29"/>
        <v>28183.829312643691</v>
      </c>
      <c r="C201" t="str">
        <f t="shared" si="25"/>
        <v>Newton's</v>
      </c>
      <c r="D201" cm="1">
        <f t="array" ref="D201">IF(C201=$E$3, 24/B201,IF(C201=$E$5, (24 / B201) * (1 + 0.14 * B201^0.7),IF(C201=$E$7, 0.445,IF(C201=$E$9, 0.19 - (80000)/B201,IF(C201=$E$11, 0.19 - (80000)/B201, ERROR)))))</f>
        <v>0.44500000000000001</v>
      </c>
      <c r="E201" cm="1">
        <f t="array" ref="E201">IF(C201=$E$3, 24/B201,IF(C201=$E$5, (24 / B201) * (1 + 0.14 * B201^0.7),IF(C201=$E$7, 0.445,IF(C201=$E$9, $C$12,IF(C201=$E$11, 0.19 - (80000)/B201, ERROR)))))</f>
        <v>0.44500000000000001</v>
      </c>
      <c r="F201">
        <v>0.1</v>
      </c>
      <c r="G201">
        <v>1000</v>
      </c>
      <c r="H201">
        <v>350000</v>
      </c>
      <c r="I201" s="2">
        <v>1000000</v>
      </c>
    </row>
    <row r="202" spans="2:9" x14ac:dyDescent="0.35">
      <c r="B202" s="19">
        <f t="shared" si="29"/>
        <v>31622.776601682828</v>
      </c>
      <c r="C202" t="str">
        <f t="shared" si="25"/>
        <v>Newton's</v>
      </c>
      <c r="D202" cm="1">
        <f t="array" ref="D202">IF(C202=$E$3, 24/B202,IF(C202=$E$5, (24 / B202) * (1 + 0.14 * B202^0.7),IF(C202=$E$7, 0.445,IF(C202=$E$9, 0.19 - (80000)/B202,IF(C202=$E$11, 0.19 - (80000)/B202, ERROR)))))</f>
        <v>0.44500000000000001</v>
      </c>
      <c r="E202" cm="1">
        <f t="array" ref="E202">IF(C202=$E$3, 24/B202,IF(C202=$E$5, (24 / B202) * (1 + 0.14 * B202^0.7),IF(C202=$E$7, 0.445,IF(C202=$E$9, $C$12,IF(C202=$E$11, 0.19 - (80000)/B202, ERROR)))))</f>
        <v>0.44500000000000001</v>
      </c>
      <c r="F202">
        <v>0.1</v>
      </c>
      <c r="G202">
        <v>1000</v>
      </c>
      <c r="H202">
        <v>350000</v>
      </c>
      <c r="I202" s="2">
        <v>1000000</v>
      </c>
    </row>
    <row r="203" spans="2:9" x14ac:dyDescent="0.35">
      <c r="B203" s="19">
        <f t="shared" si="29"/>
        <v>35481.33892335651</v>
      </c>
      <c r="C203" t="str">
        <f t="shared" si="25"/>
        <v>Newton's</v>
      </c>
      <c r="D203" cm="1">
        <f t="array" ref="D203">IF(C203=$E$3, 24/B203,IF(C203=$E$5, (24 / B203) * (1 + 0.14 * B203^0.7),IF(C203=$E$7, 0.445,IF(C203=$E$9, 0.19 - (80000)/B203,IF(C203=$E$11, 0.19 - (80000)/B203, ERROR)))))</f>
        <v>0.44500000000000001</v>
      </c>
      <c r="E203" cm="1">
        <f t="array" ref="E203">IF(C203=$E$3, 24/B203,IF(C203=$E$5, (24 / B203) * (1 + 0.14 * B203^0.7),IF(C203=$E$7, 0.445,IF(C203=$E$9, $C$12,IF(C203=$E$11, 0.19 - (80000)/B203, ERROR)))))</f>
        <v>0.44500000000000001</v>
      </c>
      <c r="F203">
        <v>0.1</v>
      </c>
      <c r="G203">
        <v>1000</v>
      </c>
      <c r="H203">
        <v>350000</v>
      </c>
      <c r="I203" s="2">
        <v>1000000</v>
      </c>
    </row>
    <row r="204" spans="2:9" x14ac:dyDescent="0.35">
      <c r="B204" s="19">
        <f t="shared" si="29"/>
        <v>39810.717055348614</v>
      </c>
      <c r="C204" t="str">
        <f t="shared" si="25"/>
        <v>Newton's</v>
      </c>
      <c r="D204" cm="1">
        <f t="array" ref="D204">IF(C204=$E$3, 24/B204,IF(C204=$E$5, (24 / B204) * (1 + 0.14 * B204^0.7),IF(C204=$E$7, 0.445,IF(C204=$E$9, 0.19 - (80000)/B204,IF(C204=$E$11, 0.19 - (80000)/B204, ERROR)))))</f>
        <v>0.44500000000000001</v>
      </c>
      <c r="E204" cm="1">
        <f t="array" ref="E204">IF(C204=$E$3, 24/B204,IF(C204=$E$5, (24 / B204) * (1 + 0.14 * B204^0.7),IF(C204=$E$7, 0.445,IF(C204=$E$9, $C$12,IF(C204=$E$11, 0.19 - (80000)/B204, ERROR)))))</f>
        <v>0.44500000000000001</v>
      </c>
      <c r="F204">
        <v>0.1</v>
      </c>
      <c r="G204">
        <v>1000</v>
      </c>
      <c r="H204">
        <v>350000</v>
      </c>
      <c r="I204" s="2">
        <v>1000000</v>
      </c>
    </row>
    <row r="205" spans="2:9" x14ac:dyDescent="0.35">
      <c r="B205" s="19">
        <f t="shared" si="29"/>
        <v>44668.359215095123</v>
      </c>
      <c r="C205" t="str">
        <f t="shared" si="25"/>
        <v>Newton's</v>
      </c>
      <c r="D205" cm="1">
        <f t="array" ref="D205">IF(C205=$E$3, 24/B205,IF(C205=$E$5, (24 / B205) * (1 + 0.14 * B205^0.7),IF(C205=$E$7, 0.445,IF(C205=$E$9, 0.19 - (80000)/B205,IF(C205=$E$11, 0.19 - (80000)/B205, ERROR)))))</f>
        <v>0.44500000000000001</v>
      </c>
      <c r="E205" cm="1">
        <f t="array" ref="E205">IF(C205=$E$3, 24/B205,IF(C205=$E$5, (24 / B205) * (1 + 0.14 * B205^0.7),IF(C205=$E$7, 0.445,IF(C205=$E$9, $C$12,IF(C205=$E$11, 0.19 - (80000)/B205, ERROR)))))</f>
        <v>0.44500000000000001</v>
      </c>
      <c r="F205">
        <v>0.1</v>
      </c>
      <c r="G205">
        <v>1000</v>
      </c>
      <c r="H205">
        <v>350000</v>
      </c>
      <c r="I205" s="2">
        <v>1000000</v>
      </c>
    </row>
    <row r="206" spans="2:9" x14ac:dyDescent="0.35">
      <c r="B206" s="19">
        <f t="shared" si="29"/>
        <v>50118.723362725956</v>
      </c>
      <c r="C206" t="str">
        <f t="shared" si="25"/>
        <v>Newton's</v>
      </c>
      <c r="D206" cm="1">
        <f t="array" ref="D206">IF(C206=$E$3, 24/B206,IF(C206=$E$5, (24 / B206) * (1 + 0.14 * B206^0.7),IF(C206=$E$7, 0.445,IF(C206=$E$9, 0.19 - (80000)/B206,IF(C206=$E$11, 0.19 - (80000)/B206, ERROR)))))</f>
        <v>0.44500000000000001</v>
      </c>
      <c r="E206" cm="1">
        <f t="array" ref="E206">IF(C206=$E$3, 24/B206,IF(C206=$E$5, (24 / B206) * (1 + 0.14 * B206^0.7),IF(C206=$E$7, 0.445,IF(C206=$E$9, $C$12,IF(C206=$E$11, 0.19 - (80000)/B206, ERROR)))))</f>
        <v>0.44500000000000001</v>
      </c>
      <c r="F206">
        <v>0.1</v>
      </c>
      <c r="G206">
        <v>1000</v>
      </c>
      <c r="H206">
        <v>350000</v>
      </c>
      <c r="I206" s="2">
        <v>1000000</v>
      </c>
    </row>
    <row r="207" spans="2:9" x14ac:dyDescent="0.35">
      <c r="B207" s="19">
        <f t="shared" ref="B207:B270" si="30">10^(LOG10(B206)+$C$29)</f>
        <v>56234.132519033454</v>
      </c>
      <c r="C207" t="str">
        <f t="shared" si="25"/>
        <v>Newton's</v>
      </c>
      <c r="D207" cm="1">
        <f t="array" ref="D207">IF(C207=$E$3, 24/B207,IF(C207=$E$5, (24 / B207) * (1 + 0.14 * B207^0.7),IF(C207=$E$7, 0.445,IF(C207=$E$9, 0.19 - (80000)/B207,IF(C207=$E$11, 0.19 - (80000)/B207, ERROR)))))</f>
        <v>0.44500000000000001</v>
      </c>
      <c r="E207" cm="1">
        <f t="array" ref="E207">IF(C207=$E$3, 24/B207,IF(C207=$E$5, (24 / B207) * (1 + 0.14 * B207^0.7),IF(C207=$E$7, 0.445,IF(C207=$E$9, $C$12,IF(C207=$E$11, 0.19 - (80000)/B207, ERROR)))))</f>
        <v>0.44500000000000001</v>
      </c>
      <c r="F207">
        <v>0.1</v>
      </c>
      <c r="G207">
        <v>1000</v>
      </c>
      <c r="H207">
        <v>350000</v>
      </c>
      <c r="I207" s="2">
        <v>1000000</v>
      </c>
    </row>
    <row r="208" spans="2:9" x14ac:dyDescent="0.35">
      <c r="B208" s="19">
        <f t="shared" si="30"/>
        <v>63095.734448017662</v>
      </c>
      <c r="C208" t="str">
        <f t="shared" si="25"/>
        <v>Newton's</v>
      </c>
      <c r="D208" cm="1">
        <f t="array" ref="D208">IF(C208=$E$3, 24/B208,IF(C208=$E$5, (24 / B208) * (1 + 0.14 * B208^0.7),IF(C208=$E$7, 0.445,IF(C208=$E$9, 0.19 - (80000)/B208,IF(C208=$E$11, 0.19 - (80000)/B208, ERROR)))))</f>
        <v>0.44500000000000001</v>
      </c>
      <c r="E208" cm="1">
        <f t="array" ref="E208">IF(C208=$E$3, 24/B208,IF(C208=$E$5, (24 / B208) * (1 + 0.14 * B208^0.7),IF(C208=$E$7, 0.445,IF(C208=$E$9, $C$12,IF(C208=$E$11, 0.19 - (80000)/B208, ERROR)))))</f>
        <v>0.44500000000000001</v>
      </c>
      <c r="F208">
        <v>0.1</v>
      </c>
      <c r="G208">
        <v>1000</v>
      </c>
      <c r="H208">
        <v>350000</v>
      </c>
      <c r="I208" s="2">
        <v>1000000</v>
      </c>
    </row>
    <row r="209" spans="2:9" x14ac:dyDescent="0.35">
      <c r="B209" s="19">
        <f t="shared" si="30"/>
        <v>70794.578438411889</v>
      </c>
      <c r="C209" t="str">
        <f t="shared" si="25"/>
        <v>Newton's</v>
      </c>
      <c r="D209" cm="1">
        <f t="array" ref="D209">IF(C209=$E$3, 24/B209,IF(C209=$E$5, (24 / B209) * (1 + 0.14 * B209^0.7),IF(C209=$E$7, 0.445,IF(C209=$E$9, 0.19 - (80000)/B209,IF(C209=$E$11, 0.19 - (80000)/B209, ERROR)))))</f>
        <v>0.44500000000000001</v>
      </c>
      <c r="E209" cm="1">
        <f t="array" ref="E209">IF(C209=$E$3, 24/B209,IF(C209=$E$5, (24 / B209) * (1 + 0.14 * B209^0.7),IF(C209=$E$7, 0.445,IF(C209=$E$9, $C$12,IF(C209=$E$11, 0.19 - (80000)/B209, ERROR)))))</f>
        <v>0.44500000000000001</v>
      </c>
      <c r="F209">
        <v>0.1</v>
      </c>
      <c r="G209">
        <v>1000</v>
      </c>
      <c r="H209">
        <v>350000</v>
      </c>
      <c r="I209" s="2">
        <v>1000000</v>
      </c>
    </row>
    <row r="210" spans="2:9" x14ac:dyDescent="0.35">
      <c r="B210" s="19">
        <f t="shared" si="30"/>
        <v>79432.823472425982</v>
      </c>
      <c r="C210" t="str">
        <f t="shared" si="25"/>
        <v>Newton's</v>
      </c>
      <c r="D210" cm="1">
        <f t="array" ref="D210">IF(C210=$E$3, 24/B210,IF(C210=$E$5, (24 / B210) * (1 + 0.14 * B210^0.7),IF(C210=$E$7, 0.445,IF(C210=$E$9, 0.19 - (80000)/B210,IF(C210=$E$11, 0.19 - (80000)/B210, ERROR)))))</f>
        <v>0.44500000000000001</v>
      </c>
      <c r="E210" cm="1">
        <f t="array" ref="E210">IF(C210=$E$3, 24/B210,IF(C210=$E$5, (24 / B210) * (1 + 0.14 * B210^0.7),IF(C210=$E$7, 0.445,IF(C210=$E$9, $C$12,IF(C210=$E$11, 0.19 - (80000)/B210, ERROR)))))</f>
        <v>0.44500000000000001</v>
      </c>
      <c r="F210">
        <v>0.1</v>
      </c>
      <c r="G210">
        <v>1000</v>
      </c>
      <c r="H210">
        <v>350000</v>
      </c>
      <c r="I210" s="2">
        <v>1000000</v>
      </c>
    </row>
    <row r="211" spans="2:9" x14ac:dyDescent="0.35">
      <c r="B211" s="19">
        <f t="shared" si="30"/>
        <v>89125.093813372077</v>
      </c>
      <c r="C211" t="str">
        <f t="shared" si="25"/>
        <v>Newton's</v>
      </c>
      <c r="D211" cm="1">
        <f t="array" ref="D211">IF(C211=$E$3, 24/B211,IF(C211=$E$5, (24 / B211) * (1 + 0.14 * B211^0.7),IF(C211=$E$7, 0.445,IF(C211=$E$9, 0.19 - (80000)/B211,IF(C211=$E$11, 0.19 - (80000)/B211, ERROR)))))</f>
        <v>0.44500000000000001</v>
      </c>
      <c r="E211" cm="1">
        <f t="array" ref="E211">IF(C211=$E$3, 24/B211,IF(C211=$E$5, (24 / B211) * (1 + 0.14 * B211^0.7),IF(C211=$E$7, 0.445,IF(C211=$E$9, $C$12,IF(C211=$E$11, 0.19 - (80000)/B211, ERROR)))))</f>
        <v>0.44500000000000001</v>
      </c>
      <c r="F211">
        <v>0.1</v>
      </c>
      <c r="G211">
        <v>1000</v>
      </c>
      <c r="H211">
        <v>350000</v>
      </c>
      <c r="I211" s="2">
        <v>1000000</v>
      </c>
    </row>
    <row r="212" spans="2:9" x14ac:dyDescent="0.35">
      <c r="B212" s="19">
        <f t="shared" si="30"/>
        <v>99999.999999997177</v>
      </c>
      <c r="C212" t="str">
        <f t="shared" si="25"/>
        <v>Newton's</v>
      </c>
      <c r="D212" cm="1">
        <f t="array" ref="D212">IF(C212=$E$3, 24/B212,IF(C212=$E$5, (24 / B212) * (1 + 0.14 * B212^0.7),IF(C212=$E$7, 0.445,IF(C212=$E$9, 0.19 - (80000)/B212,IF(C212=$E$11, 0.19 - (80000)/B212, ERROR)))))</f>
        <v>0.44500000000000001</v>
      </c>
      <c r="E212" cm="1">
        <f t="array" ref="E212">IF(C212=$E$3, 24/B212,IF(C212=$E$5, (24 / B212) * (1 + 0.14 * B212^0.7),IF(C212=$E$7, 0.445,IF(C212=$E$9, $C$12,IF(C212=$E$11, 0.19 - (80000)/B212, ERROR)))))</f>
        <v>0.44500000000000001</v>
      </c>
      <c r="F212">
        <v>0.1</v>
      </c>
      <c r="G212">
        <v>1000</v>
      </c>
      <c r="H212">
        <v>350000</v>
      </c>
      <c r="I212" s="2">
        <v>1000000</v>
      </c>
    </row>
    <row r="213" spans="2:9" x14ac:dyDescent="0.35">
      <c r="B213" s="19">
        <f t="shared" si="30"/>
        <v>112201.84543019312</v>
      </c>
      <c r="C213" t="str">
        <f t="shared" si="25"/>
        <v>Newton's</v>
      </c>
      <c r="D213" cm="1">
        <f t="array" ref="D213">IF(C213=$E$3, 24/B213,IF(C213=$E$5, (24 / B213) * (1 + 0.14 * B213^0.7),IF(C213=$E$7, 0.445,IF(C213=$E$9, 0.19 - (80000)/B213,IF(C213=$E$11, 0.19 - (80000)/B213, ERROR)))))</f>
        <v>0.44500000000000001</v>
      </c>
      <c r="E213" cm="1">
        <f t="array" ref="E213">IF(C213=$E$3, 24/B213,IF(C213=$E$5, (24 / B213) * (1 + 0.14 * B213^0.7),IF(C213=$E$7, 0.445,IF(C213=$E$9, $C$12,IF(C213=$E$11, 0.19 - (80000)/B213, ERROR)))))</f>
        <v>0.44500000000000001</v>
      </c>
      <c r="F213">
        <v>0.1</v>
      </c>
      <c r="G213">
        <v>1000</v>
      </c>
      <c r="H213">
        <v>350000</v>
      </c>
      <c r="I213" s="2">
        <v>1000000</v>
      </c>
    </row>
    <row r="214" spans="2:9" x14ac:dyDescent="0.35">
      <c r="B214" s="19">
        <f t="shared" si="30"/>
        <v>125892.54117941305</v>
      </c>
      <c r="C214" t="str">
        <f t="shared" si="25"/>
        <v>Newton's</v>
      </c>
      <c r="D214" cm="1">
        <f t="array" ref="D214">IF(C214=$E$3, 24/B214,IF(C214=$E$5, (24 / B214) * (1 + 0.14 * B214^0.7),IF(C214=$E$7, 0.445,IF(C214=$E$9, 0.19 - (80000)/B214,IF(C214=$E$11, 0.19 - (80000)/B214, ERROR)))))</f>
        <v>0.44500000000000001</v>
      </c>
      <c r="E214" cm="1">
        <f t="array" ref="E214">IF(C214=$E$3, 24/B214,IF(C214=$E$5, (24 / B214) * (1 + 0.14 * B214^0.7),IF(C214=$E$7, 0.445,IF(C214=$E$9, $C$12,IF(C214=$E$11, 0.19 - (80000)/B214, ERROR)))))</f>
        <v>0.44500000000000001</v>
      </c>
      <c r="F214">
        <v>0.1</v>
      </c>
      <c r="G214">
        <v>1000</v>
      </c>
      <c r="H214">
        <v>350000</v>
      </c>
      <c r="I214" s="2">
        <v>1000000</v>
      </c>
    </row>
    <row r="215" spans="2:9" x14ac:dyDescent="0.35">
      <c r="B215" s="19">
        <f t="shared" si="30"/>
        <v>141253.75446227149</v>
      </c>
      <c r="C215" t="str">
        <f t="shared" si="25"/>
        <v>Newton's</v>
      </c>
      <c r="D215" cm="1">
        <f t="array" ref="D215">IF(C215=$E$3, 24/B215,IF(C215=$E$5, (24 / B215) * (1 + 0.14 * B215^0.7),IF(C215=$E$7, 0.445,IF(C215=$E$9, 0.19 - (80000)/B215,IF(C215=$E$11, 0.19 - (80000)/B215, ERROR)))))</f>
        <v>0.44500000000000001</v>
      </c>
      <c r="E215" cm="1">
        <f t="array" ref="E215">IF(C215=$E$3, 24/B215,IF(C215=$E$5, (24 / B215) * (1 + 0.14 * B215^0.7),IF(C215=$E$7, 0.445,IF(C215=$E$9, $C$12,IF(C215=$E$11, 0.19 - (80000)/B215, ERROR)))))</f>
        <v>0.44500000000000001</v>
      </c>
      <c r="F215">
        <v>0.1</v>
      </c>
      <c r="G215">
        <v>1000</v>
      </c>
      <c r="H215">
        <v>350000</v>
      </c>
      <c r="I215" s="2">
        <v>1000000</v>
      </c>
    </row>
    <row r="216" spans="2:9" x14ac:dyDescent="0.35">
      <c r="B216" s="19">
        <f t="shared" si="30"/>
        <v>158489.31924610713</v>
      </c>
      <c r="C216" t="str">
        <f t="shared" si="25"/>
        <v>Newton's</v>
      </c>
      <c r="D216" cm="1">
        <f t="array" ref="D216">IF(C216=$E$3, 24/B216,IF(C216=$E$5, (24 / B216) * (1 + 0.14 * B216^0.7),IF(C216=$E$7, 0.445,IF(C216=$E$9, 0.19 - (80000)/B216,IF(C216=$E$11, 0.19 - (80000)/B216, ERROR)))))</f>
        <v>0.44500000000000001</v>
      </c>
      <c r="E216" cm="1">
        <f t="array" ref="E216">IF(C216=$E$3, 24/B216,IF(C216=$E$5, (24 / B216) * (1 + 0.14 * B216^0.7),IF(C216=$E$7, 0.445,IF(C216=$E$9, $C$12,IF(C216=$E$11, 0.19 - (80000)/B216, ERROR)))))</f>
        <v>0.44500000000000001</v>
      </c>
      <c r="F216">
        <v>0.1</v>
      </c>
      <c r="G216">
        <v>1000</v>
      </c>
      <c r="H216">
        <v>350000</v>
      </c>
      <c r="I216" s="2">
        <v>1000000</v>
      </c>
    </row>
    <row r="217" spans="2:9" x14ac:dyDescent="0.35">
      <c r="B217" s="19">
        <f t="shared" si="30"/>
        <v>177827.9410038878</v>
      </c>
      <c r="C217" t="str">
        <f t="shared" si="25"/>
        <v>Newton's</v>
      </c>
      <c r="D217" cm="1">
        <f t="array" ref="D217">IF(C217=$E$3, 24/B217,IF(C217=$E$5, (24 / B217) * (1 + 0.14 * B217^0.7),IF(C217=$E$7, 0.445,IF(C217=$E$9, 0.19 - (80000)/B217,IF(C217=$E$11, 0.19 - (80000)/B217, ERROR)))))</f>
        <v>0.44500000000000001</v>
      </c>
      <c r="E217" cm="1">
        <f t="array" ref="E217">IF(C217=$E$3, 24/B217,IF(C217=$E$5, (24 / B217) * (1 + 0.14 * B217^0.7),IF(C217=$E$7, 0.445,IF(C217=$E$9, $C$12,IF(C217=$E$11, 0.19 - (80000)/B217, ERROR)))))</f>
        <v>0.44500000000000001</v>
      </c>
      <c r="F217">
        <v>0.1</v>
      </c>
      <c r="G217">
        <v>1000</v>
      </c>
      <c r="H217">
        <v>350000</v>
      </c>
      <c r="I217" s="2">
        <v>1000000</v>
      </c>
    </row>
    <row r="218" spans="2:9" x14ac:dyDescent="0.35">
      <c r="B218" s="19">
        <f t="shared" si="30"/>
        <v>199526.23149688318</v>
      </c>
      <c r="C218" t="str">
        <f t="shared" si="25"/>
        <v>Newton's</v>
      </c>
      <c r="D218" cm="1">
        <f t="array" ref="D218">IF(C218=$E$3, 24/B218,IF(C218=$E$5, (24 / B218) * (1 + 0.14 * B218^0.7),IF(C218=$E$7, 0.445,IF(C218=$E$9, 0.19 - (80000)/B218,IF(C218=$E$11, 0.19 - (80000)/B218, ERROR)))))</f>
        <v>0.44500000000000001</v>
      </c>
      <c r="E218" cm="1">
        <f t="array" ref="E218">IF(C218=$E$3, 24/B218,IF(C218=$E$5, (24 / B218) * (1 + 0.14 * B218^0.7),IF(C218=$E$7, 0.445,IF(C218=$E$9, $C$12,IF(C218=$E$11, 0.19 - (80000)/B218, ERROR)))))</f>
        <v>0.44500000000000001</v>
      </c>
      <c r="F218">
        <v>0.1</v>
      </c>
      <c r="G218">
        <v>1000</v>
      </c>
      <c r="H218">
        <v>350000</v>
      </c>
      <c r="I218" s="2">
        <v>1000000</v>
      </c>
    </row>
    <row r="219" spans="2:9" x14ac:dyDescent="0.35">
      <c r="B219" s="19">
        <f t="shared" si="30"/>
        <v>223872.11385682848</v>
      </c>
      <c r="C219" t="str">
        <f t="shared" si="25"/>
        <v>Newton's</v>
      </c>
      <c r="D219" cm="1">
        <f t="array" ref="D219">IF(C219=$E$3, 24/B219,IF(C219=$E$5, (24 / B219) * (1 + 0.14 * B219^0.7),IF(C219=$E$7, 0.445,IF(C219=$E$9, 0.19 - (80000)/B219,IF(C219=$E$11, 0.19 - (80000)/B219, ERROR)))))</f>
        <v>0.44500000000000001</v>
      </c>
      <c r="E219" cm="1">
        <f t="array" ref="E219">IF(C219=$E$3, 24/B219,IF(C219=$E$5, (24 / B219) * (1 + 0.14 * B219^0.7),IF(C219=$E$7, 0.445,IF(C219=$E$9, $C$12,IF(C219=$E$11, 0.19 - (80000)/B219, ERROR)))))</f>
        <v>0.44500000000000001</v>
      </c>
      <c r="F219">
        <v>0.1</v>
      </c>
      <c r="G219">
        <v>1000</v>
      </c>
      <c r="H219">
        <v>350000</v>
      </c>
      <c r="I219" s="2">
        <v>1000000</v>
      </c>
    </row>
    <row r="220" spans="2:9" x14ac:dyDescent="0.35">
      <c r="B220" s="19">
        <f t="shared" si="30"/>
        <v>251188.64315095174</v>
      </c>
      <c r="C220" t="str">
        <f t="shared" si="25"/>
        <v>Newton's</v>
      </c>
      <c r="D220" cm="1">
        <f t="array" ref="D220">IF(C220=$E$3, 24/B220,IF(C220=$E$5, (24 / B220) * (1 + 0.14 * B220^0.7),IF(C220=$E$7, 0.445,IF(C220=$E$9, 0.19 - (80000)/B220,IF(C220=$E$11, 0.19 - (80000)/B220, ERROR)))))</f>
        <v>0.44500000000000001</v>
      </c>
      <c r="E220" cm="1">
        <f t="array" ref="E220">IF(C220=$E$3, 24/B220,IF(C220=$E$5, (24 / B220) * (1 + 0.14 * B220^0.7),IF(C220=$E$7, 0.445,IF(C220=$E$9, $C$12,IF(C220=$E$11, 0.19 - (80000)/B220, ERROR)))))</f>
        <v>0.44500000000000001</v>
      </c>
      <c r="F220">
        <v>0.1</v>
      </c>
      <c r="G220">
        <v>1000</v>
      </c>
      <c r="H220">
        <v>350000</v>
      </c>
      <c r="I220" s="2">
        <v>1000000</v>
      </c>
    </row>
    <row r="221" spans="2:9" x14ac:dyDescent="0.35">
      <c r="B221" s="19">
        <f t="shared" si="30"/>
        <v>281838.29312643822</v>
      </c>
      <c r="C221" t="str">
        <f t="shared" si="25"/>
        <v>Newton's</v>
      </c>
      <c r="D221" cm="1">
        <f t="array" ref="D221">IF(C221=$E$3, 24/B221,IF(C221=$E$5, (24 / B221) * (1 + 0.14 * B221^0.7),IF(C221=$E$7, 0.445,IF(C221=$E$9, 0.19 - (80000)/B221,IF(C221=$E$11, 0.19 - (80000)/B221, ERROR)))))</f>
        <v>0.44500000000000001</v>
      </c>
      <c r="E221" cm="1">
        <f t="array" ref="E221">IF(C221=$E$3, 24/B221,IF(C221=$E$5, (24 / B221) * (1 + 0.14 * B221^0.7),IF(C221=$E$7, 0.445,IF(C221=$E$9, $C$12,IF(C221=$E$11, 0.19 - (80000)/B221, ERROR)))))</f>
        <v>0.44500000000000001</v>
      </c>
      <c r="F221">
        <v>0.1</v>
      </c>
      <c r="G221">
        <v>1000</v>
      </c>
      <c r="H221">
        <v>350000</v>
      </c>
      <c r="I221" s="2">
        <v>1000000</v>
      </c>
    </row>
    <row r="222" spans="2:9" x14ac:dyDescent="0.35">
      <c r="B222" s="19">
        <f t="shared" si="30"/>
        <v>316227.76601682976</v>
      </c>
      <c r="C222" t="str">
        <f t="shared" si="25"/>
        <v>Newton's</v>
      </c>
      <c r="D222" cm="1">
        <f t="array" ref="D222">IF(C222=$E$3, 24/B222,IF(C222=$E$5, (24 / B222) * (1 + 0.14 * B222^0.7),IF(C222=$E$7, 0.445,IF(C222=$E$9, 0.19 - (80000)/B222,IF(C222=$E$11, 0.19 - (80000)/B222, ERROR)))))</f>
        <v>0.44500000000000001</v>
      </c>
      <c r="E222" cm="1">
        <f t="array" ref="E222">IF(C222=$E$3, 24/B222,IF(C222=$E$5, (24 / B222) * (1 + 0.14 * B222^0.7),IF(C222=$E$7, 0.445,IF(C222=$E$9, $C$12,IF(C222=$E$11, 0.19 - (80000)/B222, ERROR)))))</f>
        <v>0.44500000000000001</v>
      </c>
      <c r="F222">
        <v>0.1</v>
      </c>
      <c r="G222">
        <v>1000</v>
      </c>
      <c r="H222">
        <v>350000</v>
      </c>
      <c r="I222" s="2">
        <v>1000000</v>
      </c>
    </row>
    <row r="223" spans="2:9" x14ac:dyDescent="0.35">
      <c r="B223" s="19">
        <f t="shared" si="30"/>
        <v>354813.38923356612</v>
      </c>
      <c r="C223" t="str">
        <f t="shared" si="25"/>
        <v>Drag Crisis</v>
      </c>
      <c r="D223" cm="1">
        <f t="array" ref="D223">IF(C223=$E$3, 24/B223,IF(C223=$E$5, (24 / B223) * (1 + 0.14 * B223^0.7),IF(C223=$E$7, 0.445,IF(C223=$E$9, 0.19 - (80000)/B223,IF(C223=$E$11, 0.19 - (80000)/B223, ERROR)))))</f>
        <v>-3.5470634501162224E-2</v>
      </c>
      <c r="E223" cm="1">
        <f t="array" ref="E223">IF(C223=$E$3, 24/B223,IF(C223=$E$5, (24 / B223) * (1 + 0.14 * B223^0.7),IF(C223=$E$7, 0.445,IF(C223=$E$9, $C$12,IF(C223=$E$11, 0.19 - (80000)/B223, ERROR)))))</f>
        <v>0.53501091006589718</v>
      </c>
      <c r="F223">
        <v>0.1</v>
      </c>
      <c r="G223">
        <v>1000</v>
      </c>
      <c r="H223">
        <v>350000</v>
      </c>
      <c r="I223" s="2">
        <v>1000000</v>
      </c>
    </row>
    <row r="224" spans="2:9" x14ac:dyDescent="0.35">
      <c r="B224" s="19">
        <f t="shared" si="30"/>
        <v>398107.17055348656</v>
      </c>
      <c r="C224" t="str">
        <f t="shared" si="25"/>
        <v>Drag Crisis</v>
      </c>
      <c r="D224" cm="1">
        <f t="array" ref="D224">IF(C224=$E$3, 24/B224,IF(C224=$E$5, (24 / B224) * (1 + 0.14 * B224^0.7),IF(C224=$E$7, 0.445,IF(C224=$E$9, 0.19 - (80000)/B224,IF(C224=$E$11, 0.19 - (80000)/B224, ERROR)))))</f>
        <v>-1.0950914520771793E-2</v>
      </c>
      <c r="E224" cm="1">
        <f t="array" ref="E224">IF(C224=$E$3, 24/B224,IF(C224=$E$5, (24 / B224) * (1 + 0.14 * B224^0.7),IF(C224=$E$7, 0.445,IF(C224=$E$9, $C$12,IF(C224=$E$11, 0.19 - (80000)/B224, ERROR)))))</f>
        <v>0.53501091006589718</v>
      </c>
      <c r="F224">
        <v>0.1</v>
      </c>
      <c r="G224">
        <v>1000</v>
      </c>
      <c r="H224">
        <v>350000</v>
      </c>
      <c r="I224" s="2">
        <v>1000000</v>
      </c>
    </row>
    <row r="225" spans="2:9" x14ac:dyDescent="0.35">
      <c r="B225" s="19">
        <f t="shared" si="30"/>
        <v>446683.59215095092</v>
      </c>
      <c r="C225" t="str">
        <f t="shared" si="25"/>
        <v>Drag Crisis</v>
      </c>
      <c r="D225" cm="1">
        <f t="array" ref="D225">IF(C225=$E$3, 24/B225,IF(C225=$E$5, (24 / B225) * (1 + 0.14 * B225^0.7),IF(C225=$E$7, 0.445,IF(C225=$E$9, 0.19 - (80000)/B225,IF(C225=$E$11, 0.19 - (80000)/B225, ERROR)))))</f>
        <v>1.0902308914527953E-2</v>
      </c>
      <c r="E225" cm="1">
        <f t="array" ref="E225">IF(C225=$E$3, 24/B225,IF(C225=$E$5, (24 / B225) * (1 + 0.14 * B225^0.7),IF(C225=$E$7, 0.445,IF(C225=$E$9, $C$12,IF(C225=$E$11, 0.19 - (80000)/B225, ERROR)))))</f>
        <v>0.53501091006589718</v>
      </c>
      <c r="F225">
        <v>0.1</v>
      </c>
      <c r="G225">
        <v>1000</v>
      </c>
      <c r="H225">
        <v>350000</v>
      </c>
      <c r="I225" s="2">
        <v>1000000</v>
      </c>
    </row>
    <row r="226" spans="2:9" x14ac:dyDescent="0.35">
      <c r="B226" s="19">
        <f t="shared" si="30"/>
        <v>501187.23362725833</v>
      </c>
      <c r="C226" t="str">
        <f t="shared" si="25"/>
        <v>Drag Crisis</v>
      </c>
      <c r="D226" cm="1">
        <f t="array" ref="D226">IF(C226=$E$3, 24/B226,IF(C226=$E$5, (24 / B226) * (1 + 0.14 * B226^0.7),IF(C226=$E$7, 0.445,IF(C226=$E$9, 0.19 - (80000)/B226,IF(C226=$E$11, 0.19 - (80000)/B226, ERROR)))))</f>
        <v>3.0379014802485199E-2</v>
      </c>
      <c r="E226" cm="1">
        <f t="array" ref="E226">IF(C226=$E$3, 24/B226,IF(C226=$E$5, (24 / B226) * (1 + 0.14 * B226^0.7),IF(C226=$E$7, 0.445,IF(C226=$E$9, $C$12,IF(C226=$E$11, 0.19 - (80000)/B226, ERROR)))))</f>
        <v>0.53501091006589718</v>
      </c>
      <c r="F226">
        <v>0.1</v>
      </c>
      <c r="G226">
        <v>1000</v>
      </c>
      <c r="H226">
        <v>350000</v>
      </c>
      <c r="I226" s="2">
        <v>1000000</v>
      </c>
    </row>
    <row r="227" spans="2:9" x14ac:dyDescent="0.35">
      <c r="B227" s="19">
        <f t="shared" si="30"/>
        <v>562341.32519033423</v>
      </c>
      <c r="C227" t="str">
        <f t="shared" si="25"/>
        <v>Drag Crisis</v>
      </c>
      <c r="D227" cm="1">
        <f t="array" ref="D227">IF(C227=$E$3, 24/B227,IF(C227=$E$5, (24 / B227) * (1 + 0.14 * B227^0.7),IF(C227=$E$7, 0.445,IF(C227=$E$9, 0.19 - (80000)/B227,IF(C227=$E$11, 0.19 - (80000)/B227, ERROR)))))</f>
        <v>4.7737647196882421E-2</v>
      </c>
      <c r="E227" cm="1">
        <f t="array" ref="E227">IF(C227=$E$3, 24/B227,IF(C227=$E$5, (24 / B227) * (1 + 0.14 * B227^0.7),IF(C227=$E$7, 0.445,IF(C227=$E$9, $C$12,IF(C227=$E$11, 0.19 - (80000)/B227, ERROR)))))</f>
        <v>0.53501091006589718</v>
      </c>
      <c r="F227">
        <v>0.1</v>
      </c>
      <c r="G227">
        <v>1000</v>
      </c>
      <c r="H227">
        <v>350000</v>
      </c>
      <c r="I227" s="2">
        <v>1000000</v>
      </c>
    </row>
    <row r="228" spans="2:9" x14ac:dyDescent="0.35">
      <c r="B228" s="19">
        <f t="shared" si="30"/>
        <v>630957.34448017739</v>
      </c>
      <c r="C228" t="str">
        <f t="shared" si="25"/>
        <v>Drag Crisis</v>
      </c>
      <c r="D228" cm="1">
        <f t="array" ref="D228">IF(C228=$E$3, 24/B228,IF(C228=$E$5, (24 / B228) * (1 + 0.14 * B228^0.7),IF(C228=$E$7, 0.445,IF(C228=$E$9, 0.19 - (80000)/B228,IF(C228=$E$11, 0.19 - (80000)/B228, ERROR)))))</f>
        <v>6.3208544603107736E-2</v>
      </c>
      <c r="E228" cm="1">
        <f t="array" ref="E228">IF(C228=$E$3, 24/B228,IF(C228=$E$5, (24 / B228) * (1 + 0.14 * B228^0.7),IF(C228=$E$7, 0.445,IF(C228=$E$9, $C$12,IF(C228=$E$11, 0.19 - (80000)/B228, ERROR)))))</f>
        <v>0.53501091006589718</v>
      </c>
      <c r="F228">
        <v>0.1</v>
      </c>
      <c r="G228">
        <v>1000</v>
      </c>
      <c r="H228">
        <v>350000</v>
      </c>
      <c r="I228" s="2">
        <v>1000000</v>
      </c>
    </row>
    <row r="229" spans="2:9" x14ac:dyDescent="0.35">
      <c r="B229" s="19">
        <f t="shared" si="30"/>
        <v>707945.78438412095</v>
      </c>
      <c r="C229" t="str">
        <f t="shared" si="25"/>
        <v>Drag Crisis</v>
      </c>
      <c r="D229" cm="1">
        <f t="array" ref="D229">IF(C229=$E$3, 24/B229,IF(C229=$E$5, (24 / B229) * (1 + 0.14 * B229^0.7),IF(C229=$E$7, 0.445,IF(C229=$E$9, 0.19 - (80000)/B229,IF(C229=$E$11, 0.19 - (80000)/B229, ERROR)))))</f>
        <v>7.6996996430176948E-2</v>
      </c>
      <c r="E229" cm="1">
        <f t="array" ref="E229">IF(C229=$E$3, 24/B229,IF(C229=$E$5, (24 / B229) * (1 + 0.14 * B229^0.7),IF(C229=$E$7, 0.445,IF(C229=$E$9, $C$12,IF(C229=$E$11, 0.19 - (80000)/B229, ERROR)))))</f>
        <v>0.53501091006589718</v>
      </c>
      <c r="F229">
        <v>0.1</v>
      </c>
      <c r="G229">
        <v>1000</v>
      </c>
      <c r="H229">
        <v>350000</v>
      </c>
      <c r="I229" s="2">
        <v>1000000</v>
      </c>
    </row>
    <row r="230" spans="2:9" x14ac:dyDescent="0.35">
      <c r="B230" s="19">
        <f t="shared" si="30"/>
        <v>794328.23472426354</v>
      </c>
      <c r="C230" t="str">
        <f t="shared" si="25"/>
        <v>Drag Crisis</v>
      </c>
      <c r="D230" cm="1">
        <f t="array" ref="D230">IF(C230=$E$3, 24/B230,IF(C230=$E$5, (24 / B230) * (1 + 0.14 * B230^0.7),IF(C230=$E$7, 0.445,IF(C230=$E$9, 0.19 - (80000)/B230,IF(C230=$E$11, 0.19 - (80000)/B230, ERROR)))))</f>
        <v>8.9285967056464355E-2</v>
      </c>
      <c r="E230" cm="1">
        <f t="array" ref="E230">IF(C230=$E$3, 24/B230,IF(C230=$E$5, (24 / B230) * (1 + 0.14 * B230^0.7),IF(C230=$E$7, 0.445,IF(C230=$E$9, $C$12,IF(C230=$E$11, 0.19 - (80000)/B230, ERROR)))))</f>
        <v>0.53501091006589718</v>
      </c>
      <c r="F230">
        <v>0.1</v>
      </c>
      <c r="G230">
        <v>1000</v>
      </c>
      <c r="H230">
        <v>350000</v>
      </c>
      <c r="I230" s="2">
        <v>1000000</v>
      </c>
    </row>
    <row r="231" spans="2:9" x14ac:dyDescent="0.35">
      <c r="B231" s="19">
        <f t="shared" si="30"/>
        <v>891250.93813372648</v>
      </c>
      <c r="C231" t="str">
        <f t="shared" si="25"/>
        <v>Drag Crisis</v>
      </c>
      <c r="D231" cm="1">
        <f t="array" ref="D231">IF(C231=$E$3, 24/B231,IF(C231=$E$5, (24 / B231) * (1 + 0.14 * B231^0.7),IF(C231=$E$7, 0.445,IF(C231=$E$9, 0.19 - (80000)/B231,IF(C231=$E$11, 0.19 - (80000)/B231, ERROR)))))</f>
        <v>0.100238523655841</v>
      </c>
      <c r="E231" cm="1">
        <f t="array" ref="E231">IF(C231=$E$3, 24/B231,IF(C231=$E$5, (24 / B231) * (1 + 0.14 * B231^0.7),IF(C231=$E$7, 0.445,IF(C231=$E$9, $C$12,IF(C231=$E$11, 0.19 - (80000)/B231, ERROR)))))</f>
        <v>0.53501091006589718</v>
      </c>
      <c r="F231">
        <v>0.1</v>
      </c>
      <c r="G231">
        <v>1000</v>
      </c>
      <c r="H231">
        <v>350000</v>
      </c>
      <c r="I231" s="2">
        <v>1000000</v>
      </c>
    </row>
    <row r="232" spans="2:9" x14ac:dyDescent="0.35">
      <c r="B232" s="19">
        <f t="shared" si="30"/>
        <v>999999.99999997823</v>
      </c>
      <c r="C232" t="str">
        <f t="shared" si="25"/>
        <v>Drag Crisis</v>
      </c>
      <c r="D232" cm="1">
        <f t="array" ref="D232">IF(C232=$E$3, 24/B232,IF(C232=$E$5, (24 / B232) * (1 + 0.14 * B232^0.7),IF(C232=$E$7, 0.445,IF(C232=$E$9, 0.19 - (80000)/B232,IF(C232=$E$11, 0.19 - (80000)/B232, ERROR)))))</f>
        <v>0.10999999999999827</v>
      </c>
      <c r="E232" cm="1">
        <f t="array" ref="E232">IF(C232=$E$3, 24/B232,IF(C232=$E$5, (24 / B232) * (1 + 0.14 * B232^0.7),IF(C232=$E$7, 0.445,IF(C232=$E$9, $C$12,IF(C232=$E$11, 0.19 - (80000)/B232, ERROR)))))</f>
        <v>0.53501091006589718</v>
      </c>
      <c r="F232">
        <v>0.1</v>
      </c>
      <c r="G232">
        <v>1000</v>
      </c>
      <c r="H232">
        <v>350000</v>
      </c>
      <c r="I232" s="2">
        <v>1000000</v>
      </c>
    </row>
    <row r="233" spans="2:9" x14ac:dyDescent="0.35">
      <c r="B233" s="19">
        <f t="shared" ref="B233:B248" si="31">10^(LOG10(B232)+$C$29)</f>
        <v>1122018.4543019384</v>
      </c>
      <c r="C233" t="str">
        <f t="shared" ref="C233:C253" si="32">IF(B233&lt;$H$3,$E$3,IF(B233&lt;$H$5,$E$5,IF(B233&lt;$H$7,$E$7,IF(B233&lt;$H$9,$E$9,$E$11))))</f>
        <v>Turbulent</v>
      </c>
      <c r="D233" cm="1">
        <f t="array" ref="D233">IF(C233=$E$3, 24/B233,IF(C233=$E$5, (24 / B233) * (1 + 0.14 * B233^0.7),IF(C233=$E$7, 0.445,IF(C233=$E$9, 0.19 - (80000)/B233,IF(C233=$E$11, 0.19 - (80000)/B233, ERROR)))))</f>
        <v>0.11869992494929876</v>
      </c>
      <c r="E233" cm="1">
        <f t="array" ref="E233">IF(C233=$E$3, 24/B233,IF(C233=$E$5, (24 / B233) * (1 + 0.14 * B233^0.7),IF(C233=$E$7, 0.445,IF(C233=$E$9, $C$12,IF(C233=$E$11, 0.19 - (80000)/B233, ERROR)))))</f>
        <v>0.11869992494929876</v>
      </c>
      <c r="F233">
        <v>0.1</v>
      </c>
      <c r="G233">
        <v>1000</v>
      </c>
      <c r="H233">
        <v>350000</v>
      </c>
      <c r="I233" s="2">
        <v>1000000</v>
      </c>
    </row>
    <row r="234" spans="2:9" x14ac:dyDescent="0.35">
      <c r="B234" s="19">
        <f t="shared" si="31"/>
        <v>1258925.4117941386</v>
      </c>
      <c r="C234" t="str">
        <f t="shared" si="32"/>
        <v>Turbulent</v>
      </c>
      <c r="D234" cm="1">
        <f t="array" ref="D234">IF(C234=$E$3, 24/B234,IF(C234=$E$5, (24 / B234) * (1 + 0.14 * B234^0.7),IF(C234=$E$7, 0.445,IF(C234=$E$9, 0.19 - (80000)/B234,IF(C234=$E$11, 0.19 - (80000)/B234, ERROR)))))</f>
        <v>0.12645374122205605</v>
      </c>
      <c r="E234" cm="1">
        <f t="array" ref="E234">IF(C234=$E$3, 24/B234,IF(C234=$E$5, (24 / B234) * (1 + 0.14 * B234^0.7),IF(C234=$E$7, 0.445,IF(C234=$E$9, $C$12,IF(C234=$E$11, 0.19 - (80000)/B234, ERROR)))))</f>
        <v>0.12645374122205605</v>
      </c>
      <c r="F234">
        <v>0.1</v>
      </c>
      <c r="G234">
        <v>1000</v>
      </c>
      <c r="H234">
        <v>350000</v>
      </c>
      <c r="I234" s="2">
        <v>1000000</v>
      </c>
    </row>
    <row r="235" spans="2:9" x14ac:dyDescent="0.35">
      <c r="B235" s="19">
        <f t="shared" si="31"/>
        <v>1412537.5446227214</v>
      </c>
      <c r="C235" t="str">
        <f t="shared" si="32"/>
        <v>Turbulent</v>
      </c>
      <c r="D235" cm="1">
        <f t="array" ref="D235">IF(C235=$E$3, 24/B235,IF(C235=$E$5, (24 / B235) * (1 + 0.14 * B235^0.7),IF(C235=$E$7, 0.445,IF(C235=$E$9, 0.19 - (80000)/B235,IF(C235=$E$11, 0.19 - (80000)/B235, ERROR)))))</f>
        <v>0.13336433724926766</v>
      </c>
      <c r="E235" cm="1">
        <f t="array" ref="E235">IF(C235=$E$3, 24/B235,IF(C235=$E$5, (24 / B235) * (1 + 0.14 * B235^0.7),IF(C235=$E$7, 0.445,IF(C235=$E$9, $C$12,IF(C235=$E$11, 0.19 - (80000)/B235, ERROR)))))</f>
        <v>0.13336433724926766</v>
      </c>
      <c r="F235">
        <v>0.1</v>
      </c>
      <c r="G235">
        <v>1000</v>
      </c>
      <c r="H235">
        <v>350000</v>
      </c>
      <c r="I235" s="2">
        <v>1000000</v>
      </c>
    </row>
    <row r="236" spans="2:9" x14ac:dyDescent="0.35">
      <c r="B236" s="19">
        <f t="shared" si="31"/>
        <v>1584893.1924610788</v>
      </c>
      <c r="C236" t="str">
        <f t="shared" si="32"/>
        <v>Turbulent</v>
      </c>
      <c r="D236" cm="1">
        <f t="array" ref="D236">IF(C236=$E$3, 24/B236,IF(C236=$E$5, (24 / B236) * (1 + 0.14 * B236^0.7),IF(C236=$E$7, 0.445,IF(C236=$E$9, 0.19 - (80000)/B236,IF(C236=$E$11, 0.19 - (80000)/B236, ERROR)))))</f>
        <v>0.13952341244158345</v>
      </c>
      <c r="E236" cm="1">
        <f t="array" ref="E236">IF(C236=$E$3, 24/B236,IF(C236=$E$5, (24 / B236) * (1 + 0.14 * B236^0.7),IF(C236=$E$7, 0.445,IF(C236=$E$9, $C$12,IF(C236=$E$11, 0.19 - (80000)/B236, ERROR)))))</f>
        <v>0.13952341244158345</v>
      </c>
      <c r="F236">
        <v>0.1</v>
      </c>
      <c r="G236">
        <v>1000</v>
      </c>
      <c r="H236">
        <v>350000</v>
      </c>
      <c r="I236" s="2">
        <v>1000000</v>
      </c>
    </row>
    <row r="237" spans="2:9" x14ac:dyDescent="0.35">
      <c r="B237" s="19">
        <f t="shared" si="31"/>
        <v>1778279.4100388861</v>
      </c>
      <c r="C237" t="str">
        <f t="shared" si="32"/>
        <v>Turbulent</v>
      </c>
      <c r="D237" cm="1">
        <f t="array" ref="D237">IF(C237=$E$3, 24/B237,IF(C237=$E$5, (24 / B237) * (1 + 0.14 * B237^0.7),IF(C237=$E$7, 0.445,IF(C237=$E$9, 0.19 - (80000)/B237,IF(C237=$E$11, 0.19 - (80000)/B237, ERROR)))))</f>
        <v>0.14501269398477115</v>
      </c>
      <c r="E237" cm="1">
        <f t="array" ref="E237">IF(C237=$E$3, 24/B237,IF(C237=$E$5, (24 / B237) * (1 + 0.14 * B237^0.7),IF(C237=$E$7, 0.445,IF(C237=$E$9, $C$12,IF(C237=$E$11, 0.19 - (80000)/B237, ERROR)))))</f>
        <v>0.14501269398477115</v>
      </c>
      <c r="F237">
        <v>0.1</v>
      </c>
      <c r="G237">
        <v>1000</v>
      </c>
      <c r="H237">
        <v>350000</v>
      </c>
      <c r="I237" s="2">
        <v>1000000</v>
      </c>
    </row>
    <row r="238" spans="2:9" x14ac:dyDescent="0.35">
      <c r="B238" s="19">
        <f t="shared" si="31"/>
        <v>1995262.3149688412</v>
      </c>
      <c r="C238" t="str">
        <f t="shared" si="32"/>
        <v>Turbulent</v>
      </c>
      <c r="D238" cm="1">
        <f t="array" ref="D238">IF(C238=$E$3, 24/B238,IF(C238=$E$5, (24 / B238) * (1 + 0.14 * B238^0.7),IF(C238=$E$7, 0.445,IF(C238=$E$9, 0.19 - (80000)/B238,IF(C238=$E$11, 0.19 - (80000)/B238, ERROR)))))</f>
        <v>0.14990502130981745</v>
      </c>
      <c r="E238" cm="1">
        <f t="array" ref="E238">IF(C238=$E$3, 24/B238,IF(C238=$E$5, (24 / B238) * (1 + 0.14 * B238^0.7),IF(C238=$E$7, 0.445,IF(C238=$E$9, $C$12,IF(C238=$E$11, 0.19 - (80000)/B238, ERROR)))))</f>
        <v>0.14990502130981745</v>
      </c>
      <c r="F238">
        <v>0.1</v>
      </c>
      <c r="G238">
        <v>1000</v>
      </c>
      <c r="H238">
        <v>350000</v>
      </c>
      <c r="I238" s="2">
        <v>1000000</v>
      </c>
    </row>
    <row r="239" spans="2:9" x14ac:dyDescent="0.35">
      <c r="B239" s="19">
        <f t="shared" si="31"/>
        <v>2238721.1385682994</v>
      </c>
      <c r="C239" t="str">
        <f t="shared" si="32"/>
        <v>Turbulent</v>
      </c>
      <c r="D239" cm="1">
        <f t="array" ref="D239">IF(C239=$E$3, 24/B239,IF(C239=$E$5, (24 / B239) * (1 + 0.14 * B239^0.7),IF(C239=$E$7, 0.445,IF(C239=$E$9, 0.19 - (80000)/B239,IF(C239=$E$11, 0.19 - (80000)/B239, ERROR)))))</f>
        <v>0.15426531262792231</v>
      </c>
      <c r="E239" cm="1">
        <f t="array" ref="E239">IF(C239=$E$3, 24/B239,IF(C239=$E$5, (24 / B239) * (1 + 0.14 * B239^0.7),IF(C239=$E$7, 0.445,IF(C239=$E$9, $C$12,IF(C239=$E$11, 0.19 - (80000)/B239, ERROR)))))</f>
        <v>0.15426531262792231</v>
      </c>
      <c r="F239">
        <v>0.1</v>
      </c>
      <c r="G239">
        <v>1000</v>
      </c>
      <c r="H239">
        <v>350000</v>
      </c>
      <c r="I239" s="2">
        <v>1000000</v>
      </c>
    </row>
    <row r="240" spans="2:9" x14ac:dyDescent="0.35">
      <c r="B240" s="19">
        <f t="shared" si="31"/>
        <v>2511886.4315095381</v>
      </c>
      <c r="C240" t="str">
        <f t="shared" si="32"/>
        <v>Turbulent</v>
      </c>
      <c r="D240" cm="1">
        <f t="array" ref="D240">IF(C240=$E$3, 24/B240,IF(C240=$E$5, (24 / B240) * (1 + 0.14 * B240^0.7),IF(C240=$E$7, 0.445,IF(C240=$E$9, 0.19 - (80000)/B240,IF(C240=$E$11, 0.19 - (80000)/B240, ERROR)))))</f>
        <v>0.15815142635571969</v>
      </c>
      <c r="E240" cm="1">
        <f t="array" ref="E240">IF(C240=$E$3, 24/B240,IF(C240=$E$5, (24 / B240) * (1 + 0.14 * B240^0.7),IF(C240=$E$7, 0.445,IF(C240=$E$9, $C$12,IF(C240=$E$11, 0.19 - (80000)/B240, ERROR)))))</f>
        <v>0.15815142635571969</v>
      </c>
      <c r="F240">
        <v>0.1</v>
      </c>
      <c r="G240">
        <v>1000</v>
      </c>
      <c r="H240">
        <v>350000</v>
      </c>
      <c r="I240" s="2">
        <v>1000000</v>
      </c>
    </row>
    <row r="241" spans="2:9" x14ac:dyDescent="0.35">
      <c r="B241" s="19">
        <f t="shared" si="31"/>
        <v>2818382.9312644051</v>
      </c>
      <c r="C241" t="str">
        <f t="shared" si="32"/>
        <v>Turbulent</v>
      </c>
      <c r="D241" cm="1">
        <f t="array" ref="D241">IF(C241=$E$3, 24/B241,IF(C241=$E$5, (24 / B241) * (1 + 0.14 * B241^0.7),IF(C241=$E$7, 0.445,IF(C241=$E$9, 0.19 - (80000)/B241,IF(C241=$E$11, 0.19 - (80000)/B241, ERROR)))))</f>
        <v>0.16161492886131348</v>
      </c>
      <c r="E241" cm="1">
        <f t="array" ref="E241">IF(C241=$E$3, 24/B241,IF(C241=$E$5, (24 / B241) * (1 + 0.14 * B241^0.7),IF(C241=$E$7, 0.445,IF(C241=$E$9, $C$12,IF(C241=$E$11, 0.19 - (80000)/B241, ERROR)))))</f>
        <v>0.16161492886131348</v>
      </c>
      <c r="F241">
        <v>0.1</v>
      </c>
      <c r="G241">
        <v>1000</v>
      </c>
      <c r="H241">
        <v>350000</v>
      </c>
      <c r="I241" s="2">
        <v>1000000</v>
      </c>
    </row>
    <row r="242" spans="2:9" x14ac:dyDescent="0.35">
      <c r="B242" s="19">
        <f t="shared" si="31"/>
        <v>3162277.6601683232</v>
      </c>
      <c r="C242" t="str">
        <f t="shared" si="32"/>
        <v>Turbulent</v>
      </c>
      <c r="D242" cm="1">
        <f t="array" ref="D242">IF(C242=$E$3, 24/B242,IF(C242=$E$5, (24 / B242) * (1 + 0.14 * B242^0.7),IF(C242=$E$7, 0.445,IF(C242=$E$9, 0.19 - (80000)/B242,IF(C242=$E$11, 0.19 - (80000)/B242, ERROR)))))</f>
        <v>0.16470177871865252</v>
      </c>
      <c r="E242" cm="1">
        <f t="array" ref="E242">IF(C242=$E$3, 24/B242,IF(C242=$E$5, (24 / B242) * (1 + 0.14 * B242^0.7),IF(C242=$E$7, 0.445,IF(C242=$E$9, $C$12,IF(C242=$E$11, 0.19 - (80000)/B242, ERROR)))))</f>
        <v>0.16470177871865252</v>
      </c>
      <c r="F242">
        <v>0.1</v>
      </c>
      <c r="G242">
        <v>1000</v>
      </c>
      <c r="H242">
        <v>350000</v>
      </c>
      <c r="I242" s="2">
        <v>1000000</v>
      </c>
    </row>
    <row r="243" spans="2:9" x14ac:dyDescent="0.35">
      <c r="B243" s="19">
        <f t="shared" si="31"/>
        <v>3548133.8923356901</v>
      </c>
      <c r="C243" t="str">
        <f t="shared" si="32"/>
        <v>Turbulent</v>
      </c>
      <c r="D243" cm="1">
        <f t="array" ref="D243">IF(C243=$E$3, 24/B243,IF(C243=$E$5, (24 / B243) * (1 + 0.14 * B243^0.7),IF(C243=$E$7, 0.445,IF(C243=$E$9, 0.19 - (80000)/B243,IF(C243=$E$11, 0.19 - (80000)/B243, ERROR)))))</f>
        <v>0.16745293654988397</v>
      </c>
      <c r="E243" cm="1">
        <f t="array" ref="E243">IF(C243=$E$3, 24/B243,IF(C243=$E$5, (24 / B243) * (1 + 0.14 * B243^0.7),IF(C243=$E$7, 0.445,IF(C243=$E$9, $C$12,IF(C243=$E$11, 0.19 - (80000)/B243, ERROR)))))</f>
        <v>0.16745293654988397</v>
      </c>
      <c r="F243">
        <v>0.1</v>
      </c>
      <c r="G243">
        <v>1000</v>
      </c>
      <c r="H243">
        <v>350000</v>
      </c>
      <c r="I243" s="2">
        <v>1000000</v>
      </c>
    </row>
    <row r="244" spans="2:9" x14ac:dyDescent="0.35">
      <c r="B244" s="19">
        <f t="shared" si="31"/>
        <v>3981071.7055348982</v>
      </c>
      <c r="C244" t="str">
        <f t="shared" si="32"/>
        <v>Turbulent</v>
      </c>
      <c r="D244" cm="1">
        <f t="array" ref="D244">IF(C244=$E$3, 24/B244,IF(C244=$E$5, (24 / B244) * (1 + 0.14 * B244^0.7),IF(C244=$E$7, 0.445,IF(C244=$E$9, 0.19 - (80000)/B244,IF(C244=$E$11, 0.19 - (80000)/B244, ERROR)))))</f>
        <v>0.16990490854792298</v>
      </c>
      <c r="E244" cm="1">
        <f t="array" ref="E244">IF(C244=$E$3, 24/B244,IF(C244=$E$5, (24 / B244) * (1 + 0.14 * B244^0.7),IF(C244=$E$7, 0.445,IF(C244=$E$9, $C$12,IF(C244=$E$11, 0.19 - (80000)/B244, ERROR)))))</f>
        <v>0.16990490854792298</v>
      </c>
      <c r="F244">
        <v>0.1</v>
      </c>
      <c r="G244">
        <v>1000</v>
      </c>
      <c r="H244">
        <v>350000</v>
      </c>
      <c r="I244" s="2">
        <v>1000000</v>
      </c>
    </row>
    <row r="245" spans="2:9" x14ac:dyDescent="0.35">
      <c r="B245" s="19">
        <f t="shared" si="31"/>
        <v>4466835.9215095537</v>
      </c>
      <c r="C245" t="str">
        <f t="shared" si="32"/>
        <v>Turbulent</v>
      </c>
      <c r="D245" cm="1">
        <f t="array" ref="D245">IF(C245=$E$3, 24/B245,IF(C245=$E$5, (24 / B245) * (1 + 0.14 * B245^0.7),IF(C245=$E$7, 0.445,IF(C245=$E$9, 0.19 - (80000)/B245,IF(C245=$E$11, 0.19 - (80000)/B245, ERROR)))))</f>
        <v>0.17209023089145298</v>
      </c>
      <c r="E245" cm="1">
        <f t="array" ref="E245">IF(C245=$E$3, 24/B245,IF(C245=$E$5, (24 / B245) * (1 + 0.14 * B245^0.7),IF(C245=$E$7, 0.445,IF(C245=$E$9, $C$12,IF(C245=$E$11, 0.19 - (80000)/B245, ERROR)))))</f>
        <v>0.17209023089145298</v>
      </c>
      <c r="F245">
        <v>0.1</v>
      </c>
      <c r="G245">
        <v>1000</v>
      </c>
      <c r="H245">
        <v>350000</v>
      </c>
      <c r="I245" s="2">
        <v>1000000</v>
      </c>
    </row>
    <row r="246" spans="2:9" x14ac:dyDescent="0.35">
      <c r="B246" s="19">
        <f t="shared" si="31"/>
        <v>5011872.336272642</v>
      </c>
      <c r="C246" t="str">
        <f t="shared" si="32"/>
        <v>Turbulent</v>
      </c>
      <c r="D246" cm="1">
        <f t="array" ref="D246">IF(C246=$E$3, 24/B246,IF(C246=$E$5, (24 / B246) * (1 + 0.14 * B246^0.7),IF(C246=$E$7, 0.445,IF(C246=$E$9, 0.19 - (80000)/B246,IF(C246=$E$11, 0.19 - (80000)/B246, ERROR)))))</f>
        <v>0.1740379014802487</v>
      </c>
      <c r="E246" cm="1">
        <f t="array" ref="E246">IF(C246=$E$3, 24/B246,IF(C246=$E$5, (24 / B246) * (1 + 0.14 * B246^0.7),IF(C246=$E$7, 0.445,IF(C246=$E$9, $C$12,IF(C246=$E$11, 0.19 - (80000)/B246, ERROR)))))</f>
        <v>0.1740379014802487</v>
      </c>
      <c r="F246">
        <v>0.1</v>
      </c>
      <c r="G246">
        <v>1000</v>
      </c>
      <c r="H246">
        <v>350000</v>
      </c>
      <c r="I246" s="2">
        <v>1000000</v>
      </c>
    </row>
    <row r="247" spans="2:9" x14ac:dyDescent="0.35">
      <c r="B247" s="19">
        <f t="shared" si="31"/>
        <v>5623413.2519034082</v>
      </c>
      <c r="C247" t="str">
        <f t="shared" si="32"/>
        <v>Turbulent</v>
      </c>
      <c r="D247" cm="1">
        <f t="array" ref="D247">IF(C247=$E$3, 24/B247,IF(C247=$E$5, (24 / B247) * (1 + 0.14 * B247^0.7),IF(C247=$E$7, 0.445,IF(C247=$E$9, 0.19 - (80000)/B247,IF(C247=$E$11, 0.19 - (80000)/B247, ERROR)))))</f>
        <v>0.17577376471968842</v>
      </c>
      <c r="E247" cm="1">
        <f t="array" ref="E247">IF(C247=$E$3, 24/B247,IF(C247=$E$5, (24 / B247) * (1 + 0.14 * B247^0.7),IF(C247=$E$7, 0.445,IF(C247=$E$9, $C$12,IF(C247=$E$11, 0.19 - (80000)/B247, ERROR)))))</f>
        <v>0.17577376471968842</v>
      </c>
      <c r="F247">
        <v>0.1</v>
      </c>
      <c r="G247">
        <v>1000</v>
      </c>
      <c r="H247">
        <v>350000</v>
      </c>
      <c r="I247" s="2">
        <v>1000000</v>
      </c>
    </row>
    <row r="248" spans="2:9" x14ac:dyDescent="0.35">
      <c r="B248" s="19">
        <f t="shared" si="31"/>
        <v>6309573.4448018475</v>
      </c>
      <c r="C248" t="str">
        <f t="shared" si="32"/>
        <v>Turbulent</v>
      </c>
      <c r="D248" cm="1">
        <f t="array" ref="D248">IF(C248=$E$3, 24/B248,IF(C248=$E$5, (24 / B248) * (1 + 0.14 * B248^0.7),IF(C248=$E$7, 0.445,IF(C248=$E$9, 0.19 - (80000)/B248,IF(C248=$E$11, 0.19 - (80000)/B248, ERROR)))))</f>
        <v>0.17732085446031093</v>
      </c>
      <c r="E248" cm="1">
        <f t="array" ref="E248">IF(C248=$E$3, 24/B248,IF(C248=$E$5, (24 / B248) * (1 + 0.14 * B248^0.7),IF(C248=$E$7, 0.445,IF(C248=$E$9, $C$12,IF(C248=$E$11, 0.19 - (80000)/B248, ERROR)))))</f>
        <v>0.17732085446031093</v>
      </c>
      <c r="F248">
        <v>0.1</v>
      </c>
      <c r="G248">
        <v>1000</v>
      </c>
      <c r="H248">
        <v>350000</v>
      </c>
      <c r="I248" s="2">
        <v>1000000</v>
      </c>
    </row>
    <row r="249" spans="2:9" x14ac:dyDescent="0.35">
      <c r="B249" s="19">
        <f t="shared" ref="B249:B252" si="33">10^(LOG10(B248)+$C$29)</f>
        <v>7079457.8438412929</v>
      </c>
      <c r="C249" t="str">
        <f t="shared" si="32"/>
        <v>Turbulent</v>
      </c>
      <c r="D249" cm="1">
        <f t="array" ref="D249">IF(C249=$E$3, 24/B249,IF(C249=$E$5, (24 / B249) * (1 + 0.14 * B249^0.7),IF(C249=$E$7, 0.445,IF(C249=$E$9, 0.19 - (80000)/B249,IF(C249=$E$11, 0.19 - (80000)/B249, ERROR)))))</f>
        <v>0.17869969964301782</v>
      </c>
      <c r="E249" cm="1">
        <f t="array" ref="E249">IF(C249=$E$3, 24/B249,IF(C249=$E$5, (24 / B249) * (1 + 0.14 * B249^0.7),IF(C249=$E$7, 0.445,IF(C249=$E$9, $C$12,IF(C249=$E$11, 0.19 - (80000)/B249, ERROR)))))</f>
        <v>0.17869969964301782</v>
      </c>
      <c r="F249">
        <v>0.1</v>
      </c>
      <c r="G249">
        <v>1000</v>
      </c>
      <c r="H249">
        <v>350000</v>
      </c>
      <c r="I249" s="2">
        <v>1000000</v>
      </c>
    </row>
    <row r="250" spans="2:9" x14ac:dyDescent="0.35">
      <c r="B250" s="19">
        <f t="shared" si="33"/>
        <v>7943282.3472427148</v>
      </c>
      <c r="C250" t="str">
        <f t="shared" si="32"/>
        <v>Turbulent</v>
      </c>
      <c r="D250" cm="1">
        <f t="array" ref="D250">IF(C250=$E$3, 24/B250,IF(C250=$E$5, (24 / B250) * (1 + 0.14 * B250^0.7),IF(C250=$E$7, 0.445,IF(C250=$E$9, 0.19 - (80000)/B250,IF(C250=$E$11, 0.19 - (80000)/B250, ERROR)))))</f>
        <v>0.17992859670564654</v>
      </c>
      <c r="E250" cm="1">
        <f t="array" ref="E250">IF(C250=$E$3, 24/B250,IF(C250=$E$5, (24 / B250) * (1 + 0.14 * B250^0.7),IF(C250=$E$7, 0.445,IF(C250=$E$9, $C$12,IF(C250=$E$11, 0.19 - (80000)/B250, ERROR)))))</f>
        <v>0.17992859670564654</v>
      </c>
      <c r="F250">
        <v>0.1</v>
      </c>
      <c r="G250">
        <v>1000</v>
      </c>
      <c r="H250">
        <v>350000</v>
      </c>
      <c r="I250" s="2">
        <v>1000000</v>
      </c>
    </row>
    <row r="251" spans="2:9" x14ac:dyDescent="0.35">
      <c r="B251" s="19">
        <f t="shared" si="33"/>
        <v>8912509.3813373391</v>
      </c>
      <c r="C251" t="str">
        <f t="shared" si="32"/>
        <v>Turbulent</v>
      </c>
      <c r="D251" cm="1">
        <f t="array" ref="D251">IF(C251=$E$3, 24/B251,IF(C251=$E$5, (24 / B251) * (1 + 0.14 * B251^0.7),IF(C251=$E$7, 0.445,IF(C251=$E$9, 0.19 - (80000)/B251,IF(C251=$E$11, 0.19 - (80000)/B251, ERROR)))))</f>
        <v>0.18102385236558419</v>
      </c>
      <c r="E251" cm="1">
        <f t="array" ref="E251">IF(C251=$E$3, 24/B251,IF(C251=$E$5, (24 / B251) * (1 + 0.14 * B251^0.7),IF(C251=$E$7, 0.445,IF(C251=$E$9, $C$12,IF(C251=$E$11, 0.19 - (80000)/B251, ERROR)))))</f>
        <v>0.18102385236558419</v>
      </c>
      <c r="F251">
        <v>0.1</v>
      </c>
      <c r="G251">
        <v>1000</v>
      </c>
      <c r="H251">
        <v>350000</v>
      </c>
      <c r="I251" s="2">
        <v>1000000</v>
      </c>
    </row>
    <row r="252" spans="2:9" x14ac:dyDescent="0.35">
      <c r="B252" s="19">
        <f t="shared" si="33"/>
        <v>9999999.999999864</v>
      </c>
      <c r="C252" t="str">
        <f t="shared" si="32"/>
        <v>Turbulent</v>
      </c>
      <c r="D252" cm="1">
        <f t="array" ref="D252">IF(C252=$E$3, 24/B252,IF(C252=$E$5, (24 / B252) * (1 + 0.14 * B252^0.7),IF(C252=$E$7, 0.445,IF(C252=$E$9, 0.19 - (80000)/B252,IF(C252=$E$11, 0.19 - (80000)/B252, ERROR)))))</f>
        <v>0.18199999999999988</v>
      </c>
      <c r="E252" cm="1">
        <f t="array" ref="E252">IF(C252=$E$3, 24/B252,IF(C252=$E$5, (24 / B252) * (1 + 0.14 * B252^0.7),IF(C252=$E$7, 0.445,IF(C252=$E$9, $C$12,IF(C252=$E$11, 0.19 - (80000)/B252, ERROR)))))</f>
        <v>0.18199999999999988</v>
      </c>
      <c r="F252">
        <v>0.1</v>
      </c>
      <c r="G252">
        <v>1000</v>
      </c>
      <c r="H252">
        <v>350000</v>
      </c>
      <c r="I252" s="2">
        <v>1000000</v>
      </c>
    </row>
    <row r="253" spans="2:9" x14ac:dyDescent="0.35">
      <c r="B253" s="19">
        <f t="shared" ref="B253" si="34">10^(LOG10(B252)+$C$29)</f>
        <v>11220184.543019477</v>
      </c>
      <c r="C253" t="str">
        <f t="shared" si="32"/>
        <v>Turbulent</v>
      </c>
      <c r="D253" cm="1">
        <f t="array" ref="D253">IF(C253=$E$3, 24/B253,IF(C253=$E$5, (24 / B253) * (1 + 0.14 * B253^0.7),IF(C253=$E$7, 0.445,IF(C253=$E$9, 0.19 - (80000)/B253,IF(C253=$E$11, 0.19 - (80000)/B253, ERROR)))))</f>
        <v>0.18286999249492994</v>
      </c>
      <c r="E253" cm="1">
        <f t="array" ref="E253">IF(C253=$E$3, 24/B253,IF(C253=$E$5, (24 / B253) * (1 + 0.14 * B253^0.7),IF(C253=$E$7, 0.445,IF(C253=$E$9, $C$12,IF(C253=$E$11, 0.19 - (80000)/B253, ERROR)))))</f>
        <v>0.18286999249492994</v>
      </c>
      <c r="F253">
        <v>0.1</v>
      </c>
      <c r="G253">
        <v>1000</v>
      </c>
      <c r="H253">
        <v>350000</v>
      </c>
      <c r="I253" s="2">
        <v>1000000</v>
      </c>
    </row>
    <row r="254" spans="2:9" x14ac:dyDescent="0.35">
      <c r="B254" s="19"/>
      <c r="H254" s="2"/>
    </row>
    <row r="255" spans="2:9" x14ac:dyDescent="0.35">
      <c r="B255" s="19"/>
      <c r="H255" s="2"/>
    </row>
    <row r="256" spans="2:9" x14ac:dyDescent="0.35">
      <c r="B256" s="19"/>
      <c r="H256" s="2"/>
    </row>
    <row r="257" spans="2:8" x14ac:dyDescent="0.35">
      <c r="B257" s="19"/>
      <c r="H257" s="2"/>
    </row>
    <row r="258" spans="2:8" x14ac:dyDescent="0.35">
      <c r="B258" s="19"/>
      <c r="H258" s="2"/>
    </row>
    <row r="259" spans="2:8" x14ac:dyDescent="0.35">
      <c r="B259" s="19"/>
      <c r="H259" s="2"/>
    </row>
    <row r="260" spans="2:8" x14ac:dyDescent="0.35">
      <c r="B260" s="19"/>
      <c r="H260" s="2"/>
    </row>
    <row r="261" spans="2:8" x14ac:dyDescent="0.35">
      <c r="B261" s="19"/>
      <c r="H261" s="2"/>
    </row>
    <row r="262" spans="2:8" x14ac:dyDescent="0.35">
      <c r="B262" s="19"/>
      <c r="H262" s="2"/>
    </row>
    <row r="263" spans="2:8" x14ac:dyDescent="0.35">
      <c r="B263" s="19"/>
      <c r="H263" s="2"/>
    </row>
    <row r="264" spans="2:8" x14ac:dyDescent="0.35">
      <c r="B264" s="19"/>
      <c r="H264" s="2"/>
    </row>
    <row r="265" spans="2:8" x14ac:dyDescent="0.35">
      <c r="B265" s="19"/>
      <c r="H265" s="2"/>
    </row>
    <row r="266" spans="2:8" x14ac:dyDescent="0.35">
      <c r="B266" s="19"/>
      <c r="H266" s="2"/>
    </row>
    <row r="267" spans="2:8" x14ac:dyDescent="0.35">
      <c r="B267" s="19"/>
      <c r="H267" s="2"/>
    </row>
    <row r="268" spans="2:8" x14ac:dyDescent="0.35">
      <c r="B268" s="19"/>
      <c r="H268" s="2"/>
    </row>
    <row r="269" spans="2:8" x14ac:dyDescent="0.35">
      <c r="B269" s="19"/>
      <c r="H269" s="2"/>
    </row>
    <row r="270" spans="2:8" x14ac:dyDescent="0.35">
      <c r="B270" s="19"/>
      <c r="H270" s="2"/>
    </row>
    <row r="271" spans="2:8" x14ac:dyDescent="0.35">
      <c r="B271" s="19"/>
      <c r="H271" s="2"/>
    </row>
    <row r="272" spans="2:8" x14ac:dyDescent="0.35">
      <c r="B272" s="19"/>
      <c r="H272" s="2"/>
    </row>
    <row r="273" spans="2:8" x14ac:dyDescent="0.35">
      <c r="B273" s="19"/>
      <c r="H273" s="2"/>
    </row>
    <row r="274" spans="2:8" x14ac:dyDescent="0.35">
      <c r="B274" s="19"/>
      <c r="H274" s="2"/>
    </row>
    <row r="275" spans="2:8" x14ac:dyDescent="0.35">
      <c r="B275" s="19"/>
      <c r="H275" s="2"/>
    </row>
    <row r="276" spans="2:8" x14ac:dyDescent="0.35">
      <c r="B276" s="19"/>
      <c r="H276" s="2"/>
    </row>
    <row r="277" spans="2:8" x14ac:dyDescent="0.35">
      <c r="B277" s="19"/>
      <c r="H277" s="2"/>
    </row>
    <row r="278" spans="2:8" x14ac:dyDescent="0.35">
      <c r="B278" s="19"/>
      <c r="H278" s="2"/>
    </row>
    <row r="279" spans="2:8" x14ac:dyDescent="0.35">
      <c r="B279" s="19"/>
      <c r="H279" s="2"/>
    </row>
    <row r="280" spans="2:8" x14ac:dyDescent="0.35">
      <c r="B280" s="19"/>
      <c r="H280" s="2"/>
    </row>
    <row r="281" spans="2:8" x14ac:dyDescent="0.35">
      <c r="B281" s="19"/>
      <c r="H281" s="2"/>
    </row>
    <row r="282" spans="2:8" x14ac:dyDescent="0.35">
      <c r="B282" s="19"/>
      <c r="H282" s="2"/>
    </row>
    <row r="283" spans="2:8" x14ac:dyDescent="0.35">
      <c r="B283" s="19"/>
      <c r="H283" s="2"/>
    </row>
    <row r="284" spans="2:8" x14ac:dyDescent="0.35">
      <c r="B284" s="19"/>
      <c r="H284" s="2"/>
    </row>
    <row r="285" spans="2:8" x14ac:dyDescent="0.35">
      <c r="B285" s="19"/>
      <c r="H285" s="2"/>
    </row>
    <row r="286" spans="2:8" x14ac:dyDescent="0.35">
      <c r="B286" s="19"/>
      <c r="H286" s="2"/>
    </row>
    <row r="287" spans="2:8" x14ac:dyDescent="0.35">
      <c r="B287" s="19"/>
      <c r="H287" s="2"/>
    </row>
    <row r="288" spans="2:8" x14ac:dyDescent="0.35">
      <c r="B288" s="19"/>
      <c r="H288" s="2"/>
    </row>
    <row r="289" spans="2:8" x14ac:dyDescent="0.35">
      <c r="B289" s="19"/>
      <c r="H289" s="2"/>
    </row>
    <row r="290" spans="2:8" x14ac:dyDescent="0.35">
      <c r="B290" s="19"/>
      <c r="H290" s="2"/>
    </row>
    <row r="291" spans="2:8" x14ac:dyDescent="0.35">
      <c r="B291" s="19"/>
      <c r="H291" s="2"/>
    </row>
    <row r="292" spans="2:8" x14ac:dyDescent="0.35">
      <c r="B292" s="19"/>
      <c r="H292" s="2"/>
    </row>
    <row r="293" spans="2:8" x14ac:dyDescent="0.35">
      <c r="B293" s="19"/>
      <c r="H293" s="2"/>
    </row>
    <row r="294" spans="2:8" x14ac:dyDescent="0.35">
      <c r="B294" s="19"/>
      <c r="H294" s="2"/>
    </row>
    <row r="295" spans="2:8" x14ac:dyDescent="0.35">
      <c r="B295" s="19"/>
      <c r="H295" s="2"/>
    </row>
    <row r="296" spans="2:8" x14ac:dyDescent="0.35">
      <c r="B296" s="19"/>
      <c r="H296" s="2"/>
    </row>
    <row r="297" spans="2:8" x14ac:dyDescent="0.35">
      <c r="B297" s="19"/>
      <c r="H297" s="2"/>
    </row>
    <row r="298" spans="2:8" x14ac:dyDescent="0.35">
      <c r="B298" s="19"/>
      <c r="H298" s="2"/>
    </row>
    <row r="299" spans="2:8" x14ac:dyDescent="0.35">
      <c r="B299" s="19"/>
      <c r="H299" s="2"/>
    </row>
    <row r="300" spans="2:8" x14ac:dyDescent="0.35">
      <c r="B300" s="19"/>
      <c r="H300" s="2"/>
    </row>
    <row r="301" spans="2:8" x14ac:dyDescent="0.35">
      <c r="B301" s="19"/>
      <c r="H301" s="2"/>
    </row>
    <row r="302" spans="2:8" x14ac:dyDescent="0.35">
      <c r="B302" s="19"/>
      <c r="H302" s="2"/>
    </row>
    <row r="303" spans="2:8" x14ac:dyDescent="0.35">
      <c r="B303" s="19"/>
      <c r="H303" s="2"/>
    </row>
    <row r="304" spans="2:8" x14ac:dyDescent="0.35">
      <c r="B304" s="19"/>
      <c r="H304" s="2"/>
    </row>
    <row r="305" spans="2:8" x14ac:dyDescent="0.35">
      <c r="B305" s="19"/>
      <c r="H305" s="2"/>
    </row>
    <row r="306" spans="2:8" x14ac:dyDescent="0.35">
      <c r="B306" s="19"/>
      <c r="H306" s="2"/>
    </row>
    <row r="307" spans="2:8" x14ac:dyDescent="0.35">
      <c r="B307" s="19"/>
      <c r="H307" s="2"/>
    </row>
    <row r="308" spans="2:8" x14ac:dyDescent="0.35">
      <c r="B308" s="19"/>
      <c r="H308" s="2"/>
    </row>
    <row r="309" spans="2:8" x14ac:dyDescent="0.35">
      <c r="B309" s="19"/>
      <c r="H309" s="2"/>
    </row>
    <row r="310" spans="2:8" x14ac:dyDescent="0.35">
      <c r="B310" s="19"/>
      <c r="H310" s="2"/>
    </row>
    <row r="311" spans="2:8" x14ac:dyDescent="0.35">
      <c r="B311" s="19"/>
      <c r="H311" s="2"/>
    </row>
    <row r="312" spans="2:8" x14ac:dyDescent="0.35">
      <c r="B312" s="19"/>
      <c r="H312" s="2"/>
    </row>
    <row r="313" spans="2:8" x14ac:dyDescent="0.35">
      <c r="B313" s="19"/>
      <c r="H313" s="2"/>
    </row>
    <row r="314" spans="2:8" x14ac:dyDescent="0.35">
      <c r="B314" s="19"/>
      <c r="H314" s="2"/>
    </row>
    <row r="315" spans="2:8" x14ac:dyDescent="0.35">
      <c r="B315" s="19"/>
      <c r="H315" s="2"/>
    </row>
    <row r="316" spans="2:8" x14ac:dyDescent="0.35">
      <c r="B316" s="19"/>
      <c r="H316" s="2"/>
    </row>
    <row r="317" spans="2:8" x14ac:dyDescent="0.35">
      <c r="B317" s="19"/>
      <c r="H317" s="2"/>
    </row>
    <row r="318" spans="2:8" x14ac:dyDescent="0.35">
      <c r="B318" s="19"/>
      <c r="H318" s="2"/>
    </row>
    <row r="319" spans="2:8" x14ac:dyDescent="0.35">
      <c r="B319" s="19"/>
      <c r="H319" s="2"/>
    </row>
    <row r="320" spans="2:8" x14ac:dyDescent="0.35">
      <c r="B320" s="19"/>
      <c r="H320" s="2"/>
    </row>
    <row r="321" spans="2:8" x14ac:dyDescent="0.35">
      <c r="B321" s="19"/>
      <c r="H321" s="2"/>
    </row>
    <row r="322" spans="2:8" x14ac:dyDescent="0.35">
      <c r="B322" s="19"/>
      <c r="H322" s="2"/>
    </row>
    <row r="323" spans="2:8" x14ac:dyDescent="0.35">
      <c r="B323" s="19"/>
      <c r="H323" s="2"/>
    </row>
    <row r="324" spans="2:8" x14ac:dyDescent="0.35">
      <c r="B324" s="19"/>
      <c r="H324" s="2"/>
    </row>
    <row r="325" spans="2:8" x14ac:dyDescent="0.35">
      <c r="B325" s="19"/>
      <c r="H325" s="2"/>
    </row>
    <row r="326" spans="2:8" x14ac:dyDescent="0.35">
      <c r="B326" s="19"/>
      <c r="H326" s="2"/>
    </row>
    <row r="327" spans="2:8" x14ac:dyDescent="0.35">
      <c r="B327" s="19"/>
      <c r="H327" s="2"/>
    </row>
    <row r="328" spans="2:8" x14ac:dyDescent="0.35">
      <c r="B328" s="19"/>
      <c r="H328" s="2"/>
    </row>
    <row r="329" spans="2:8" x14ac:dyDescent="0.35">
      <c r="B329" s="19"/>
      <c r="H329" s="2"/>
    </row>
    <row r="330" spans="2:8" x14ac:dyDescent="0.35">
      <c r="B330" s="19"/>
      <c r="H330" s="2"/>
    </row>
    <row r="331" spans="2:8" x14ac:dyDescent="0.35">
      <c r="B331" s="19"/>
      <c r="H331" s="2"/>
    </row>
    <row r="332" spans="2:8" x14ac:dyDescent="0.35">
      <c r="B332" s="19"/>
      <c r="H332" s="2"/>
    </row>
    <row r="333" spans="2:8" x14ac:dyDescent="0.35">
      <c r="B333" s="19"/>
      <c r="H333" s="2"/>
    </row>
    <row r="334" spans="2:8" x14ac:dyDescent="0.35">
      <c r="B334" s="19"/>
      <c r="H334" s="2"/>
    </row>
    <row r="335" spans="2:8" x14ac:dyDescent="0.35">
      <c r="B335" s="19"/>
      <c r="H335" s="2"/>
    </row>
    <row r="336" spans="2:8" x14ac:dyDescent="0.35">
      <c r="B336" s="19"/>
      <c r="H336" s="2"/>
    </row>
    <row r="337" spans="2:8" x14ac:dyDescent="0.35">
      <c r="B337" s="19"/>
      <c r="H337" s="2"/>
    </row>
    <row r="338" spans="2:8" x14ac:dyDescent="0.35">
      <c r="B338" s="19"/>
      <c r="H338" s="2"/>
    </row>
    <row r="339" spans="2:8" x14ac:dyDescent="0.35">
      <c r="B339" s="19"/>
      <c r="H339" s="2"/>
    </row>
    <row r="340" spans="2:8" x14ac:dyDescent="0.35">
      <c r="B340" s="19"/>
      <c r="H340" s="2"/>
    </row>
    <row r="341" spans="2:8" x14ac:dyDescent="0.35">
      <c r="B341" s="19"/>
      <c r="H341" s="2"/>
    </row>
    <row r="342" spans="2:8" x14ac:dyDescent="0.35">
      <c r="B342" s="19"/>
      <c r="H342" s="2"/>
    </row>
    <row r="343" spans="2:8" x14ac:dyDescent="0.35">
      <c r="B343" s="19"/>
      <c r="H343" s="2"/>
    </row>
    <row r="344" spans="2:8" x14ac:dyDescent="0.35">
      <c r="B344" s="19"/>
      <c r="H344" s="2"/>
    </row>
    <row r="345" spans="2:8" x14ac:dyDescent="0.35">
      <c r="B345" s="19"/>
      <c r="H345" s="2"/>
    </row>
    <row r="346" spans="2:8" x14ac:dyDescent="0.35">
      <c r="B346" s="19"/>
      <c r="H346" s="2"/>
    </row>
    <row r="347" spans="2:8" x14ac:dyDescent="0.35">
      <c r="B347" s="19"/>
      <c r="H347" s="2"/>
    </row>
    <row r="348" spans="2:8" x14ac:dyDescent="0.35">
      <c r="B348" s="19"/>
      <c r="H348" s="2"/>
    </row>
    <row r="349" spans="2:8" x14ac:dyDescent="0.35">
      <c r="B349" s="19"/>
      <c r="H349" s="2"/>
    </row>
    <row r="350" spans="2:8" x14ac:dyDescent="0.35">
      <c r="B350" s="19"/>
      <c r="H350" s="2"/>
    </row>
    <row r="351" spans="2:8" x14ac:dyDescent="0.35">
      <c r="B351" s="19"/>
      <c r="H351" s="2"/>
    </row>
    <row r="352" spans="2:8" x14ac:dyDescent="0.35">
      <c r="B352" s="19"/>
      <c r="H352" s="2"/>
    </row>
    <row r="353" spans="2:8" x14ac:dyDescent="0.35">
      <c r="B353" s="19"/>
      <c r="H353" s="2"/>
    </row>
    <row r="354" spans="2:8" x14ac:dyDescent="0.35">
      <c r="B354" s="19"/>
      <c r="H354" s="2"/>
    </row>
    <row r="355" spans="2:8" x14ac:dyDescent="0.35">
      <c r="B355" s="19"/>
      <c r="H355" s="2"/>
    </row>
    <row r="356" spans="2:8" x14ac:dyDescent="0.35">
      <c r="B356" s="19"/>
      <c r="H356" s="2"/>
    </row>
    <row r="357" spans="2:8" x14ac:dyDescent="0.35">
      <c r="B357" s="19"/>
      <c r="H357" s="2"/>
    </row>
    <row r="358" spans="2:8" x14ac:dyDescent="0.35">
      <c r="B358" s="19"/>
      <c r="H358" s="2"/>
    </row>
    <row r="359" spans="2:8" x14ac:dyDescent="0.35">
      <c r="B359" s="19"/>
      <c r="H359" s="2"/>
    </row>
    <row r="360" spans="2:8" x14ac:dyDescent="0.35">
      <c r="B360" s="19"/>
      <c r="H360" s="2"/>
    </row>
    <row r="361" spans="2:8" x14ac:dyDescent="0.35">
      <c r="B361" s="19"/>
      <c r="H361" s="2"/>
    </row>
    <row r="362" spans="2:8" x14ac:dyDescent="0.35">
      <c r="B362" s="19"/>
      <c r="H362" s="2"/>
    </row>
    <row r="363" spans="2:8" x14ac:dyDescent="0.35">
      <c r="B363" s="19"/>
      <c r="H363" s="2"/>
    </row>
    <row r="364" spans="2:8" x14ac:dyDescent="0.35">
      <c r="B364" s="19"/>
      <c r="H364" s="2"/>
    </row>
    <row r="365" spans="2:8" x14ac:dyDescent="0.35">
      <c r="B365" s="19"/>
      <c r="H365" s="2"/>
    </row>
    <row r="366" spans="2:8" x14ac:dyDescent="0.35">
      <c r="B366" s="19"/>
      <c r="H366" s="2"/>
    </row>
    <row r="367" spans="2:8" x14ac:dyDescent="0.35">
      <c r="B367" s="19"/>
      <c r="H367" s="2"/>
    </row>
    <row r="368" spans="2:8" x14ac:dyDescent="0.35">
      <c r="B368" s="19"/>
      <c r="H368" s="2"/>
    </row>
    <row r="369" spans="2:8" x14ac:dyDescent="0.35">
      <c r="B369" s="19"/>
      <c r="H369" s="2"/>
    </row>
    <row r="370" spans="2:8" x14ac:dyDescent="0.35">
      <c r="B370" s="19"/>
      <c r="H370" s="2"/>
    </row>
    <row r="371" spans="2:8" x14ac:dyDescent="0.35">
      <c r="B371" s="19"/>
      <c r="H371" s="2"/>
    </row>
    <row r="372" spans="2:8" x14ac:dyDescent="0.35">
      <c r="B372" s="19"/>
      <c r="H372" s="2"/>
    </row>
    <row r="373" spans="2:8" x14ac:dyDescent="0.35">
      <c r="B373" s="19"/>
      <c r="H373" s="2"/>
    </row>
    <row r="374" spans="2:8" x14ac:dyDescent="0.35">
      <c r="B374" s="19"/>
      <c r="H374" s="2"/>
    </row>
    <row r="375" spans="2:8" x14ac:dyDescent="0.35">
      <c r="B375" s="19"/>
      <c r="H375" s="2"/>
    </row>
    <row r="376" spans="2:8" x14ac:dyDescent="0.35">
      <c r="B376" s="19"/>
      <c r="H376" s="2"/>
    </row>
    <row r="377" spans="2:8" x14ac:dyDescent="0.35">
      <c r="B377" s="19"/>
      <c r="H377" s="2"/>
    </row>
    <row r="378" spans="2:8" x14ac:dyDescent="0.35">
      <c r="B378" s="19"/>
      <c r="H378" s="2"/>
    </row>
    <row r="379" spans="2:8" x14ac:dyDescent="0.35">
      <c r="B379" s="19"/>
      <c r="H379" s="2"/>
    </row>
    <row r="380" spans="2:8" x14ac:dyDescent="0.35">
      <c r="B380" s="19"/>
      <c r="H380" s="2"/>
    </row>
    <row r="381" spans="2:8" x14ac:dyDescent="0.35">
      <c r="B381" s="19"/>
      <c r="H381" s="2"/>
    </row>
    <row r="382" spans="2:8" x14ac:dyDescent="0.35">
      <c r="B382" s="19"/>
      <c r="H382" s="2"/>
    </row>
    <row r="383" spans="2:8" x14ac:dyDescent="0.35">
      <c r="B383" s="19"/>
      <c r="H383" s="2"/>
    </row>
    <row r="384" spans="2:8" x14ac:dyDescent="0.35">
      <c r="B384" s="19"/>
      <c r="H384" s="2"/>
    </row>
    <row r="385" spans="2:8" x14ac:dyDescent="0.35">
      <c r="B385" s="19"/>
      <c r="H385" s="2"/>
    </row>
    <row r="386" spans="2:8" x14ac:dyDescent="0.35">
      <c r="B386" s="19"/>
      <c r="H386" s="2"/>
    </row>
    <row r="387" spans="2:8" x14ac:dyDescent="0.35">
      <c r="B387" s="19"/>
      <c r="H387" s="2"/>
    </row>
    <row r="388" spans="2:8" x14ac:dyDescent="0.35">
      <c r="B388" s="19"/>
      <c r="H388" s="2"/>
    </row>
    <row r="389" spans="2:8" x14ac:dyDescent="0.35">
      <c r="B389" s="19"/>
      <c r="H389" s="2"/>
    </row>
    <row r="390" spans="2:8" x14ac:dyDescent="0.35">
      <c r="B390" s="19"/>
      <c r="H390" s="2"/>
    </row>
    <row r="391" spans="2:8" x14ac:dyDescent="0.35">
      <c r="B391" s="19"/>
      <c r="H391" s="2"/>
    </row>
    <row r="392" spans="2:8" x14ac:dyDescent="0.35">
      <c r="B392" s="19"/>
      <c r="H392" s="2"/>
    </row>
    <row r="393" spans="2:8" x14ac:dyDescent="0.35">
      <c r="B393" s="19"/>
      <c r="H393" s="2"/>
    </row>
    <row r="394" spans="2:8" x14ac:dyDescent="0.35">
      <c r="B394" s="19"/>
      <c r="H394" s="2"/>
    </row>
    <row r="395" spans="2:8" x14ac:dyDescent="0.35">
      <c r="B395" s="19"/>
      <c r="H395" s="2"/>
    </row>
    <row r="396" spans="2:8" x14ac:dyDescent="0.35">
      <c r="B396" s="19"/>
      <c r="H396" s="2"/>
    </row>
    <row r="397" spans="2:8" x14ac:dyDescent="0.35">
      <c r="B397" s="19"/>
      <c r="H397" s="2"/>
    </row>
    <row r="398" spans="2:8" x14ac:dyDescent="0.35">
      <c r="B398" s="19"/>
      <c r="H398" s="2"/>
    </row>
    <row r="399" spans="2:8" x14ac:dyDescent="0.35">
      <c r="B399" s="19"/>
      <c r="H399" s="2"/>
    </row>
    <row r="400" spans="2:8" x14ac:dyDescent="0.35">
      <c r="B400" s="19"/>
      <c r="H400" s="2"/>
    </row>
    <row r="401" spans="2:8" x14ac:dyDescent="0.35">
      <c r="B401" s="19"/>
      <c r="H401" s="2"/>
    </row>
    <row r="402" spans="2:8" x14ac:dyDescent="0.35">
      <c r="B402" s="19"/>
      <c r="H402" s="2"/>
    </row>
    <row r="403" spans="2:8" x14ac:dyDescent="0.35">
      <c r="B403" s="19"/>
      <c r="H403" s="2"/>
    </row>
    <row r="404" spans="2:8" x14ac:dyDescent="0.35">
      <c r="B404" s="19"/>
      <c r="H404" s="2"/>
    </row>
    <row r="405" spans="2:8" x14ac:dyDescent="0.35">
      <c r="B405" s="19"/>
      <c r="H405" s="2"/>
    </row>
    <row r="406" spans="2:8" x14ac:dyDescent="0.35">
      <c r="B406" s="19"/>
      <c r="H406" s="2"/>
    </row>
    <row r="407" spans="2:8" x14ac:dyDescent="0.35">
      <c r="B407" s="19"/>
      <c r="H407" s="2"/>
    </row>
    <row r="408" spans="2:8" x14ac:dyDescent="0.35">
      <c r="B408" s="19"/>
      <c r="H408" s="2"/>
    </row>
    <row r="409" spans="2:8" x14ac:dyDescent="0.35">
      <c r="B409" s="19"/>
      <c r="H409" s="2"/>
    </row>
    <row r="410" spans="2:8" x14ac:dyDescent="0.35">
      <c r="B410" s="19"/>
      <c r="H410" s="2"/>
    </row>
    <row r="411" spans="2:8" x14ac:dyDescent="0.35">
      <c r="B411" s="19"/>
      <c r="H411" s="2"/>
    </row>
    <row r="412" spans="2:8" x14ac:dyDescent="0.35">
      <c r="B412" s="19"/>
      <c r="H412" s="2"/>
    </row>
    <row r="413" spans="2:8" x14ac:dyDescent="0.35">
      <c r="B413" s="19"/>
      <c r="H413" s="2"/>
    </row>
    <row r="414" spans="2:8" x14ac:dyDescent="0.35">
      <c r="B414" s="19"/>
      <c r="H414" s="2"/>
    </row>
    <row r="415" spans="2:8" x14ac:dyDescent="0.35">
      <c r="B415" s="19"/>
      <c r="H415" s="2"/>
    </row>
    <row r="416" spans="2:8" x14ac:dyDescent="0.35">
      <c r="B416" s="19"/>
      <c r="H416" s="2"/>
    </row>
    <row r="417" spans="2:8" x14ac:dyDescent="0.35">
      <c r="B417" s="19"/>
      <c r="H417" s="2"/>
    </row>
    <row r="418" spans="2:8" x14ac:dyDescent="0.35">
      <c r="B418" s="19"/>
      <c r="H418" s="2"/>
    </row>
    <row r="419" spans="2:8" x14ac:dyDescent="0.35">
      <c r="B419" s="19"/>
      <c r="H419" s="2"/>
    </row>
    <row r="420" spans="2:8" x14ac:dyDescent="0.35">
      <c r="B420" s="19"/>
      <c r="H420" s="2"/>
    </row>
    <row r="421" spans="2:8" x14ac:dyDescent="0.35">
      <c r="B421" s="19"/>
      <c r="H421" s="2"/>
    </row>
    <row r="422" spans="2:8" x14ac:dyDescent="0.35">
      <c r="B422" s="19"/>
      <c r="H422" s="2"/>
    </row>
    <row r="423" spans="2:8" x14ac:dyDescent="0.35">
      <c r="B423" s="19"/>
      <c r="H423" s="2"/>
    </row>
    <row r="424" spans="2:8" x14ac:dyDescent="0.35">
      <c r="B424" s="19"/>
      <c r="H424" s="2"/>
    </row>
    <row r="425" spans="2:8" x14ac:dyDescent="0.35">
      <c r="B425" s="19"/>
      <c r="H425" s="2"/>
    </row>
    <row r="426" spans="2:8" x14ac:dyDescent="0.35">
      <c r="B426" s="19"/>
      <c r="H426" s="2"/>
    </row>
    <row r="427" spans="2:8" x14ac:dyDescent="0.35">
      <c r="B427" s="19"/>
      <c r="H427" s="2"/>
    </row>
    <row r="428" spans="2:8" x14ac:dyDescent="0.35">
      <c r="B428" s="19"/>
      <c r="H428" s="2"/>
    </row>
    <row r="429" spans="2:8" x14ac:dyDescent="0.35">
      <c r="B429" s="19"/>
      <c r="H429" s="2"/>
    </row>
    <row r="430" spans="2:8" x14ac:dyDescent="0.35">
      <c r="B430" s="19"/>
      <c r="H430" s="2"/>
    </row>
    <row r="431" spans="2:8" x14ac:dyDescent="0.35">
      <c r="B431" s="19"/>
      <c r="H431" s="2"/>
    </row>
    <row r="432" spans="2:8" x14ac:dyDescent="0.35">
      <c r="B432" s="19"/>
      <c r="H432" s="2"/>
    </row>
    <row r="433" spans="2:8" x14ac:dyDescent="0.35">
      <c r="B433" s="19"/>
      <c r="H433" s="2"/>
    </row>
    <row r="434" spans="2:8" x14ac:dyDescent="0.35">
      <c r="B434" s="19"/>
      <c r="H434" s="2"/>
    </row>
    <row r="435" spans="2:8" x14ac:dyDescent="0.35">
      <c r="B435" s="19"/>
      <c r="H435" s="2"/>
    </row>
    <row r="436" spans="2:8" x14ac:dyDescent="0.35">
      <c r="B436" s="19"/>
      <c r="H436" s="2"/>
    </row>
    <row r="437" spans="2:8" x14ac:dyDescent="0.35">
      <c r="B437" s="19"/>
      <c r="H437" s="2"/>
    </row>
    <row r="438" spans="2:8" x14ac:dyDescent="0.35">
      <c r="B438" s="19"/>
      <c r="H438" s="2"/>
    </row>
    <row r="439" spans="2:8" x14ac:dyDescent="0.35">
      <c r="B439" s="19"/>
      <c r="H439" s="2"/>
    </row>
    <row r="440" spans="2:8" x14ac:dyDescent="0.35">
      <c r="B440" s="19"/>
      <c r="H440" s="2"/>
    </row>
    <row r="441" spans="2:8" x14ac:dyDescent="0.35">
      <c r="B441" s="19"/>
      <c r="H441" s="2"/>
    </row>
    <row r="442" spans="2:8" x14ac:dyDescent="0.35">
      <c r="B442" s="19"/>
      <c r="H442" s="2"/>
    </row>
    <row r="443" spans="2:8" x14ac:dyDescent="0.35">
      <c r="B443" s="19"/>
      <c r="H443" s="2"/>
    </row>
    <row r="444" spans="2:8" x14ac:dyDescent="0.35">
      <c r="B444" s="19"/>
      <c r="H444" s="2"/>
    </row>
    <row r="445" spans="2:8" x14ac:dyDescent="0.35">
      <c r="B445" s="19"/>
      <c r="H445" s="2"/>
    </row>
    <row r="446" spans="2:8" x14ac:dyDescent="0.35">
      <c r="B446" s="19"/>
      <c r="H446" s="2"/>
    </row>
    <row r="447" spans="2:8" x14ac:dyDescent="0.35">
      <c r="B447" s="19"/>
      <c r="H447" s="2"/>
    </row>
    <row r="448" spans="2:8" x14ac:dyDescent="0.35">
      <c r="B448" s="19"/>
      <c r="H448" s="2"/>
    </row>
    <row r="449" spans="2:8" x14ac:dyDescent="0.35">
      <c r="B449" s="19"/>
      <c r="H449" s="2"/>
    </row>
    <row r="450" spans="2:8" x14ac:dyDescent="0.35">
      <c r="B450" s="19"/>
      <c r="H450" s="2"/>
    </row>
    <row r="451" spans="2:8" x14ac:dyDescent="0.35">
      <c r="B451" s="19"/>
      <c r="H451" s="2"/>
    </row>
    <row r="452" spans="2:8" x14ac:dyDescent="0.35">
      <c r="B452" s="19"/>
      <c r="H452" s="2"/>
    </row>
    <row r="453" spans="2:8" x14ac:dyDescent="0.35">
      <c r="B453" s="19"/>
      <c r="H453" s="2"/>
    </row>
    <row r="454" spans="2:8" x14ac:dyDescent="0.35">
      <c r="B454" s="19"/>
      <c r="H454" s="2"/>
    </row>
    <row r="455" spans="2:8" x14ac:dyDescent="0.35">
      <c r="B455" s="19"/>
      <c r="H455" s="2"/>
    </row>
    <row r="456" spans="2:8" x14ac:dyDescent="0.35">
      <c r="B456" s="19"/>
      <c r="H456" s="2"/>
    </row>
    <row r="457" spans="2:8" x14ac:dyDescent="0.35">
      <c r="B457" s="19"/>
      <c r="H457" s="2"/>
    </row>
    <row r="458" spans="2:8" x14ac:dyDescent="0.35">
      <c r="B458" s="19"/>
      <c r="H458" s="2"/>
    </row>
    <row r="459" spans="2:8" x14ac:dyDescent="0.35">
      <c r="B459" s="19"/>
      <c r="H459" s="2"/>
    </row>
  </sheetData>
  <mergeCells count="2">
    <mergeCell ref="F2:H2"/>
    <mergeCell ref="N2:N3"/>
  </mergeCells>
  <conditionalFormatting sqref="O4:BW74">
    <cfRule type="cellIs" dxfId="9" priority="1" operator="between">
      <formula>$F$9</formula>
      <formula>$H$9</formula>
    </cfRule>
    <cfRule type="cellIs" dxfId="8" priority="2" operator="between">
      <formula>$F$7</formula>
      <formula>$H$7</formula>
    </cfRule>
    <cfRule type="cellIs" dxfId="7" priority="3" operator="between">
      <formula>$F$3</formula>
      <formula>$H$3</formula>
    </cfRule>
    <cfRule type="cellIs" dxfId="6" priority="4" operator="between">
      <formula>$F$5</formula>
      <formula>$H$5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11"/>
  <sheetViews>
    <sheetView zoomScaleNormal="100" workbookViewId="0">
      <selection activeCell="D17" sqref="D17"/>
    </sheetView>
  </sheetViews>
  <sheetFormatPr defaultRowHeight="14.5" x14ac:dyDescent="0.35"/>
  <cols>
    <col min="2" max="2" width="24.90625" bestFit="1" customWidth="1"/>
  </cols>
  <sheetData>
    <row r="3" spans="2:3" x14ac:dyDescent="0.35">
      <c r="B3" t="s">
        <v>26</v>
      </c>
      <c r="C3">
        <v>33</v>
      </c>
    </row>
    <row r="4" spans="2:3" x14ac:dyDescent="0.35">
      <c r="B4" t="s">
        <v>27</v>
      </c>
      <c r="C4">
        <v>10</v>
      </c>
    </row>
    <row r="5" spans="2:3" ht="16.5" x14ac:dyDescent="0.35">
      <c r="B5" t="s">
        <v>28</v>
      </c>
      <c r="C5" s="11">
        <f>PI()*(C4/2)^2*C3</f>
        <v>2591.8139392115795</v>
      </c>
    </row>
    <row r="7" spans="2:3" x14ac:dyDescent="0.35">
      <c r="B7" t="s">
        <v>1</v>
      </c>
      <c r="C7">
        <v>1</v>
      </c>
    </row>
    <row r="8" spans="2:3" ht="16.5" x14ac:dyDescent="0.35">
      <c r="B8" t="s">
        <v>30</v>
      </c>
      <c r="C8" s="4">
        <f>(4/3)*PI()*(C7/2)^3</f>
        <v>0.52359877559829882</v>
      </c>
    </row>
    <row r="10" spans="2:3" x14ac:dyDescent="0.35">
      <c r="B10" t="s">
        <v>31</v>
      </c>
      <c r="C10" s="12">
        <v>0.67</v>
      </c>
    </row>
    <row r="11" spans="2:3" x14ac:dyDescent="0.35">
      <c r="B11" t="s">
        <v>32</v>
      </c>
      <c r="C11" s="11">
        <f>ROUNDDOWN((C5/C8)*C10, 0)</f>
        <v>3316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E3AE1-FB15-430A-8DB9-832460989640}">
  <dimension ref="B2:K25"/>
  <sheetViews>
    <sheetView topLeftCell="A17" zoomScaleNormal="100" workbookViewId="0">
      <selection activeCell="B7" sqref="B7:C7"/>
    </sheetView>
  </sheetViews>
  <sheetFormatPr defaultRowHeight="14.5" x14ac:dyDescent="0.35"/>
  <cols>
    <col min="2" max="2" width="20.26953125" bestFit="1" customWidth="1"/>
    <col min="3" max="3" width="11.81640625" bestFit="1" customWidth="1"/>
  </cols>
  <sheetData>
    <row r="2" spans="2:11" ht="16.5" x14ac:dyDescent="0.45">
      <c r="B2" s="6" t="s">
        <v>3</v>
      </c>
      <c r="C2" s="7">
        <v>0.1</v>
      </c>
      <c r="K2" s="9" t="s">
        <v>13</v>
      </c>
    </row>
    <row r="3" spans="2:11" ht="16.5" x14ac:dyDescent="0.45">
      <c r="B3" t="s">
        <v>2</v>
      </c>
      <c r="C3" s="2">
        <f>C2/1000</f>
        <v>1E-4</v>
      </c>
      <c r="K3" s="14" t="s">
        <v>34</v>
      </c>
    </row>
    <row r="4" spans="2:11" ht="16.5" x14ac:dyDescent="0.35">
      <c r="B4" t="s">
        <v>4</v>
      </c>
      <c r="C4">
        <v>9.81</v>
      </c>
      <c r="K4" s="14" t="s">
        <v>35</v>
      </c>
    </row>
    <row r="5" spans="2:11" ht="17.5" x14ac:dyDescent="0.45">
      <c r="B5" s="1" t="s">
        <v>5</v>
      </c>
      <c r="C5" s="5">
        <v>1.2250000000000001</v>
      </c>
    </row>
    <row r="6" spans="2:11" ht="17.5" x14ac:dyDescent="0.45">
      <c r="B6" s="8" t="s">
        <v>9</v>
      </c>
      <c r="C6" s="6">
        <v>8.94</v>
      </c>
    </row>
    <row r="7" spans="2:11" ht="17.5" x14ac:dyDescent="0.45">
      <c r="B7" s="1" t="s">
        <v>6</v>
      </c>
      <c r="C7">
        <f>C6*1000</f>
        <v>8940</v>
      </c>
    </row>
    <row r="8" spans="2:11" x14ac:dyDescent="0.35">
      <c r="B8" s="1" t="s">
        <v>7</v>
      </c>
      <c r="C8" s="2">
        <f>1.7894*10^(-5)</f>
        <v>1.7894000000000002E-5</v>
      </c>
    </row>
    <row r="9" spans="2:11" x14ac:dyDescent="0.35">
      <c r="B9" s="1" t="s">
        <v>8</v>
      </c>
      <c r="C9" s="5">
        <f>C3*((C4*C5*(C7-C5))/(C8^2))^(1/3)</f>
        <v>6.9484736019111022</v>
      </c>
    </row>
    <row r="11" spans="2:11" x14ac:dyDescent="0.35">
      <c r="B11" t="s">
        <v>10</v>
      </c>
      <c r="C11">
        <f>IF(C9&lt;3.3,24, IF(C9&lt;43.6,18.5,0.44))</f>
        <v>18.5</v>
      </c>
    </row>
    <row r="12" spans="2:11" x14ac:dyDescent="0.35">
      <c r="B12" t="s">
        <v>11</v>
      </c>
      <c r="C12">
        <f>IF(C9&lt;3.3,1, IF(C9&lt;43.6,0.6,0))</f>
        <v>0.6</v>
      </c>
    </row>
    <row r="14" spans="2:11" ht="17.5" x14ac:dyDescent="0.45">
      <c r="B14" t="s">
        <v>12</v>
      </c>
      <c r="C14" s="5">
        <f>((4*C4*C3^(1+C12)*(C7-C5))/(3*C11*C8^(C12)*C5^(1-C12)))^(1/(2-C12))</f>
        <v>1.4214754900030122</v>
      </c>
    </row>
    <row r="16" spans="2:11" ht="16.5" x14ac:dyDescent="0.45">
      <c r="B16" t="s">
        <v>14</v>
      </c>
      <c r="C16" s="5">
        <f>C3*C14*C5/C8</f>
        <v>9.7312365891007619</v>
      </c>
    </row>
    <row r="17" spans="2:3" x14ac:dyDescent="0.35">
      <c r="B17" t="s">
        <v>15</v>
      </c>
      <c r="C17" s="10" t="str">
        <f>IF(C16&lt;150000, "Yes", "No")</f>
        <v>Yes</v>
      </c>
    </row>
    <row r="19" spans="2:3" x14ac:dyDescent="0.35">
      <c r="B19" t="s">
        <v>0</v>
      </c>
      <c r="C19">
        <f>150+75+75+5+67.5</f>
        <v>372.5</v>
      </c>
    </row>
    <row r="21" spans="2:3" ht="17.5" x14ac:dyDescent="0.45">
      <c r="B21" t="s">
        <v>20</v>
      </c>
    </row>
    <row r="22" spans="2:3" ht="16.5" x14ac:dyDescent="0.35">
      <c r="B22" t="s">
        <v>16</v>
      </c>
      <c r="C22" s="2">
        <f>PI()*(C3/2)^2</f>
        <v>7.8539816339744827E-9</v>
      </c>
    </row>
    <row r="23" spans="2:3" ht="16.5" x14ac:dyDescent="0.45">
      <c r="B23" t="s">
        <v>19</v>
      </c>
      <c r="C23" s="2">
        <f xml:space="preserve"> (4/3) * PI() * (C3/2)^3</f>
        <v>5.2359877559829878E-13</v>
      </c>
    </row>
    <row r="24" spans="2:3" ht="16.5" x14ac:dyDescent="0.45">
      <c r="B24" t="s">
        <v>18</v>
      </c>
      <c r="C24" s="2">
        <f>0.5*C9*C5*C22*C14^2</f>
        <v>6.7540479215529954E-8</v>
      </c>
    </row>
    <row r="25" spans="2:3" ht="16.5" x14ac:dyDescent="0.45">
      <c r="B25" t="s">
        <v>17</v>
      </c>
      <c r="C25" s="2">
        <f>C4*C23</f>
        <v>5.1365039886193115E-12</v>
      </c>
    </row>
  </sheetData>
  <conditionalFormatting sqref="C17">
    <cfRule type="containsText" dxfId="5" priority="1" operator="containsText" text="No">
      <formula>NOT(ISERROR(SEARCH("No",C17)))</formula>
    </cfRule>
    <cfRule type="containsText" dxfId="4" priority="2" operator="containsText" text="Yes">
      <formula>NOT(ISERROR(SEARCH("Yes",C17)))</formula>
    </cfRule>
  </conditionalFormatting>
  <hyperlinks>
    <hyperlink ref="K2" r:id="rId1" display="https://myengineeringtools.com/Piping/Terminal_Velocity_Particle.html" xr:uid="{B99437F8-E182-49EB-BCA2-142D9965F9CC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ADA65-7BA0-45CC-8002-28BF8C766993}">
  <dimension ref="A2:BB44"/>
  <sheetViews>
    <sheetView tabSelected="1" topLeftCell="A24" zoomScale="85" zoomScaleNormal="85" workbookViewId="0">
      <pane xSplit="1" topLeftCell="B1" activePane="topRight" state="frozen"/>
      <selection pane="topRight" activeCell="B44" sqref="B44"/>
    </sheetView>
  </sheetViews>
  <sheetFormatPr defaultRowHeight="14.5" x14ac:dyDescent="0.35"/>
  <cols>
    <col min="1" max="1" width="38.81640625" bestFit="1" customWidth="1"/>
    <col min="2" max="49" width="12.26953125" customWidth="1"/>
  </cols>
  <sheetData>
    <row r="2" spans="1:54" ht="16.5" x14ac:dyDescent="0.45">
      <c r="A2" t="s">
        <v>21</v>
      </c>
      <c r="B2">
        <v>0.1</v>
      </c>
    </row>
    <row r="3" spans="1:54" ht="16.5" x14ac:dyDescent="0.45">
      <c r="A3" s="6" t="s">
        <v>3</v>
      </c>
      <c r="B3" s="6">
        <v>1E-3</v>
      </c>
      <c r="C3" s="6">
        <f>10^(LOG10(B3)+$B$2)</f>
        <v>1.2589254117941662E-3</v>
      </c>
      <c r="D3" s="6">
        <f t="shared" ref="D3:I3" si="0">10^(LOG10(C3)+$B$2)</f>
        <v>1.5848931924611121E-3</v>
      </c>
      <c r="E3" s="6">
        <f t="shared" si="0"/>
        <v>1.9952623149688781E-3</v>
      </c>
      <c r="F3" s="6">
        <f t="shared" si="0"/>
        <v>2.5118864315095777E-3</v>
      </c>
      <c r="G3" s="6">
        <f t="shared" si="0"/>
        <v>3.1622776601683733E-3</v>
      </c>
      <c r="H3" s="6">
        <f t="shared" si="0"/>
        <v>3.9810717055349647E-3</v>
      </c>
      <c r="I3" s="6">
        <f t="shared" si="0"/>
        <v>5.0118723362727125E-3</v>
      </c>
      <c r="J3" s="6">
        <f t="shared" ref="J3:L3" si="1">10^(LOG10(I3)+$B$2)</f>
        <v>6.309573444801919E-3</v>
      </c>
      <c r="K3" s="6">
        <f t="shared" si="1"/>
        <v>7.9432823472427912E-3</v>
      </c>
      <c r="L3" s="6">
        <f t="shared" si="1"/>
        <v>9.999999999999969E-3</v>
      </c>
      <c r="M3" s="6">
        <f t="shared" ref="M3:AE3" si="2">10^(LOG10(L3)+$B$2)</f>
        <v>1.2589254117941633E-2</v>
      </c>
      <c r="N3" s="6">
        <f t="shared" si="2"/>
        <v>1.5848931924611082E-2</v>
      </c>
      <c r="O3" s="6">
        <f t="shared" si="2"/>
        <v>1.9952623149688729E-2</v>
      </c>
      <c r="P3" s="6">
        <f t="shared" si="2"/>
        <v>2.5118864315095704E-2</v>
      </c>
      <c r="Q3" s="6">
        <f t="shared" si="2"/>
        <v>3.1622776601683666E-2</v>
      </c>
      <c r="R3" s="6">
        <f t="shared" si="2"/>
        <v>3.9810717055349547E-2</v>
      </c>
      <c r="S3" s="6">
        <f t="shared" si="2"/>
        <v>5.0118723362727005E-2</v>
      </c>
      <c r="T3" s="6">
        <f t="shared" si="2"/>
        <v>6.3095734448019011E-2</v>
      </c>
      <c r="U3" s="6">
        <f t="shared" si="2"/>
        <v>7.9432823472427749E-2</v>
      </c>
      <c r="V3" s="6">
        <f t="shared" si="2"/>
        <v>9.9999999999999534E-2</v>
      </c>
      <c r="W3" s="6">
        <f t="shared" si="2"/>
        <v>0.12589254117941615</v>
      </c>
      <c r="X3" s="6">
        <f t="shared" si="2"/>
        <v>0.15848931924611059</v>
      </c>
      <c r="Y3" s="6">
        <f t="shared" si="2"/>
        <v>0.199526231496887</v>
      </c>
      <c r="Z3" s="6">
        <f t="shared" si="2"/>
        <v>0.25118864315095679</v>
      </c>
      <c r="AA3" s="6">
        <f t="shared" si="2"/>
        <v>0.31622776601683639</v>
      </c>
      <c r="AB3" s="6">
        <f t="shared" si="2"/>
        <v>0.39810717055349526</v>
      </c>
      <c r="AC3" s="6">
        <f t="shared" si="2"/>
        <v>0.5011872336272698</v>
      </c>
      <c r="AD3" s="6">
        <f t="shared" si="2"/>
        <v>0.63095734448019014</v>
      </c>
      <c r="AE3" s="6">
        <f t="shared" si="2"/>
        <v>0.79432823472427749</v>
      </c>
      <c r="AF3" s="6">
        <f t="shared" ref="AF3:AM3" si="3">10^(LOG10(AE3)+$B$2)</f>
        <v>0.99999999999999489</v>
      </c>
      <c r="AG3" s="6">
        <f t="shared" si="3"/>
        <v>1.2589254117941608</v>
      </c>
      <c r="AH3" s="6">
        <f t="shared" si="3"/>
        <v>1.5848931924611056</v>
      </c>
      <c r="AI3" s="6">
        <f t="shared" si="3"/>
        <v>1.9952623149688697</v>
      </c>
      <c r="AJ3" s="6">
        <f t="shared" si="3"/>
        <v>2.5118864315095681</v>
      </c>
      <c r="AK3" s="6">
        <f t="shared" si="3"/>
        <v>3.1622776601683644</v>
      </c>
      <c r="AL3" s="6">
        <f t="shared" si="3"/>
        <v>3.981071705534954</v>
      </c>
      <c r="AM3" s="6">
        <f t="shared" si="3"/>
        <v>5.0118723362727007</v>
      </c>
      <c r="AN3" s="6">
        <f t="shared" ref="AN3:AU3" si="4">10^(LOG10(AM3)+$B$2)</f>
        <v>6.309573444801905</v>
      </c>
      <c r="AO3" s="6">
        <f t="shared" si="4"/>
        <v>7.943282347242782</v>
      </c>
      <c r="AP3" s="6">
        <f t="shared" si="4"/>
        <v>9.9999999999999627</v>
      </c>
      <c r="AQ3" s="6">
        <f t="shared" si="4"/>
        <v>12.589254117941623</v>
      </c>
      <c r="AR3" s="6">
        <f t="shared" si="4"/>
        <v>15.84893192461108</v>
      </c>
      <c r="AS3" s="6">
        <f t="shared" si="4"/>
        <v>19.952623149688733</v>
      </c>
      <c r="AT3" s="6">
        <f t="shared" si="4"/>
        <v>25.118864315095745</v>
      </c>
      <c r="AU3" s="6">
        <f t="shared" si="4"/>
        <v>31.622776601683732</v>
      </c>
    </row>
    <row r="4" spans="1:54" ht="16.5" x14ac:dyDescent="0.45">
      <c r="A4" t="s">
        <v>2</v>
      </c>
      <c r="B4" s="2">
        <f>B3/1000</f>
        <v>9.9999999999999995E-7</v>
      </c>
      <c r="C4" s="2">
        <f t="shared" ref="C4:F4" si="5">C3/1000</f>
        <v>1.2589254117941661E-6</v>
      </c>
      <c r="D4" s="2">
        <f t="shared" si="5"/>
        <v>1.5848931924611122E-6</v>
      </c>
      <c r="E4" s="2">
        <f t="shared" si="5"/>
        <v>1.9952623149688779E-6</v>
      </c>
      <c r="F4" s="2">
        <f t="shared" si="5"/>
        <v>2.5118864315095776E-6</v>
      </c>
      <c r="G4" s="2">
        <f>G3/1000</f>
        <v>3.1622776601683733E-6</v>
      </c>
      <c r="H4" s="2">
        <f t="shared" ref="H4" si="6">H3/1000</f>
        <v>3.9810717055349649E-6</v>
      </c>
      <c r="I4" s="2">
        <f>I3/1000</f>
        <v>5.0118723362727123E-6</v>
      </c>
      <c r="J4" s="2">
        <f t="shared" ref="J4:L4" si="7">J3/1000</f>
        <v>6.3095734448019186E-6</v>
      </c>
      <c r="K4" s="2">
        <f t="shared" si="7"/>
        <v>7.9432823472427913E-6</v>
      </c>
      <c r="L4" s="2">
        <f t="shared" si="7"/>
        <v>9.9999999999999686E-6</v>
      </c>
      <c r="M4" s="2">
        <f t="shared" ref="M4" si="8">M3/1000</f>
        <v>1.2589254117941634E-5</v>
      </c>
      <c r="N4" s="2">
        <f t="shared" ref="N4:O4" si="9">N3/1000</f>
        <v>1.5848931924611084E-5</v>
      </c>
      <c r="O4" s="2">
        <f t="shared" si="9"/>
        <v>1.9952623149688729E-5</v>
      </c>
      <c r="P4" s="2">
        <f t="shared" ref="P4" si="10">P3/1000</f>
        <v>2.5118864315095703E-5</v>
      </c>
      <c r="Q4" s="2">
        <f t="shared" ref="Q4:R4" si="11">Q3/1000</f>
        <v>3.1622776601683667E-5</v>
      </c>
      <c r="R4" s="2">
        <f t="shared" si="11"/>
        <v>3.9810717055349545E-5</v>
      </c>
      <c r="S4" s="2">
        <f t="shared" ref="S4" si="12">S3/1000</f>
        <v>5.0118723362727007E-5</v>
      </c>
      <c r="T4" s="2">
        <f t="shared" ref="T4:U4" si="13">T3/1000</f>
        <v>6.3095734448019008E-5</v>
      </c>
      <c r="U4" s="2">
        <f t="shared" si="13"/>
        <v>7.9432823472427747E-5</v>
      </c>
      <c r="V4" s="2">
        <f t="shared" ref="V4" si="14">V3/1000</f>
        <v>9.999999999999953E-5</v>
      </c>
      <c r="W4" s="2">
        <f t="shared" ref="W4:X4" si="15">W3/1000</f>
        <v>1.2589254117941615E-4</v>
      </c>
      <c r="X4" s="2">
        <f t="shared" si="15"/>
        <v>1.5848931924611061E-4</v>
      </c>
      <c r="Y4" s="2">
        <f t="shared" ref="Y4" si="16">Y3/1000</f>
        <v>1.9952623149688701E-4</v>
      </c>
      <c r="Z4" s="2">
        <f t="shared" ref="Z4:AA4" si="17">Z3/1000</f>
        <v>2.5118864315095682E-4</v>
      </c>
      <c r="AA4" s="2">
        <f t="shared" si="17"/>
        <v>3.1622776601683637E-4</v>
      </c>
      <c r="AB4" s="2">
        <f>AB3/1000</f>
        <v>3.9810717055349524E-4</v>
      </c>
      <c r="AC4" s="2">
        <f t="shared" ref="AC4" si="18">AC3/1000</f>
        <v>5.0118723362726982E-4</v>
      </c>
      <c r="AD4" s="2">
        <f t="shared" ref="AD4" si="19">AD3/1000</f>
        <v>6.3095734448019017E-4</v>
      </c>
      <c r="AE4" s="2">
        <f t="shared" ref="AE4" si="20">AE3/1000</f>
        <v>7.9432823472427752E-4</v>
      </c>
      <c r="AF4" s="2">
        <f t="shared" ref="AF4" si="21">AF3/1000</f>
        <v>9.9999999999999482E-4</v>
      </c>
      <c r="AG4" s="2">
        <f t="shared" ref="AG4" si="22">AG3/1000</f>
        <v>1.2589254117941608E-3</v>
      </c>
      <c r="AH4" s="2">
        <f t="shared" ref="AH4" si="23">AH3/1000</f>
        <v>1.5848931924611056E-3</v>
      </c>
      <c r="AI4" s="2">
        <f t="shared" ref="AI4" si="24">AI3/1000</f>
        <v>1.9952623149688698E-3</v>
      </c>
      <c r="AJ4" s="2">
        <f t="shared" ref="AJ4" si="25">AJ3/1000</f>
        <v>2.5118864315095682E-3</v>
      </c>
      <c r="AK4" s="2">
        <f t="shared" ref="AK4" si="26">AK3/1000</f>
        <v>3.1622776601683642E-3</v>
      </c>
      <c r="AL4" s="2">
        <f t="shared" ref="AL4" si="27">AL3/1000</f>
        <v>3.9810717055349543E-3</v>
      </c>
      <c r="AM4" s="2">
        <f t="shared" ref="AM4" si="28">AM3/1000</f>
        <v>5.0118723362727003E-3</v>
      </c>
      <c r="AN4" s="2">
        <f t="shared" ref="AN4" si="29">AN3/1000</f>
        <v>6.3095734448019051E-3</v>
      </c>
      <c r="AO4" s="2">
        <f t="shared" ref="AO4" si="30">AO3/1000</f>
        <v>7.9432823472427826E-3</v>
      </c>
      <c r="AP4" s="2">
        <f t="shared" ref="AP4" si="31">AP3/1000</f>
        <v>9.999999999999962E-3</v>
      </c>
      <c r="AQ4" s="2">
        <f t="shared" ref="AQ4" si="32">AQ3/1000</f>
        <v>1.2589254117941623E-2</v>
      </c>
      <c r="AR4" s="2">
        <f t="shared" ref="AR4" si="33">AR3/1000</f>
        <v>1.5848931924611079E-2</v>
      </c>
      <c r="AS4" s="2">
        <f t="shared" ref="AS4" si="34">AS3/1000</f>
        <v>1.9952623149688733E-2</v>
      </c>
      <c r="AT4" s="2">
        <f t="shared" ref="AT4" si="35">AT3/1000</f>
        <v>2.5118864315095746E-2</v>
      </c>
      <c r="AU4" s="2">
        <f t="shared" ref="AU4" si="36">AU3/1000</f>
        <v>3.1622776601683729E-2</v>
      </c>
      <c r="AV4" s="2"/>
      <c r="AW4" s="2"/>
      <c r="AX4" s="2"/>
      <c r="AY4" s="2"/>
      <c r="AZ4" s="2"/>
      <c r="BA4" s="2"/>
      <c r="BB4" s="2"/>
    </row>
    <row r="5" spans="1:54" ht="16.5" x14ac:dyDescent="0.35">
      <c r="A5" t="s">
        <v>4</v>
      </c>
      <c r="B5">
        <v>9.81</v>
      </c>
      <c r="C5">
        <v>9.81</v>
      </c>
      <c r="D5">
        <v>9.81</v>
      </c>
      <c r="E5">
        <v>9.81</v>
      </c>
      <c r="F5">
        <v>9.81</v>
      </c>
      <c r="G5">
        <v>9.81</v>
      </c>
      <c r="H5">
        <v>9.81</v>
      </c>
      <c r="I5">
        <v>9.81</v>
      </c>
      <c r="J5">
        <v>9.81</v>
      </c>
      <c r="K5">
        <v>9.81</v>
      </c>
      <c r="L5">
        <v>9.81</v>
      </c>
      <c r="M5">
        <v>9.81</v>
      </c>
      <c r="N5">
        <v>9.81</v>
      </c>
      <c r="O5">
        <v>9.81</v>
      </c>
      <c r="P5">
        <v>9.81</v>
      </c>
      <c r="Q5">
        <v>9.81</v>
      </c>
      <c r="R5">
        <v>9.81</v>
      </c>
      <c r="S5">
        <v>9.81</v>
      </c>
      <c r="T5">
        <v>9.81</v>
      </c>
      <c r="U5">
        <v>9.81</v>
      </c>
      <c r="V5">
        <v>9.81</v>
      </c>
      <c r="W5">
        <v>9.81</v>
      </c>
      <c r="X5">
        <v>9.81</v>
      </c>
      <c r="Y5">
        <v>9.81</v>
      </c>
      <c r="Z5">
        <v>9.81</v>
      </c>
      <c r="AA5">
        <v>9.81</v>
      </c>
      <c r="AB5">
        <v>9.81</v>
      </c>
      <c r="AC5">
        <v>9.81</v>
      </c>
      <c r="AD5">
        <v>9.81</v>
      </c>
      <c r="AE5">
        <v>9.81</v>
      </c>
      <c r="AF5">
        <v>9.81</v>
      </c>
      <c r="AG5">
        <v>9.81</v>
      </c>
      <c r="AH5">
        <v>9.81</v>
      </c>
      <c r="AI5">
        <v>9.81</v>
      </c>
      <c r="AJ5">
        <v>9.81</v>
      </c>
      <c r="AK5">
        <v>9.81</v>
      </c>
      <c r="AL5">
        <v>9.81</v>
      </c>
      <c r="AM5">
        <v>9.81</v>
      </c>
      <c r="AN5">
        <v>9.81</v>
      </c>
      <c r="AO5">
        <v>9.81</v>
      </c>
      <c r="AP5">
        <v>9.81</v>
      </c>
      <c r="AQ5">
        <v>9.81</v>
      </c>
      <c r="AR5">
        <v>9.81</v>
      </c>
      <c r="AS5">
        <v>9.81</v>
      </c>
      <c r="AT5">
        <v>9.81</v>
      </c>
      <c r="AU5">
        <v>9.81</v>
      </c>
    </row>
    <row r="6" spans="1:54" ht="17.5" x14ac:dyDescent="0.45">
      <c r="A6" s="1" t="s">
        <v>5</v>
      </c>
      <c r="B6" s="5">
        <v>1.2250000000000001</v>
      </c>
      <c r="C6" s="5">
        <v>1.2250000000000001</v>
      </c>
      <c r="D6" s="5">
        <v>1.2250000000000001</v>
      </c>
      <c r="E6" s="5">
        <v>1.2250000000000001</v>
      </c>
      <c r="F6" s="5">
        <v>1.2250000000000001</v>
      </c>
      <c r="G6" s="5">
        <v>1.2250000000000001</v>
      </c>
      <c r="H6" s="5">
        <v>1.2250000000000001</v>
      </c>
      <c r="I6" s="5">
        <v>1.2250000000000001</v>
      </c>
      <c r="J6" s="5">
        <v>1.2250000000000001</v>
      </c>
      <c r="K6" s="5">
        <v>1.2250000000000001</v>
      </c>
      <c r="L6" s="5">
        <v>1.2250000000000001</v>
      </c>
      <c r="M6" s="5">
        <v>1.2250000000000001</v>
      </c>
      <c r="N6" s="5">
        <v>1.2250000000000001</v>
      </c>
      <c r="O6" s="5">
        <v>1.2250000000000001</v>
      </c>
      <c r="P6" s="5">
        <v>1.2250000000000001</v>
      </c>
      <c r="Q6" s="5">
        <v>1.2250000000000001</v>
      </c>
      <c r="R6" s="5">
        <v>1.2250000000000001</v>
      </c>
      <c r="S6" s="5">
        <v>1.2250000000000001</v>
      </c>
      <c r="T6" s="5">
        <v>1.2250000000000001</v>
      </c>
      <c r="U6" s="5">
        <v>1.2250000000000001</v>
      </c>
      <c r="V6" s="5">
        <v>1.2250000000000001</v>
      </c>
      <c r="W6" s="5">
        <v>1.2250000000000001</v>
      </c>
      <c r="X6" s="5">
        <v>1.2250000000000001</v>
      </c>
      <c r="Y6" s="5">
        <v>1.2250000000000001</v>
      </c>
      <c r="Z6" s="5">
        <v>1.2250000000000001</v>
      </c>
      <c r="AA6" s="5">
        <v>1.2250000000000001</v>
      </c>
      <c r="AB6" s="5">
        <v>1.2250000000000001</v>
      </c>
      <c r="AC6" s="5">
        <v>1.2250000000000001</v>
      </c>
      <c r="AD6" s="5">
        <v>1.2250000000000001</v>
      </c>
      <c r="AE6" s="5">
        <v>1.2250000000000001</v>
      </c>
      <c r="AF6" s="5">
        <v>1.2250000000000001</v>
      </c>
      <c r="AG6" s="5">
        <v>1.2250000000000001</v>
      </c>
      <c r="AH6" s="5">
        <v>1.2250000000000001</v>
      </c>
      <c r="AI6" s="5">
        <v>1.2250000000000001</v>
      </c>
      <c r="AJ6" s="5">
        <v>1.2250000000000001</v>
      </c>
      <c r="AK6" s="5">
        <v>1.2250000000000001</v>
      </c>
      <c r="AL6" s="5">
        <v>1.2250000000000001</v>
      </c>
      <c r="AM6" s="5">
        <v>1.2250000000000001</v>
      </c>
      <c r="AN6" s="5">
        <v>1.2250000000000001</v>
      </c>
      <c r="AO6" s="5">
        <v>1.2250000000000001</v>
      </c>
      <c r="AP6" s="5">
        <v>1.2250000000000001</v>
      </c>
      <c r="AQ6" s="5">
        <v>1.2250000000000001</v>
      </c>
      <c r="AR6" s="5">
        <v>1.2250000000000001</v>
      </c>
      <c r="AS6" s="5">
        <v>1.2250000000000001</v>
      </c>
      <c r="AT6" s="5">
        <v>1.2250000000000001</v>
      </c>
      <c r="AU6" s="5">
        <v>1.2250000000000001</v>
      </c>
      <c r="AV6" s="5"/>
      <c r="AW6" s="5"/>
      <c r="AX6" s="5"/>
      <c r="AY6" s="5"/>
      <c r="AZ6" s="5"/>
      <c r="BA6" s="5"/>
      <c r="BB6" s="5"/>
    </row>
    <row r="7" spans="1:54" ht="17.5" x14ac:dyDescent="0.45">
      <c r="A7" s="8" t="s">
        <v>9</v>
      </c>
      <c r="B7" s="6">
        <v>8.94</v>
      </c>
      <c r="C7">
        <v>8.94</v>
      </c>
      <c r="D7">
        <v>8.94</v>
      </c>
      <c r="E7">
        <v>8.94</v>
      </c>
      <c r="F7">
        <v>8.94</v>
      </c>
      <c r="G7">
        <v>8.94</v>
      </c>
      <c r="H7">
        <v>8.94</v>
      </c>
      <c r="I7">
        <f>$B$7</f>
        <v>8.94</v>
      </c>
      <c r="J7">
        <v>8.94</v>
      </c>
      <c r="K7">
        <f t="shared" ref="K7:AA7" si="37">$B$7</f>
        <v>8.94</v>
      </c>
      <c r="L7">
        <f t="shared" si="37"/>
        <v>8.94</v>
      </c>
      <c r="M7">
        <v>8.94</v>
      </c>
      <c r="N7">
        <f t="shared" si="37"/>
        <v>8.94</v>
      </c>
      <c r="O7">
        <f t="shared" si="37"/>
        <v>8.94</v>
      </c>
      <c r="P7">
        <v>8.94</v>
      </c>
      <c r="Q7">
        <f t="shared" si="37"/>
        <v>8.94</v>
      </c>
      <c r="R7">
        <f t="shared" si="37"/>
        <v>8.94</v>
      </c>
      <c r="S7">
        <v>8.94</v>
      </c>
      <c r="T7">
        <f t="shared" si="37"/>
        <v>8.94</v>
      </c>
      <c r="U7">
        <f t="shared" si="37"/>
        <v>8.94</v>
      </c>
      <c r="V7">
        <v>8.94</v>
      </c>
      <c r="W7">
        <f t="shared" si="37"/>
        <v>8.94</v>
      </c>
      <c r="X7">
        <f t="shared" si="37"/>
        <v>8.94</v>
      </c>
      <c r="Y7">
        <v>8.94</v>
      </c>
      <c r="Z7">
        <f t="shared" si="37"/>
        <v>8.94</v>
      </c>
      <c r="AA7">
        <f t="shared" si="37"/>
        <v>8.94</v>
      </c>
      <c r="AB7">
        <f>$B$7</f>
        <v>8.94</v>
      </c>
      <c r="AC7">
        <v>8.94</v>
      </c>
      <c r="AD7">
        <f t="shared" ref="AD7:AT7" si="38">$B$7</f>
        <v>8.94</v>
      </c>
      <c r="AE7">
        <f t="shared" si="38"/>
        <v>8.94</v>
      </c>
      <c r="AF7">
        <v>8.94</v>
      </c>
      <c r="AG7">
        <f t="shared" si="38"/>
        <v>8.94</v>
      </c>
      <c r="AH7">
        <f t="shared" si="38"/>
        <v>8.94</v>
      </c>
      <c r="AI7">
        <v>8.94</v>
      </c>
      <c r="AJ7">
        <f t="shared" si="38"/>
        <v>8.94</v>
      </c>
      <c r="AK7">
        <f t="shared" si="38"/>
        <v>8.94</v>
      </c>
      <c r="AL7">
        <v>8.94</v>
      </c>
      <c r="AM7">
        <f t="shared" si="38"/>
        <v>8.94</v>
      </c>
      <c r="AN7">
        <f t="shared" si="38"/>
        <v>8.94</v>
      </c>
      <c r="AO7">
        <v>8.94</v>
      </c>
      <c r="AP7">
        <f t="shared" si="38"/>
        <v>8.94</v>
      </c>
      <c r="AQ7">
        <f t="shared" si="38"/>
        <v>8.94</v>
      </c>
      <c r="AR7">
        <v>8.94</v>
      </c>
      <c r="AS7">
        <f t="shared" si="38"/>
        <v>8.94</v>
      </c>
      <c r="AT7">
        <f t="shared" si="38"/>
        <v>8.94</v>
      </c>
      <c r="AU7">
        <v>8.94</v>
      </c>
    </row>
    <row r="8" spans="1:54" ht="17.5" x14ac:dyDescent="0.45">
      <c r="A8" s="1" t="s">
        <v>6</v>
      </c>
      <c r="B8">
        <f>B7*1000</f>
        <v>8940</v>
      </c>
      <c r="C8">
        <f t="shared" ref="C8:F8" si="39">C7*1000</f>
        <v>8940</v>
      </c>
      <c r="D8">
        <f t="shared" si="39"/>
        <v>8940</v>
      </c>
      <c r="E8">
        <f t="shared" si="39"/>
        <v>8940</v>
      </c>
      <c r="F8">
        <f t="shared" si="39"/>
        <v>8940</v>
      </c>
      <c r="G8">
        <f>G7*1000</f>
        <v>8940</v>
      </c>
      <c r="H8">
        <f t="shared" ref="H8" si="40">H7*1000</f>
        <v>8940</v>
      </c>
      <c r="I8">
        <f>I7*1000</f>
        <v>8940</v>
      </c>
      <c r="J8">
        <f t="shared" ref="J8:L8" si="41">J7*1000</f>
        <v>8940</v>
      </c>
      <c r="K8">
        <f t="shared" si="41"/>
        <v>8940</v>
      </c>
      <c r="L8">
        <f t="shared" si="41"/>
        <v>8940</v>
      </c>
      <c r="M8">
        <f t="shared" ref="M8" si="42">M7*1000</f>
        <v>8940</v>
      </c>
      <c r="N8">
        <f t="shared" ref="N8:O8" si="43">N7*1000</f>
        <v>8940</v>
      </c>
      <c r="O8">
        <f t="shared" si="43"/>
        <v>8940</v>
      </c>
      <c r="P8">
        <f t="shared" ref="P8" si="44">P7*1000</f>
        <v>8940</v>
      </c>
      <c r="Q8">
        <f t="shared" ref="Q8:R8" si="45">Q7*1000</f>
        <v>8940</v>
      </c>
      <c r="R8">
        <f t="shared" si="45"/>
        <v>8940</v>
      </c>
      <c r="S8">
        <f t="shared" ref="S8" si="46">S7*1000</f>
        <v>8940</v>
      </c>
      <c r="T8">
        <f t="shared" ref="T8:U8" si="47">T7*1000</f>
        <v>8940</v>
      </c>
      <c r="U8">
        <f t="shared" si="47"/>
        <v>8940</v>
      </c>
      <c r="V8">
        <f t="shared" ref="V8" si="48">V7*1000</f>
        <v>8940</v>
      </c>
      <c r="W8">
        <f t="shared" ref="W8:X8" si="49">W7*1000</f>
        <v>8940</v>
      </c>
      <c r="X8">
        <f t="shared" si="49"/>
        <v>8940</v>
      </c>
      <c r="Y8">
        <f t="shared" ref="Y8" si="50">Y7*1000</f>
        <v>8940</v>
      </c>
      <c r="Z8">
        <f t="shared" ref="Z8:AA8" si="51">Z7*1000</f>
        <v>8940</v>
      </c>
      <c r="AA8">
        <f t="shared" si="51"/>
        <v>8940</v>
      </c>
      <c r="AB8">
        <f>AB7*1000</f>
        <v>8940</v>
      </c>
      <c r="AC8">
        <f t="shared" ref="AC8" si="52">AC7*1000</f>
        <v>8940</v>
      </c>
      <c r="AD8">
        <f t="shared" ref="AD8" si="53">AD7*1000</f>
        <v>8940</v>
      </c>
      <c r="AE8">
        <f t="shared" ref="AE8" si="54">AE7*1000</f>
        <v>8940</v>
      </c>
      <c r="AF8">
        <f t="shared" ref="AF8" si="55">AF7*1000</f>
        <v>8940</v>
      </c>
      <c r="AG8">
        <f t="shared" ref="AG8" si="56">AG7*1000</f>
        <v>8940</v>
      </c>
      <c r="AH8">
        <f t="shared" ref="AH8" si="57">AH7*1000</f>
        <v>8940</v>
      </c>
      <c r="AI8">
        <f t="shared" ref="AI8" si="58">AI7*1000</f>
        <v>8940</v>
      </c>
      <c r="AJ8">
        <f t="shared" ref="AJ8" si="59">AJ7*1000</f>
        <v>8940</v>
      </c>
      <c r="AK8">
        <f t="shared" ref="AK8" si="60">AK7*1000</f>
        <v>8940</v>
      </c>
      <c r="AL8">
        <f t="shared" ref="AL8" si="61">AL7*1000</f>
        <v>8940</v>
      </c>
      <c r="AM8">
        <f t="shared" ref="AM8" si="62">AM7*1000</f>
        <v>8940</v>
      </c>
      <c r="AN8">
        <f t="shared" ref="AN8" si="63">AN7*1000</f>
        <v>8940</v>
      </c>
      <c r="AO8">
        <f t="shared" ref="AO8" si="64">AO7*1000</f>
        <v>8940</v>
      </c>
      <c r="AP8">
        <f t="shared" ref="AP8" si="65">AP7*1000</f>
        <v>8940</v>
      </c>
      <c r="AQ8">
        <f t="shared" ref="AQ8" si="66">AQ7*1000</f>
        <v>8940</v>
      </c>
      <c r="AR8">
        <f t="shared" ref="AR8" si="67">AR7*1000</f>
        <v>8940</v>
      </c>
      <c r="AS8">
        <f t="shared" ref="AS8" si="68">AS7*1000</f>
        <v>8940</v>
      </c>
      <c r="AT8">
        <f t="shared" ref="AT8" si="69">AT7*1000</f>
        <v>8940</v>
      </c>
      <c r="AU8">
        <f t="shared" ref="AU8" si="70">AU7*1000</f>
        <v>8940</v>
      </c>
    </row>
    <row r="9" spans="1:54" x14ac:dyDescent="0.35">
      <c r="A9" s="1" t="s">
        <v>7</v>
      </c>
      <c r="B9" s="2">
        <f>1.7894*10^(-5)</f>
        <v>1.7894000000000002E-5</v>
      </c>
      <c r="C9" s="2">
        <f t="shared" ref="C9:AU9" si="71">1.7894*10^(-5)</f>
        <v>1.7894000000000002E-5</v>
      </c>
      <c r="D9" s="2">
        <f t="shared" si="71"/>
        <v>1.7894000000000002E-5</v>
      </c>
      <c r="E9" s="2">
        <f t="shared" si="71"/>
        <v>1.7894000000000002E-5</v>
      </c>
      <c r="F9" s="2">
        <f t="shared" si="71"/>
        <v>1.7894000000000002E-5</v>
      </c>
      <c r="G9" s="2">
        <f>1.7894*10^(-5)</f>
        <v>1.7894000000000002E-5</v>
      </c>
      <c r="H9" s="2">
        <f t="shared" si="71"/>
        <v>1.7894000000000002E-5</v>
      </c>
      <c r="I9" s="2">
        <f>1.7894*10^(-5)</f>
        <v>1.7894000000000002E-5</v>
      </c>
      <c r="J9" s="2">
        <f t="shared" si="71"/>
        <v>1.7894000000000002E-5</v>
      </c>
      <c r="K9" s="2">
        <f t="shared" si="71"/>
        <v>1.7894000000000002E-5</v>
      </c>
      <c r="L9" s="2">
        <f t="shared" si="71"/>
        <v>1.7894000000000002E-5</v>
      </c>
      <c r="M9" s="2">
        <f t="shared" si="71"/>
        <v>1.7894000000000002E-5</v>
      </c>
      <c r="N9" s="2">
        <f t="shared" si="71"/>
        <v>1.7894000000000002E-5</v>
      </c>
      <c r="O9" s="2">
        <f t="shared" si="71"/>
        <v>1.7894000000000002E-5</v>
      </c>
      <c r="P9" s="2">
        <f t="shared" si="71"/>
        <v>1.7894000000000002E-5</v>
      </c>
      <c r="Q9" s="2">
        <f t="shared" si="71"/>
        <v>1.7894000000000002E-5</v>
      </c>
      <c r="R9" s="2">
        <f t="shared" si="71"/>
        <v>1.7894000000000002E-5</v>
      </c>
      <c r="S9" s="2">
        <f t="shared" si="71"/>
        <v>1.7894000000000002E-5</v>
      </c>
      <c r="T9" s="2">
        <f t="shared" si="71"/>
        <v>1.7894000000000002E-5</v>
      </c>
      <c r="U9" s="2">
        <f t="shared" si="71"/>
        <v>1.7894000000000002E-5</v>
      </c>
      <c r="V9" s="2">
        <f t="shared" si="71"/>
        <v>1.7894000000000002E-5</v>
      </c>
      <c r="W9" s="2">
        <f t="shared" si="71"/>
        <v>1.7894000000000002E-5</v>
      </c>
      <c r="X9" s="2">
        <f t="shared" si="71"/>
        <v>1.7894000000000002E-5</v>
      </c>
      <c r="Y9" s="2">
        <f t="shared" si="71"/>
        <v>1.7894000000000002E-5</v>
      </c>
      <c r="Z9" s="2">
        <f t="shared" si="71"/>
        <v>1.7894000000000002E-5</v>
      </c>
      <c r="AA9" s="2">
        <f t="shared" si="71"/>
        <v>1.7894000000000002E-5</v>
      </c>
      <c r="AB9" s="2">
        <f>1.7894*10^(-5)</f>
        <v>1.7894000000000002E-5</v>
      </c>
      <c r="AC9" s="2">
        <f t="shared" si="71"/>
        <v>1.7894000000000002E-5</v>
      </c>
      <c r="AD9" s="2">
        <f t="shared" si="71"/>
        <v>1.7894000000000002E-5</v>
      </c>
      <c r="AE9" s="2">
        <f t="shared" si="71"/>
        <v>1.7894000000000002E-5</v>
      </c>
      <c r="AF9" s="2">
        <f t="shared" si="71"/>
        <v>1.7894000000000002E-5</v>
      </c>
      <c r="AG9" s="2">
        <f t="shared" si="71"/>
        <v>1.7894000000000002E-5</v>
      </c>
      <c r="AH9" s="2">
        <f t="shared" si="71"/>
        <v>1.7894000000000002E-5</v>
      </c>
      <c r="AI9" s="2">
        <f t="shared" si="71"/>
        <v>1.7894000000000002E-5</v>
      </c>
      <c r="AJ9" s="2">
        <f t="shared" si="71"/>
        <v>1.7894000000000002E-5</v>
      </c>
      <c r="AK9" s="2">
        <f t="shared" si="71"/>
        <v>1.7894000000000002E-5</v>
      </c>
      <c r="AL9" s="2">
        <f t="shared" si="71"/>
        <v>1.7894000000000002E-5</v>
      </c>
      <c r="AM9" s="2">
        <f t="shared" si="71"/>
        <v>1.7894000000000002E-5</v>
      </c>
      <c r="AN9" s="2">
        <f t="shared" si="71"/>
        <v>1.7894000000000002E-5</v>
      </c>
      <c r="AO9" s="2">
        <f t="shared" si="71"/>
        <v>1.7894000000000002E-5</v>
      </c>
      <c r="AP9" s="2">
        <f t="shared" si="71"/>
        <v>1.7894000000000002E-5</v>
      </c>
      <c r="AQ9" s="2">
        <f t="shared" si="71"/>
        <v>1.7894000000000002E-5</v>
      </c>
      <c r="AR9" s="2">
        <f t="shared" si="71"/>
        <v>1.7894000000000002E-5</v>
      </c>
      <c r="AS9" s="2">
        <f t="shared" si="71"/>
        <v>1.7894000000000002E-5</v>
      </c>
      <c r="AT9" s="2">
        <f t="shared" si="71"/>
        <v>1.7894000000000002E-5</v>
      </c>
      <c r="AU9" s="2">
        <f t="shared" si="71"/>
        <v>1.7894000000000002E-5</v>
      </c>
      <c r="AV9" s="2"/>
      <c r="AW9" s="2"/>
      <c r="AX9" s="2"/>
      <c r="AY9" s="2"/>
      <c r="AZ9" s="2"/>
      <c r="BA9" s="2"/>
      <c r="BB9" s="2"/>
    </row>
    <row r="10" spans="1:54" x14ac:dyDescent="0.35">
      <c r="A10" s="1" t="s">
        <v>8</v>
      </c>
      <c r="B10" s="5">
        <f>B4*((B5*B6*(B8-B6))/(B9^2))^(1/3)</f>
        <v>6.9484736019111024E-2</v>
      </c>
      <c r="C10" s="5">
        <f t="shared" ref="C10:F10" si="72">C4*((C5*C6*(C8-C6))/(C9^2))^(1/3)</f>
        <v>8.747609990626827E-2</v>
      </c>
      <c r="D10" s="5">
        <f t="shared" si="72"/>
        <v>0.11012588509664649</v>
      </c>
      <c r="E10" s="5">
        <f t="shared" si="72"/>
        <v>0.13864027524449282</v>
      </c>
      <c r="F10" s="5">
        <f t="shared" si="72"/>
        <v>0.17453776560342979</v>
      </c>
      <c r="G10" s="5">
        <f>G4*((G5*G6*(G8-G6))/(G9^2))^(1/3)</f>
        <v>0.21973002843593148</v>
      </c>
      <c r="H10" s="5">
        <f t="shared" ref="H10" si="73">H4*((H5*H6*(H8-H6))/(H9^2))^(1/3)</f>
        <v>0.2766237165322491</v>
      </c>
      <c r="I10" s="5">
        <f>I4*((I5*I6*(I8-I6))/(I9^2))^(1/3)</f>
        <v>0.34824862624739461</v>
      </c>
      <c r="J10" s="5">
        <f t="shared" ref="J10:L10" si="74">J4*((J5*J6*(J8-J6))/(J9^2))^(1/3)</f>
        <v>0.43841904520525427</v>
      </c>
      <c r="K10" s="5">
        <f t="shared" si="74"/>
        <v>0.55193687702342986</v>
      </c>
      <c r="L10" s="5">
        <f t="shared" si="74"/>
        <v>0.69484736019110804</v>
      </c>
      <c r="M10" s="5">
        <f t="shared" ref="M10" si="75">M4*((M5*M6*(M8-M6))/(M9^2))^(1/3)</f>
        <v>0.87476099906268079</v>
      </c>
      <c r="N10" s="5">
        <f t="shared" ref="N10:O10" si="76">N4*((N5*N6*(N8-N6))/(N9^2))^(1/3)</f>
        <v>1.1012588509664623</v>
      </c>
      <c r="O10" s="5">
        <f t="shared" si="76"/>
        <v>1.3864027524449247</v>
      </c>
      <c r="P10" s="5">
        <f t="shared" ref="P10" si="77">P4*((P5*P6*(P8-P6))/(P9^2))^(1/3)</f>
        <v>1.7453776560342928</v>
      </c>
      <c r="Q10" s="5">
        <f t="shared" ref="Q10:R10" si="78">Q4*((Q5*Q6*(Q8-Q6))/(Q9^2))^(1/3)</f>
        <v>2.1973002843593101</v>
      </c>
      <c r="R10" s="5">
        <f t="shared" si="78"/>
        <v>2.766237165322484</v>
      </c>
      <c r="S10" s="5">
        <f t="shared" ref="S10" si="79">S4*((S5*S6*(S8-S6))/(S9^2))^(1/3)</f>
        <v>3.4824862624739383</v>
      </c>
      <c r="T10" s="5">
        <f t="shared" ref="T10:U10" si="80">T4*((T5*T6*(T8-T6))/(T9^2))^(1/3)</f>
        <v>4.3841904520525308</v>
      </c>
      <c r="U10" s="5">
        <f t="shared" si="80"/>
        <v>5.519368770234288</v>
      </c>
      <c r="V10" s="5">
        <f t="shared" ref="V10" si="81">V4*((V5*V6*(V8-V6))/(V9^2))^(1/3)</f>
        <v>6.9484736019110693</v>
      </c>
      <c r="W10" s="5">
        <f t="shared" ref="W10:X10" si="82">W4*((W5*W6*(W8-W6))/(W9^2))^(1/3)</f>
        <v>8.7476099906267937</v>
      </c>
      <c r="X10" s="5">
        <f t="shared" si="82"/>
        <v>11.012588509664607</v>
      </c>
      <c r="Y10" s="5">
        <f t="shared" ref="Y10" si="83">Y4*((Y5*Y6*(Y8-Y6))/(Y9^2))^(1/3)</f>
        <v>13.864027524449229</v>
      </c>
      <c r="Z10" s="5">
        <f t="shared" ref="Z10:AA10" si="84">Z4*((Z5*Z6*(Z8-Z6))/(Z9^2))^(1/3)</f>
        <v>17.453776560342913</v>
      </c>
      <c r="AA10" s="5">
        <f t="shared" si="84"/>
        <v>21.973002843593083</v>
      </c>
      <c r="AB10" s="5">
        <f>AB4*((AB5*AB6*(AB8-AB6))/(AB9^2))^(1/3)</f>
        <v>27.662371653224824</v>
      </c>
      <c r="AC10" s="5">
        <f t="shared" ref="AC10" si="85">AC4*((AC5*AC6*(AC8-AC6))/(AC9^2))^(1/3)</f>
        <v>34.824862624739367</v>
      </c>
      <c r="AD10" s="5">
        <f t="shared" ref="AD10" si="86">AD4*((AD5*AD6*(AD8-AD6))/(AD9^2))^(1/3)</f>
        <v>43.841904520525311</v>
      </c>
      <c r="AE10" s="5">
        <f t="shared" ref="AE10" si="87">AE4*((AE5*AE6*(AE8-AE6))/(AE9^2))^(1/3)</f>
        <v>55.193687702342878</v>
      </c>
      <c r="AF10" s="5">
        <f t="shared" ref="AF10" si="88">AF4*((AF5*AF6*(AF8-AF6))/(AF9^2))^(1/3)</f>
        <v>69.484736019110656</v>
      </c>
      <c r="AG10" s="5">
        <f t="shared" ref="AG10" si="89">AG4*((AG5*AG6*(AG8-AG6))/(AG9^2))^(1/3)</f>
        <v>87.476099906267891</v>
      </c>
      <c r="AH10" s="5">
        <f t="shared" ref="AH10" si="90">AH4*((AH5*AH6*(AH8-AH6))/(AH9^2))^(1/3)</f>
        <v>110.12588509664604</v>
      </c>
      <c r="AI10" s="5">
        <f t="shared" ref="AI10" si="91">AI4*((AI5*AI6*(AI8-AI6))/(AI9^2))^(1/3)</f>
        <v>138.64027524449227</v>
      </c>
      <c r="AJ10" s="5">
        <f t="shared" ref="AJ10" si="92">AJ4*((AJ5*AJ6*(AJ8-AJ6))/(AJ9^2))^(1/3)</f>
        <v>174.53776560342914</v>
      </c>
      <c r="AK10" s="5">
        <f t="shared" ref="AK10" si="93">AK4*((AK5*AK6*(AK8-AK6))/(AK9^2))^(1/3)</f>
        <v>219.73002843593085</v>
      </c>
      <c r="AL10" s="5">
        <f t="shared" ref="AL10" si="94">AL4*((AL5*AL6*(AL8-AL6))/(AL9^2))^(1/3)</f>
        <v>276.62371653224841</v>
      </c>
      <c r="AM10" s="5">
        <f t="shared" ref="AM10" si="95">AM4*((AM5*AM6*(AM8-AM6))/(AM9^2))^(1/3)</f>
        <v>348.24862624739382</v>
      </c>
      <c r="AN10" s="5">
        <f t="shared" ref="AN10" si="96">AN4*((AN5*AN6*(AN8-AN6))/(AN9^2))^(1/3)</f>
        <v>438.41904520525333</v>
      </c>
      <c r="AO10" s="5">
        <f t="shared" ref="AO10" si="97">AO4*((AO5*AO6*(AO8-AO6))/(AO9^2))^(1/3)</f>
        <v>551.93687702342925</v>
      </c>
      <c r="AP10" s="5">
        <f t="shared" ref="AP10" si="98">AP4*((AP5*AP6*(AP8-AP6))/(AP9^2))^(1/3)</f>
        <v>694.84736019110755</v>
      </c>
      <c r="AQ10" s="5">
        <f t="shared" ref="AQ10" si="99">AQ4*((AQ5*AQ6*(AQ8-AQ6))/(AQ9^2))^(1/3)</f>
        <v>874.76099906268007</v>
      </c>
      <c r="AR10" s="5">
        <f t="shared" ref="AR10" si="100">AR4*((AR5*AR6*(AR8-AR6))/(AR9^2))^(1/3)</f>
        <v>1101.258850966462</v>
      </c>
      <c r="AS10" s="5">
        <f t="shared" ref="AS10" si="101">AS4*((AS5*AS6*(AS8-AS6))/(AS9^2))^(1/3)</f>
        <v>1386.402752444925</v>
      </c>
      <c r="AT10" s="5">
        <f t="shared" ref="AT10" si="102">AT4*((AT5*AT6*(AT8-AT6))/(AT9^2))^(1/3)</f>
        <v>1745.3776560342958</v>
      </c>
      <c r="AU10" s="5">
        <f t="shared" ref="AU10" si="103">AU4*((AU5*AU6*(AU8-AU6))/(AU9^2))^(1/3)</f>
        <v>2197.3002843593144</v>
      </c>
      <c r="AV10" s="5"/>
      <c r="AW10" s="5"/>
      <c r="AX10" s="5"/>
      <c r="AY10" s="5"/>
      <c r="AZ10" s="5"/>
      <c r="BA10" s="5"/>
      <c r="BB10" s="5"/>
    </row>
    <row r="12" spans="1:54" x14ac:dyDescent="0.35">
      <c r="A12" t="s">
        <v>10</v>
      </c>
      <c r="B12">
        <f>IF(B10&lt;3.3,24, IF(B10&lt;43.6,18.5,0.44))</f>
        <v>24</v>
      </c>
      <c r="C12">
        <f t="shared" ref="C12:F12" si="104">IF(C10&lt;3.3,24, IF(C10&lt;43.6,18.5,0.44))</f>
        <v>24</v>
      </c>
      <c r="D12">
        <f t="shared" si="104"/>
        <v>24</v>
      </c>
      <c r="E12">
        <f t="shared" si="104"/>
        <v>24</v>
      </c>
      <c r="F12">
        <f t="shared" si="104"/>
        <v>24</v>
      </c>
      <c r="G12">
        <f>IF(G10&lt;3.3,24, IF(G10&lt;43.6,18.5,0.44))</f>
        <v>24</v>
      </c>
      <c r="H12">
        <f t="shared" ref="H12:L12" si="105">IF(H10&lt;3.3,24, IF(H10&lt;43.6,18.5,0.44))</f>
        <v>24</v>
      </c>
      <c r="I12">
        <f>IF(I10&lt;3.3,24, IF(I10&lt;43.6,18.5,0.44))</f>
        <v>24</v>
      </c>
      <c r="J12">
        <f t="shared" si="105"/>
        <v>24</v>
      </c>
      <c r="K12">
        <f t="shared" si="105"/>
        <v>24</v>
      </c>
      <c r="L12">
        <f t="shared" si="105"/>
        <v>24</v>
      </c>
      <c r="M12">
        <f t="shared" ref="M12:AA12" si="106">IF(M10&lt;3.3,24, IF(M10&lt;43.6,18.5,0.44))</f>
        <v>24</v>
      </c>
      <c r="N12">
        <f t="shared" si="106"/>
        <v>24</v>
      </c>
      <c r="O12">
        <f t="shared" si="106"/>
        <v>24</v>
      </c>
      <c r="P12">
        <f t="shared" si="106"/>
        <v>24</v>
      </c>
      <c r="Q12">
        <f t="shared" si="106"/>
        <v>24</v>
      </c>
      <c r="R12">
        <f t="shared" si="106"/>
        <v>24</v>
      </c>
      <c r="S12">
        <f t="shared" si="106"/>
        <v>18.5</v>
      </c>
      <c r="T12">
        <f t="shared" si="106"/>
        <v>18.5</v>
      </c>
      <c r="U12">
        <f t="shared" si="106"/>
        <v>18.5</v>
      </c>
      <c r="V12">
        <f t="shared" si="106"/>
        <v>18.5</v>
      </c>
      <c r="W12">
        <f t="shared" si="106"/>
        <v>18.5</v>
      </c>
      <c r="X12">
        <f t="shared" si="106"/>
        <v>18.5</v>
      </c>
      <c r="Y12">
        <f t="shared" si="106"/>
        <v>18.5</v>
      </c>
      <c r="Z12">
        <f t="shared" si="106"/>
        <v>18.5</v>
      </c>
      <c r="AA12">
        <f t="shared" si="106"/>
        <v>18.5</v>
      </c>
      <c r="AB12">
        <f>IF(AB10&lt;3.3,24, IF(AB10&lt;43.6,18.5,0.44))</f>
        <v>18.5</v>
      </c>
      <c r="AC12">
        <f t="shared" ref="AC12:AM12" si="107">IF(AC10&lt;3.3,24, IF(AC10&lt;43.6,18.5,0.44))</f>
        <v>18.5</v>
      </c>
      <c r="AD12">
        <f t="shared" si="107"/>
        <v>0.44</v>
      </c>
      <c r="AE12">
        <f t="shared" si="107"/>
        <v>0.44</v>
      </c>
      <c r="AF12">
        <f t="shared" si="107"/>
        <v>0.44</v>
      </c>
      <c r="AG12">
        <f t="shared" si="107"/>
        <v>0.44</v>
      </c>
      <c r="AH12">
        <f t="shared" si="107"/>
        <v>0.44</v>
      </c>
      <c r="AI12">
        <f t="shared" si="107"/>
        <v>0.44</v>
      </c>
      <c r="AJ12">
        <f t="shared" si="107"/>
        <v>0.44</v>
      </c>
      <c r="AK12">
        <f t="shared" si="107"/>
        <v>0.44</v>
      </c>
      <c r="AL12">
        <f t="shared" si="107"/>
        <v>0.44</v>
      </c>
      <c r="AM12">
        <f t="shared" si="107"/>
        <v>0.44</v>
      </c>
      <c r="AN12">
        <f t="shared" ref="AN12:AU12" si="108">IF(AN10&lt;3.3,24, IF(AN10&lt;43.6,18.5,0.44))</f>
        <v>0.44</v>
      </c>
      <c r="AO12">
        <f t="shared" si="108"/>
        <v>0.44</v>
      </c>
      <c r="AP12">
        <f t="shared" si="108"/>
        <v>0.44</v>
      </c>
      <c r="AQ12">
        <f t="shared" si="108"/>
        <v>0.44</v>
      </c>
      <c r="AR12">
        <f t="shared" si="108"/>
        <v>0.44</v>
      </c>
      <c r="AS12">
        <f t="shared" si="108"/>
        <v>0.44</v>
      </c>
      <c r="AT12">
        <f t="shared" si="108"/>
        <v>0.44</v>
      </c>
      <c r="AU12">
        <f t="shared" si="108"/>
        <v>0.44</v>
      </c>
    </row>
    <row r="13" spans="1:54" x14ac:dyDescent="0.35">
      <c r="A13" t="s">
        <v>11</v>
      </c>
      <c r="B13">
        <f>IF(B10&lt;3.3,1, IF(B10&lt;43.6,0.6,0))</f>
        <v>1</v>
      </c>
      <c r="C13">
        <f t="shared" ref="C13:F13" si="109">IF(C10&lt;3.3,1, IF(C10&lt;43.6,0.6,0))</f>
        <v>1</v>
      </c>
      <c r="D13">
        <f t="shared" si="109"/>
        <v>1</v>
      </c>
      <c r="E13">
        <f t="shared" si="109"/>
        <v>1</v>
      </c>
      <c r="F13">
        <f t="shared" si="109"/>
        <v>1</v>
      </c>
      <c r="G13">
        <f>IF(G10&lt;3.3,1, IF(G10&lt;43.6,0.6,0))</f>
        <v>1</v>
      </c>
      <c r="H13">
        <f t="shared" ref="H13:L13" si="110">IF(H10&lt;3.3,1, IF(H10&lt;43.6,0.6,0))</f>
        <v>1</v>
      </c>
      <c r="I13">
        <f>IF(I10&lt;3.3,1, IF(I10&lt;43.6,0.6,0))</f>
        <v>1</v>
      </c>
      <c r="J13">
        <f t="shared" si="110"/>
        <v>1</v>
      </c>
      <c r="K13">
        <f t="shared" si="110"/>
        <v>1</v>
      </c>
      <c r="L13">
        <f t="shared" si="110"/>
        <v>1</v>
      </c>
      <c r="M13">
        <f t="shared" ref="M13:AA13" si="111">IF(M10&lt;3.3,1, IF(M10&lt;43.6,0.6,0))</f>
        <v>1</v>
      </c>
      <c r="N13">
        <f t="shared" si="111"/>
        <v>1</v>
      </c>
      <c r="O13">
        <f t="shared" si="111"/>
        <v>1</v>
      </c>
      <c r="P13">
        <f t="shared" si="111"/>
        <v>1</v>
      </c>
      <c r="Q13">
        <f t="shared" si="111"/>
        <v>1</v>
      </c>
      <c r="R13">
        <f t="shared" si="111"/>
        <v>1</v>
      </c>
      <c r="S13">
        <f t="shared" si="111"/>
        <v>0.6</v>
      </c>
      <c r="T13">
        <f t="shared" si="111"/>
        <v>0.6</v>
      </c>
      <c r="U13">
        <f t="shared" si="111"/>
        <v>0.6</v>
      </c>
      <c r="V13">
        <f t="shared" si="111"/>
        <v>0.6</v>
      </c>
      <c r="W13">
        <f t="shared" si="111"/>
        <v>0.6</v>
      </c>
      <c r="X13">
        <f t="shared" si="111"/>
        <v>0.6</v>
      </c>
      <c r="Y13">
        <f t="shared" si="111"/>
        <v>0.6</v>
      </c>
      <c r="Z13">
        <f t="shared" si="111"/>
        <v>0.6</v>
      </c>
      <c r="AA13">
        <f t="shared" si="111"/>
        <v>0.6</v>
      </c>
      <c r="AB13">
        <f>IF(AB10&lt;3.3,1, IF(AB10&lt;43.6,0.6,0))</f>
        <v>0.6</v>
      </c>
      <c r="AC13">
        <f t="shared" ref="AC13:AM13" si="112">IF(AC10&lt;3.3,1, IF(AC10&lt;43.6,0.6,0))</f>
        <v>0.6</v>
      </c>
      <c r="AD13">
        <f t="shared" si="112"/>
        <v>0</v>
      </c>
      <c r="AE13">
        <f t="shared" si="112"/>
        <v>0</v>
      </c>
      <c r="AF13">
        <f t="shared" si="112"/>
        <v>0</v>
      </c>
      <c r="AG13">
        <f t="shared" si="112"/>
        <v>0</v>
      </c>
      <c r="AH13">
        <f t="shared" si="112"/>
        <v>0</v>
      </c>
      <c r="AI13">
        <f t="shared" si="112"/>
        <v>0</v>
      </c>
      <c r="AJ13">
        <f t="shared" si="112"/>
        <v>0</v>
      </c>
      <c r="AK13">
        <f t="shared" si="112"/>
        <v>0</v>
      </c>
      <c r="AL13">
        <f t="shared" si="112"/>
        <v>0</v>
      </c>
      <c r="AM13">
        <f t="shared" si="112"/>
        <v>0</v>
      </c>
      <c r="AN13">
        <f t="shared" ref="AN13:AU13" si="113">IF(AN10&lt;3.3,1, IF(AN10&lt;43.6,0.6,0))</f>
        <v>0</v>
      </c>
      <c r="AO13">
        <f t="shared" si="113"/>
        <v>0</v>
      </c>
      <c r="AP13">
        <f t="shared" si="113"/>
        <v>0</v>
      </c>
      <c r="AQ13">
        <f t="shared" si="113"/>
        <v>0</v>
      </c>
      <c r="AR13">
        <f t="shared" si="113"/>
        <v>0</v>
      </c>
      <c r="AS13">
        <f t="shared" si="113"/>
        <v>0</v>
      </c>
      <c r="AT13">
        <f t="shared" si="113"/>
        <v>0</v>
      </c>
      <c r="AU13">
        <f t="shared" si="113"/>
        <v>0</v>
      </c>
    </row>
    <row r="15" spans="1:54" ht="17.5" x14ac:dyDescent="0.45">
      <c r="A15" t="s">
        <v>12</v>
      </c>
      <c r="B15" s="5">
        <f>((4*B5*B4^(1+B13)*(B8-B6))/(3*B12*B9^(B13)*B6^(1-B13)))^(1/(2-B13))</f>
        <v>2.722494900525315E-4</v>
      </c>
      <c r="C15" s="5">
        <f t="shared" ref="C15:F15" si="114">((4*C5*C4^(1+C13)*(C8-C6))/(3*C12*C9^(C13)*C6^(1-C13)))^(1/(2-C13))</f>
        <v>4.3148636343526617E-4</v>
      </c>
      <c r="D15" s="5">
        <f t="shared" si="114"/>
        <v>6.8385980004835524E-4</v>
      </c>
      <c r="E15" s="5">
        <f t="shared" si="114"/>
        <v>1.0838447416944561E-3</v>
      </c>
      <c r="F15" s="5">
        <f t="shared" si="114"/>
        <v>1.7177781527963174E-3</v>
      </c>
      <c r="G15" s="5">
        <f>((4*G5*G4^(1+G13)*(G8-G6))/(3*G12*G9^(G13)*G6^(1-G13)))^(1/(2-G13))</f>
        <v>2.7224949005253051E-3</v>
      </c>
      <c r="H15" s="5">
        <f t="shared" ref="H15:L15" si="115">((4*H5*H4^(1+H13)*(H8-H6))/(3*H12*H9^(H13)*H6^(1-H13)))^(1/(2-H13))</f>
        <v>4.3148636343526524E-3</v>
      </c>
      <c r="I15" s="5">
        <f>((4*I5*I4^(1+I13)*(I8-I6))/(3*I12*I9^(I13)*I6^(1-I13)))^(1/(2-I13))</f>
        <v>6.8385980004835338E-3</v>
      </c>
      <c r="J15" s="5">
        <f t="shared" si="115"/>
        <v>1.0838447416944536E-2</v>
      </c>
      <c r="K15" s="5">
        <f t="shared" si="115"/>
        <v>1.7177781527963103E-2</v>
      </c>
      <c r="L15" s="5">
        <f t="shared" si="115"/>
        <v>2.722494900525298E-2</v>
      </c>
      <c r="M15" s="5">
        <f t="shared" ref="M15:AA15" si="116">((4*M5*M4^(1+M13)*(M8-M6))/(3*M12*M9^(M13)*M6^(1-M13)))^(1/(2-M13))</f>
        <v>4.3148636343526427E-2</v>
      </c>
      <c r="N15" s="5">
        <f t="shared" si="116"/>
        <v>6.8385980004835201E-2</v>
      </c>
      <c r="O15" s="5">
        <f t="shared" si="116"/>
        <v>0.10838447416944511</v>
      </c>
      <c r="P15" s="5">
        <f t="shared" si="116"/>
        <v>0.17177781527963074</v>
      </c>
      <c r="Q15" s="5">
        <f t="shared" si="116"/>
        <v>0.27224949005252935</v>
      </c>
      <c r="R15" s="5">
        <f t="shared" si="116"/>
        <v>0.43148636343526298</v>
      </c>
      <c r="S15" s="5">
        <f t="shared" si="116"/>
        <v>0.64547917143164435</v>
      </c>
      <c r="T15" s="5">
        <f t="shared" si="116"/>
        <v>0.83978467902328013</v>
      </c>
      <c r="U15" s="5">
        <f t="shared" si="116"/>
        <v>1.0925810441846548</v>
      </c>
      <c r="V15" s="5">
        <f t="shared" si="116"/>
        <v>1.4214754900030033</v>
      </c>
      <c r="W15" s="5">
        <f t="shared" si="116"/>
        <v>1.8493754577145858</v>
      </c>
      <c r="X15" s="5">
        <f t="shared" si="116"/>
        <v>2.406084106022691</v>
      </c>
      <c r="Y15" s="5">
        <f t="shared" si="116"/>
        <v>3.1303760959438711</v>
      </c>
      <c r="Z15" s="5">
        <f t="shared" si="116"/>
        <v>4.0726982392378579</v>
      </c>
      <c r="AA15" s="5">
        <f t="shared" si="116"/>
        <v>5.2986831101167891</v>
      </c>
      <c r="AB15" s="5">
        <f>((4*AB5*AB4^(1+AB13)*(AB8-AB6))/(3*AB12*AB9^(AB13)*AB6^(1-AB13)))^(1/(2-AB13))</f>
        <v>6.8937203426814637</v>
      </c>
      <c r="AC15" s="5">
        <f t="shared" ref="AC15:AM15" si="117">((4*AC5*AC4^(1+AC13)*(AC8-AC6))/(3*AC12*AC9^(AC13)*AC6^(1-AC13)))^(1/(2-AC13))</f>
        <v>8.9689040041597679</v>
      </c>
      <c r="AD15" s="5">
        <f t="shared" si="117"/>
        <v>11.698993299754392</v>
      </c>
      <c r="AE15" s="5">
        <f t="shared" si="117"/>
        <v>13.12648637907945</v>
      </c>
      <c r="AF15" s="5">
        <f t="shared" si="117"/>
        <v>14.728159957470499</v>
      </c>
      <c r="AG15" s="5">
        <f t="shared" si="117"/>
        <v>16.525267270193122</v>
      </c>
      <c r="AH15" s="5">
        <f t="shared" si="117"/>
        <v>18.541654839428915</v>
      </c>
      <c r="AI15" s="5">
        <f t="shared" si="117"/>
        <v>20.804078903136553</v>
      </c>
      <c r="AJ15" s="5">
        <f t="shared" si="117"/>
        <v>23.342560454073364</v>
      </c>
      <c r="AK15" s="5">
        <f t="shared" si="117"/>
        <v>26.190783600129532</v>
      </c>
      <c r="AL15" s="5">
        <f t="shared" si="117"/>
        <v>29.386542531974555</v>
      </c>
      <c r="AM15" s="5">
        <f t="shared" si="117"/>
        <v>32.972243029005</v>
      </c>
      <c r="AN15" s="5">
        <f t="shared" ref="AN15:AU15" si="118">((4*AN5*AN4^(1+AN13)*(AN8-AN6))/(3*AN12*AN9^(AN13)*AN6^(1-AN13)))^(1/(2-AN13))</f>
        <v>36.995465158272879</v>
      </c>
      <c r="AO15" s="5">
        <f t="shared" si="118"/>
        <v>41.509594633067479</v>
      </c>
      <c r="AP15" s="5">
        <f t="shared" si="118"/>
        <v>46.574531208895465</v>
      </c>
      <c r="AQ15" s="5">
        <f t="shared" si="118"/>
        <v>52.257483516843436</v>
      </c>
      <c r="AR15" s="5">
        <f t="shared" si="118"/>
        <v>58.63386088127902</v>
      </c>
      <c r="AS15" s="5">
        <f t="shared" si="118"/>
        <v>65.788273955769057</v>
      </c>
      <c r="AT15" s="5">
        <f t="shared" si="118"/>
        <v>73.81565745504615</v>
      </c>
      <c r="AU15" s="5">
        <f t="shared" si="118"/>
        <v>82.822529880994097</v>
      </c>
      <c r="AV15" s="5"/>
      <c r="AW15" s="5"/>
      <c r="AX15" s="5"/>
      <c r="AY15" s="5"/>
      <c r="AZ15" s="5"/>
      <c r="BA15" s="5"/>
      <c r="BB15" s="5"/>
    </row>
    <row r="17" spans="1:54" ht="16.5" x14ac:dyDescent="0.45">
      <c r="A17" t="s">
        <v>14</v>
      </c>
      <c r="B17" s="3">
        <f>B4*B15*B6/B9</f>
        <v>1.863784650242266E-5</v>
      </c>
      <c r="C17" s="3">
        <f t="shared" ref="C17:F17" si="119">C4*C15*C6/C9</f>
        <v>3.718739275845838E-5</v>
      </c>
      <c r="D17" s="3">
        <f t="shared" si="119"/>
        <v>7.4198603362898635E-5</v>
      </c>
      <c r="E17" s="3">
        <f t="shared" si="119"/>
        <v>1.4804567711331474E-4</v>
      </c>
      <c r="F17" s="3">
        <f t="shared" si="119"/>
        <v>2.9538996043824761E-4</v>
      </c>
      <c r="G17" s="3">
        <f>G4*G15*G6/G9</f>
        <v>5.8938045628258216E-4</v>
      </c>
      <c r="H17" s="3">
        <f t="shared" ref="H17:L17" si="120">H4*H15*H6/H9</f>
        <v>1.1759686135997993E-3</v>
      </c>
      <c r="I17" s="3">
        <f>I4*I15*I6/I9</f>
        <v>2.3463658583018779E-3</v>
      </c>
      <c r="J17" s="3">
        <f t="shared" si="120"/>
        <v>4.6816153741993461E-3</v>
      </c>
      <c r="K17" s="3">
        <f t="shared" si="120"/>
        <v>9.3410507293188606E-3</v>
      </c>
      <c r="L17" s="3">
        <f t="shared" si="120"/>
        <v>1.8637846502422482E-2</v>
      </c>
      <c r="M17" s="3">
        <f t="shared" ref="M17:AA17" si="121">M4*M15*M6/M9</f>
        <v>3.7187392758458136E-2</v>
      </c>
      <c r="N17" s="3">
        <f t="shared" si="121"/>
        <v>7.4198603362898102E-2</v>
      </c>
      <c r="O17" s="3">
        <f t="shared" si="121"/>
        <v>0.14804567711331371</v>
      </c>
      <c r="P17" s="3">
        <f t="shared" si="121"/>
        <v>0.29538996043824506</v>
      </c>
      <c r="Q17" s="3">
        <f t="shared" si="121"/>
        <v>0.5893804562825784</v>
      </c>
      <c r="R17" s="3">
        <f t="shared" si="121"/>
        <v>1.1759686135997902</v>
      </c>
      <c r="S17" s="3">
        <f t="shared" si="121"/>
        <v>2.2146795146974632</v>
      </c>
      <c r="T17" s="3">
        <f t="shared" si="121"/>
        <v>3.6274096400430595</v>
      </c>
      <c r="U17" s="3">
        <f t="shared" si="121"/>
        <v>5.9413114219710286</v>
      </c>
      <c r="V17" s="3">
        <f t="shared" si="121"/>
        <v>9.7312365891006536</v>
      </c>
      <c r="W17" s="3">
        <f t="shared" si="121"/>
        <v>15.938731170169078</v>
      </c>
      <c r="X17" s="3">
        <f t="shared" si="121"/>
        <v>26.105947480452556</v>
      </c>
      <c r="Y17" s="3">
        <f t="shared" si="121"/>
        <v>42.758767092306485</v>
      </c>
      <c r="Z17" s="3">
        <f t="shared" si="121"/>
        <v>70.034315537603348</v>
      </c>
      <c r="AA17" s="3">
        <f t="shared" si="121"/>
        <v>114.70876468987559</v>
      </c>
      <c r="AB17" s="3">
        <f>AB4*AB15*AB6/AB9</f>
        <v>187.88076381802205</v>
      </c>
      <c r="AC17" s="3">
        <f t="shared" ref="AC17:AM17" si="122">AC4*AC15*AC6/AC9</f>
        <v>307.72872071526137</v>
      </c>
      <c r="AD17" s="3">
        <f t="shared" si="122"/>
        <v>505.33240405963426</v>
      </c>
      <c r="AE17" s="3">
        <f t="shared" si="122"/>
        <v>713.80099324870935</v>
      </c>
      <c r="AF17" s="3">
        <f t="shared" si="122"/>
        <v>1008.2707023528147</v>
      </c>
      <c r="AG17" s="3">
        <f t="shared" si="122"/>
        <v>1424.2202222165051</v>
      </c>
      <c r="AH17" s="3">
        <f t="shared" si="122"/>
        <v>2011.7645356917762</v>
      </c>
      <c r="AI17" s="3">
        <f t="shared" si="122"/>
        <v>2841.6929376051967</v>
      </c>
      <c r="AJ17" s="3">
        <f t="shared" si="122"/>
        <v>4013.997964656668</v>
      </c>
      <c r="AK17" s="3">
        <f t="shared" si="122"/>
        <v>5669.922829116862</v>
      </c>
      <c r="AL17" s="3">
        <f t="shared" si="122"/>
        <v>8008.9788712412355</v>
      </c>
      <c r="AM17" s="3">
        <f t="shared" si="122"/>
        <v>11312.983349718617</v>
      </c>
      <c r="AN17" s="3">
        <f t="shared" ref="AN17:AU17" si="123">AN4*AN15*AN6/AN9</f>
        <v>15980.013723169639</v>
      </c>
      <c r="AO17" s="3">
        <f t="shared" si="123"/>
        <v>22572.369347563963</v>
      </c>
      <c r="AP17" s="3">
        <f t="shared" si="123"/>
        <v>31884.319174525943</v>
      </c>
      <c r="AQ17" s="3">
        <f t="shared" si="123"/>
        <v>45037.797918753073</v>
      </c>
      <c r="AR17" s="3">
        <f t="shared" si="123"/>
        <v>63617.580487371291</v>
      </c>
      <c r="AS17" s="3">
        <f t="shared" si="123"/>
        <v>89862.220936471946</v>
      </c>
      <c r="AT17" s="3">
        <f t="shared" si="123"/>
        <v>126933.76091595173</v>
      </c>
      <c r="AU17" s="3">
        <f t="shared" si="123"/>
        <v>179298.70297395022</v>
      </c>
      <c r="AV17" s="3"/>
      <c r="AW17" s="3"/>
      <c r="AX17" s="3"/>
      <c r="AY17" s="3"/>
      <c r="AZ17" s="3"/>
      <c r="BA17" s="3"/>
      <c r="BB17" s="3"/>
    </row>
    <row r="18" spans="1:54" x14ac:dyDescent="0.35">
      <c r="A18" t="s">
        <v>15</v>
      </c>
      <c r="B18" s="10" t="str">
        <f>IF(B17&lt;150000, "Yes", "No")</f>
        <v>Yes</v>
      </c>
      <c r="C18" s="10" t="str">
        <f t="shared" ref="C18:F18" si="124">IF(C17&lt;150000, "Yes", "No")</f>
        <v>Yes</v>
      </c>
      <c r="D18" s="10" t="str">
        <f t="shared" si="124"/>
        <v>Yes</v>
      </c>
      <c r="E18" s="10" t="str">
        <f t="shared" si="124"/>
        <v>Yes</v>
      </c>
      <c r="F18" s="10" t="str">
        <f t="shared" si="124"/>
        <v>Yes</v>
      </c>
      <c r="G18" s="10" t="str">
        <f>IF(G17&lt;150000, "Yes", "No")</f>
        <v>Yes</v>
      </c>
      <c r="H18" s="10" t="str">
        <f t="shared" ref="H18" si="125">IF(H17&lt;150000, "Yes", "No")</f>
        <v>Yes</v>
      </c>
      <c r="I18" s="10" t="str">
        <f>IF(I17&lt;150000, "Yes", "No")</f>
        <v>Yes</v>
      </c>
      <c r="J18" s="10" t="str">
        <f t="shared" ref="J18:L18" si="126">IF(J17&lt;150000, "Yes", "No")</f>
        <v>Yes</v>
      </c>
      <c r="K18" s="10" t="str">
        <f t="shared" si="126"/>
        <v>Yes</v>
      </c>
      <c r="L18" s="10" t="str">
        <f t="shared" si="126"/>
        <v>Yes</v>
      </c>
      <c r="M18" s="10" t="str">
        <f t="shared" ref="M18" si="127">IF(M17&lt;150000, "Yes", "No")</f>
        <v>Yes</v>
      </c>
      <c r="N18" s="10" t="str">
        <f t="shared" ref="N18:O18" si="128">IF(N17&lt;150000, "Yes", "No")</f>
        <v>Yes</v>
      </c>
      <c r="O18" s="10" t="str">
        <f t="shared" si="128"/>
        <v>Yes</v>
      </c>
      <c r="P18" s="10" t="str">
        <f t="shared" ref="P18" si="129">IF(P17&lt;150000, "Yes", "No")</f>
        <v>Yes</v>
      </c>
      <c r="Q18" s="10" t="str">
        <f t="shared" ref="Q18:R18" si="130">IF(Q17&lt;150000, "Yes", "No")</f>
        <v>Yes</v>
      </c>
      <c r="R18" s="10" t="str">
        <f t="shared" si="130"/>
        <v>Yes</v>
      </c>
      <c r="S18" s="10" t="str">
        <f t="shared" ref="S18" si="131">IF(S17&lt;150000, "Yes", "No")</f>
        <v>Yes</v>
      </c>
      <c r="T18" s="10" t="str">
        <f t="shared" ref="T18:U18" si="132">IF(T17&lt;150000, "Yes", "No")</f>
        <v>Yes</v>
      </c>
      <c r="U18" s="10" t="str">
        <f t="shared" si="132"/>
        <v>Yes</v>
      </c>
      <c r="V18" s="10" t="str">
        <f t="shared" ref="V18" si="133">IF(V17&lt;150000, "Yes", "No")</f>
        <v>Yes</v>
      </c>
      <c r="W18" s="10" t="str">
        <f t="shared" ref="W18:X18" si="134">IF(W17&lt;150000, "Yes", "No")</f>
        <v>Yes</v>
      </c>
      <c r="X18" s="10" t="str">
        <f t="shared" si="134"/>
        <v>Yes</v>
      </c>
      <c r="Y18" s="10" t="str">
        <f t="shared" ref="Y18" si="135">IF(Y17&lt;150000, "Yes", "No")</f>
        <v>Yes</v>
      </c>
      <c r="Z18" s="10" t="str">
        <f t="shared" ref="Z18:AA18" si="136">IF(Z17&lt;150000, "Yes", "No")</f>
        <v>Yes</v>
      </c>
      <c r="AA18" s="10" t="str">
        <f t="shared" si="136"/>
        <v>Yes</v>
      </c>
      <c r="AB18" s="10" t="str">
        <f>IF(AB17&lt;150000, "Yes", "No")</f>
        <v>Yes</v>
      </c>
      <c r="AC18" s="10" t="str">
        <f t="shared" ref="AC18" si="137">IF(AC17&lt;150000, "Yes", "No")</f>
        <v>Yes</v>
      </c>
      <c r="AD18" s="10" t="str">
        <f t="shared" ref="AD18" si="138">IF(AD17&lt;150000, "Yes", "No")</f>
        <v>Yes</v>
      </c>
      <c r="AE18" s="10" t="str">
        <f t="shared" ref="AE18" si="139">IF(AE17&lt;150000, "Yes", "No")</f>
        <v>Yes</v>
      </c>
      <c r="AF18" s="10" t="str">
        <f t="shared" ref="AF18" si="140">IF(AF17&lt;150000, "Yes", "No")</f>
        <v>Yes</v>
      </c>
      <c r="AG18" s="10" t="str">
        <f t="shared" ref="AG18" si="141">IF(AG17&lt;150000, "Yes", "No")</f>
        <v>Yes</v>
      </c>
      <c r="AH18" s="10" t="str">
        <f t="shared" ref="AH18" si="142">IF(AH17&lt;150000, "Yes", "No")</f>
        <v>Yes</v>
      </c>
      <c r="AI18" s="10" t="str">
        <f t="shared" ref="AI18" si="143">IF(AI17&lt;150000, "Yes", "No")</f>
        <v>Yes</v>
      </c>
      <c r="AJ18" s="10" t="str">
        <f t="shared" ref="AJ18" si="144">IF(AJ17&lt;150000, "Yes", "No")</f>
        <v>Yes</v>
      </c>
      <c r="AK18" s="10" t="str">
        <f t="shared" ref="AK18" si="145">IF(AK17&lt;150000, "Yes", "No")</f>
        <v>Yes</v>
      </c>
      <c r="AL18" s="10" t="str">
        <f t="shared" ref="AL18" si="146">IF(AL17&lt;150000, "Yes", "No")</f>
        <v>Yes</v>
      </c>
      <c r="AM18" s="10" t="str">
        <f t="shared" ref="AM18" si="147">IF(AM17&lt;150000, "Yes", "No")</f>
        <v>Yes</v>
      </c>
      <c r="AN18" s="10" t="str">
        <f t="shared" ref="AN18" si="148">IF(AN17&lt;150000, "Yes", "No")</f>
        <v>Yes</v>
      </c>
      <c r="AO18" s="10" t="str">
        <f t="shared" ref="AO18" si="149">IF(AO17&lt;150000, "Yes", "No")</f>
        <v>Yes</v>
      </c>
      <c r="AP18" s="10" t="str">
        <f t="shared" ref="AP18" si="150">IF(AP17&lt;150000, "Yes", "No")</f>
        <v>Yes</v>
      </c>
      <c r="AQ18" s="10" t="str">
        <f t="shared" ref="AQ18" si="151">IF(AQ17&lt;150000, "Yes", "No")</f>
        <v>Yes</v>
      </c>
      <c r="AR18" s="10" t="str">
        <f t="shared" ref="AR18" si="152">IF(AR17&lt;150000, "Yes", "No")</f>
        <v>Yes</v>
      </c>
      <c r="AS18" s="10" t="str">
        <f t="shared" ref="AS18" si="153">IF(AS17&lt;150000, "Yes", "No")</f>
        <v>Yes</v>
      </c>
      <c r="AT18" s="10" t="str">
        <f t="shared" ref="AT18" si="154">IF(AT17&lt;150000, "Yes", "No")</f>
        <v>Yes</v>
      </c>
      <c r="AU18" s="10" t="str">
        <f t="shared" ref="AU18" si="155">IF(AU17&lt;150000, "Yes", "No")</f>
        <v>No</v>
      </c>
      <c r="AV18" s="10"/>
      <c r="AW18" s="10"/>
      <c r="AX18" s="10"/>
      <c r="AY18" s="10"/>
      <c r="AZ18" s="10"/>
      <c r="BA18" s="10"/>
      <c r="BB18" s="10"/>
    </row>
    <row r="19" spans="1:54" x14ac:dyDescent="0.35">
      <c r="B19" t="s">
        <v>33</v>
      </c>
    </row>
    <row r="20" spans="1:54" x14ac:dyDescent="0.35">
      <c r="A20" t="s">
        <v>0</v>
      </c>
      <c r="B20">
        <f>150+75+75+5+67.5</f>
        <v>372.5</v>
      </c>
      <c r="C20">
        <f t="shared" ref="C20:AU20" si="156">150+75+75+5+67.5</f>
        <v>372.5</v>
      </c>
      <c r="D20">
        <f t="shared" si="156"/>
        <v>372.5</v>
      </c>
      <c r="E20">
        <f t="shared" si="156"/>
        <v>372.5</v>
      </c>
      <c r="F20">
        <f t="shared" si="156"/>
        <v>372.5</v>
      </c>
      <c r="G20">
        <f>150+75+75+5+67.5</f>
        <v>372.5</v>
      </c>
      <c r="H20">
        <f t="shared" si="156"/>
        <v>372.5</v>
      </c>
      <c r="I20">
        <f>150+75+75+5+67.5</f>
        <v>372.5</v>
      </c>
      <c r="J20">
        <f t="shared" si="156"/>
        <v>372.5</v>
      </c>
      <c r="K20">
        <f t="shared" si="156"/>
        <v>372.5</v>
      </c>
      <c r="L20">
        <f t="shared" si="156"/>
        <v>372.5</v>
      </c>
      <c r="M20">
        <f t="shared" si="156"/>
        <v>372.5</v>
      </c>
      <c r="N20">
        <f t="shared" si="156"/>
        <v>372.5</v>
      </c>
      <c r="O20">
        <f t="shared" si="156"/>
        <v>372.5</v>
      </c>
      <c r="P20">
        <f t="shared" si="156"/>
        <v>372.5</v>
      </c>
      <c r="Q20">
        <f t="shared" si="156"/>
        <v>372.5</v>
      </c>
      <c r="R20">
        <f t="shared" si="156"/>
        <v>372.5</v>
      </c>
      <c r="S20">
        <f t="shared" si="156"/>
        <v>372.5</v>
      </c>
      <c r="T20">
        <f t="shared" si="156"/>
        <v>372.5</v>
      </c>
      <c r="U20">
        <f t="shared" si="156"/>
        <v>372.5</v>
      </c>
      <c r="V20">
        <f t="shared" si="156"/>
        <v>372.5</v>
      </c>
      <c r="W20">
        <f t="shared" si="156"/>
        <v>372.5</v>
      </c>
      <c r="X20">
        <f t="shared" si="156"/>
        <v>372.5</v>
      </c>
      <c r="Y20">
        <f t="shared" si="156"/>
        <v>372.5</v>
      </c>
      <c r="Z20">
        <f t="shared" si="156"/>
        <v>372.5</v>
      </c>
      <c r="AA20">
        <f t="shared" si="156"/>
        <v>372.5</v>
      </c>
      <c r="AB20">
        <f>150+75+75+5+67.5</f>
        <v>372.5</v>
      </c>
      <c r="AC20">
        <f t="shared" si="156"/>
        <v>372.5</v>
      </c>
      <c r="AD20">
        <f t="shared" si="156"/>
        <v>372.5</v>
      </c>
      <c r="AE20">
        <f t="shared" si="156"/>
        <v>372.5</v>
      </c>
      <c r="AF20">
        <f t="shared" si="156"/>
        <v>372.5</v>
      </c>
      <c r="AG20">
        <f t="shared" si="156"/>
        <v>372.5</v>
      </c>
      <c r="AH20">
        <f t="shared" si="156"/>
        <v>372.5</v>
      </c>
      <c r="AI20">
        <f t="shared" si="156"/>
        <v>372.5</v>
      </c>
      <c r="AJ20">
        <f t="shared" si="156"/>
        <v>372.5</v>
      </c>
      <c r="AK20">
        <f t="shared" si="156"/>
        <v>372.5</v>
      </c>
      <c r="AL20">
        <f t="shared" si="156"/>
        <v>372.5</v>
      </c>
      <c r="AM20">
        <f t="shared" si="156"/>
        <v>372.5</v>
      </c>
      <c r="AN20">
        <f t="shared" si="156"/>
        <v>372.5</v>
      </c>
      <c r="AO20">
        <f t="shared" si="156"/>
        <v>372.5</v>
      </c>
      <c r="AP20">
        <f t="shared" si="156"/>
        <v>372.5</v>
      </c>
      <c r="AQ20">
        <f t="shared" si="156"/>
        <v>372.5</v>
      </c>
      <c r="AR20">
        <f t="shared" si="156"/>
        <v>372.5</v>
      </c>
      <c r="AS20">
        <f t="shared" si="156"/>
        <v>372.5</v>
      </c>
      <c r="AT20">
        <f t="shared" si="156"/>
        <v>372.5</v>
      </c>
      <c r="AU20">
        <f t="shared" si="156"/>
        <v>372.5</v>
      </c>
    </row>
    <row r="21" spans="1:54" x14ac:dyDescent="0.35">
      <c r="A21" t="s">
        <v>29</v>
      </c>
      <c r="B21">
        <f>B20/1000</f>
        <v>0.3725</v>
      </c>
      <c r="C21">
        <f t="shared" ref="C21:AU21" si="157">C20/1000</f>
        <v>0.3725</v>
      </c>
      <c r="D21">
        <f t="shared" si="157"/>
        <v>0.3725</v>
      </c>
      <c r="E21">
        <f t="shared" si="157"/>
        <v>0.3725</v>
      </c>
      <c r="F21">
        <f t="shared" si="157"/>
        <v>0.3725</v>
      </c>
      <c r="G21">
        <f t="shared" si="157"/>
        <v>0.3725</v>
      </c>
      <c r="H21">
        <f t="shared" si="157"/>
        <v>0.3725</v>
      </c>
      <c r="I21">
        <f t="shared" si="157"/>
        <v>0.3725</v>
      </c>
      <c r="J21">
        <f t="shared" si="157"/>
        <v>0.3725</v>
      </c>
      <c r="K21">
        <f t="shared" si="157"/>
        <v>0.3725</v>
      </c>
      <c r="L21">
        <f t="shared" si="157"/>
        <v>0.3725</v>
      </c>
      <c r="M21">
        <f t="shared" si="157"/>
        <v>0.3725</v>
      </c>
      <c r="N21">
        <f t="shared" si="157"/>
        <v>0.3725</v>
      </c>
      <c r="O21">
        <f t="shared" si="157"/>
        <v>0.3725</v>
      </c>
      <c r="P21">
        <f t="shared" si="157"/>
        <v>0.3725</v>
      </c>
      <c r="Q21">
        <f t="shared" si="157"/>
        <v>0.3725</v>
      </c>
      <c r="R21">
        <f t="shared" si="157"/>
        <v>0.3725</v>
      </c>
      <c r="S21">
        <f t="shared" si="157"/>
        <v>0.3725</v>
      </c>
      <c r="T21">
        <f t="shared" si="157"/>
        <v>0.3725</v>
      </c>
      <c r="U21">
        <f t="shared" si="157"/>
        <v>0.3725</v>
      </c>
      <c r="V21">
        <f t="shared" si="157"/>
        <v>0.3725</v>
      </c>
      <c r="W21">
        <f t="shared" si="157"/>
        <v>0.3725</v>
      </c>
      <c r="X21">
        <f t="shared" si="157"/>
        <v>0.3725</v>
      </c>
      <c r="Y21">
        <f t="shared" si="157"/>
        <v>0.3725</v>
      </c>
      <c r="Z21">
        <f t="shared" si="157"/>
        <v>0.3725</v>
      </c>
      <c r="AA21">
        <f t="shared" si="157"/>
        <v>0.3725</v>
      </c>
      <c r="AB21">
        <f t="shared" si="157"/>
        <v>0.3725</v>
      </c>
      <c r="AC21">
        <f t="shared" si="157"/>
        <v>0.3725</v>
      </c>
      <c r="AD21">
        <f t="shared" si="157"/>
        <v>0.3725</v>
      </c>
      <c r="AE21">
        <f t="shared" si="157"/>
        <v>0.3725</v>
      </c>
      <c r="AF21">
        <f t="shared" si="157"/>
        <v>0.3725</v>
      </c>
      <c r="AG21">
        <f t="shared" si="157"/>
        <v>0.3725</v>
      </c>
      <c r="AH21">
        <f t="shared" si="157"/>
        <v>0.3725</v>
      </c>
      <c r="AI21">
        <f t="shared" si="157"/>
        <v>0.3725</v>
      </c>
      <c r="AJ21">
        <f t="shared" si="157"/>
        <v>0.3725</v>
      </c>
      <c r="AK21">
        <f t="shared" si="157"/>
        <v>0.3725</v>
      </c>
      <c r="AL21">
        <f t="shared" si="157"/>
        <v>0.3725</v>
      </c>
      <c r="AM21">
        <f t="shared" si="157"/>
        <v>0.3725</v>
      </c>
      <c r="AN21">
        <f t="shared" si="157"/>
        <v>0.3725</v>
      </c>
      <c r="AO21">
        <f t="shared" si="157"/>
        <v>0.3725</v>
      </c>
      <c r="AP21">
        <f t="shared" si="157"/>
        <v>0.3725</v>
      </c>
      <c r="AQ21">
        <f t="shared" si="157"/>
        <v>0.3725</v>
      </c>
      <c r="AR21">
        <f t="shared" si="157"/>
        <v>0.3725</v>
      </c>
      <c r="AS21">
        <f t="shared" si="157"/>
        <v>0.3725</v>
      </c>
      <c r="AT21">
        <f t="shared" si="157"/>
        <v>0.3725</v>
      </c>
      <c r="AU21">
        <f t="shared" si="157"/>
        <v>0.3725</v>
      </c>
    </row>
    <row r="22" spans="1:54" ht="16.5" x14ac:dyDescent="0.45">
      <c r="A22" t="s">
        <v>19</v>
      </c>
      <c r="B22" s="2">
        <f t="shared" ref="B22:K22" si="158" xml:space="preserve"> (4/3) * PI() * (B4/2)^3</f>
        <v>5.235987755982988E-19</v>
      </c>
      <c r="C22" s="2">
        <f t="shared" si="158"/>
        <v>1.0447169051151298E-18</v>
      </c>
      <c r="D22" s="2">
        <f t="shared" si="158"/>
        <v>2.0844842705871372E-18</v>
      </c>
      <c r="E22" s="2">
        <f t="shared" si="158"/>
        <v>4.1590929112479081E-18</v>
      </c>
      <c r="F22" s="2">
        <f t="shared" si="158"/>
        <v>8.2984813502671559E-18</v>
      </c>
      <c r="G22" s="2">
        <f t="shared" si="158"/>
        <v>1.6557647109660071E-17</v>
      </c>
      <c r="H22" s="2">
        <f t="shared" si="158"/>
        <v>3.3036849302458135E-17</v>
      </c>
      <c r="I22" s="2">
        <f t="shared" si="158"/>
        <v>6.5917180418500592E-17</v>
      </c>
      <c r="J22" s="2">
        <f t="shared" si="158"/>
        <v>1.3152206599803878E-16</v>
      </c>
      <c r="K22" s="2">
        <f t="shared" si="158"/>
        <v>2.6242102187273597E-16</v>
      </c>
      <c r="L22" s="2">
        <f t="shared" ref="L22:AA22" si="159" xml:space="preserve"> (4/3) * PI() * (L4/2)^3</f>
        <v>5.2359877559829389E-16</v>
      </c>
      <c r="M22" s="2">
        <f t="shared" si="159"/>
        <v>1.0447169051151231E-15</v>
      </c>
      <c r="N22" s="2">
        <f t="shared" si="159"/>
        <v>2.0844842705871227E-15</v>
      </c>
      <c r="O22" s="2">
        <f t="shared" si="159"/>
        <v>4.1590929112478768E-15</v>
      </c>
      <c r="P22" s="2">
        <f t="shared" si="159"/>
        <v>8.2984813502670819E-15</v>
      </c>
      <c r="Q22" s="2">
        <f t="shared" si="159"/>
        <v>1.6557647109659966E-14</v>
      </c>
      <c r="R22" s="2">
        <f t="shared" si="159"/>
        <v>3.3036849302457876E-14</v>
      </c>
      <c r="S22" s="2">
        <f t="shared" si="159"/>
        <v>6.591718041850014E-14</v>
      </c>
      <c r="T22" s="2">
        <f t="shared" si="159"/>
        <v>1.3152206599803764E-13</v>
      </c>
      <c r="U22" s="2">
        <f t="shared" si="159"/>
        <v>2.6242102187273428E-13</v>
      </c>
      <c r="V22" s="2">
        <f t="shared" si="159"/>
        <v>5.2359877559829141E-13</v>
      </c>
      <c r="W22" s="2">
        <f t="shared" si="159"/>
        <v>1.0447169051151183E-12</v>
      </c>
      <c r="X22" s="2">
        <f t="shared" si="159"/>
        <v>2.0844842705871135E-12</v>
      </c>
      <c r="Y22" s="2">
        <f t="shared" si="159"/>
        <v>4.1590929112478597E-12</v>
      </c>
      <c r="Z22" s="2">
        <f t="shared" si="159"/>
        <v>8.2984813502670618E-12</v>
      </c>
      <c r="AA22" s="2">
        <f t="shared" si="159"/>
        <v>1.6557647109659923E-11</v>
      </c>
      <c r="AB22" s="2">
        <f xml:space="preserve"> (4/3) * PI() * (AB4/2)^3</f>
        <v>3.3036849302457822E-11</v>
      </c>
      <c r="AC22" s="2">
        <f xml:space="preserve"> (4/3) * PI() * (AC4/2)^3</f>
        <v>6.5917180418500028E-11</v>
      </c>
      <c r="AD22" s="2">
        <f xml:space="preserve"> (4/3) * PI() * (AD4/2)^3</f>
        <v>1.3152206599803769E-10</v>
      </c>
      <c r="AE22" s="2">
        <f t="shared" ref="AE22:AM22" si="160" xml:space="preserve"> (4/3) * PI() * (AE4/2)^3</f>
        <v>2.6242102187273433E-10</v>
      </c>
      <c r="AF22" s="2">
        <f t="shared" si="160"/>
        <v>5.2359877559829059E-10</v>
      </c>
      <c r="AG22" s="2">
        <f t="shared" si="160"/>
        <v>1.0447169051151167E-9</v>
      </c>
      <c r="AH22" s="2">
        <f t="shared" si="160"/>
        <v>2.0844842705871121E-9</v>
      </c>
      <c r="AI22" s="2">
        <f t="shared" si="160"/>
        <v>4.1590929112478573E-9</v>
      </c>
      <c r="AJ22" s="2">
        <f t="shared" si="160"/>
        <v>8.2984813502670616E-9</v>
      </c>
      <c r="AK22" s="2">
        <f t="shared" si="160"/>
        <v>1.6557647109659931E-8</v>
      </c>
      <c r="AL22" s="2">
        <f t="shared" si="160"/>
        <v>3.3036849302457865E-8</v>
      </c>
      <c r="AM22" s="2">
        <f t="shared" si="160"/>
        <v>6.5917180418500118E-8</v>
      </c>
      <c r="AN22" s="2">
        <f t="shared" ref="AN22:AU22" si="161" xml:space="preserve"> (4/3) * PI() * (AN4/2)^3</f>
        <v>1.3152206599803793E-7</v>
      </c>
      <c r="AO22" s="2">
        <f t="shared" si="161"/>
        <v>2.6242102187273509E-7</v>
      </c>
      <c r="AP22" s="2">
        <f t="shared" si="161"/>
        <v>5.2359877559829289E-7</v>
      </c>
      <c r="AQ22" s="2">
        <f t="shared" si="161"/>
        <v>1.0447169051151204E-6</v>
      </c>
      <c r="AR22" s="2">
        <f t="shared" si="161"/>
        <v>2.0844842705871205E-6</v>
      </c>
      <c r="AS22" s="2">
        <f t="shared" si="161"/>
        <v>4.1590929112478799E-6</v>
      </c>
      <c r="AT22" s="2">
        <f t="shared" si="161"/>
        <v>8.2984813502671243E-6</v>
      </c>
      <c r="AU22" s="2">
        <f t="shared" si="161"/>
        <v>1.6557647109660064E-5</v>
      </c>
      <c r="AV22" s="2"/>
      <c r="AW22" s="2"/>
      <c r="AX22" s="2"/>
      <c r="AY22" s="2"/>
      <c r="AZ22" s="2"/>
      <c r="BA22" s="2"/>
      <c r="BB22" s="2"/>
    </row>
    <row r="23" spans="1:54" ht="16.5" x14ac:dyDescent="0.45">
      <c r="A23" t="s">
        <v>17</v>
      </c>
      <c r="B23" s="2">
        <f t="shared" ref="B23:K23" si="162">B5*B22</f>
        <v>5.1365039886193117E-18</v>
      </c>
      <c r="C23" s="2">
        <f t="shared" si="162"/>
        <v>1.0248672839179424E-17</v>
      </c>
      <c r="D23" s="2">
        <f t="shared" si="162"/>
        <v>2.0448790694459816E-17</v>
      </c>
      <c r="E23" s="2">
        <f t="shared" si="162"/>
        <v>4.080070145934198E-17</v>
      </c>
      <c r="F23" s="2">
        <f t="shared" si="162"/>
        <v>8.1408102046120802E-17</v>
      </c>
      <c r="G23" s="2">
        <f t="shared" si="162"/>
        <v>1.624305181457653E-16</v>
      </c>
      <c r="H23" s="2">
        <f t="shared" si="162"/>
        <v>3.2409149165711433E-16</v>
      </c>
      <c r="I23" s="2">
        <f t="shared" si="162"/>
        <v>6.4664753990549083E-16</v>
      </c>
      <c r="J23" s="2">
        <f t="shared" si="162"/>
        <v>1.2902314674407605E-15</v>
      </c>
      <c r="K23" s="2">
        <f t="shared" si="162"/>
        <v>2.5743502245715401E-15</v>
      </c>
      <c r="L23" s="2">
        <f t="shared" ref="L23:AA23" si="163">L5*L22</f>
        <v>5.1365039886192637E-15</v>
      </c>
      <c r="M23" s="2">
        <f t="shared" si="163"/>
        <v>1.0248672839179359E-14</v>
      </c>
      <c r="N23" s="2">
        <f t="shared" si="163"/>
        <v>2.0448790694459676E-14</v>
      </c>
      <c r="O23" s="2">
        <f t="shared" si="163"/>
        <v>4.0800701459341671E-14</v>
      </c>
      <c r="P23" s="2">
        <f t="shared" si="163"/>
        <v>8.1408102046120082E-14</v>
      </c>
      <c r="Q23" s="2">
        <f t="shared" si="163"/>
        <v>1.6243051814576427E-13</v>
      </c>
      <c r="R23" s="2">
        <f t="shared" si="163"/>
        <v>3.2409149165711177E-13</v>
      </c>
      <c r="S23" s="2">
        <f t="shared" si="163"/>
        <v>6.4664753990548643E-13</v>
      </c>
      <c r="T23" s="2">
        <f t="shared" si="163"/>
        <v>1.2902314674407493E-12</v>
      </c>
      <c r="U23" s="2">
        <f t="shared" si="163"/>
        <v>2.5743502245715232E-12</v>
      </c>
      <c r="V23" s="2">
        <f t="shared" si="163"/>
        <v>5.1365039886192388E-12</v>
      </c>
      <c r="W23" s="2">
        <f t="shared" si="163"/>
        <v>1.0248672839179311E-11</v>
      </c>
      <c r="X23" s="2">
        <f t="shared" si="163"/>
        <v>2.0448790694459584E-11</v>
      </c>
      <c r="Y23" s="2">
        <f t="shared" si="163"/>
        <v>4.0800701459341506E-11</v>
      </c>
      <c r="Z23" s="2">
        <f t="shared" si="163"/>
        <v>8.1408102046119878E-11</v>
      </c>
      <c r="AA23" s="2">
        <f t="shared" si="163"/>
        <v>1.6243051814576386E-10</v>
      </c>
      <c r="AB23" s="2">
        <f>AB5*AB22</f>
        <v>3.2409149165711127E-10</v>
      </c>
      <c r="AC23" s="2">
        <f>AC5*AC22</f>
        <v>6.4664753990548535E-10</v>
      </c>
      <c r="AD23" s="2">
        <f>AD5*AD22</f>
        <v>1.2902314674407499E-9</v>
      </c>
      <c r="AE23" s="2">
        <f t="shared" ref="AE23" si="164">AE5*AE22</f>
        <v>2.5743502245715237E-9</v>
      </c>
      <c r="AF23" s="2">
        <f t="shared" ref="AF23" si="165">AF5*AF22</f>
        <v>5.1365039886192312E-9</v>
      </c>
      <c r="AG23" s="2">
        <f t="shared" ref="AG23" si="166">AG5*AG22</f>
        <v>1.0248672839179295E-8</v>
      </c>
      <c r="AH23" s="2">
        <f t="shared" ref="AH23" si="167">AH5*AH22</f>
        <v>2.0448790694459572E-8</v>
      </c>
      <c r="AI23" s="2">
        <f t="shared" ref="AI23" si="168">AI5*AI22</f>
        <v>4.0800701459341484E-8</v>
      </c>
      <c r="AJ23" s="2">
        <f t="shared" ref="AJ23" si="169">AJ5*AJ22</f>
        <v>8.1408102046119881E-8</v>
      </c>
      <c r="AK23" s="2">
        <f t="shared" ref="AK23" si="170">AK5*AK22</f>
        <v>1.6243051814576392E-7</v>
      </c>
      <c r="AL23" s="2">
        <f t="shared" ref="AL23" si="171">AL5*AL22</f>
        <v>3.2409149165711169E-7</v>
      </c>
      <c r="AM23" s="2">
        <f t="shared" ref="AM23" si="172">AM5*AM22</f>
        <v>6.4664753990548622E-7</v>
      </c>
      <c r="AN23" s="2">
        <f t="shared" ref="AN23" si="173">AN5*AN22</f>
        <v>1.2902314674407522E-6</v>
      </c>
      <c r="AO23" s="2">
        <f t="shared" ref="AO23" si="174">AO5*AO22</f>
        <v>2.5743502245715314E-6</v>
      </c>
      <c r="AP23" s="2">
        <f t="shared" ref="AP23" si="175">AP5*AP22</f>
        <v>5.1365039886192534E-6</v>
      </c>
      <c r="AQ23" s="2">
        <f t="shared" ref="AQ23" si="176">AQ5*AQ22</f>
        <v>1.0248672839179331E-5</v>
      </c>
      <c r="AR23" s="2">
        <f t="shared" ref="AR23" si="177">AR5*AR22</f>
        <v>2.0448790694459653E-5</v>
      </c>
      <c r="AS23" s="2">
        <f t="shared" ref="AS23" si="178">AS5*AS22</f>
        <v>4.0800701459341705E-5</v>
      </c>
      <c r="AT23" s="2">
        <f t="shared" ref="AT23" si="179">AT5*AT22</f>
        <v>8.14081020461205E-5</v>
      </c>
      <c r="AU23" s="2">
        <f t="shared" ref="AU23" si="180">AU5*AU22</f>
        <v>1.6243051814576523E-4</v>
      </c>
      <c r="AV23" s="2"/>
      <c r="AW23" s="2"/>
      <c r="AX23" s="2"/>
      <c r="AY23" s="2"/>
      <c r="AZ23" s="2"/>
      <c r="BA23" s="2"/>
      <c r="BB23" s="2"/>
    </row>
    <row r="25" spans="1:54" ht="16.5" x14ac:dyDescent="0.45">
      <c r="A25" t="s">
        <v>22</v>
      </c>
      <c r="B25" s="2">
        <f>B15^2 / (2*B5)</f>
        <v>3.7777668111041512E-9</v>
      </c>
      <c r="C25" s="2">
        <f t="shared" ref="C25:K25" si="181">C15^2 / (2*C5)</f>
        <v>9.4893211942197045E-9</v>
      </c>
      <c r="D25" s="2">
        <f t="shared" si="181"/>
        <v>2.3836097151996757E-8</v>
      </c>
      <c r="E25" s="2">
        <f t="shared" si="181"/>
        <v>5.9873569016244764E-8</v>
      </c>
      <c r="F25" s="2">
        <f t="shared" si="181"/>
        <v>1.5039560561795759E-7</v>
      </c>
      <c r="G25" s="2">
        <f t="shared" si="181"/>
        <v>3.777766811104124E-7</v>
      </c>
      <c r="H25" s="2">
        <f t="shared" si="181"/>
        <v>9.4893211942196627E-7</v>
      </c>
      <c r="I25" s="2">
        <f t="shared" si="181"/>
        <v>2.3836097151996627E-6</v>
      </c>
      <c r="J25" s="2">
        <f t="shared" si="181"/>
        <v>5.9873569016244478E-6</v>
      </c>
      <c r="K25" s="2">
        <f t="shared" si="181"/>
        <v>1.5039560561795639E-5</v>
      </c>
      <c r="L25" s="2">
        <f t="shared" ref="L25:AD25" si="182">L15^2 / (2*L5)</f>
        <v>3.777766811104104E-5</v>
      </c>
      <c r="M25" s="2">
        <f t="shared" si="182"/>
        <v>9.4893211942196203E-5</v>
      </c>
      <c r="N25" s="2">
        <f t="shared" si="182"/>
        <v>2.3836097151996529E-4</v>
      </c>
      <c r="O25" s="2">
        <f t="shared" si="182"/>
        <v>5.9873569016244204E-4</v>
      </c>
      <c r="P25" s="2">
        <f t="shared" si="182"/>
        <v>1.5039560561795585E-3</v>
      </c>
      <c r="Q25" s="2">
        <f t="shared" si="182"/>
        <v>3.7777668111040916E-3</v>
      </c>
      <c r="R25" s="2">
        <f t="shared" si="182"/>
        <v>9.4893211942195643E-3</v>
      </c>
      <c r="S25" s="2">
        <f t="shared" si="182"/>
        <v>2.1235645298271259E-2</v>
      </c>
      <c r="T25" s="2">
        <f t="shared" si="182"/>
        <v>3.5944867845169912E-2</v>
      </c>
      <c r="U25" s="2">
        <f t="shared" si="182"/>
        <v>6.0842677783467407E-2</v>
      </c>
      <c r="V25" s="2">
        <f t="shared" si="182"/>
        <v>0.10298636945358197</v>
      </c>
      <c r="W25" s="2">
        <f t="shared" si="182"/>
        <v>0.17432158937803433</v>
      </c>
      <c r="X25" s="2">
        <f t="shared" si="182"/>
        <v>0.29506833462054088</v>
      </c>
      <c r="Y25" s="2">
        <f t="shared" si="182"/>
        <v>0.49945231916701283</v>
      </c>
      <c r="Z25" s="2">
        <f t="shared" si="182"/>
        <v>0.84540626645724493</v>
      </c>
      <c r="AA25" s="2">
        <f t="shared" si="182"/>
        <v>1.4309909633759903</v>
      </c>
      <c r="AB25" s="2">
        <f t="shared" si="182"/>
        <v>2.422190630127433</v>
      </c>
      <c r="AC25" s="2">
        <f t="shared" si="182"/>
        <v>4.0999612148742672</v>
      </c>
      <c r="AD25" s="2">
        <f t="shared" si="182"/>
        <v>6.9758636201681004</v>
      </c>
      <c r="AE25" s="2">
        <f t="shared" ref="AE25:AM25" si="183">AE15^2 / (2*AE5)</f>
        <v>8.7820919806400788</v>
      </c>
      <c r="AF25" s="2">
        <f t="shared" si="183"/>
        <v>11.055998763141559</v>
      </c>
      <c r="AG25" s="2">
        <f t="shared" si="183"/>
        <v>13.918677795683795</v>
      </c>
      <c r="AH25" s="2">
        <f t="shared" si="183"/>
        <v>17.522577175561555</v>
      </c>
      <c r="AI25" s="2">
        <f t="shared" si="183"/>
        <v>22.059617686438909</v>
      </c>
      <c r="AJ25" s="2">
        <f t="shared" si="183"/>
        <v>27.771413279922001</v>
      </c>
      <c r="AK25" s="2">
        <f t="shared" si="183"/>
        <v>34.962137899531804</v>
      </c>
      <c r="AL25" s="2">
        <f t="shared" si="183"/>
        <v>44.014723852372555</v>
      </c>
      <c r="AM25" s="2">
        <f t="shared" si="183"/>
        <v>55.411254350854684</v>
      </c>
      <c r="AN25" s="2">
        <f t="shared" ref="AN25:AU25" si="184">AN15^2 / (2*AN5)</f>
        <v>69.758636201681057</v>
      </c>
      <c r="AO25" s="2">
        <f t="shared" si="184"/>
        <v>87.820919806400838</v>
      </c>
      <c r="AP25" s="2">
        <f t="shared" si="184"/>
        <v>110.55998763141577</v>
      </c>
      <c r="AQ25" s="2">
        <f t="shared" si="184"/>
        <v>139.18677795683809</v>
      </c>
      <c r="AR25" s="2">
        <f t="shared" si="184"/>
        <v>175.2257717556158</v>
      </c>
      <c r="AS25" s="2">
        <f t="shared" si="184"/>
        <v>220.59617686438946</v>
      </c>
      <c r="AT25" s="2">
        <f t="shared" si="184"/>
        <v>277.71413279922069</v>
      </c>
      <c r="AU25" s="2">
        <f t="shared" si="184"/>
        <v>349.62137899531905</v>
      </c>
      <c r="AV25" s="2"/>
      <c r="AW25" s="2"/>
      <c r="AX25" s="2"/>
      <c r="AY25" s="2"/>
      <c r="AZ25" s="2"/>
      <c r="BA25" s="2"/>
      <c r="BB25" s="2"/>
    </row>
    <row r="26" spans="1:54" ht="16.5" x14ac:dyDescent="0.45">
      <c r="A26" t="s">
        <v>23</v>
      </c>
      <c r="B26" s="10" t="str">
        <f>IF(B25&lt;B20/1000, "Yes", "No")</f>
        <v>Yes</v>
      </c>
      <c r="C26" s="10" t="str">
        <f t="shared" ref="C26:K26" si="185">IF(C25&lt;C20/1000, "Yes", "No")</f>
        <v>Yes</v>
      </c>
      <c r="D26" s="10" t="str">
        <f t="shared" si="185"/>
        <v>Yes</v>
      </c>
      <c r="E26" s="10" t="str">
        <f t="shared" si="185"/>
        <v>Yes</v>
      </c>
      <c r="F26" s="10" t="str">
        <f t="shared" si="185"/>
        <v>Yes</v>
      </c>
      <c r="G26" s="10" t="str">
        <f t="shared" si="185"/>
        <v>Yes</v>
      </c>
      <c r="H26" s="10" t="str">
        <f t="shared" si="185"/>
        <v>Yes</v>
      </c>
      <c r="I26" s="10" t="str">
        <f t="shared" si="185"/>
        <v>Yes</v>
      </c>
      <c r="J26" s="10" t="str">
        <f t="shared" si="185"/>
        <v>Yes</v>
      </c>
      <c r="K26" s="10" t="str">
        <f t="shared" si="185"/>
        <v>Yes</v>
      </c>
      <c r="L26" s="10" t="str">
        <f t="shared" ref="L26" si="186">IF(L25&lt;L20/1000, "Yes", "No")</f>
        <v>Yes</v>
      </c>
      <c r="M26" s="10" t="str">
        <f t="shared" ref="M26" si="187">IF(M25&lt;M20/1000, "Yes", "No")</f>
        <v>Yes</v>
      </c>
      <c r="N26" s="10" t="str">
        <f t="shared" ref="N26" si="188">IF(N25&lt;N20/1000, "Yes", "No")</f>
        <v>Yes</v>
      </c>
      <c r="O26" s="10" t="str">
        <f t="shared" ref="O26" si="189">IF(O25&lt;O20/1000, "Yes", "No")</f>
        <v>Yes</v>
      </c>
      <c r="P26" s="10" t="str">
        <f t="shared" ref="P26" si="190">IF(P25&lt;P20/1000, "Yes", "No")</f>
        <v>Yes</v>
      </c>
      <c r="Q26" s="10" t="str">
        <f t="shared" ref="Q26" si="191">IF(Q25&lt;Q20/1000, "Yes", "No")</f>
        <v>Yes</v>
      </c>
      <c r="R26" s="10" t="str">
        <f t="shared" ref="R26" si="192">IF(R25&lt;R20/1000, "Yes", "No")</f>
        <v>Yes</v>
      </c>
      <c r="S26" s="10" t="str">
        <f t="shared" ref="S26" si="193">IF(S25&lt;S20/1000, "Yes", "No")</f>
        <v>Yes</v>
      </c>
      <c r="T26" s="10" t="str">
        <f t="shared" ref="T26" si="194">IF(T25&lt;T20/1000, "Yes", "No")</f>
        <v>Yes</v>
      </c>
      <c r="U26" s="10" t="str">
        <f t="shared" ref="U26" si="195">IF(U25&lt;U20/1000, "Yes", "No")</f>
        <v>Yes</v>
      </c>
      <c r="V26" s="10" t="str">
        <f t="shared" ref="V26" si="196">IF(V25&lt;V20/1000, "Yes", "No")</f>
        <v>Yes</v>
      </c>
      <c r="W26" s="10" t="str">
        <f t="shared" ref="W26" si="197">IF(W25&lt;W20/1000, "Yes", "No")</f>
        <v>Yes</v>
      </c>
      <c r="X26" s="10" t="str">
        <f t="shared" ref="X26" si="198">IF(X25&lt;X20/1000, "Yes", "No")</f>
        <v>Yes</v>
      </c>
      <c r="Y26" s="10" t="str">
        <f t="shared" ref="Y26" si="199">IF(Y25&lt;Y20/1000, "Yes", "No")</f>
        <v>No</v>
      </c>
      <c r="Z26" s="10" t="str">
        <f t="shared" ref="Z26" si="200">IF(Z25&lt;Z20/1000, "Yes", "No")</f>
        <v>No</v>
      </c>
      <c r="AA26" s="10" t="str">
        <f t="shared" ref="AA26" si="201">IF(AA25&lt;AA20/1000, "Yes", "No")</f>
        <v>No</v>
      </c>
      <c r="AB26" s="10" t="str">
        <f t="shared" ref="AB26" si="202">IF(AB25&lt;AB20/1000, "Yes", "No")</f>
        <v>No</v>
      </c>
      <c r="AC26" s="10" t="str">
        <f t="shared" ref="AC26" si="203">IF(AC25&lt;AC20/1000, "Yes", "No")</f>
        <v>No</v>
      </c>
      <c r="AD26" s="10" t="str">
        <f t="shared" ref="AD26" si="204">IF(AD25&lt;AD20/1000, "Yes", "No")</f>
        <v>No</v>
      </c>
      <c r="AE26" s="10" t="str">
        <f t="shared" ref="AE26" si="205">IF(AE25&lt;AE20/1000, "Yes", "No")</f>
        <v>No</v>
      </c>
      <c r="AF26" s="10" t="str">
        <f t="shared" ref="AF26" si="206">IF(AF25&lt;AF20/1000, "Yes", "No")</f>
        <v>No</v>
      </c>
      <c r="AG26" s="10" t="str">
        <f t="shared" ref="AG26" si="207">IF(AG25&lt;AG20/1000, "Yes", "No")</f>
        <v>No</v>
      </c>
      <c r="AH26" s="10" t="str">
        <f t="shared" ref="AH26" si="208">IF(AH25&lt;AH20/1000, "Yes", "No")</f>
        <v>No</v>
      </c>
      <c r="AI26" s="10" t="str">
        <f t="shared" ref="AI26" si="209">IF(AI25&lt;AI20/1000, "Yes", "No")</f>
        <v>No</v>
      </c>
      <c r="AJ26" s="10" t="str">
        <f t="shared" ref="AJ26" si="210">IF(AJ25&lt;AJ20/1000, "Yes", "No")</f>
        <v>No</v>
      </c>
      <c r="AK26" s="10" t="str">
        <f t="shared" ref="AK26" si="211">IF(AK25&lt;AK20/1000, "Yes", "No")</f>
        <v>No</v>
      </c>
      <c r="AL26" s="10" t="str">
        <f t="shared" ref="AL26" si="212">IF(AL25&lt;AL20/1000, "Yes", "No")</f>
        <v>No</v>
      </c>
      <c r="AM26" s="10" t="str">
        <f t="shared" ref="AM26" si="213">IF(AM25&lt;AM20/1000, "Yes", "No")</f>
        <v>No</v>
      </c>
      <c r="AN26" s="10" t="str">
        <f t="shared" ref="AN26" si="214">IF(AN25&lt;AN20/1000, "Yes", "No")</f>
        <v>No</v>
      </c>
      <c r="AO26" s="10" t="str">
        <f t="shared" ref="AO26" si="215">IF(AO25&lt;AO20/1000, "Yes", "No")</f>
        <v>No</v>
      </c>
      <c r="AP26" s="10" t="str">
        <f t="shared" ref="AP26" si="216">IF(AP25&lt;AP20/1000, "Yes", "No")</f>
        <v>No</v>
      </c>
      <c r="AQ26" s="10" t="str">
        <f t="shared" ref="AQ26" si="217">IF(AQ25&lt;AQ20/1000, "Yes", "No")</f>
        <v>No</v>
      </c>
      <c r="AR26" s="10" t="str">
        <f t="shared" ref="AR26" si="218">IF(AR25&lt;AR20/1000, "Yes", "No")</f>
        <v>No</v>
      </c>
      <c r="AS26" s="10" t="str">
        <f t="shared" ref="AS26" si="219">IF(AS25&lt;AS20/1000, "Yes", "No")</f>
        <v>No</v>
      </c>
      <c r="AT26" s="10" t="str">
        <f t="shared" ref="AT26" si="220">IF(AT25&lt;AT20/1000, "Yes", "No")</f>
        <v>No</v>
      </c>
      <c r="AU26" s="10" t="str">
        <f t="shared" ref="AU26" si="221">IF(AU25&lt;AU20/1000, "Yes", "No")</f>
        <v>No</v>
      </c>
      <c r="AV26" s="10"/>
      <c r="AW26" s="10"/>
      <c r="AX26" s="10"/>
      <c r="AY26" s="10"/>
      <c r="AZ26" s="10"/>
      <c r="BA26" s="10"/>
      <c r="BB26" s="10"/>
    </row>
    <row r="28" spans="1:54" x14ac:dyDescent="0.35">
      <c r="A28" t="s">
        <v>25</v>
      </c>
    </row>
    <row r="29" spans="1:54" x14ac:dyDescent="0.35">
      <c r="A29" t="s">
        <v>24</v>
      </c>
    </row>
    <row r="42" spans="1:2" x14ac:dyDescent="0.35">
      <c r="A42" t="s">
        <v>0</v>
      </c>
      <c r="B42">
        <f>150+75+75+5+67.5</f>
        <v>372.5</v>
      </c>
    </row>
    <row r="43" spans="1:2" x14ac:dyDescent="0.35">
      <c r="A43" t="s">
        <v>29</v>
      </c>
      <c r="B43">
        <f>B42/1000</f>
        <v>0.3725</v>
      </c>
    </row>
    <row r="44" spans="1:2" x14ac:dyDescent="0.35">
      <c r="A44" t="s">
        <v>54</v>
      </c>
      <c r="B44" s="4">
        <f>SQRT(2*B43/B5)</f>
        <v>0.27557742177554512</v>
      </c>
    </row>
  </sheetData>
  <conditionalFormatting sqref="B18:BB18">
    <cfRule type="containsText" dxfId="3" priority="3" operator="containsText" text="No">
      <formula>NOT(ISERROR(SEARCH("No",B18)))</formula>
    </cfRule>
    <cfRule type="containsText" dxfId="2" priority="4" operator="containsText" text="Yes">
      <formula>NOT(ISERROR(SEARCH("Yes",B18)))</formula>
    </cfRule>
  </conditionalFormatting>
  <conditionalFormatting sqref="B26:BB26">
    <cfRule type="containsText" dxfId="1" priority="1" operator="containsText" text="No">
      <formula>NOT(ISERROR(SEARCH("No",B26)))</formula>
    </cfRule>
    <cfRule type="containsText" dxfId="0" priority="2" operator="containsText" text="Yes">
      <formula>NOT(ISERROR(SEARCH("Yes",B26)))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Perry's Model</vt:lpstr>
      <vt:lpstr>Volume</vt:lpstr>
      <vt:lpstr>Terminal Velocity</vt:lpstr>
      <vt:lpstr>Terminal Velocity Continued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O'Hara</dc:creator>
  <cp:lastModifiedBy>Tom O'Hara</cp:lastModifiedBy>
  <dcterms:created xsi:type="dcterms:W3CDTF">2015-06-05T18:17:20Z</dcterms:created>
  <dcterms:modified xsi:type="dcterms:W3CDTF">2023-11-13T16:24:48Z</dcterms:modified>
</cp:coreProperties>
</file>