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embeddings/oleObject3.bin" ContentType="application/vnd.openxmlformats-officedocument.oleObject"/>
  <Override PartName="/xl/embeddings/oleObject4.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-180" yWindow="30" windowWidth="12120" windowHeight="6405" tabRatio="895"/>
  </bookViews>
  <sheets>
    <sheet name="SOP Prices Table" sheetId="25" r:id="rId1"/>
    <sheet name="PF1" sheetId="20" r:id="rId2"/>
    <sheet name="PF2" sheetId="21" r:id="rId3"/>
    <sheet name="PF3" sheetId="22" r:id="rId4"/>
    <sheet name="PF4" sheetId="23" r:id="rId5"/>
    <sheet name="PF5" sheetId="7" r:id="rId6"/>
    <sheet name="PF6" sheetId="17" r:id="rId7"/>
    <sheet name="PF7" sheetId="18" r:id="rId8"/>
    <sheet name="Liste de choix" sheetId="14" state="hidden" r:id="rId9"/>
  </sheets>
  <externalReferences>
    <externalReference r:id="rId10"/>
    <externalReference r:id="rId11"/>
  </externalReferences>
  <definedNames>
    <definedName name="_xlnm._FilterDatabase" localSheetId="0" hidden="1">'SOP Prices Table'!$B$6:$T$56</definedName>
    <definedName name="d" localSheetId="4">'[1]Liste de choix'!#REF!</definedName>
    <definedName name="d">'Liste de choix'!#REF!</definedName>
    <definedName name="S" localSheetId="2">'[1]Liste de choix'!#REF!</definedName>
    <definedName name="S" localSheetId="3">'[1]Liste de choix'!#REF!</definedName>
    <definedName name="S" localSheetId="4">'[1]Liste de choix'!#REF!</definedName>
    <definedName name="S" localSheetId="6">'Liste de choix'!#REF!</definedName>
    <definedName name="S" localSheetId="7">'Liste de choix'!#REF!</definedName>
    <definedName name="S">'Liste de choix'!#REF!</definedName>
    <definedName name="Status_F4">'Liste de choix'!$B$1:$B$3</definedName>
    <definedName name="Valid_F4">'Liste de choix'!$A$1:$A$2</definedName>
    <definedName name="_xlnm.Print_Area" localSheetId="0">'SOP Prices Table'!$C$1:$T$59</definedName>
  </definedNames>
  <calcPr calcId="125725"/>
</workbook>
</file>

<file path=xl/calcChain.xml><?xml version="1.0" encoding="utf-8"?>
<calcChain xmlns="http://schemas.openxmlformats.org/spreadsheetml/2006/main">
  <c r="L23" i="25"/>
  <c r="L22"/>
  <c r="J5" i="20"/>
  <c r="I5"/>
  <c r="H5"/>
  <c r="G5"/>
  <c r="J4"/>
  <c r="I4"/>
  <c r="H4"/>
  <c r="G4"/>
  <c r="E23" i="17"/>
  <c r="E24"/>
  <c r="E25"/>
  <c r="E22"/>
  <c r="L43" i="7"/>
  <c r="K43"/>
  <c r="J43"/>
  <c r="I43"/>
  <c r="H43"/>
  <c r="G43"/>
  <c r="F43"/>
  <c r="L42"/>
  <c r="K42"/>
  <c r="J42"/>
  <c r="I42"/>
  <c r="H42"/>
  <c r="G42"/>
  <c r="F42"/>
  <c r="L41"/>
  <c r="K41"/>
  <c r="J41"/>
  <c r="I41"/>
  <c r="H41"/>
  <c r="G41"/>
  <c r="F41"/>
  <c r="E37"/>
  <c r="E36"/>
  <c r="E28" i="20"/>
  <c r="E27"/>
  <c r="E26"/>
  <c r="E25"/>
  <c r="E24"/>
  <c r="E23"/>
  <c r="S38" i="7" l="1"/>
  <c r="E38" s="1"/>
  <c r="E22" i="20" l="1"/>
  <c r="E16" i="22" l="1"/>
  <c r="E15"/>
  <c r="E14"/>
  <c r="S34" i="7"/>
  <c r="E34" s="1"/>
  <c r="N8" i="18" l="1"/>
  <c r="E42" i="25"/>
  <c r="E41"/>
  <c r="E40"/>
  <c r="E39"/>
  <c r="L33" i="23" l="1"/>
  <c r="E33" i="7" l="1"/>
  <c r="E32"/>
  <c r="M16" i="22"/>
  <c r="F28"/>
  <c r="G28" i="21" l="1"/>
  <c r="O19"/>
  <c r="E19"/>
  <c r="O18"/>
  <c r="E18" s="1"/>
  <c r="F28"/>
  <c r="E23"/>
  <c r="E22"/>
  <c r="E21"/>
  <c r="E20"/>
  <c r="E17"/>
  <c r="E16"/>
  <c r="E15"/>
  <c r="E14"/>
  <c r="F9"/>
  <c r="G9"/>
  <c r="H9"/>
  <c r="F26"/>
  <c r="G26"/>
  <c r="H26"/>
  <c r="F27"/>
  <c r="G27"/>
  <c r="H27"/>
  <c r="F36"/>
  <c r="G36"/>
  <c r="H36"/>
  <c r="F31" i="23"/>
  <c r="H28" i="21" l="1"/>
  <c r="H29" s="1"/>
  <c r="G29"/>
  <c r="F29"/>
  <c r="F41" i="23"/>
  <c r="F28"/>
  <c r="F27"/>
  <c r="F26"/>
  <c r="E23"/>
  <c r="E22"/>
  <c r="E21"/>
  <c r="E20"/>
  <c r="E19"/>
  <c r="E18"/>
  <c r="E17"/>
  <c r="E16"/>
  <c r="E15"/>
  <c r="E14"/>
  <c r="F9"/>
  <c r="F36" i="22"/>
  <c r="F27"/>
  <c r="F26"/>
  <c r="E23"/>
  <c r="E22"/>
  <c r="E21"/>
  <c r="E20"/>
  <c r="E19"/>
  <c r="E18"/>
  <c r="E17"/>
  <c r="F9"/>
  <c r="J41" i="20"/>
  <c r="I41"/>
  <c r="H41"/>
  <c r="G41"/>
  <c r="F41"/>
  <c r="J32"/>
  <c r="I32"/>
  <c r="H32"/>
  <c r="G32"/>
  <c r="F32"/>
  <c r="J31"/>
  <c r="L31" s="1"/>
  <c r="I31"/>
  <c r="H31"/>
  <c r="G31"/>
  <c r="F31"/>
  <c r="E21"/>
  <c r="E20"/>
  <c r="E19"/>
  <c r="E18"/>
  <c r="E17"/>
  <c r="E16"/>
  <c r="E15"/>
  <c r="E14"/>
  <c r="J9"/>
  <c r="I9"/>
  <c r="H9"/>
  <c r="G9"/>
  <c r="F9"/>
  <c r="H38" i="21" l="1"/>
  <c r="H37" s="1"/>
  <c r="H31"/>
  <c r="F38"/>
  <c r="F39" s="1"/>
  <c r="F40" s="1"/>
  <c r="F41" s="1"/>
  <c r="F42" s="1"/>
  <c r="F43" s="1"/>
  <c r="F44" s="1"/>
  <c r="F45" s="1"/>
  <c r="F46" s="1"/>
  <c r="F47" s="1"/>
  <c r="F48" s="1"/>
  <c r="F49" s="1"/>
  <c r="F51" s="1"/>
  <c r="F31"/>
  <c r="G38"/>
  <c r="G31"/>
  <c r="F29" i="22"/>
  <c r="L18" i="25"/>
  <c r="L20" s="1"/>
  <c r="F29" i="23"/>
  <c r="F43" s="1"/>
  <c r="F42" s="1"/>
  <c r="L16" i="25"/>
  <c r="F34" i="20"/>
  <c r="F36" s="1"/>
  <c r="I34"/>
  <c r="I36" s="1"/>
  <c r="H34"/>
  <c r="H36" s="1"/>
  <c r="F32" i="23"/>
  <c r="G34" i="20"/>
  <c r="G36" s="1"/>
  <c r="K31"/>
  <c r="J34"/>
  <c r="J36" s="1"/>
  <c r="F38" i="22" l="1"/>
  <c r="F31"/>
  <c r="F37" i="21"/>
  <c r="H39"/>
  <c r="H40" s="1"/>
  <c r="H41" s="1"/>
  <c r="H42" s="1"/>
  <c r="H43" s="1"/>
  <c r="H44" s="1"/>
  <c r="H45" s="1"/>
  <c r="H46" s="1"/>
  <c r="H47" s="1"/>
  <c r="H48" s="1"/>
  <c r="H49" s="1"/>
  <c r="K51" s="1"/>
  <c r="K64" s="1"/>
  <c r="K77" s="1"/>
  <c r="K90" s="1"/>
  <c r="K103" s="1"/>
  <c r="K116" s="1"/>
  <c r="K129" s="1"/>
  <c r="K142" s="1"/>
  <c r="K155" s="1"/>
  <c r="K168" s="1"/>
  <c r="K181" s="1"/>
  <c r="G37"/>
  <c r="G39"/>
  <c r="G40" s="1"/>
  <c r="G41" s="1"/>
  <c r="G42" s="1"/>
  <c r="G43" s="1"/>
  <c r="G44" s="1"/>
  <c r="G45" s="1"/>
  <c r="G46" s="1"/>
  <c r="G47" s="1"/>
  <c r="G48" s="1"/>
  <c r="G49" s="1"/>
  <c r="I51"/>
  <c r="I64" s="1"/>
  <c r="I77" s="1"/>
  <c r="I90" s="1"/>
  <c r="I103" s="1"/>
  <c r="I116" s="1"/>
  <c r="I129" s="1"/>
  <c r="I142" s="1"/>
  <c r="I155" s="1"/>
  <c r="I168" s="1"/>
  <c r="I181" s="1"/>
  <c r="F44" i="23"/>
  <c r="F45" s="1"/>
  <c r="F46" s="1"/>
  <c r="F47" s="1"/>
  <c r="F48" s="1"/>
  <c r="F49" s="1"/>
  <c r="F50" s="1"/>
  <c r="F51" s="1"/>
  <c r="F52" s="1"/>
  <c r="F53" s="1"/>
  <c r="F54" s="1"/>
  <c r="F56" s="1"/>
  <c r="F52" i="21"/>
  <c r="F53" s="1"/>
  <c r="F54" s="1"/>
  <c r="F55" s="1"/>
  <c r="F56" s="1"/>
  <c r="F57" s="1"/>
  <c r="F58" s="1"/>
  <c r="F59" s="1"/>
  <c r="F60" s="1"/>
  <c r="F61" s="1"/>
  <c r="F62" s="1"/>
  <c r="F64" s="1"/>
  <c r="M51"/>
  <c r="L14" i="25"/>
  <c r="L12"/>
  <c r="J43" i="20"/>
  <c r="J44" s="1"/>
  <c r="J45" s="1"/>
  <c r="J46" s="1"/>
  <c r="J47" s="1"/>
  <c r="J48" s="1"/>
  <c r="J49" s="1"/>
  <c r="J50" s="1"/>
  <c r="J51" s="1"/>
  <c r="J52" s="1"/>
  <c r="J53" s="1"/>
  <c r="J54" s="1"/>
  <c r="L11" i="25"/>
  <c r="G43" i="20"/>
  <c r="G42" s="1"/>
  <c r="L8" i="25"/>
  <c r="F43" i="20"/>
  <c r="L7" i="25"/>
  <c r="I43" i="20"/>
  <c r="L10" i="25"/>
  <c r="H43" i="20"/>
  <c r="L9" i="25"/>
  <c r="F35" i="23"/>
  <c r="L25" i="25" s="1"/>
  <c r="F36" i="23"/>
  <c r="L26" i="25" s="1"/>
  <c r="G56" i="23"/>
  <c r="G69" s="1"/>
  <c r="G82" s="1"/>
  <c r="G95" s="1"/>
  <c r="G108" s="1"/>
  <c r="F37" i="22" l="1"/>
  <c r="F39"/>
  <c r="F40" s="1"/>
  <c r="F41" s="1"/>
  <c r="F42" s="1"/>
  <c r="F43" s="1"/>
  <c r="F44" s="1"/>
  <c r="F45" s="1"/>
  <c r="F46" s="1"/>
  <c r="F47" s="1"/>
  <c r="F48" s="1"/>
  <c r="F49" s="1"/>
  <c r="H51" i="21"/>
  <c r="J51"/>
  <c r="J64" s="1"/>
  <c r="J77" s="1"/>
  <c r="J90" s="1"/>
  <c r="J103" s="1"/>
  <c r="J116" s="1"/>
  <c r="J129" s="1"/>
  <c r="J142" s="1"/>
  <c r="J155" s="1"/>
  <c r="J168" s="1"/>
  <c r="J181" s="1"/>
  <c r="G51"/>
  <c r="J42" i="20"/>
  <c r="F50" i="21"/>
  <c r="F65"/>
  <c r="F66" s="1"/>
  <c r="F67" s="1"/>
  <c r="F68" s="1"/>
  <c r="F69" s="1"/>
  <c r="F70" s="1"/>
  <c r="F71" s="1"/>
  <c r="F72" s="1"/>
  <c r="F73" s="1"/>
  <c r="F74" s="1"/>
  <c r="F75" s="1"/>
  <c r="F77" s="1"/>
  <c r="I44" i="20"/>
  <c r="I45" s="1"/>
  <c r="I46" s="1"/>
  <c r="I47" s="1"/>
  <c r="I48" s="1"/>
  <c r="I49" s="1"/>
  <c r="I50" s="1"/>
  <c r="I51" s="1"/>
  <c r="I52" s="1"/>
  <c r="I53" s="1"/>
  <c r="I54" s="1"/>
  <c r="I42"/>
  <c r="H44"/>
  <c r="H45" s="1"/>
  <c r="H46" s="1"/>
  <c r="H47" s="1"/>
  <c r="H48" s="1"/>
  <c r="H49" s="1"/>
  <c r="H50" s="1"/>
  <c r="H51" s="1"/>
  <c r="H52" s="1"/>
  <c r="H53" s="1"/>
  <c r="H54" s="1"/>
  <c r="H42"/>
  <c r="F42"/>
  <c r="F44"/>
  <c r="F45" s="1"/>
  <c r="F46" s="1"/>
  <c r="F47" s="1"/>
  <c r="F48" s="1"/>
  <c r="F49" s="1"/>
  <c r="F50" s="1"/>
  <c r="F51" s="1"/>
  <c r="F52" s="1"/>
  <c r="F53" s="1"/>
  <c r="F54" s="1"/>
  <c r="G44"/>
  <c r="G45" s="1"/>
  <c r="G46" s="1"/>
  <c r="G47" s="1"/>
  <c r="G48" s="1"/>
  <c r="G49" s="1"/>
  <c r="G50" s="1"/>
  <c r="G51" s="1"/>
  <c r="G52" s="1"/>
  <c r="G53" s="1"/>
  <c r="G54" s="1"/>
  <c r="L56" s="1"/>
  <c r="L69" s="1"/>
  <c r="L82" s="1"/>
  <c r="L95" s="1"/>
  <c r="L108" s="1"/>
  <c r="L121" s="1"/>
  <c r="L134" s="1"/>
  <c r="L147" s="1"/>
  <c r="L160" s="1"/>
  <c r="L173" s="1"/>
  <c r="L186" s="1"/>
  <c r="F57" i="23"/>
  <c r="F58" s="1"/>
  <c r="F59" s="1"/>
  <c r="F60" s="1"/>
  <c r="F61" s="1"/>
  <c r="F62" s="1"/>
  <c r="F63" s="1"/>
  <c r="F64" s="1"/>
  <c r="F65" s="1"/>
  <c r="F66" s="1"/>
  <c r="F67" s="1"/>
  <c r="F69" s="1"/>
  <c r="O56" i="20"/>
  <c r="O69" s="1"/>
  <c r="O82" s="1"/>
  <c r="O95" s="1"/>
  <c r="O108" s="1"/>
  <c r="O121" s="1"/>
  <c r="O134" s="1"/>
  <c r="O147" s="1"/>
  <c r="O160" s="1"/>
  <c r="O173" s="1"/>
  <c r="O186" s="1"/>
  <c r="J56"/>
  <c r="G51" i="22" l="1"/>
  <c r="G64" s="1"/>
  <c r="G77" s="1"/>
  <c r="G90" s="1"/>
  <c r="G103" s="1"/>
  <c r="F51"/>
  <c r="H52" i="21"/>
  <c r="O51"/>
  <c r="G52"/>
  <c r="N51"/>
  <c r="F78"/>
  <c r="F79" s="1"/>
  <c r="F80" s="1"/>
  <c r="F81" s="1"/>
  <c r="F82" s="1"/>
  <c r="F83" s="1"/>
  <c r="F84" s="1"/>
  <c r="F85" s="1"/>
  <c r="F86" s="1"/>
  <c r="F87" s="1"/>
  <c r="F88" s="1"/>
  <c r="F90" s="1"/>
  <c r="F63"/>
  <c r="F56" i="20"/>
  <c r="K56"/>
  <c r="K69" s="1"/>
  <c r="K82" s="1"/>
  <c r="K95" s="1"/>
  <c r="K108" s="1"/>
  <c r="K121" s="1"/>
  <c r="K134" s="1"/>
  <c r="K147" s="1"/>
  <c r="K160" s="1"/>
  <c r="K173" s="1"/>
  <c r="K186" s="1"/>
  <c r="N56"/>
  <c r="N69" s="1"/>
  <c r="N82" s="1"/>
  <c r="N95" s="1"/>
  <c r="N108" s="1"/>
  <c r="N121" s="1"/>
  <c r="N134" s="1"/>
  <c r="N147" s="1"/>
  <c r="N160" s="1"/>
  <c r="N173" s="1"/>
  <c r="N186" s="1"/>
  <c r="I56"/>
  <c r="H56"/>
  <c r="M56"/>
  <c r="M69" s="1"/>
  <c r="M82" s="1"/>
  <c r="M95" s="1"/>
  <c r="M108" s="1"/>
  <c r="M121" s="1"/>
  <c r="M134" s="1"/>
  <c r="M147" s="1"/>
  <c r="M160" s="1"/>
  <c r="M173" s="1"/>
  <c r="M186" s="1"/>
  <c r="G56"/>
  <c r="F55" i="23"/>
  <c r="U56" i="20"/>
  <c r="J57"/>
  <c r="J58" s="1"/>
  <c r="J59" s="1"/>
  <c r="J60" s="1"/>
  <c r="J61" s="1"/>
  <c r="J62" s="1"/>
  <c r="J63" s="1"/>
  <c r="J64" s="1"/>
  <c r="J65" s="1"/>
  <c r="J66" s="1"/>
  <c r="J67" s="1"/>
  <c r="J69" s="1"/>
  <c r="F70" i="23"/>
  <c r="F71" s="1"/>
  <c r="F72" s="1"/>
  <c r="F73" s="1"/>
  <c r="F74" s="1"/>
  <c r="F75" s="1"/>
  <c r="F76" s="1"/>
  <c r="F77" s="1"/>
  <c r="F78" s="1"/>
  <c r="F79" s="1"/>
  <c r="F80" s="1"/>
  <c r="F82" s="1"/>
  <c r="F52" i="22" l="1"/>
  <c r="F53" s="1"/>
  <c r="F54" s="1"/>
  <c r="F55" s="1"/>
  <c r="F56" s="1"/>
  <c r="F57" s="1"/>
  <c r="F58" s="1"/>
  <c r="F59" s="1"/>
  <c r="F60" s="1"/>
  <c r="F61" s="1"/>
  <c r="F62" s="1"/>
  <c r="F64" s="1"/>
  <c r="F65" s="1"/>
  <c r="F66" s="1"/>
  <c r="F67" s="1"/>
  <c r="F68" s="1"/>
  <c r="F69" s="1"/>
  <c r="F70" s="1"/>
  <c r="F71" s="1"/>
  <c r="F72" s="1"/>
  <c r="F73" s="1"/>
  <c r="F74" s="1"/>
  <c r="F75" s="1"/>
  <c r="F77" s="1"/>
  <c r="F78" s="1"/>
  <c r="F79" s="1"/>
  <c r="F80" s="1"/>
  <c r="F81" s="1"/>
  <c r="F82" s="1"/>
  <c r="F83" s="1"/>
  <c r="F84" s="1"/>
  <c r="F85" s="1"/>
  <c r="F86" s="1"/>
  <c r="F87" s="1"/>
  <c r="F88" s="1"/>
  <c r="F90" s="1"/>
  <c r="K51"/>
  <c r="H53" i="21"/>
  <c r="H54" s="1"/>
  <c r="H55" s="1"/>
  <c r="H56" s="1"/>
  <c r="H57" s="1"/>
  <c r="H58" s="1"/>
  <c r="H59" s="1"/>
  <c r="H60" s="1"/>
  <c r="H61" s="1"/>
  <c r="H62" s="1"/>
  <c r="H64" s="1"/>
  <c r="G53"/>
  <c r="G54" s="1"/>
  <c r="G55" s="1"/>
  <c r="G56" s="1"/>
  <c r="G57" s="1"/>
  <c r="G58" s="1"/>
  <c r="G59" s="1"/>
  <c r="G60" s="1"/>
  <c r="G61" s="1"/>
  <c r="G62" s="1"/>
  <c r="G64" s="1"/>
  <c r="F76"/>
  <c r="F91"/>
  <c r="F92" s="1"/>
  <c r="F93" s="1"/>
  <c r="F94" s="1"/>
  <c r="F95" s="1"/>
  <c r="F96" s="1"/>
  <c r="F97" s="1"/>
  <c r="F98" s="1"/>
  <c r="F99" s="1"/>
  <c r="F100" s="1"/>
  <c r="F101" s="1"/>
  <c r="F103" s="1"/>
  <c r="H57" i="20"/>
  <c r="S56"/>
  <c r="Q56"/>
  <c r="F57"/>
  <c r="R56"/>
  <c r="G57"/>
  <c r="G58" s="1"/>
  <c r="G59" s="1"/>
  <c r="G60" s="1"/>
  <c r="G61" s="1"/>
  <c r="G62" s="1"/>
  <c r="G63" s="1"/>
  <c r="G64" s="1"/>
  <c r="G65" s="1"/>
  <c r="G66" s="1"/>
  <c r="G67" s="1"/>
  <c r="G69" s="1"/>
  <c r="T56"/>
  <c r="I57"/>
  <c r="F68" i="23"/>
  <c r="U69" i="20"/>
  <c r="J70"/>
  <c r="J71" s="1"/>
  <c r="J72" s="1"/>
  <c r="J73" s="1"/>
  <c r="J74" s="1"/>
  <c r="J75" s="1"/>
  <c r="J76" s="1"/>
  <c r="J77" s="1"/>
  <c r="J78" s="1"/>
  <c r="J79" s="1"/>
  <c r="J80" s="1"/>
  <c r="J82" s="1"/>
  <c r="J55"/>
  <c r="F83" i="23"/>
  <c r="F84" s="1"/>
  <c r="F85" s="1"/>
  <c r="F86" s="1"/>
  <c r="F87" s="1"/>
  <c r="F88" s="1"/>
  <c r="F89" s="1"/>
  <c r="F90" s="1"/>
  <c r="F91" s="1"/>
  <c r="F92" s="1"/>
  <c r="F93" s="1"/>
  <c r="F95" s="1"/>
  <c r="F50" i="22" l="1"/>
  <c r="F63"/>
  <c r="G50" i="21"/>
  <c r="H50"/>
  <c r="H65"/>
  <c r="H66" s="1"/>
  <c r="H67" s="1"/>
  <c r="H68" s="1"/>
  <c r="H69" s="1"/>
  <c r="H70" s="1"/>
  <c r="H71" s="1"/>
  <c r="H72" s="1"/>
  <c r="H73" s="1"/>
  <c r="H74" s="1"/>
  <c r="H75" s="1"/>
  <c r="H77" s="1"/>
  <c r="G65"/>
  <c r="G66" s="1"/>
  <c r="G67" s="1"/>
  <c r="G68" s="1"/>
  <c r="G69" s="1"/>
  <c r="G70" s="1"/>
  <c r="G71" s="1"/>
  <c r="G72" s="1"/>
  <c r="G73" s="1"/>
  <c r="G74" s="1"/>
  <c r="G75" s="1"/>
  <c r="G77" s="1"/>
  <c r="F76" i="22"/>
  <c r="F89" i="21"/>
  <c r="F104"/>
  <c r="F105" s="1"/>
  <c r="F106" s="1"/>
  <c r="F107" s="1"/>
  <c r="F108" s="1"/>
  <c r="F109" s="1"/>
  <c r="F110" s="1"/>
  <c r="F111" s="1"/>
  <c r="F112" s="1"/>
  <c r="F113" s="1"/>
  <c r="F114" s="1"/>
  <c r="F116" s="1"/>
  <c r="H58" i="20"/>
  <c r="H59" s="1"/>
  <c r="H60" s="1"/>
  <c r="H61" s="1"/>
  <c r="H62" s="1"/>
  <c r="H63" s="1"/>
  <c r="H64" s="1"/>
  <c r="H65" s="1"/>
  <c r="H66" s="1"/>
  <c r="H67" s="1"/>
  <c r="H69" s="1"/>
  <c r="G55"/>
  <c r="G70"/>
  <c r="G71" s="1"/>
  <c r="G72" s="1"/>
  <c r="G73" s="1"/>
  <c r="G74" s="1"/>
  <c r="G75" s="1"/>
  <c r="G76" s="1"/>
  <c r="G77" s="1"/>
  <c r="G78" s="1"/>
  <c r="G79" s="1"/>
  <c r="G80" s="1"/>
  <c r="G82" s="1"/>
  <c r="R69"/>
  <c r="I58"/>
  <c r="I59" s="1"/>
  <c r="I60" s="1"/>
  <c r="I61" s="1"/>
  <c r="I62" s="1"/>
  <c r="I63" s="1"/>
  <c r="I64" s="1"/>
  <c r="I65" s="1"/>
  <c r="I66" s="1"/>
  <c r="I67" s="1"/>
  <c r="I69" s="1"/>
  <c r="F58"/>
  <c r="F59" s="1"/>
  <c r="F60" s="1"/>
  <c r="F61" s="1"/>
  <c r="F62" s="1"/>
  <c r="F63" s="1"/>
  <c r="F64" s="1"/>
  <c r="F65" s="1"/>
  <c r="F66" s="1"/>
  <c r="F67" s="1"/>
  <c r="F69" s="1"/>
  <c r="F81" i="23"/>
  <c r="J68" i="20"/>
  <c r="F96" i="23"/>
  <c r="F97" s="1"/>
  <c r="F98" s="1"/>
  <c r="F99" s="1"/>
  <c r="F100" s="1"/>
  <c r="F101" s="1"/>
  <c r="F102" s="1"/>
  <c r="F103" s="1"/>
  <c r="F104" s="1"/>
  <c r="F105" s="1"/>
  <c r="F106" s="1"/>
  <c r="F108" s="1"/>
  <c r="F91" i="22"/>
  <c r="F92" s="1"/>
  <c r="F93" s="1"/>
  <c r="F94" s="1"/>
  <c r="F95" s="1"/>
  <c r="F96" s="1"/>
  <c r="F97" s="1"/>
  <c r="F98" s="1"/>
  <c r="F99" s="1"/>
  <c r="F100" s="1"/>
  <c r="F101" s="1"/>
  <c r="F103" s="1"/>
  <c r="U82" i="20"/>
  <c r="J83"/>
  <c r="J84" s="1"/>
  <c r="J85" s="1"/>
  <c r="J86" s="1"/>
  <c r="J87" s="1"/>
  <c r="J88" s="1"/>
  <c r="J89" s="1"/>
  <c r="J90" s="1"/>
  <c r="J91" s="1"/>
  <c r="J92" s="1"/>
  <c r="J93" s="1"/>
  <c r="J95" s="1"/>
  <c r="G63" i="21" l="1"/>
  <c r="H78"/>
  <c r="H79" s="1"/>
  <c r="H80" s="1"/>
  <c r="H81" s="1"/>
  <c r="H82" s="1"/>
  <c r="H83" s="1"/>
  <c r="H84" s="1"/>
  <c r="H85" s="1"/>
  <c r="H86" s="1"/>
  <c r="H87" s="1"/>
  <c r="H88" s="1"/>
  <c r="H90" s="1"/>
  <c r="H63"/>
  <c r="G78"/>
  <c r="G79" s="1"/>
  <c r="G80" s="1"/>
  <c r="G81" s="1"/>
  <c r="G82" s="1"/>
  <c r="G83" s="1"/>
  <c r="G84" s="1"/>
  <c r="G85" s="1"/>
  <c r="G86" s="1"/>
  <c r="G87" s="1"/>
  <c r="G88" s="1"/>
  <c r="G90" s="1"/>
  <c r="F89" i="22"/>
  <c r="F117" i="21"/>
  <c r="F118" s="1"/>
  <c r="F119" s="1"/>
  <c r="F120" s="1"/>
  <c r="F121" s="1"/>
  <c r="F122" s="1"/>
  <c r="F123" s="1"/>
  <c r="F124" s="1"/>
  <c r="F125" s="1"/>
  <c r="F126" s="1"/>
  <c r="F127" s="1"/>
  <c r="F129" s="1"/>
  <c r="F102"/>
  <c r="F94" i="23"/>
  <c r="F55" i="20"/>
  <c r="Q69"/>
  <c r="F70"/>
  <c r="F71" s="1"/>
  <c r="F72" s="1"/>
  <c r="F73" s="1"/>
  <c r="F74" s="1"/>
  <c r="F75" s="1"/>
  <c r="F76" s="1"/>
  <c r="F77" s="1"/>
  <c r="F78" s="1"/>
  <c r="F79" s="1"/>
  <c r="F80" s="1"/>
  <c r="F82" s="1"/>
  <c r="G83"/>
  <c r="R82"/>
  <c r="G68"/>
  <c r="S69"/>
  <c r="H70"/>
  <c r="H71" s="1"/>
  <c r="H72" s="1"/>
  <c r="H73" s="1"/>
  <c r="H74" s="1"/>
  <c r="H75" s="1"/>
  <c r="H76" s="1"/>
  <c r="H77" s="1"/>
  <c r="H78" s="1"/>
  <c r="H79" s="1"/>
  <c r="H80" s="1"/>
  <c r="H82" s="1"/>
  <c r="I70"/>
  <c r="I71" s="1"/>
  <c r="I72" s="1"/>
  <c r="I73" s="1"/>
  <c r="I74" s="1"/>
  <c r="I75" s="1"/>
  <c r="I76" s="1"/>
  <c r="I77" s="1"/>
  <c r="I78" s="1"/>
  <c r="I79" s="1"/>
  <c r="I80" s="1"/>
  <c r="I82" s="1"/>
  <c r="T69"/>
  <c r="H55"/>
  <c r="I55"/>
  <c r="J81"/>
  <c r="J96"/>
  <c r="J97" s="1"/>
  <c r="J98" s="1"/>
  <c r="J99" s="1"/>
  <c r="J100" s="1"/>
  <c r="J101" s="1"/>
  <c r="J102" s="1"/>
  <c r="J103" s="1"/>
  <c r="J104" s="1"/>
  <c r="J105" s="1"/>
  <c r="J106" s="1"/>
  <c r="J108" s="1"/>
  <c r="U95"/>
  <c r="F104" i="22"/>
  <c r="F105" s="1"/>
  <c r="F106" s="1"/>
  <c r="F107" s="1"/>
  <c r="F108" s="1"/>
  <c r="F109" s="1"/>
  <c r="F110" s="1"/>
  <c r="F111" s="1"/>
  <c r="F112" s="1"/>
  <c r="F113" s="1"/>
  <c r="F114" s="1"/>
  <c r="F116" s="1"/>
  <c r="F109" i="23"/>
  <c r="F110" s="1"/>
  <c r="F111" s="1"/>
  <c r="F112" s="1"/>
  <c r="F113" s="1"/>
  <c r="F114" s="1"/>
  <c r="F115" s="1"/>
  <c r="F116" s="1"/>
  <c r="F117" s="1"/>
  <c r="F118" s="1"/>
  <c r="F119" s="1"/>
  <c r="F121" s="1"/>
  <c r="H91" i="21" l="1"/>
  <c r="H92" s="1"/>
  <c r="H93" s="1"/>
  <c r="H94" s="1"/>
  <c r="H95" s="1"/>
  <c r="H96" s="1"/>
  <c r="H97" s="1"/>
  <c r="H98" s="1"/>
  <c r="H99" s="1"/>
  <c r="H100" s="1"/>
  <c r="H101" s="1"/>
  <c r="H103" s="1"/>
  <c r="H76"/>
  <c r="G91"/>
  <c r="G92" s="1"/>
  <c r="G93" s="1"/>
  <c r="G94" s="1"/>
  <c r="G95" s="1"/>
  <c r="G96" s="1"/>
  <c r="G97" s="1"/>
  <c r="G98" s="1"/>
  <c r="G99" s="1"/>
  <c r="G100" s="1"/>
  <c r="G101" s="1"/>
  <c r="G103" s="1"/>
  <c r="G76"/>
  <c r="F115"/>
  <c r="F130"/>
  <c r="F131" s="1"/>
  <c r="F132" s="1"/>
  <c r="F133" s="1"/>
  <c r="F134" s="1"/>
  <c r="F135" s="1"/>
  <c r="F136" s="1"/>
  <c r="F137" s="1"/>
  <c r="F138" s="1"/>
  <c r="F139" s="1"/>
  <c r="F140" s="1"/>
  <c r="F142" s="1"/>
  <c r="H68" i="20"/>
  <c r="S82"/>
  <c r="H83"/>
  <c r="H84" s="1"/>
  <c r="H85" s="1"/>
  <c r="H86" s="1"/>
  <c r="H87" s="1"/>
  <c r="H88" s="1"/>
  <c r="H89" s="1"/>
  <c r="H90" s="1"/>
  <c r="H91" s="1"/>
  <c r="H92" s="1"/>
  <c r="H93" s="1"/>
  <c r="H95" s="1"/>
  <c r="Q82"/>
  <c r="F83"/>
  <c r="F84" s="1"/>
  <c r="F85" s="1"/>
  <c r="F86" s="1"/>
  <c r="F87" s="1"/>
  <c r="F88" s="1"/>
  <c r="F89" s="1"/>
  <c r="F90" s="1"/>
  <c r="F91" s="1"/>
  <c r="F92" s="1"/>
  <c r="F93" s="1"/>
  <c r="F95" s="1"/>
  <c r="F68"/>
  <c r="I83"/>
  <c r="I84" s="1"/>
  <c r="I85" s="1"/>
  <c r="I86" s="1"/>
  <c r="I87" s="1"/>
  <c r="I88" s="1"/>
  <c r="I89" s="1"/>
  <c r="I90" s="1"/>
  <c r="I91" s="1"/>
  <c r="I92" s="1"/>
  <c r="I93" s="1"/>
  <c r="I95" s="1"/>
  <c r="T82"/>
  <c r="G84"/>
  <c r="G85" s="1"/>
  <c r="G86" s="1"/>
  <c r="G87" s="1"/>
  <c r="G88" s="1"/>
  <c r="G89" s="1"/>
  <c r="G90" s="1"/>
  <c r="G91" s="1"/>
  <c r="G92" s="1"/>
  <c r="G93" s="1"/>
  <c r="G95" s="1"/>
  <c r="I68"/>
  <c r="J94"/>
  <c r="F122" i="23"/>
  <c r="F123" s="1"/>
  <c r="F124" s="1"/>
  <c r="F125" s="1"/>
  <c r="F126" s="1"/>
  <c r="F127" s="1"/>
  <c r="F128" s="1"/>
  <c r="F129" s="1"/>
  <c r="F130" s="1"/>
  <c r="F131" s="1"/>
  <c r="F132" s="1"/>
  <c r="F134" s="1"/>
  <c r="F117" i="22"/>
  <c r="F118" s="1"/>
  <c r="F119" s="1"/>
  <c r="F120" s="1"/>
  <c r="F121" s="1"/>
  <c r="F122" s="1"/>
  <c r="F123" s="1"/>
  <c r="F124" s="1"/>
  <c r="F125" s="1"/>
  <c r="F126" s="1"/>
  <c r="F127" s="1"/>
  <c r="F129" s="1"/>
  <c r="J109" i="20"/>
  <c r="J110" s="1"/>
  <c r="J111" s="1"/>
  <c r="J112" s="1"/>
  <c r="J113" s="1"/>
  <c r="J114" s="1"/>
  <c r="J115" s="1"/>
  <c r="J116" s="1"/>
  <c r="J117" s="1"/>
  <c r="J118" s="1"/>
  <c r="J119" s="1"/>
  <c r="J121" s="1"/>
  <c r="F102" i="22"/>
  <c r="F107" i="23"/>
  <c r="H104" i="21" l="1"/>
  <c r="H105" s="1"/>
  <c r="H106" s="1"/>
  <c r="H107" s="1"/>
  <c r="H108" s="1"/>
  <c r="H109" s="1"/>
  <c r="H110" s="1"/>
  <c r="H111" s="1"/>
  <c r="H112" s="1"/>
  <c r="H113" s="1"/>
  <c r="H114" s="1"/>
  <c r="H116" s="1"/>
  <c r="H89"/>
  <c r="G104"/>
  <c r="G105" s="1"/>
  <c r="G106" s="1"/>
  <c r="G107" s="1"/>
  <c r="G108" s="1"/>
  <c r="G109" s="1"/>
  <c r="G110" s="1"/>
  <c r="G111" s="1"/>
  <c r="G112" s="1"/>
  <c r="G113" s="1"/>
  <c r="G114" s="1"/>
  <c r="G116" s="1"/>
  <c r="G89"/>
  <c r="I81" i="20"/>
  <c r="F128" i="21"/>
  <c r="F143"/>
  <c r="F144" s="1"/>
  <c r="F145" s="1"/>
  <c r="F146" s="1"/>
  <c r="F147" s="1"/>
  <c r="F148" s="1"/>
  <c r="F149" s="1"/>
  <c r="F150" s="1"/>
  <c r="F151" s="1"/>
  <c r="F152" s="1"/>
  <c r="F153" s="1"/>
  <c r="F155" s="1"/>
  <c r="F81" i="20"/>
  <c r="Q95"/>
  <c r="F96"/>
  <c r="F97" s="1"/>
  <c r="F98" s="1"/>
  <c r="F99" s="1"/>
  <c r="F100" s="1"/>
  <c r="F101" s="1"/>
  <c r="F102" s="1"/>
  <c r="F103" s="1"/>
  <c r="F104" s="1"/>
  <c r="F105" s="1"/>
  <c r="F106" s="1"/>
  <c r="F108" s="1"/>
  <c r="G81"/>
  <c r="H96"/>
  <c r="H97" s="1"/>
  <c r="H98" s="1"/>
  <c r="H99" s="1"/>
  <c r="H100" s="1"/>
  <c r="H101" s="1"/>
  <c r="H102" s="1"/>
  <c r="H103" s="1"/>
  <c r="H104" s="1"/>
  <c r="H105" s="1"/>
  <c r="H106" s="1"/>
  <c r="H108" s="1"/>
  <c r="S95"/>
  <c r="R95"/>
  <c r="G96"/>
  <c r="G97" s="1"/>
  <c r="G98" s="1"/>
  <c r="G99" s="1"/>
  <c r="G100" s="1"/>
  <c r="G101" s="1"/>
  <c r="G102" s="1"/>
  <c r="G103" s="1"/>
  <c r="G104" s="1"/>
  <c r="G105" s="1"/>
  <c r="G106" s="1"/>
  <c r="G108" s="1"/>
  <c r="H81"/>
  <c r="T95"/>
  <c r="I96"/>
  <c r="I97" s="1"/>
  <c r="I98" s="1"/>
  <c r="I99" s="1"/>
  <c r="I100" s="1"/>
  <c r="I101" s="1"/>
  <c r="I102" s="1"/>
  <c r="I103" s="1"/>
  <c r="I104" s="1"/>
  <c r="I105" s="1"/>
  <c r="I106" s="1"/>
  <c r="I108" s="1"/>
  <c r="F120" i="23"/>
  <c r="F135"/>
  <c r="F136" s="1"/>
  <c r="F137" s="1"/>
  <c r="F138" s="1"/>
  <c r="F139" s="1"/>
  <c r="F140" s="1"/>
  <c r="F141" s="1"/>
  <c r="F142" s="1"/>
  <c r="F143" s="1"/>
  <c r="F144" s="1"/>
  <c r="F145" s="1"/>
  <c r="F147" s="1"/>
  <c r="F115" i="22"/>
  <c r="F130"/>
  <c r="F131" s="1"/>
  <c r="F132" s="1"/>
  <c r="F133" s="1"/>
  <c r="F134" s="1"/>
  <c r="F135" s="1"/>
  <c r="F136" s="1"/>
  <c r="F137" s="1"/>
  <c r="F138" s="1"/>
  <c r="F139" s="1"/>
  <c r="F140" s="1"/>
  <c r="F142" s="1"/>
  <c r="J122" i="20"/>
  <c r="J123" s="1"/>
  <c r="J124" s="1"/>
  <c r="J125" s="1"/>
  <c r="J126" s="1"/>
  <c r="J127" s="1"/>
  <c r="J128" s="1"/>
  <c r="J129" s="1"/>
  <c r="J130" s="1"/>
  <c r="J131" s="1"/>
  <c r="J132" s="1"/>
  <c r="J134" s="1"/>
  <c r="J107"/>
  <c r="H102" i="21" l="1"/>
  <c r="H115"/>
  <c r="H117"/>
  <c r="H118" s="1"/>
  <c r="H119" s="1"/>
  <c r="H120" s="1"/>
  <c r="H121" s="1"/>
  <c r="H122" s="1"/>
  <c r="H123" s="1"/>
  <c r="H124" s="1"/>
  <c r="H125" s="1"/>
  <c r="H126" s="1"/>
  <c r="H127" s="1"/>
  <c r="H129" s="1"/>
  <c r="G117"/>
  <c r="G118" s="1"/>
  <c r="G119" s="1"/>
  <c r="G120" s="1"/>
  <c r="G121" s="1"/>
  <c r="G122" s="1"/>
  <c r="G123" s="1"/>
  <c r="G124" s="1"/>
  <c r="G125" s="1"/>
  <c r="G126" s="1"/>
  <c r="G127" s="1"/>
  <c r="G129" s="1"/>
  <c r="G102"/>
  <c r="H94" i="20"/>
  <c r="F128" i="22"/>
  <c r="F141" i="21"/>
  <c r="F156"/>
  <c r="F157" s="1"/>
  <c r="F158" s="1"/>
  <c r="F159" s="1"/>
  <c r="F160" s="1"/>
  <c r="F161" s="1"/>
  <c r="F162" s="1"/>
  <c r="F163" s="1"/>
  <c r="F164" s="1"/>
  <c r="F165" s="1"/>
  <c r="F166" s="1"/>
  <c r="F168" s="1"/>
  <c r="F133" i="23"/>
  <c r="I94" i="20"/>
  <c r="G94"/>
  <c r="I109"/>
  <c r="I110" s="1"/>
  <c r="I111" s="1"/>
  <c r="I112" s="1"/>
  <c r="I113" s="1"/>
  <c r="I114" s="1"/>
  <c r="I115" s="1"/>
  <c r="I116" s="1"/>
  <c r="I117" s="1"/>
  <c r="I118" s="1"/>
  <c r="I119" s="1"/>
  <c r="I121" s="1"/>
  <c r="G109"/>
  <c r="G110" s="1"/>
  <c r="G111" s="1"/>
  <c r="G112" s="1"/>
  <c r="G113" s="1"/>
  <c r="G114" s="1"/>
  <c r="G115" s="1"/>
  <c r="G116" s="1"/>
  <c r="G117" s="1"/>
  <c r="G118" s="1"/>
  <c r="G119" s="1"/>
  <c r="G121" s="1"/>
  <c r="H109"/>
  <c r="H110" s="1"/>
  <c r="H111" s="1"/>
  <c r="H112" s="1"/>
  <c r="H113" s="1"/>
  <c r="H114" s="1"/>
  <c r="H115" s="1"/>
  <c r="H116" s="1"/>
  <c r="H117" s="1"/>
  <c r="H118" s="1"/>
  <c r="H119" s="1"/>
  <c r="H121" s="1"/>
  <c r="F109"/>
  <c r="F110" s="1"/>
  <c r="F111" s="1"/>
  <c r="F112" s="1"/>
  <c r="F113" s="1"/>
  <c r="F114" s="1"/>
  <c r="F115" s="1"/>
  <c r="F116" s="1"/>
  <c r="F117" s="1"/>
  <c r="F118" s="1"/>
  <c r="F119" s="1"/>
  <c r="F121" s="1"/>
  <c r="F94"/>
  <c r="F148" i="23"/>
  <c r="F149" s="1"/>
  <c r="F150" s="1"/>
  <c r="F151" s="1"/>
  <c r="F152" s="1"/>
  <c r="F153" s="1"/>
  <c r="F154" s="1"/>
  <c r="F155" s="1"/>
  <c r="F156" s="1"/>
  <c r="F157" s="1"/>
  <c r="F158" s="1"/>
  <c r="F160" s="1"/>
  <c r="J120" i="20"/>
  <c r="F143" i="22"/>
  <c r="F144" s="1"/>
  <c r="F145" s="1"/>
  <c r="F146" s="1"/>
  <c r="F147" s="1"/>
  <c r="F148" s="1"/>
  <c r="F149" s="1"/>
  <c r="F150" s="1"/>
  <c r="F151" s="1"/>
  <c r="F152" s="1"/>
  <c r="F153" s="1"/>
  <c r="F155" s="1"/>
  <c r="J135" i="20"/>
  <c r="J136" s="1"/>
  <c r="J137" s="1"/>
  <c r="J138" s="1"/>
  <c r="J139" s="1"/>
  <c r="J140" s="1"/>
  <c r="J141" s="1"/>
  <c r="J142" s="1"/>
  <c r="J143" s="1"/>
  <c r="J144" s="1"/>
  <c r="J145" s="1"/>
  <c r="J147" s="1"/>
  <c r="H130" i="21" l="1"/>
  <c r="H131" s="1"/>
  <c r="H132" s="1"/>
  <c r="H133" s="1"/>
  <c r="H134" s="1"/>
  <c r="H135" s="1"/>
  <c r="H136" s="1"/>
  <c r="H137" s="1"/>
  <c r="H138" s="1"/>
  <c r="H139" s="1"/>
  <c r="H140" s="1"/>
  <c r="H142" s="1"/>
  <c r="G130"/>
  <c r="G131" s="1"/>
  <c r="G132" s="1"/>
  <c r="G133" s="1"/>
  <c r="G134" s="1"/>
  <c r="G135" s="1"/>
  <c r="G136" s="1"/>
  <c r="G137" s="1"/>
  <c r="G138" s="1"/>
  <c r="G139" s="1"/>
  <c r="G140" s="1"/>
  <c r="G142" s="1"/>
  <c r="G115"/>
  <c r="F141" i="22"/>
  <c r="F154" i="21"/>
  <c r="F169"/>
  <c r="F170" s="1"/>
  <c r="F171" s="1"/>
  <c r="F172" s="1"/>
  <c r="F173" s="1"/>
  <c r="F174" s="1"/>
  <c r="F175" s="1"/>
  <c r="F176" s="1"/>
  <c r="F177" s="1"/>
  <c r="F178" s="1"/>
  <c r="F179" s="1"/>
  <c r="F181" s="1"/>
  <c r="I107" i="20"/>
  <c r="H107"/>
  <c r="H122"/>
  <c r="H123" s="1"/>
  <c r="H124" s="1"/>
  <c r="H125" s="1"/>
  <c r="H126" s="1"/>
  <c r="H127" s="1"/>
  <c r="H128" s="1"/>
  <c r="H129" s="1"/>
  <c r="H130" s="1"/>
  <c r="H131" s="1"/>
  <c r="H132" s="1"/>
  <c r="H134" s="1"/>
  <c r="I122"/>
  <c r="I123" s="1"/>
  <c r="I124" s="1"/>
  <c r="I125" s="1"/>
  <c r="I126" s="1"/>
  <c r="I127" s="1"/>
  <c r="I128" s="1"/>
  <c r="I129" s="1"/>
  <c r="I130" s="1"/>
  <c r="I131" s="1"/>
  <c r="I132" s="1"/>
  <c r="I134" s="1"/>
  <c r="G122"/>
  <c r="G123" s="1"/>
  <c r="G124" s="1"/>
  <c r="G125" s="1"/>
  <c r="G126" s="1"/>
  <c r="G127" s="1"/>
  <c r="G128" s="1"/>
  <c r="G129" s="1"/>
  <c r="G130" s="1"/>
  <c r="G131" s="1"/>
  <c r="G132" s="1"/>
  <c r="G134" s="1"/>
  <c r="F122"/>
  <c r="F123" s="1"/>
  <c r="F124" s="1"/>
  <c r="F125" s="1"/>
  <c r="F126" s="1"/>
  <c r="F127" s="1"/>
  <c r="F128" s="1"/>
  <c r="F129" s="1"/>
  <c r="F130" s="1"/>
  <c r="F131" s="1"/>
  <c r="F132" s="1"/>
  <c r="F134" s="1"/>
  <c r="F107"/>
  <c r="G107"/>
  <c r="J133"/>
  <c r="J148"/>
  <c r="J149" s="1"/>
  <c r="J150" s="1"/>
  <c r="J151" s="1"/>
  <c r="J152" s="1"/>
  <c r="J153" s="1"/>
  <c r="J154" s="1"/>
  <c r="J155" s="1"/>
  <c r="J156" s="1"/>
  <c r="J157" s="1"/>
  <c r="J158" s="1"/>
  <c r="J160" s="1"/>
  <c r="F146" i="23"/>
  <c r="F161"/>
  <c r="F162" s="1"/>
  <c r="F163" s="1"/>
  <c r="F164" s="1"/>
  <c r="F165" s="1"/>
  <c r="F166" s="1"/>
  <c r="F167" s="1"/>
  <c r="F168" s="1"/>
  <c r="F169" s="1"/>
  <c r="F170" s="1"/>
  <c r="F171" s="1"/>
  <c r="F173" s="1"/>
  <c r="F156" i="22"/>
  <c r="F157" s="1"/>
  <c r="F158" s="1"/>
  <c r="F159" s="1"/>
  <c r="F160" s="1"/>
  <c r="F161" s="1"/>
  <c r="F162" s="1"/>
  <c r="F163" s="1"/>
  <c r="F164" s="1"/>
  <c r="F165" s="1"/>
  <c r="F166" s="1"/>
  <c r="F168" s="1"/>
  <c r="H143" i="21" l="1"/>
  <c r="H144" s="1"/>
  <c r="H145" s="1"/>
  <c r="H146" s="1"/>
  <c r="H147" s="1"/>
  <c r="H148" s="1"/>
  <c r="H149" s="1"/>
  <c r="H150" s="1"/>
  <c r="H151" s="1"/>
  <c r="H152" s="1"/>
  <c r="H153" s="1"/>
  <c r="H155" s="1"/>
  <c r="H128"/>
  <c r="G143"/>
  <c r="G144" s="1"/>
  <c r="G145" s="1"/>
  <c r="G146" s="1"/>
  <c r="G147" s="1"/>
  <c r="G148" s="1"/>
  <c r="G149" s="1"/>
  <c r="G150" s="1"/>
  <c r="G151" s="1"/>
  <c r="G152" s="1"/>
  <c r="G153" s="1"/>
  <c r="G155" s="1"/>
  <c r="G128"/>
  <c r="F167"/>
  <c r="F182"/>
  <c r="F183" s="1"/>
  <c r="F184" s="1"/>
  <c r="F185" s="1"/>
  <c r="F186" s="1"/>
  <c r="F187" s="1"/>
  <c r="F188" s="1"/>
  <c r="F189" s="1"/>
  <c r="F190" s="1"/>
  <c r="F191" s="1"/>
  <c r="F192" s="1"/>
  <c r="G120" i="20"/>
  <c r="H120"/>
  <c r="G135"/>
  <c r="G136" s="1"/>
  <c r="G137" s="1"/>
  <c r="G138" s="1"/>
  <c r="G139" s="1"/>
  <c r="G140" s="1"/>
  <c r="G141" s="1"/>
  <c r="G142" s="1"/>
  <c r="G143" s="1"/>
  <c r="G144" s="1"/>
  <c r="G145" s="1"/>
  <c r="G147" s="1"/>
  <c r="H135"/>
  <c r="H136" s="1"/>
  <c r="H137" s="1"/>
  <c r="H138" s="1"/>
  <c r="H139" s="1"/>
  <c r="H140" s="1"/>
  <c r="H141" s="1"/>
  <c r="H142" s="1"/>
  <c r="H143" s="1"/>
  <c r="H144" s="1"/>
  <c r="H145" s="1"/>
  <c r="H147" s="1"/>
  <c r="I135"/>
  <c r="I136" s="1"/>
  <c r="I137" s="1"/>
  <c r="I138" s="1"/>
  <c r="I139" s="1"/>
  <c r="I140" s="1"/>
  <c r="I141" s="1"/>
  <c r="I142" s="1"/>
  <c r="I143" s="1"/>
  <c r="I144" s="1"/>
  <c r="I145" s="1"/>
  <c r="I147" s="1"/>
  <c r="F135"/>
  <c r="F136" s="1"/>
  <c r="F137" s="1"/>
  <c r="F138" s="1"/>
  <c r="F139" s="1"/>
  <c r="F140" s="1"/>
  <c r="F141" s="1"/>
  <c r="F142" s="1"/>
  <c r="F143" s="1"/>
  <c r="F144" s="1"/>
  <c r="F145" s="1"/>
  <c r="F147" s="1"/>
  <c r="F120"/>
  <c r="I120"/>
  <c r="F159" i="23"/>
  <c r="J146" i="20"/>
  <c r="J161"/>
  <c r="J162" s="1"/>
  <c r="J163" s="1"/>
  <c r="J164" s="1"/>
  <c r="J165" s="1"/>
  <c r="J166" s="1"/>
  <c r="J167" s="1"/>
  <c r="J168" s="1"/>
  <c r="J169" s="1"/>
  <c r="J170" s="1"/>
  <c r="J171" s="1"/>
  <c r="J173" s="1"/>
  <c r="F169" i="22"/>
  <c r="F170" s="1"/>
  <c r="F171" s="1"/>
  <c r="F172" s="1"/>
  <c r="F173" s="1"/>
  <c r="F174" s="1"/>
  <c r="F175" s="1"/>
  <c r="F176" s="1"/>
  <c r="F177" s="1"/>
  <c r="F178" s="1"/>
  <c r="F179" s="1"/>
  <c r="F181" s="1"/>
  <c r="F174" i="23"/>
  <c r="F175" s="1"/>
  <c r="F176" s="1"/>
  <c r="F177" s="1"/>
  <c r="F178" s="1"/>
  <c r="F179" s="1"/>
  <c r="F180" s="1"/>
  <c r="F181" s="1"/>
  <c r="F182" s="1"/>
  <c r="F183" s="1"/>
  <c r="F184" s="1"/>
  <c r="F186" s="1"/>
  <c r="F154" i="22"/>
  <c r="G141" i="21" l="1"/>
  <c r="H156"/>
  <c r="H157" s="1"/>
  <c r="H158" s="1"/>
  <c r="H159" s="1"/>
  <c r="H160" s="1"/>
  <c r="H161" s="1"/>
  <c r="H162" s="1"/>
  <c r="H163" s="1"/>
  <c r="H164" s="1"/>
  <c r="H165" s="1"/>
  <c r="H166" s="1"/>
  <c r="H168" s="1"/>
  <c r="H141"/>
  <c r="G156"/>
  <c r="G157" s="1"/>
  <c r="G158" s="1"/>
  <c r="G159" s="1"/>
  <c r="G160" s="1"/>
  <c r="G161" s="1"/>
  <c r="G162" s="1"/>
  <c r="G163" s="1"/>
  <c r="G164" s="1"/>
  <c r="G165" s="1"/>
  <c r="G166" s="1"/>
  <c r="G168" s="1"/>
  <c r="F180"/>
  <c r="I133" i="20"/>
  <c r="G133"/>
  <c r="I148"/>
  <c r="I149" s="1"/>
  <c r="I150" s="1"/>
  <c r="I151" s="1"/>
  <c r="I152" s="1"/>
  <c r="I153" s="1"/>
  <c r="I154" s="1"/>
  <c r="I155" s="1"/>
  <c r="I156" s="1"/>
  <c r="I157" s="1"/>
  <c r="I158" s="1"/>
  <c r="I160" s="1"/>
  <c r="G148"/>
  <c r="G149" s="1"/>
  <c r="G150" s="1"/>
  <c r="G151" s="1"/>
  <c r="G152" s="1"/>
  <c r="G153" s="1"/>
  <c r="G154" s="1"/>
  <c r="G155" s="1"/>
  <c r="G156" s="1"/>
  <c r="G157" s="1"/>
  <c r="G158" s="1"/>
  <c r="G160" s="1"/>
  <c r="F148"/>
  <c r="F149" s="1"/>
  <c r="F150" s="1"/>
  <c r="F151" s="1"/>
  <c r="F152" s="1"/>
  <c r="F153" s="1"/>
  <c r="F154" s="1"/>
  <c r="F155" s="1"/>
  <c r="F156" s="1"/>
  <c r="F157" s="1"/>
  <c r="F158" s="1"/>
  <c r="F160" s="1"/>
  <c r="H148"/>
  <c r="H149" s="1"/>
  <c r="H150" s="1"/>
  <c r="H151" s="1"/>
  <c r="H152" s="1"/>
  <c r="H153" s="1"/>
  <c r="H154" s="1"/>
  <c r="H155" s="1"/>
  <c r="H156" s="1"/>
  <c r="H157" s="1"/>
  <c r="H158" s="1"/>
  <c r="H160" s="1"/>
  <c r="F133"/>
  <c r="H133"/>
  <c r="F172" i="23"/>
  <c r="J159" i="20"/>
  <c r="F182" i="22"/>
  <c r="F183" s="1"/>
  <c r="F184" s="1"/>
  <c r="F185" s="1"/>
  <c r="F186" s="1"/>
  <c r="F187" s="1"/>
  <c r="F188" s="1"/>
  <c r="F189" s="1"/>
  <c r="F190" s="1"/>
  <c r="F191" s="1"/>
  <c r="F192" s="1"/>
  <c r="J174" i="20"/>
  <c r="J175" s="1"/>
  <c r="J176" s="1"/>
  <c r="J177" s="1"/>
  <c r="J178" s="1"/>
  <c r="J179" s="1"/>
  <c r="J180" s="1"/>
  <c r="J181" s="1"/>
  <c r="J182" s="1"/>
  <c r="J183" s="1"/>
  <c r="J184" s="1"/>
  <c r="J186" s="1"/>
  <c r="F187" i="23"/>
  <c r="F188" s="1"/>
  <c r="F189" s="1"/>
  <c r="F190" s="1"/>
  <c r="F191" s="1"/>
  <c r="F192" s="1"/>
  <c r="F193" s="1"/>
  <c r="F194" s="1"/>
  <c r="F195" s="1"/>
  <c r="F196" s="1"/>
  <c r="F197" s="1"/>
  <c r="F167" i="22"/>
  <c r="H154" i="21" l="1"/>
  <c r="H169"/>
  <c r="H170" s="1"/>
  <c r="H171" s="1"/>
  <c r="H172" s="1"/>
  <c r="H173" s="1"/>
  <c r="H174" s="1"/>
  <c r="H175" s="1"/>
  <c r="H176" s="1"/>
  <c r="H177" s="1"/>
  <c r="H178" s="1"/>
  <c r="H179" s="1"/>
  <c r="H181" s="1"/>
  <c r="G169"/>
  <c r="G170" s="1"/>
  <c r="G171" s="1"/>
  <c r="G172" s="1"/>
  <c r="G173" s="1"/>
  <c r="G174" s="1"/>
  <c r="G175" s="1"/>
  <c r="G176" s="1"/>
  <c r="G177" s="1"/>
  <c r="G178" s="1"/>
  <c r="G179" s="1"/>
  <c r="G181" s="1"/>
  <c r="G154"/>
  <c r="I146" i="20"/>
  <c r="F146"/>
  <c r="H161"/>
  <c r="H162" s="1"/>
  <c r="H163" s="1"/>
  <c r="H164" s="1"/>
  <c r="H165" s="1"/>
  <c r="H166" s="1"/>
  <c r="H167" s="1"/>
  <c r="H168" s="1"/>
  <c r="H169" s="1"/>
  <c r="H170" s="1"/>
  <c r="H171" s="1"/>
  <c r="H173" s="1"/>
  <c r="F161"/>
  <c r="F162" s="1"/>
  <c r="F163" s="1"/>
  <c r="F164" s="1"/>
  <c r="F165" s="1"/>
  <c r="F166" s="1"/>
  <c r="F167" s="1"/>
  <c r="F168" s="1"/>
  <c r="F169" s="1"/>
  <c r="F170" s="1"/>
  <c r="F171" s="1"/>
  <c r="F173" s="1"/>
  <c r="I161"/>
  <c r="I162" s="1"/>
  <c r="I163" s="1"/>
  <c r="I164" s="1"/>
  <c r="I165" s="1"/>
  <c r="I166" s="1"/>
  <c r="I167" s="1"/>
  <c r="I168" s="1"/>
  <c r="I169" s="1"/>
  <c r="I170" s="1"/>
  <c r="I171" s="1"/>
  <c r="I173" s="1"/>
  <c r="G161"/>
  <c r="G162" s="1"/>
  <c r="G163" s="1"/>
  <c r="G164" s="1"/>
  <c r="G165" s="1"/>
  <c r="G166" s="1"/>
  <c r="G167" s="1"/>
  <c r="G168" s="1"/>
  <c r="G169" s="1"/>
  <c r="G170" s="1"/>
  <c r="G171" s="1"/>
  <c r="G173" s="1"/>
  <c r="H146"/>
  <c r="G146"/>
  <c r="F185" i="23"/>
  <c r="J187" i="20"/>
  <c r="J188" s="1"/>
  <c r="J189" s="1"/>
  <c r="J190" s="1"/>
  <c r="J191" s="1"/>
  <c r="J192" s="1"/>
  <c r="J193" s="1"/>
  <c r="J194" s="1"/>
  <c r="J195" s="1"/>
  <c r="J196" s="1"/>
  <c r="J197" s="1"/>
  <c r="F180" i="22"/>
  <c r="J172" i="20"/>
  <c r="H182" i="21" l="1"/>
  <c r="H183" s="1"/>
  <c r="H184" s="1"/>
  <c r="H185" s="1"/>
  <c r="H186" s="1"/>
  <c r="H187" s="1"/>
  <c r="H188" s="1"/>
  <c r="H189" s="1"/>
  <c r="H190" s="1"/>
  <c r="H191" s="1"/>
  <c r="H192" s="1"/>
  <c r="H167"/>
  <c r="G182"/>
  <c r="G183" s="1"/>
  <c r="G184" s="1"/>
  <c r="G185" s="1"/>
  <c r="G186" s="1"/>
  <c r="G187" s="1"/>
  <c r="G188" s="1"/>
  <c r="G189" s="1"/>
  <c r="G190" s="1"/>
  <c r="G191" s="1"/>
  <c r="G192" s="1"/>
  <c r="G167"/>
  <c r="H159" i="20"/>
  <c r="I159"/>
  <c r="I174"/>
  <c r="I175" s="1"/>
  <c r="I176" s="1"/>
  <c r="I177" s="1"/>
  <c r="I178" s="1"/>
  <c r="I179" s="1"/>
  <c r="I180" s="1"/>
  <c r="I181" s="1"/>
  <c r="I182" s="1"/>
  <c r="I183" s="1"/>
  <c r="I184" s="1"/>
  <c r="I186" s="1"/>
  <c r="H174"/>
  <c r="H175" s="1"/>
  <c r="H176" s="1"/>
  <c r="H177" s="1"/>
  <c r="H178" s="1"/>
  <c r="H179" s="1"/>
  <c r="H180" s="1"/>
  <c r="H181" s="1"/>
  <c r="H182" s="1"/>
  <c r="H183" s="1"/>
  <c r="H184" s="1"/>
  <c r="H186" s="1"/>
  <c r="F174"/>
  <c r="F175" s="1"/>
  <c r="F176" s="1"/>
  <c r="F177" s="1"/>
  <c r="F178" s="1"/>
  <c r="F179" s="1"/>
  <c r="F180" s="1"/>
  <c r="F181" s="1"/>
  <c r="F182" s="1"/>
  <c r="F183" s="1"/>
  <c r="F184" s="1"/>
  <c r="F186" s="1"/>
  <c r="G174"/>
  <c r="G175" s="1"/>
  <c r="G176" s="1"/>
  <c r="G177" s="1"/>
  <c r="G178" s="1"/>
  <c r="G179" s="1"/>
  <c r="G180" s="1"/>
  <c r="G181" s="1"/>
  <c r="G182" s="1"/>
  <c r="G183" s="1"/>
  <c r="G184" s="1"/>
  <c r="G186" s="1"/>
  <c r="G159"/>
  <c r="F159"/>
  <c r="J185"/>
  <c r="H180" i="21" l="1"/>
  <c r="G180"/>
  <c r="F172" i="20"/>
  <c r="I172"/>
  <c r="F187"/>
  <c r="F188" s="1"/>
  <c r="F189" s="1"/>
  <c r="F190" s="1"/>
  <c r="F191" s="1"/>
  <c r="F192" s="1"/>
  <c r="F193" s="1"/>
  <c r="F194" s="1"/>
  <c r="F195" s="1"/>
  <c r="F196" s="1"/>
  <c r="F197" s="1"/>
  <c r="I187"/>
  <c r="I188" s="1"/>
  <c r="I189" s="1"/>
  <c r="I190" s="1"/>
  <c r="I191" s="1"/>
  <c r="I192" s="1"/>
  <c r="I193" s="1"/>
  <c r="I194" s="1"/>
  <c r="I195" s="1"/>
  <c r="I196" s="1"/>
  <c r="I197" s="1"/>
  <c r="H187"/>
  <c r="H188" s="1"/>
  <c r="H189" s="1"/>
  <c r="H190" s="1"/>
  <c r="H191" s="1"/>
  <c r="H192" s="1"/>
  <c r="H193" s="1"/>
  <c r="H194" s="1"/>
  <c r="H195" s="1"/>
  <c r="H196" s="1"/>
  <c r="H197" s="1"/>
  <c r="G187"/>
  <c r="G188" s="1"/>
  <c r="G189" s="1"/>
  <c r="G190" s="1"/>
  <c r="G191" s="1"/>
  <c r="G192" s="1"/>
  <c r="G193" s="1"/>
  <c r="G194" s="1"/>
  <c r="G195" s="1"/>
  <c r="G196" s="1"/>
  <c r="G197" s="1"/>
  <c r="G172"/>
  <c r="H172"/>
  <c r="G36" i="17"/>
  <c r="H36"/>
  <c r="I36"/>
  <c r="J36"/>
  <c r="K36"/>
  <c r="F36"/>
  <c r="G49" i="7"/>
  <c r="H49"/>
  <c r="I49"/>
  <c r="J49"/>
  <c r="K49"/>
  <c r="L49"/>
  <c r="F49"/>
  <c r="H185" i="20" l="1"/>
  <c r="F185"/>
  <c r="G185"/>
  <c r="I185"/>
  <c r="E26" i="17"/>
  <c r="E21"/>
  <c r="E20"/>
  <c r="E19"/>
  <c r="E18"/>
  <c r="E17"/>
  <c r="E16"/>
  <c r="E15"/>
  <c r="E14"/>
  <c r="E19" i="18" l="1"/>
  <c r="G27"/>
  <c r="G26"/>
  <c r="G25"/>
  <c r="G29" l="1"/>
  <c r="G28"/>
  <c r="G31" s="1"/>
  <c r="G9"/>
  <c r="N7" s="1"/>
  <c r="F27"/>
  <c r="K9" i="17"/>
  <c r="J9"/>
  <c r="I9"/>
  <c r="H9"/>
  <c r="G9"/>
  <c r="K31"/>
  <c r="J31"/>
  <c r="I31"/>
  <c r="H31"/>
  <c r="G31"/>
  <c r="K30"/>
  <c r="J30"/>
  <c r="I30"/>
  <c r="H30"/>
  <c r="G30"/>
  <c r="K29"/>
  <c r="J29"/>
  <c r="I29"/>
  <c r="H29"/>
  <c r="G29"/>
  <c r="F31"/>
  <c r="E29" i="7"/>
  <c r="H37" i="17" l="1"/>
  <c r="H41" s="1"/>
  <c r="L52" i="25" s="1"/>
  <c r="I37" i="17"/>
  <c r="I41" s="1"/>
  <c r="L46" i="25" s="1"/>
  <c r="G37" i="17"/>
  <c r="G40" s="1"/>
  <c r="L53" i="25" s="1"/>
  <c r="K37" i="17"/>
  <c r="K41" s="1"/>
  <c r="L50" i="25" s="1"/>
  <c r="L56"/>
  <c r="I40" i="17"/>
  <c r="L45" i="25" s="1"/>
  <c r="J37" i="17"/>
  <c r="G32"/>
  <c r="K32"/>
  <c r="J32"/>
  <c r="I32"/>
  <c r="H32"/>
  <c r="E27" i="7"/>
  <c r="E20"/>
  <c r="E18"/>
  <c r="E17"/>
  <c r="E31"/>
  <c r="G41" i="17" l="1"/>
  <c r="L54" i="25" s="1"/>
  <c r="G34" i="17"/>
  <c r="K34"/>
  <c r="J34"/>
  <c r="H34"/>
  <c r="I34"/>
  <c r="K40"/>
  <c r="L49" i="25" s="1"/>
  <c r="H40" i="17"/>
  <c r="L51" i="25" s="1"/>
  <c r="J41" i="17"/>
  <c r="L48" i="25" s="1"/>
  <c r="J40" i="17"/>
  <c r="L47" i="25" s="1"/>
  <c r="J50" i="7"/>
  <c r="I50"/>
  <c r="J44"/>
  <c r="I44"/>
  <c r="E30"/>
  <c r="E28"/>
  <c r="E26"/>
  <c r="E25"/>
  <c r="S35" s="1"/>
  <c r="E35" s="1"/>
  <c r="E24"/>
  <c r="E23"/>
  <c r="E22"/>
  <c r="E21"/>
  <c r="E19"/>
  <c r="E16"/>
  <c r="E15"/>
  <c r="E14"/>
  <c r="L9"/>
  <c r="K9"/>
  <c r="J9"/>
  <c r="I9"/>
  <c r="I46" l="1"/>
  <c r="J46"/>
  <c r="L36" i="25"/>
  <c r="J53" i="7"/>
  <c r="L37" i="25" s="1"/>
  <c r="J54" i="7"/>
  <c r="L38" i="25" s="1"/>
  <c r="G50" i="7" l="1"/>
  <c r="F50"/>
  <c r="H50"/>
  <c r="L50"/>
  <c r="M41"/>
  <c r="K50"/>
  <c r="K44"/>
  <c r="H44"/>
  <c r="G44"/>
  <c r="F44"/>
  <c r="L44"/>
  <c r="L46" s="1"/>
  <c r="F30" i="17"/>
  <c r="F29"/>
  <c r="F26" i="18"/>
  <c r="F25"/>
  <c r="E15"/>
  <c r="E16"/>
  <c r="F34"/>
  <c r="E22"/>
  <c r="E21"/>
  <c r="E20"/>
  <c r="E18"/>
  <c r="E17"/>
  <c r="E14"/>
  <c r="F9"/>
  <c r="K48" i="17"/>
  <c r="J48"/>
  <c r="F48"/>
  <c r="F9"/>
  <c r="H60" i="7" l="1"/>
  <c r="H59" s="1"/>
  <c r="L28" i="25"/>
  <c r="L30" s="1"/>
  <c r="L39"/>
  <c r="L40" s="1"/>
  <c r="K46" i="7"/>
  <c r="F37" i="17"/>
  <c r="F41" s="1"/>
  <c r="L44" i="25" s="1"/>
  <c r="G60" i="7"/>
  <c r="G59" s="1"/>
  <c r="L32" i="25"/>
  <c r="L33" s="1"/>
  <c r="L60" i="7"/>
  <c r="L59" s="1"/>
  <c r="L41" i="25"/>
  <c r="L42" s="1"/>
  <c r="H54" i="7"/>
  <c r="L35" i="25" s="1"/>
  <c r="H53" i="7"/>
  <c r="L34" i="25" s="1"/>
  <c r="F60" i="7"/>
  <c r="F61" s="1"/>
  <c r="K60"/>
  <c r="K59" s="1"/>
  <c r="F29" i="18"/>
  <c r="F32" i="17"/>
  <c r="F34" s="1"/>
  <c r="K50"/>
  <c r="K49" s="1"/>
  <c r="F28" i="18"/>
  <c r="J50" i="17"/>
  <c r="J51" s="1"/>
  <c r="J52" s="1"/>
  <c r="J53" s="1"/>
  <c r="J54" s="1"/>
  <c r="J55" s="1"/>
  <c r="J56" s="1"/>
  <c r="J57" s="1"/>
  <c r="J58" s="1"/>
  <c r="J59" s="1"/>
  <c r="J60" s="1"/>
  <c r="J61" s="1"/>
  <c r="L55" i="25" l="1"/>
  <c r="F31" i="18"/>
  <c r="F40" i="17"/>
  <c r="L43" i="25" s="1"/>
  <c r="F50" i="17"/>
  <c r="F49" s="1"/>
  <c r="F36" i="18"/>
  <c r="F37" s="1"/>
  <c r="F38" s="1"/>
  <c r="F39" s="1"/>
  <c r="F40" s="1"/>
  <c r="F41" s="1"/>
  <c r="F42" s="1"/>
  <c r="F43" s="1"/>
  <c r="F44" s="1"/>
  <c r="F45" s="1"/>
  <c r="F46" s="1"/>
  <c r="F47" s="1"/>
  <c r="H49" s="1"/>
  <c r="H62" s="1"/>
  <c r="H75" s="1"/>
  <c r="H88" s="1"/>
  <c r="H101" s="1"/>
  <c r="K51" i="17"/>
  <c r="K52" s="1"/>
  <c r="K53" s="1"/>
  <c r="K54" s="1"/>
  <c r="K55" s="1"/>
  <c r="K56" s="1"/>
  <c r="K57" s="1"/>
  <c r="K58" s="1"/>
  <c r="K59" s="1"/>
  <c r="K60" s="1"/>
  <c r="K61" s="1"/>
  <c r="K63" s="1"/>
  <c r="J49"/>
  <c r="J63"/>
  <c r="M63"/>
  <c r="M76" s="1"/>
  <c r="M89" s="1"/>
  <c r="M102" s="1"/>
  <c r="M115" s="1"/>
  <c r="M128" s="1"/>
  <c r="M141" s="1"/>
  <c r="M154" s="1"/>
  <c r="M167" s="1"/>
  <c r="M180" s="1"/>
  <c r="M193" s="1"/>
  <c r="F51" l="1"/>
  <c r="F52" s="1"/>
  <c r="F53" s="1"/>
  <c r="F54" s="1"/>
  <c r="F55" s="1"/>
  <c r="F56" s="1"/>
  <c r="F57" s="1"/>
  <c r="F58" s="1"/>
  <c r="F59" s="1"/>
  <c r="F60" s="1"/>
  <c r="F61" s="1"/>
  <c r="F63" s="1"/>
  <c r="F35" i="18"/>
  <c r="F49"/>
  <c r="L49" s="1"/>
  <c r="K64" i="17"/>
  <c r="K65" s="1"/>
  <c r="K66" s="1"/>
  <c r="K67" s="1"/>
  <c r="K68" s="1"/>
  <c r="K69" s="1"/>
  <c r="K70" s="1"/>
  <c r="K71" s="1"/>
  <c r="K72" s="1"/>
  <c r="K73" s="1"/>
  <c r="K74" s="1"/>
  <c r="K76" s="1"/>
  <c r="K77" s="1"/>
  <c r="K78" s="1"/>
  <c r="K79" s="1"/>
  <c r="K80" s="1"/>
  <c r="K81" s="1"/>
  <c r="K82" s="1"/>
  <c r="K83" s="1"/>
  <c r="K84" s="1"/>
  <c r="K85" s="1"/>
  <c r="K86" s="1"/>
  <c r="K87" s="1"/>
  <c r="K89" s="1"/>
  <c r="R63"/>
  <c r="N63"/>
  <c r="N76" s="1"/>
  <c r="N89" s="1"/>
  <c r="N102" s="1"/>
  <c r="N115" s="1"/>
  <c r="N128" s="1"/>
  <c r="N141" s="1"/>
  <c r="N154" s="1"/>
  <c r="N167" s="1"/>
  <c r="N180" s="1"/>
  <c r="N193" s="1"/>
  <c r="J64"/>
  <c r="J65" s="1"/>
  <c r="J66" s="1"/>
  <c r="J67" s="1"/>
  <c r="J68" s="1"/>
  <c r="J69" s="1"/>
  <c r="J70" s="1"/>
  <c r="J71" s="1"/>
  <c r="J72" s="1"/>
  <c r="J73" s="1"/>
  <c r="J74" s="1"/>
  <c r="J76" s="1"/>
  <c r="J77" s="1"/>
  <c r="J78" s="1"/>
  <c r="J79" s="1"/>
  <c r="J80" s="1"/>
  <c r="J81" s="1"/>
  <c r="J82" s="1"/>
  <c r="J83" s="1"/>
  <c r="J84" s="1"/>
  <c r="J85" s="1"/>
  <c r="J86" s="1"/>
  <c r="J87" s="1"/>
  <c r="J89" s="1"/>
  <c r="Q63"/>
  <c r="L63" l="1"/>
  <c r="L76" s="1"/>
  <c r="L89" s="1"/>
  <c r="L102" s="1"/>
  <c r="L115" s="1"/>
  <c r="L128" s="1"/>
  <c r="L141" s="1"/>
  <c r="L154" s="1"/>
  <c r="L167" s="1"/>
  <c r="L180" s="1"/>
  <c r="L193" s="1"/>
  <c r="F50" i="18"/>
  <c r="F51" s="1"/>
  <c r="F52" s="1"/>
  <c r="F53" s="1"/>
  <c r="F54" s="1"/>
  <c r="F55" s="1"/>
  <c r="F56" s="1"/>
  <c r="F57" s="1"/>
  <c r="F58" s="1"/>
  <c r="F59" s="1"/>
  <c r="F60" s="1"/>
  <c r="F62" s="1"/>
  <c r="F63" s="1"/>
  <c r="F64" s="1"/>
  <c r="F65" s="1"/>
  <c r="F66" s="1"/>
  <c r="F67" s="1"/>
  <c r="F68" s="1"/>
  <c r="F69" s="1"/>
  <c r="F70" s="1"/>
  <c r="F71" s="1"/>
  <c r="F72" s="1"/>
  <c r="F73" s="1"/>
  <c r="F75" s="1"/>
  <c r="F76" s="1"/>
  <c r="F77" s="1"/>
  <c r="F78" s="1"/>
  <c r="F79" s="1"/>
  <c r="F80" s="1"/>
  <c r="F81" s="1"/>
  <c r="F82" s="1"/>
  <c r="F83" s="1"/>
  <c r="F84" s="1"/>
  <c r="F85" s="1"/>
  <c r="F86" s="1"/>
  <c r="F88" s="1"/>
  <c r="J62" i="17"/>
  <c r="F48" i="18"/>
  <c r="K62" i="17"/>
  <c r="F64"/>
  <c r="F65" s="1"/>
  <c r="F66" s="1"/>
  <c r="F67" s="1"/>
  <c r="F68" s="1"/>
  <c r="F69" s="1"/>
  <c r="F70" s="1"/>
  <c r="F71" s="1"/>
  <c r="F72" s="1"/>
  <c r="F73" s="1"/>
  <c r="F74" s="1"/>
  <c r="F76" s="1"/>
  <c r="F77" s="1"/>
  <c r="F78" s="1"/>
  <c r="F79" s="1"/>
  <c r="F80" s="1"/>
  <c r="F81" s="1"/>
  <c r="F82" s="1"/>
  <c r="F83" s="1"/>
  <c r="F84" s="1"/>
  <c r="F85" s="1"/>
  <c r="F86" s="1"/>
  <c r="F87" s="1"/>
  <c r="F89" s="1"/>
  <c r="F90" s="1"/>
  <c r="F91" s="1"/>
  <c r="F92" s="1"/>
  <c r="F93" s="1"/>
  <c r="F94" s="1"/>
  <c r="F95" s="1"/>
  <c r="F96" s="1"/>
  <c r="F97" s="1"/>
  <c r="F98" s="1"/>
  <c r="F99" s="1"/>
  <c r="F100" s="1"/>
  <c r="F102" s="1"/>
  <c r="P63"/>
  <c r="F61" i="18"/>
  <c r="K75" i="17"/>
  <c r="J75"/>
  <c r="K90"/>
  <c r="K91" s="1"/>
  <c r="K92" s="1"/>
  <c r="K93" s="1"/>
  <c r="K94" s="1"/>
  <c r="K95" s="1"/>
  <c r="K96" s="1"/>
  <c r="K97" s="1"/>
  <c r="K98" s="1"/>
  <c r="K99" s="1"/>
  <c r="K100" s="1"/>
  <c r="K102" s="1"/>
  <c r="J90"/>
  <c r="J91" s="1"/>
  <c r="J92" s="1"/>
  <c r="J93" s="1"/>
  <c r="J94" s="1"/>
  <c r="J95" s="1"/>
  <c r="J96" s="1"/>
  <c r="J97" s="1"/>
  <c r="J98" s="1"/>
  <c r="J99" s="1"/>
  <c r="J100" s="1"/>
  <c r="J102" s="1"/>
  <c r="F62" l="1"/>
  <c r="F75"/>
  <c r="F74" i="18"/>
  <c r="F103" i="17"/>
  <c r="F104" s="1"/>
  <c r="F105" s="1"/>
  <c r="F106" s="1"/>
  <c r="F107" s="1"/>
  <c r="F108" s="1"/>
  <c r="F109" s="1"/>
  <c r="F110" s="1"/>
  <c r="F111" s="1"/>
  <c r="F112" s="1"/>
  <c r="F113" s="1"/>
  <c r="F115" s="1"/>
  <c r="K103"/>
  <c r="K104" s="1"/>
  <c r="K105" s="1"/>
  <c r="K106" s="1"/>
  <c r="K107" s="1"/>
  <c r="K108" s="1"/>
  <c r="K109" s="1"/>
  <c r="K110" s="1"/>
  <c r="K111" s="1"/>
  <c r="K112" s="1"/>
  <c r="K113" s="1"/>
  <c r="K115" s="1"/>
  <c r="J88"/>
  <c r="J103"/>
  <c r="J104" s="1"/>
  <c r="J105" s="1"/>
  <c r="J106" s="1"/>
  <c r="J107" s="1"/>
  <c r="J108" s="1"/>
  <c r="J109" s="1"/>
  <c r="J110" s="1"/>
  <c r="J111" s="1"/>
  <c r="J112" s="1"/>
  <c r="J113" s="1"/>
  <c r="J115" s="1"/>
  <c r="F88"/>
  <c r="K88"/>
  <c r="J101" l="1"/>
  <c r="K101"/>
  <c r="J116"/>
  <c r="J117" s="1"/>
  <c r="J118" s="1"/>
  <c r="J119" s="1"/>
  <c r="J120" s="1"/>
  <c r="J121" s="1"/>
  <c r="J122" s="1"/>
  <c r="J123" s="1"/>
  <c r="J124" s="1"/>
  <c r="J125" s="1"/>
  <c r="J126" s="1"/>
  <c r="J128" s="1"/>
  <c r="F101"/>
  <c r="F116"/>
  <c r="F117" s="1"/>
  <c r="F118" s="1"/>
  <c r="F119" s="1"/>
  <c r="F120" s="1"/>
  <c r="F121" s="1"/>
  <c r="F122" s="1"/>
  <c r="F123" s="1"/>
  <c r="F124" s="1"/>
  <c r="F125" s="1"/>
  <c r="F126" s="1"/>
  <c r="F128" s="1"/>
  <c r="K116"/>
  <c r="K117" s="1"/>
  <c r="K118" s="1"/>
  <c r="K119" s="1"/>
  <c r="K120" s="1"/>
  <c r="K121" s="1"/>
  <c r="K122" s="1"/>
  <c r="K123" s="1"/>
  <c r="K124" s="1"/>
  <c r="K125" s="1"/>
  <c r="K126" s="1"/>
  <c r="K128" s="1"/>
  <c r="K114" l="1"/>
  <c r="J114"/>
  <c r="F129"/>
  <c r="F130" s="1"/>
  <c r="F131" s="1"/>
  <c r="F132" s="1"/>
  <c r="F133" s="1"/>
  <c r="F134" s="1"/>
  <c r="F135" s="1"/>
  <c r="F136" s="1"/>
  <c r="F137" s="1"/>
  <c r="F138" s="1"/>
  <c r="F139" s="1"/>
  <c r="F141" s="1"/>
  <c r="J129"/>
  <c r="J130" s="1"/>
  <c r="J131" s="1"/>
  <c r="J132" s="1"/>
  <c r="J133" s="1"/>
  <c r="J134" s="1"/>
  <c r="J135" s="1"/>
  <c r="J136" s="1"/>
  <c r="J137" s="1"/>
  <c r="J138" s="1"/>
  <c r="J139" s="1"/>
  <c r="J141" s="1"/>
  <c r="K129"/>
  <c r="K130" s="1"/>
  <c r="K131" s="1"/>
  <c r="K132" s="1"/>
  <c r="K133" s="1"/>
  <c r="K134" s="1"/>
  <c r="K135" s="1"/>
  <c r="K136" s="1"/>
  <c r="K137" s="1"/>
  <c r="K138" s="1"/>
  <c r="K139" s="1"/>
  <c r="K141" s="1"/>
  <c r="F114"/>
  <c r="F127" l="1"/>
  <c r="J127"/>
  <c r="K142"/>
  <c r="K143" s="1"/>
  <c r="K144" s="1"/>
  <c r="K145" s="1"/>
  <c r="K146" s="1"/>
  <c r="K147" s="1"/>
  <c r="K148" s="1"/>
  <c r="K149" s="1"/>
  <c r="K150" s="1"/>
  <c r="K151" s="1"/>
  <c r="K152" s="1"/>
  <c r="K154" s="1"/>
  <c r="J142"/>
  <c r="J143" s="1"/>
  <c r="J144" s="1"/>
  <c r="J145" s="1"/>
  <c r="J146" s="1"/>
  <c r="J147" s="1"/>
  <c r="J148" s="1"/>
  <c r="J149" s="1"/>
  <c r="J150" s="1"/>
  <c r="J151" s="1"/>
  <c r="J152" s="1"/>
  <c r="J154" s="1"/>
  <c r="F142"/>
  <c r="F143" s="1"/>
  <c r="F144" s="1"/>
  <c r="F145" s="1"/>
  <c r="F146" s="1"/>
  <c r="F147" s="1"/>
  <c r="F148" s="1"/>
  <c r="F149" s="1"/>
  <c r="F150" s="1"/>
  <c r="F151" s="1"/>
  <c r="F152" s="1"/>
  <c r="F154" s="1"/>
  <c r="K127"/>
  <c r="J155" l="1"/>
  <c r="J156" s="1"/>
  <c r="J157" s="1"/>
  <c r="J158" s="1"/>
  <c r="J159" s="1"/>
  <c r="J160" s="1"/>
  <c r="J161" s="1"/>
  <c r="J162" s="1"/>
  <c r="J163" s="1"/>
  <c r="J164" s="1"/>
  <c r="J165" s="1"/>
  <c r="J167" s="1"/>
  <c r="K140"/>
  <c r="F155"/>
  <c r="F156" s="1"/>
  <c r="F157" s="1"/>
  <c r="F158" s="1"/>
  <c r="F159" s="1"/>
  <c r="F160" s="1"/>
  <c r="F161" s="1"/>
  <c r="F162" s="1"/>
  <c r="F163" s="1"/>
  <c r="F164" s="1"/>
  <c r="F165" s="1"/>
  <c r="F167" s="1"/>
  <c r="K155"/>
  <c r="K156" s="1"/>
  <c r="K157" s="1"/>
  <c r="K158" s="1"/>
  <c r="K159" s="1"/>
  <c r="K160" s="1"/>
  <c r="K161" s="1"/>
  <c r="K162" s="1"/>
  <c r="K163" s="1"/>
  <c r="K164" s="1"/>
  <c r="K165" s="1"/>
  <c r="K167" s="1"/>
  <c r="F140"/>
  <c r="J140"/>
  <c r="K153" l="1"/>
  <c r="F168"/>
  <c r="F169" s="1"/>
  <c r="F170" s="1"/>
  <c r="F171" s="1"/>
  <c r="F172" s="1"/>
  <c r="F173" s="1"/>
  <c r="F174" s="1"/>
  <c r="F175" s="1"/>
  <c r="F176" s="1"/>
  <c r="F177" s="1"/>
  <c r="F178" s="1"/>
  <c r="F180" s="1"/>
  <c r="J168"/>
  <c r="J169" s="1"/>
  <c r="J170" s="1"/>
  <c r="J171" s="1"/>
  <c r="J172" s="1"/>
  <c r="J173" s="1"/>
  <c r="J174" s="1"/>
  <c r="J175" s="1"/>
  <c r="J176" s="1"/>
  <c r="J177" s="1"/>
  <c r="J178" s="1"/>
  <c r="J180" s="1"/>
  <c r="F153"/>
  <c r="K168"/>
  <c r="K169" s="1"/>
  <c r="K170" s="1"/>
  <c r="K171" s="1"/>
  <c r="K172" s="1"/>
  <c r="K173" s="1"/>
  <c r="K174" s="1"/>
  <c r="K175" s="1"/>
  <c r="K176" s="1"/>
  <c r="K177" s="1"/>
  <c r="K178" s="1"/>
  <c r="K180" s="1"/>
  <c r="J153"/>
  <c r="K166" l="1"/>
  <c r="J166"/>
  <c r="F166"/>
  <c r="F181"/>
  <c r="F182" s="1"/>
  <c r="F183" s="1"/>
  <c r="F184" s="1"/>
  <c r="F185" s="1"/>
  <c r="F186" s="1"/>
  <c r="F187" s="1"/>
  <c r="F188" s="1"/>
  <c r="F189" s="1"/>
  <c r="F190" s="1"/>
  <c r="F191" s="1"/>
  <c r="F193" s="1"/>
  <c r="K181"/>
  <c r="K182" s="1"/>
  <c r="K183" s="1"/>
  <c r="K184" s="1"/>
  <c r="K185" s="1"/>
  <c r="K186" s="1"/>
  <c r="K187" s="1"/>
  <c r="K188" s="1"/>
  <c r="K189" s="1"/>
  <c r="K190" s="1"/>
  <c r="K191" s="1"/>
  <c r="K193" s="1"/>
  <c r="J181"/>
  <c r="J182" s="1"/>
  <c r="J183" s="1"/>
  <c r="J184" s="1"/>
  <c r="J185" s="1"/>
  <c r="J186" s="1"/>
  <c r="J187" s="1"/>
  <c r="J188" s="1"/>
  <c r="J189" s="1"/>
  <c r="J190" s="1"/>
  <c r="J191" s="1"/>
  <c r="J193" s="1"/>
  <c r="K179" l="1"/>
  <c r="J194"/>
  <c r="J195" s="1"/>
  <c r="J196" s="1"/>
  <c r="J197" s="1"/>
  <c r="J198" s="1"/>
  <c r="J199" s="1"/>
  <c r="J200" s="1"/>
  <c r="J201" s="1"/>
  <c r="J202" s="1"/>
  <c r="J203" s="1"/>
  <c r="J204" s="1"/>
  <c r="F194"/>
  <c r="F195" s="1"/>
  <c r="F196" s="1"/>
  <c r="F197" s="1"/>
  <c r="F198" s="1"/>
  <c r="F199" s="1"/>
  <c r="F200" s="1"/>
  <c r="F201" s="1"/>
  <c r="F202" s="1"/>
  <c r="F203" s="1"/>
  <c r="F204" s="1"/>
  <c r="J179"/>
  <c r="F179"/>
  <c r="K194"/>
  <c r="K195" s="1"/>
  <c r="K196" s="1"/>
  <c r="K197" s="1"/>
  <c r="K198" s="1"/>
  <c r="K199" s="1"/>
  <c r="K200" s="1"/>
  <c r="K201" s="1"/>
  <c r="K202" s="1"/>
  <c r="K203" s="1"/>
  <c r="K204" s="1"/>
  <c r="K192" l="1"/>
  <c r="J192"/>
  <c r="F192"/>
  <c r="G9" i="7" l="1"/>
  <c r="G46" s="1"/>
  <c r="H9"/>
  <c r="H46" s="1"/>
  <c r="F9"/>
  <c r="F46" s="1"/>
  <c r="F62" l="1"/>
  <c r="F63" s="1"/>
  <c r="F64" s="1"/>
  <c r="F65" s="1"/>
  <c r="F66" s="1"/>
  <c r="F67" s="1"/>
  <c r="F68" s="1"/>
  <c r="F69" s="1"/>
  <c r="F70" s="1"/>
  <c r="F71" s="1"/>
  <c r="F73" s="1"/>
  <c r="S73" s="1"/>
  <c r="F59"/>
  <c r="G61"/>
  <c r="G62" s="1"/>
  <c r="G63" s="1"/>
  <c r="G64" s="1"/>
  <c r="G65" s="1"/>
  <c r="G66" s="1"/>
  <c r="G67" s="1"/>
  <c r="G68" s="1"/>
  <c r="G69" s="1"/>
  <c r="G70" s="1"/>
  <c r="G71" s="1"/>
  <c r="H61"/>
  <c r="H62" s="1"/>
  <c r="H63" s="1"/>
  <c r="H64" s="1"/>
  <c r="H65" s="1"/>
  <c r="H66" s="1"/>
  <c r="H67" s="1"/>
  <c r="H68" s="1"/>
  <c r="H69" s="1"/>
  <c r="H70" s="1"/>
  <c r="H71" s="1"/>
  <c r="M73" l="1"/>
  <c r="M86" s="1"/>
  <c r="M99" s="1"/>
  <c r="M112" s="1"/>
  <c r="M125" s="1"/>
  <c r="M138" s="1"/>
  <c r="M151" s="1"/>
  <c r="M164" s="1"/>
  <c r="M177" s="1"/>
  <c r="M190" s="1"/>
  <c r="M203" s="1"/>
  <c r="F74"/>
  <c r="H73"/>
  <c r="O73"/>
  <c r="O86" s="1"/>
  <c r="O99" s="1"/>
  <c r="O112" s="1"/>
  <c r="O125" s="1"/>
  <c r="O138" s="1"/>
  <c r="O151" s="1"/>
  <c r="O164" s="1"/>
  <c r="O177" s="1"/>
  <c r="O190" s="1"/>
  <c r="O203" s="1"/>
  <c r="G73"/>
  <c r="N73"/>
  <c r="N86" s="1"/>
  <c r="N99" s="1"/>
  <c r="N112" s="1"/>
  <c r="N125" s="1"/>
  <c r="N138" s="1"/>
  <c r="N151" s="1"/>
  <c r="N164" s="1"/>
  <c r="N177" s="1"/>
  <c r="N190" s="1"/>
  <c r="N203" s="1"/>
  <c r="L61"/>
  <c r="L62" s="1"/>
  <c r="L63" s="1"/>
  <c r="L64" s="1"/>
  <c r="L65" s="1"/>
  <c r="L66" s="1"/>
  <c r="L67" s="1"/>
  <c r="L68" s="1"/>
  <c r="L69" s="1"/>
  <c r="L70" s="1"/>
  <c r="L71" s="1"/>
  <c r="G58"/>
  <c r="H58"/>
  <c r="K58"/>
  <c r="L58"/>
  <c r="F58"/>
  <c r="G74" l="1"/>
  <c r="G75" s="1"/>
  <c r="G76" s="1"/>
  <c r="G77" s="1"/>
  <c r="G78" s="1"/>
  <c r="G79" s="1"/>
  <c r="G80" s="1"/>
  <c r="G81" s="1"/>
  <c r="G82" s="1"/>
  <c r="G83" s="1"/>
  <c r="G84" s="1"/>
  <c r="G86" s="1"/>
  <c r="T86" s="1"/>
  <c r="T73"/>
  <c r="H74"/>
  <c r="H75" s="1"/>
  <c r="H76" s="1"/>
  <c r="H77" s="1"/>
  <c r="H78" s="1"/>
  <c r="H79" s="1"/>
  <c r="H80" s="1"/>
  <c r="H81" s="1"/>
  <c r="H82" s="1"/>
  <c r="H83" s="1"/>
  <c r="H84" s="1"/>
  <c r="H86" s="1"/>
  <c r="U86" s="1"/>
  <c r="U73"/>
  <c r="F75"/>
  <c r="F76" s="1"/>
  <c r="F77" s="1"/>
  <c r="F78" s="1"/>
  <c r="F79" s="1"/>
  <c r="F80" s="1"/>
  <c r="F81" s="1"/>
  <c r="F82" s="1"/>
  <c r="F83" s="1"/>
  <c r="F84" s="1"/>
  <c r="F86" s="1"/>
  <c r="Q73"/>
  <c r="Q86" s="1"/>
  <c r="Q99" s="1"/>
  <c r="Q112" s="1"/>
  <c r="Q125" s="1"/>
  <c r="Q138" s="1"/>
  <c r="Q151" s="1"/>
  <c r="Q164" s="1"/>
  <c r="Q177" s="1"/>
  <c r="Q190" s="1"/>
  <c r="Q203" s="1"/>
  <c r="L73"/>
  <c r="K61"/>
  <c r="K62" s="1"/>
  <c r="K63" s="1"/>
  <c r="K64" s="1"/>
  <c r="K65" s="1"/>
  <c r="K66" s="1"/>
  <c r="K67" s="1"/>
  <c r="K68" s="1"/>
  <c r="K69" s="1"/>
  <c r="K70" s="1"/>
  <c r="K71" s="1"/>
  <c r="G72"/>
  <c r="H72" l="1"/>
  <c r="L74"/>
  <c r="L75" s="1"/>
  <c r="L76" s="1"/>
  <c r="L77" s="1"/>
  <c r="L78" s="1"/>
  <c r="L79" s="1"/>
  <c r="L80" s="1"/>
  <c r="L81" s="1"/>
  <c r="L82" s="1"/>
  <c r="L83" s="1"/>
  <c r="L84" s="1"/>
  <c r="L86" s="1"/>
  <c r="W73"/>
  <c r="G87"/>
  <c r="G88" s="1"/>
  <c r="G89" s="1"/>
  <c r="G90" s="1"/>
  <c r="G91" s="1"/>
  <c r="G92" s="1"/>
  <c r="G93" s="1"/>
  <c r="G94" s="1"/>
  <c r="G95" s="1"/>
  <c r="G96" s="1"/>
  <c r="G97" s="1"/>
  <c r="G99" s="1"/>
  <c r="T99" s="1"/>
  <c r="F87"/>
  <c r="F88" s="1"/>
  <c r="F89" s="1"/>
  <c r="F90" s="1"/>
  <c r="F91" s="1"/>
  <c r="F92" s="1"/>
  <c r="F93" s="1"/>
  <c r="F94" s="1"/>
  <c r="F95" s="1"/>
  <c r="F96" s="1"/>
  <c r="F97" s="1"/>
  <c r="F99" s="1"/>
  <c r="S99" s="1"/>
  <c r="S86"/>
  <c r="H87"/>
  <c r="H88" s="1"/>
  <c r="H89" s="1"/>
  <c r="H90" s="1"/>
  <c r="H91" s="1"/>
  <c r="H92" s="1"/>
  <c r="H93" s="1"/>
  <c r="H94" s="1"/>
  <c r="H95" s="1"/>
  <c r="H96" s="1"/>
  <c r="H97" s="1"/>
  <c r="H99" s="1"/>
  <c r="U99" s="1"/>
  <c r="F72"/>
  <c r="P73"/>
  <c r="P86" s="1"/>
  <c r="P99" s="1"/>
  <c r="P112" s="1"/>
  <c r="P125" s="1"/>
  <c r="P138" s="1"/>
  <c r="P151" s="1"/>
  <c r="P164" s="1"/>
  <c r="P177" s="1"/>
  <c r="P190" s="1"/>
  <c r="P203" s="1"/>
  <c r="K73"/>
  <c r="G85" l="1"/>
  <c r="F85"/>
  <c r="G100"/>
  <c r="G101" s="1"/>
  <c r="G102" s="1"/>
  <c r="G103" s="1"/>
  <c r="G104" s="1"/>
  <c r="G105" s="1"/>
  <c r="G106" s="1"/>
  <c r="G107" s="1"/>
  <c r="G108" s="1"/>
  <c r="G109" s="1"/>
  <c r="G110" s="1"/>
  <c r="G112" s="1"/>
  <c r="T112" s="1"/>
  <c r="H100"/>
  <c r="H101" s="1"/>
  <c r="H102" s="1"/>
  <c r="H103" s="1"/>
  <c r="H104" s="1"/>
  <c r="H105" s="1"/>
  <c r="H106" s="1"/>
  <c r="H107" s="1"/>
  <c r="H108" s="1"/>
  <c r="H109" s="1"/>
  <c r="H110" s="1"/>
  <c r="H112" s="1"/>
  <c r="U112" s="1"/>
  <c r="H85"/>
  <c r="L87"/>
  <c r="L88" s="1"/>
  <c r="L89" s="1"/>
  <c r="L90" s="1"/>
  <c r="L91" s="1"/>
  <c r="L92" s="1"/>
  <c r="L93" s="1"/>
  <c r="L94" s="1"/>
  <c r="L95" s="1"/>
  <c r="L96" s="1"/>
  <c r="L97" s="1"/>
  <c r="L99" s="1"/>
  <c r="W86"/>
  <c r="K74"/>
  <c r="K75" s="1"/>
  <c r="K76" s="1"/>
  <c r="K77" s="1"/>
  <c r="K78" s="1"/>
  <c r="K79" s="1"/>
  <c r="K80" s="1"/>
  <c r="K81" s="1"/>
  <c r="K82" s="1"/>
  <c r="K83" s="1"/>
  <c r="K84" s="1"/>
  <c r="V73"/>
  <c r="F100"/>
  <c r="F101" s="1"/>
  <c r="F102" s="1"/>
  <c r="F103" s="1"/>
  <c r="F104" s="1"/>
  <c r="F105" s="1"/>
  <c r="F106" s="1"/>
  <c r="F107" s="1"/>
  <c r="F108" s="1"/>
  <c r="F109" s="1"/>
  <c r="F110" s="1"/>
  <c r="F112" s="1"/>
  <c r="S112" s="1"/>
  <c r="L72"/>
  <c r="G98" l="1"/>
  <c r="H98"/>
  <c r="G113"/>
  <c r="G114" s="1"/>
  <c r="G115" s="1"/>
  <c r="G116" s="1"/>
  <c r="G117" s="1"/>
  <c r="G118" s="1"/>
  <c r="G119" s="1"/>
  <c r="G120" s="1"/>
  <c r="G121" s="1"/>
  <c r="G122" s="1"/>
  <c r="G123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8" s="1"/>
  <c r="H113"/>
  <c r="H114" s="1"/>
  <c r="H115" s="1"/>
  <c r="H116" s="1"/>
  <c r="H117" s="1"/>
  <c r="H118" s="1"/>
  <c r="H119" s="1"/>
  <c r="H120" s="1"/>
  <c r="H121" s="1"/>
  <c r="H122" s="1"/>
  <c r="H123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8" s="1"/>
  <c r="L85"/>
  <c r="F98"/>
  <c r="L100"/>
  <c r="W99"/>
  <c r="F113"/>
  <c r="F114" s="1"/>
  <c r="F115" s="1"/>
  <c r="F116" s="1"/>
  <c r="F117" s="1"/>
  <c r="F118" s="1"/>
  <c r="F119" s="1"/>
  <c r="F120" s="1"/>
  <c r="F121" s="1"/>
  <c r="F122" s="1"/>
  <c r="F123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8" s="1"/>
  <c r="K72"/>
  <c r="K86"/>
  <c r="H111" l="1"/>
  <c r="G111"/>
  <c r="F111"/>
  <c r="K87"/>
  <c r="K88" s="1"/>
  <c r="K89" s="1"/>
  <c r="K90" s="1"/>
  <c r="K91" s="1"/>
  <c r="K92" s="1"/>
  <c r="K93" s="1"/>
  <c r="K94" s="1"/>
  <c r="K95" s="1"/>
  <c r="K96" s="1"/>
  <c r="K97" s="1"/>
  <c r="K99" s="1"/>
  <c r="V99" s="1"/>
  <c r="V86"/>
  <c r="L101"/>
  <c r="L102" s="1"/>
  <c r="L103" s="1"/>
  <c r="L104" s="1"/>
  <c r="L105" s="1"/>
  <c r="L106" s="1"/>
  <c r="L107" s="1"/>
  <c r="L108" s="1"/>
  <c r="L109" s="1"/>
  <c r="L110" s="1"/>
  <c r="L112" s="1"/>
  <c r="G124"/>
  <c r="F124"/>
  <c r="H124"/>
  <c r="G139"/>
  <c r="G140" s="1"/>
  <c r="G141" s="1"/>
  <c r="G142" s="1"/>
  <c r="G143" s="1"/>
  <c r="G144" s="1"/>
  <c r="G145" s="1"/>
  <c r="G146" s="1"/>
  <c r="G147" s="1"/>
  <c r="G148" s="1"/>
  <c r="G149" s="1"/>
  <c r="G151" s="1"/>
  <c r="F139"/>
  <c r="F140" s="1"/>
  <c r="F141" s="1"/>
  <c r="F142" s="1"/>
  <c r="F143" s="1"/>
  <c r="F144" s="1"/>
  <c r="F145" s="1"/>
  <c r="F146" s="1"/>
  <c r="F147" s="1"/>
  <c r="F148" s="1"/>
  <c r="F149" s="1"/>
  <c r="F151" s="1"/>
  <c r="H139"/>
  <c r="H140" s="1"/>
  <c r="H141" s="1"/>
  <c r="H142" s="1"/>
  <c r="H143" s="1"/>
  <c r="H144" s="1"/>
  <c r="H145" s="1"/>
  <c r="H146" s="1"/>
  <c r="H147" s="1"/>
  <c r="H148" s="1"/>
  <c r="H149" s="1"/>
  <c r="H151" s="1"/>
  <c r="K85" l="1"/>
  <c r="K100"/>
  <c r="K101" s="1"/>
  <c r="K102" s="1"/>
  <c r="K103" s="1"/>
  <c r="K104" s="1"/>
  <c r="K105" s="1"/>
  <c r="K106" s="1"/>
  <c r="K107" s="1"/>
  <c r="K108" s="1"/>
  <c r="K109" s="1"/>
  <c r="K110" s="1"/>
  <c r="K112" s="1"/>
  <c r="V112" s="1"/>
  <c r="W112"/>
  <c r="L113"/>
  <c r="L114" s="1"/>
  <c r="L115" s="1"/>
  <c r="L116" s="1"/>
  <c r="L117" s="1"/>
  <c r="L118" s="1"/>
  <c r="L119" s="1"/>
  <c r="L120" s="1"/>
  <c r="L121" s="1"/>
  <c r="L122" s="1"/>
  <c r="L123" s="1"/>
  <c r="L125" s="1"/>
  <c r="L98"/>
  <c r="H137"/>
  <c r="F137"/>
  <c r="G137"/>
  <c r="H152"/>
  <c r="H153" s="1"/>
  <c r="H154" s="1"/>
  <c r="H155" s="1"/>
  <c r="H156" s="1"/>
  <c r="H157" s="1"/>
  <c r="H158" s="1"/>
  <c r="H159" s="1"/>
  <c r="H160" s="1"/>
  <c r="H161" s="1"/>
  <c r="H162" s="1"/>
  <c r="H164" s="1"/>
  <c r="F152"/>
  <c r="F153" s="1"/>
  <c r="F154" s="1"/>
  <c r="F155" s="1"/>
  <c r="F156" s="1"/>
  <c r="F157" s="1"/>
  <c r="F158" s="1"/>
  <c r="F159" s="1"/>
  <c r="F160" s="1"/>
  <c r="F161" s="1"/>
  <c r="F162" s="1"/>
  <c r="F164" s="1"/>
  <c r="G152"/>
  <c r="G153" s="1"/>
  <c r="G154" s="1"/>
  <c r="G155" s="1"/>
  <c r="G156" s="1"/>
  <c r="G157" s="1"/>
  <c r="G158" s="1"/>
  <c r="G159" s="1"/>
  <c r="G160" s="1"/>
  <c r="G161" s="1"/>
  <c r="G162" s="1"/>
  <c r="G164" s="1"/>
  <c r="K98" l="1"/>
  <c r="K113"/>
  <c r="K114" s="1"/>
  <c r="K115" s="1"/>
  <c r="K116" s="1"/>
  <c r="K117" s="1"/>
  <c r="K118" s="1"/>
  <c r="K119" s="1"/>
  <c r="K120" s="1"/>
  <c r="K121" s="1"/>
  <c r="K122" s="1"/>
  <c r="K123" s="1"/>
  <c r="K125" s="1"/>
  <c r="K126" s="1"/>
  <c r="K127" s="1"/>
  <c r="K128" s="1"/>
  <c r="K129" s="1"/>
  <c r="K130" s="1"/>
  <c r="K131" s="1"/>
  <c r="K132" s="1"/>
  <c r="K133" s="1"/>
  <c r="K134" s="1"/>
  <c r="K135" s="1"/>
  <c r="K136" s="1"/>
  <c r="K138" s="1"/>
  <c r="L126"/>
  <c r="L127" s="1"/>
  <c r="L128" s="1"/>
  <c r="L129" s="1"/>
  <c r="L130" s="1"/>
  <c r="L131" s="1"/>
  <c r="L132" s="1"/>
  <c r="L133" s="1"/>
  <c r="L134" s="1"/>
  <c r="L135" s="1"/>
  <c r="L136" s="1"/>
  <c r="L138" s="1"/>
  <c r="L111"/>
  <c r="F150"/>
  <c r="G150"/>
  <c r="H150"/>
  <c r="G165"/>
  <c r="G166" s="1"/>
  <c r="G167" s="1"/>
  <c r="G168" s="1"/>
  <c r="G169" s="1"/>
  <c r="G170" s="1"/>
  <c r="G171" s="1"/>
  <c r="G172" s="1"/>
  <c r="G173" s="1"/>
  <c r="G174" s="1"/>
  <c r="G175" s="1"/>
  <c r="G177" s="1"/>
  <c r="H165"/>
  <c r="H166" s="1"/>
  <c r="H167" s="1"/>
  <c r="H168" s="1"/>
  <c r="H169" s="1"/>
  <c r="H170" s="1"/>
  <c r="H171" s="1"/>
  <c r="H172" s="1"/>
  <c r="H173" s="1"/>
  <c r="H174" s="1"/>
  <c r="H175" s="1"/>
  <c r="H177" s="1"/>
  <c r="F165"/>
  <c r="F166" s="1"/>
  <c r="F167" s="1"/>
  <c r="F168" s="1"/>
  <c r="F169" s="1"/>
  <c r="F170" s="1"/>
  <c r="F171" s="1"/>
  <c r="F172" s="1"/>
  <c r="F173" s="1"/>
  <c r="F174" s="1"/>
  <c r="F175" s="1"/>
  <c r="F177" s="1"/>
  <c r="K111" l="1"/>
  <c r="L124"/>
  <c r="L139"/>
  <c r="L140" s="1"/>
  <c r="L141" s="1"/>
  <c r="L142" s="1"/>
  <c r="L143" s="1"/>
  <c r="L144" s="1"/>
  <c r="L145" s="1"/>
  <c r="L146" s="1"/>
  <c r="L147" s="1"/>
  <c r="L148" s="1"/>
  <c r="L149" s="1"/>
  <c r="L151" s="1"/>
  <c r="K124"/>
  <c r="K139"/>
  <c r="K140" s="1"/>
  <c r="K141" s="1"/>
  <c r="K142" s="1"/>
  <c r="K143" s="1"/>
  <c r="K144" s="1"/>
  <c r="K145" s="1"/>
  <c r="K146" s="1"/>
  <c r="K147" s="1"/>
  <c r="K148" s="1"/>
  <c r="K149" s="1"/>
  <c r="K151" s="1"/>
  <c r="H163"/>
  <c r="F163"/>
  <c r="G163"/>
  <c r="F178"/>
  <c r="F179" s="1"/>
  <c r="F180" s="1"/>
  <c r="F181" s="1"/>
  <c r="F182" s="1"/>
  <c r="F183" s="1"/>
  <c r="F184" s="1"/>
  <c r="F185" s="1"/>
  <c r="F186" s="1"/>
  <c r="F187" s="1"/>
  <c r="F188" s="1"/>
  <c r="F190" s="1"/>
  <c r="H178"/>
  <c r="H179" s="1"/>
  <c r="H180" s="1"/>
  <c r="H181" s="1"/>
  <c r="H182" s="1"/>
  <c r="H183" s="1"/>
  <c r="H184" s="1"/>
  <c r="H185" s="1"/>
  <c r="H186" s="1"/>
  <c r="H187" s="1"/>
  <c r="H188" s="1"/>
  <c r="H190" s="1"/>
  <c r="G178"/>
  <c r="G179" s="1"/>
  <c r="G180" s="1"/>
  <c r="G181" s="1"/>
  <c r="G182" s="1"/>
  <c r="G183" s="1"/>
  <c r="G184" s="1"/>
  <c r="G185" s="1"/>
  <c r="G186" s="1"/>
  <c r="G187" s="1"/>
  <c r="G188" s="1"/>
  <c r="G190" s="1"/>
  <c r="L137" l="1"/>
  <c r="L152"/>
  <c r="L153" s="1"/>
  <c r="L154" s="1"/>
  <c r="L155" s="1"/>
  <c r="L156" s="1"/>
  <c r="L157" s="1"/>
  <c r="L158" s="1"/>
  <c r="L159" s="1"/>
  <c r="L160" s="1"/>
  <c r="L161" s="1"/>
  <c r="L162" s="1"/>
  <c r="L164" s="1"/>
  <c r="K137"/>
  <c r="K152"/>
  <c r="K153" s="1"/>
  <c r="K154" s="1"/>
  <c r="K155" s="1"/>
  <c r="K156" s="1"/>
  <c r="K157" s="1"/>
  <c r="K158" s="1"/>
  <c r="K159" s="1"/>
  <c r="K160" s="1"/>
  <c r="K161" s="1"/>
  <c r="K162" s="1"/>
  <c r="K164" s="1"/>
  <c r="H176"/>
  <c r="G176"/>
  <c r="F176"/>
  <c r="G191"/>
  <c r="G192" s="1"/>
  <c r="G193" s="1"/>
  <c r="G194" s="1"/>
  <c r="G195" s="1"/>
  <c r="G196" s="1"/>
  <c r="G197" s="1"/>
  <c r="G198" s="1"/>
  <c r="G199" s="1"/>
  <c r="G200" s="1"/>
  <c r="G201" s="1"/>
  <c r="G203" s="1"/>
  <c r="F191"/>
  <c r="F192" s="1"/>
  <c r="F193" s="1"/>
  <c r="F194" s="1"/>
  <c r="F195" s="1"/>
  <c r="F196" s="1"/>
  <c r="F197" s="1"/>
  <c r="F198" s="1"/>
  <c r="F199" s="1"/>
  <c r="F200" s="1"/>
  <c r="F201" s="1"/>
  <c r="F203" s="1"/>
  <c r="H191"/>
  <c r="H192" s="1"/>
  <c r="H193" s="1"/>
  <c r="H194" s="1"/>
  <c r="H195" s="1"/>
  <c r="H196" s="1"/>
  <c r="H197" s="1"/>
  <c r="H198" s="1"/>
  <c r="H199" s="1"/>
  <c r="H200" s="1"/>
  <c r="H201" s="1"/>
  <c r="H203" s="1"/>
  <c r="L150" l="1"/>
  <c r="L165"/>
  <c r="L166" s="1"/>
  <c r="L167" s="1"/>
  <c r="L168" s="1"/>
  <c r="L169" s="1"/>
  <c r="L170" s="1"/>
  <c r="L171" s="1"/>
  <c r="L172" s="1"/>
  <c r="L173" s="1"/>
  <c r="L174" s="1"/>
  <c r="L175" s="1"/>
  <c r="L177" s="1"/>
  <c r="K150"/>
  <c r="K165"/>
  <c r="K166" s="1"/>
  <c r="K167" s="1"/>
  <c r="K168" s="1"/>
  <c r="K169" s="1"/>
  <c r="K170" s="1"/>
  <c r="K171" s="1"/>
  <c r="K172" s="1"/>
  <c r="K173" s="1"/>
  <c r="K174" s="1"/>
  <c r="K175" s="1"/>
  <c r="K177" s="1"/>
  <c r="G189"/>
  <c r="H189"/>
  <c r="F189"/>
  <c r="H204"/>
  <c r="H205" s="1"/>
  <c r="H206" s="1"/>
  <c r="H207" s="1"/>
  <c r="H208" s="1"/>
  <c r="H209" s="1"/>
  <c r="H210" s="1"/>
  <c r="H211" s="1"/>
  <c r="H212" s="1"/>
  <c r="H213" s="1"/>
  <c r="H214" s="1"/>
  <c r="F204"/>
  <c r="F205" s="1"/>
  <c r="F206" s="1"/>
  <c r="F207" s="1"/>
  <c r="F208" s="1"/>
  <c r="F209" s="1"/>
  <c r="F210" s="1"/>
  <c r="F211" s="1"/>
  <c r="F212" s="1"/>
  <c r="F213" s="1"/>
  <c r="F214" s="1"/>
  <c r="G204"/>
  <c r="G205" s="1"/>
  <c r="G206" s="1"/>
  <c r="G207" s="1"/>
  <c r="G208" s="1"/>
  <c r="G209" s="1"/>
  <c r="G210" s="1"/>
  <c r="G211" s="1"/>
  <c r="G212" s="1"/>
  <c r="G213" s="1"/>
  <c r="G214" s="1"/>
  <c r="L163" l="1"/>
  <c r="L178"/>
  <c r="L179" s="1"/>
  <c r="L180" s="1"/>
  <c r="L181" s="1"/>
  <c r="L182" s="1"/>
  <c r="L183" s="1"/>
  <c r="L184" s="1"/>
  <c r="L185" s="1"/>
  <c r="L186" s="1"/>
  <c r="L187" s="1"/>
  <c r="L188" s="1"/>
  <c r="L190" s="1"/>
  <c r="K163"/>
  <c r="K178"/>
  <c r="K179" s="1"/>
  <c r="K180" s="1"/>
  <c r="K181" s="1"/>
  <c r="K182" s="1"/>
  <c r="K183" s="1"/>
  <c r="K184" s="1"/>
  <c r="K185" s="1"/>
  <c r="K186" s="1"/>
  <c r="K187" s="1"/>
  <c r="K188" s="1"/>
  <c r="K190" s="1"/>
  <c r="G202"/>
  <c r="H202"/>
  <c r="F202"/>
  <c r="L176" l="1"/>
  <c r="L191"/>
  <c r="L192" s="1"/>
  <c r="L193" s="1"/>
  <c r="L194" s="1"/>
  <c r="L195" s="1"/>
  <c r="L196" s="1"/>
  <c r="L197" s="1"/>
  <c r="L198" s="1"/>
  <c r="L199" s="1"/>
  <c r="L200" s="1"/>
  <c r="L201" s="1"/>
  <c r="L203" s="1"/>
  <c r="K176"/>
  <c r="K191"/>
  <c r="K192" s="1"/>
  <c r="K193" s="1"/>
  <c r="K194" s="1"/>
  <c r="K195" s="1"/>
  <c r="K196" s="1"/>
  <c r="K197" s="1"/>
  <c r="K198" s="1"/>
  <c r="K199" s="1"/>
  <c r="K200" s="1"/>
  <c r="K201" s="1"/>
  <c r="K203" s="1"/>
  <c r="L204" l="1"/>
  <c r="L205" s="1"/>
  <c r="L206" s="1"/>
  <c r="L207" s="1"/>
  <c r="L208" s="1"/>
  <c r="L209" s="1"/>
  <c r="L210" s="1"/>
  <c r="L211" s="1"/>
  <c r="L212" s="1"/>
  <c r="L213" s="1"/>
  <c r="L214" s="1"/>
  <c r="L189"/>
  <c r="K189"/>
  <c r="K204"/>
  <c r="K205" s="1"/>
  <c r="K206" s="1"/>
  <c r="K207" s="1"/>
  <c r="K208" s="1"/>
  <c r="K209" s="1"/>
  <c r="K210" s="1"/>
  <c r="K211" s="1"/>
  <c r="K212" s="1"/>
  <c r="K213" s="1"/>
  <c r="K214" s="1"/>
  <c r="K202" s="1"/>
  <c r="L202" l="1"/>
  <c r="F89" i="18" l="1"/>
  <c r="F90" s="1"/>
  <c r="F91" s="1"/>
  <c r="F92" s="1"/>
  <c r="F93" s="1"/>
  <c r="F94" s="1"/>
  <c r="F95" s="1"/>
  <c r="F96" s="1"/>
  <c r="F97" s="1"/>
  <c r="F98" s="1"/>
  <c r="F99" s="1"/>
  <c r="F101" s="1"/>
  <c r="F87" l="1"/>
  <c r="F102"/>
  <c r="F103" s="1"/>
  <c r="F104" s="1"/>
  <c r="F105" s="1"/>
  <c r="F106" s="1"/>
  <c r="F107" s="1"/>
  <c r="F108" s="1"/>
  <c r="F109" s="1"/>
  <c r="F110" s="1"/>
  <c r="F111" s="1"/>
  <c r="F112" s="1"/>
  <c r="F114" s="1"/>
  <c r="F100" l="1"/>
  <c r="F115"/>
  <c r="F116" s="1"/>
  <c r="F117" s="1"/>
  <c r="F118" s="1"/>
  <c r="F119" s="1"/>
  <c r="F120" s="1"/>
  <c r="F121" s="1"/>
  <c r="F122" s="1"/>
  <c r="F123" s="1"/>
  <c r="F124" s="1"/>
  <c r="F125" s="1"/>
  <c r="F127" s="1"/>
  <c r="F113" l="1"/>
  <c r="F128"/>
  <c r="F129" s="1"/>
  <c r="F130" s="1"/>
  <c r="F131" s="1"/>
  <c r="F132" s="1"/>
  <c r="F133" s="1"/>
  <c r="F134" s="1"/>
  <c r="F135" s="1"/>
  <c r="F136" s="1"/>
  <c r="F137" s="1"/>
  <c r="F138" s="1"/>
  <c r="F140" s="1"/>
  <c r="F126" l="1"/>
  <c r="F141"/>
  <c r="F142" s="1"/>
  <c r="F143" s="1"/>
  <c r="F144" s="1"/>
  <c r="F145" s="1"/>
  <c r="F146" s="1"/>
  <c r="F147" s="1"/>
  <c r="F148" s="1"/>
  <c r="F149" s="1"/>
  <c r="F150" s="1"/>
  <c r="F151" s="1"/>
  <c r="F153" s="1"/>
  <c r="F154" l="1"/>
  <c r="F155" s="1"/>
  <c r="F156" s="1"/>
  <c r="F157" s="1"/>
  <c r="F158" s="1"/>
  <c r="F159" s="1"/>
  <c r="F160" s="1"/>
  <c r="F161" s="1"/>
  <c r="F162" s="1"/>
  <c r="F163" s="1"/>
  <c r="F164" s="1"/>
  <c r="F166" s="1"/>
  <c r="F139"/>
  <c r="F152" l="1"/>
  <c r="F167"/>
  <c r="F168" s="1"/>
  <c r="F169" s="1"/>
  <c r="F170" s="1"/>
  <c r="F171" s="1"/>
  <c r="F172" s="1"/>
  <c r="F173" s="1"/>
  <c r="F174" s="1"/>
  <c r="F175" s="1"/>
  <c r="F176" s="1"/>
  <c r="F177" s="1"/>
  <c r="F179" s="1"/>
  <c r="F165" l="1"/>
  <c r="F180"/>
  <c r="F181" s="1"/>
  <c r="F182" l="1"/>
  <c r="F183" l="1"/>
  <c r="F184" s="1"/>
  <c r="F185" s="1"/>
  <c r="F186" s="1"/>
  <c r="F187" s="1"/>
  <c r="F188" s="1"/>
  <c r="F189" s="1"/>
  <c r="F190" s="1"/>
  <c r="F178" l="1"/>
</calcChain>
</file>

<file path=xl/comments1.xml><?xml version="1.0" encoding="utf-8"?>
<comments xmlns="http://schemas.openxmlformats.org/spreadsheetml/2006/main">
  <authors>
    <author>GenevetR</author>
  </authors>
  <commentList>
    <comment ref="L7" authorId="0">
      <text>
        <r>
          <rPr>
            <b/>
            <sz val="8"/>
            <color indexed="81"/>
            <rFont val="Tahoma"/>
            <family val="2"/>
          </rPr>
          <t>GenevetR:</t>
        </r>
        <r>
          <rPr>
            <sz val="8"/>
            <color indexed="81"/>
            <rFont val="Tahoma"/>
            <family val="2"/>
          </rPr>
          <t xml:space="preserve">
RVLV Switches price to be checked and SW prices to be updated if needed</t>
        </r>
      </text>
    </comment>
    <comment ref="L28" authorId="0">
      <text>
        <r>
          <rPr>
            <b/>
            <sz val="8"/>
            <color indexed="81"/>
            <rFont val="Tahoma"/>
            <family val="2"/>
          </rPr>
          <t>GenevetR:</t>
        </r>
        <r>
          <rPr>
            <sz val="8"/>
            <color indexed="81"/>
            <rFont val="Tahoma"/>
            <family val="2"/>
          </rPr>
          <t xml:space="preserve">
Inclus la Modification code 2D en cours</t>
        </r>
      </text>
    </comment>
  </commentList>
</comments>
</file>

<file path=xl/sharedStrings.xml><?xml version="1.0" encoding="utf-8"?>
<sst xmlns="http://schemas.openxmlformats.org/spreadsheetml/2006/main" count="1282" uniqueCount="291">
  <si>
    <t>Modification</t>
  </si>
  <si>
    <t>Packaging costs</t>
  </si>
  <si>
    <t>Y</t>
  </si>
  <si>
    <t>R&amp;D amortization</t>
  </si>
  <si>
    <t>Base price W/O packaging, W/O R&amp;D</t>
  </si>
  <si>
    <t>Initial contract
 (F1 sheet)</t>
  </si>
  <si>
    <t>Amortization</t>
  </si>
  <si>
    <t>Cost</t>
  </si>
  <si>
    <t>N° Fiche F4</t>
  </si>
  <si>
    <t>Tooling</t>
  </si>
  <si>
    <t>N</t>
  </si>
  <si>
    <t>NEW PRICES</t>
  </si>
  <si>
    <t>SOP+1</t>
  </si>
  <si>
    <t>SOP+2</t>
  </si>
  <si>
    <t>SOP+3</t>
  </si>
  <si>
    <t>SOP+4</t>
  </si>
  <si>
    <t>SOP+5</t>
  </si>
  <si>
    <t>SOP+6</t>
  </si>
  <si>
    <t>SOP+7</t>
  </si>
  <si>
    <t>SOP+8</t>
  </si>
  <si>
    <t>SOP+9</t>
  </si>
  <si>
    <t>SOP+10</t>
  </si>
  <si>
    <t>SOP+11</t>
  </si>
  <si>
    <t>INITIAL PRICES</t>
  </si>
  <si>
    <t xml:space="preserve">SOP INITIAL PRICES </t>
  </si>
  <si>
    <t>F006</t>
  </si>
  <si>
    <t>F007</t>
  </si>
  <si>
    <t>F002</t>
  </si>
  <si>
    <t>Status</t>
  </si>
  <si>
    <t>Open</t>
  </si>
  <si>
    <t>Canceled</t>
  </si>
  <si>
    <t>Validated</t>
  </si>
  <si>
    <t>Part Price</t>
  </si>
  <si>
    <t>TEF</t>
  </si>
  <si>
    <t>Year / Month</t>
  </si>
  <si>
    <t>Cash</t>
  </si>
  <si>
    <t>Application Matrix</t>
  </si>
  <si>
    <t>Global impact
(Eur/pce)</t>
  </si>
  <si>
    <t>Documents</t>
  </si>
  <si>
    <t>Amount</t>
  </si>
  <si>
    <t>Nb parts, duration</t>
  </si>
  <si>
    <t>Price Modification</t>
  </si>
  <si>
    <t>SOP</t>
  </si>
  <si>
    <t>Delta Price</t>
  </si>
  <si>
    <t>Update with Signed F4 sheet</t>
  </si>
  <si>
    <t>See Tab above</t>
  </si>
  <si>
    <t>-1% on part price w/o amort</t>
  </si>
  <si>
    <t>Faire en sorte de de pas les appliquer</t>
  </si>
  <si>
    <t>F011</t>
  </si>
  <si>
    <t>-2% on part price w/o amort</t>
  </si>
  <si>
    <t xml:space="preserve">SOP UPDATED PRICES </t>
  </si>
  <si>
    <t>R&amp;D amortization (43kp / 3 years)</t>
  </si>
  <si>
    <t>Simu avec prod appliquées sur totalité du prix</t>
  </si>
  <si>
    <t>F012</t>
  </si>
  <si>
    <t>Tombée des rondelles études LOI/F4</t>
  </si>
  <si>
    <r>
      <t xml:space="preserve">-2% on part price w/o amort
</t>
    </r>
    <r>
      <rPr>
        <sz val="10"/>
        <color rgb="FFFF0000"/>
        <rFont val="Arial"/>
        <family val="2"/>
      </rPr>
      <t>Tombée rondelle étude</t>
    </r>
  </si>
  <si>
    <t>F014</t>
  </si>
  <si>
    <t>R&amp;D amortization (100 K€ over 7 years: 1143 Kp)</t>
  </si>
  <si>
    <t>Productivity:</t>
  </si>
  <si>
    <t>F003</t>
  </si>
  <si>
    <t>7 years</t>
  </si>
  <si>
    <t>Replace anchor bracket</t>
  </si>
  <si>
    <t>F008</t>
  </si>
  <si>
    <t>1076 kp
7 years</t>
  </si>
  <si>
    <t>F015</t>
  </si>
  <si>
    <t>Replace bended tongue by a flat tongue</t>
  </si>
  <si>
    <t>F018</t>
  </si>
  <si>
    <t>F019</t>
  </si>
  <si>
    <t>F020</t>
  </si>
  <si>
    <t>F022</t>
  </si>
  <si>
    <t>F023</t>
  </si>
  <si>
    <t>Reduction of number of parts per packaging</t>
  </si>
  <si>
    <t>BOM</t>
  </si>
  <si>
    <t>Packaging</t>
  </si>
  <si>
    <t>F024</t>
  </si>
  <si>
    <t>Change of screw</t>
  </si>
  <si>
    <t>F026</t>
  </si>
  <si>
    <t>F029</t>
  </si>
  <si>
    <t>Change from cardboard to metal washer</t>
  </si>
  <si>
    <t>No need for sensor housing tooling</t>
  </si>
  <si>
    <t>F016</t>
  </si>
  <si>
    <t>F025</t>
  </si>
  <si>
    <t>1076 kp</t>
  </si>
  <si>
    <t>Screw assembly modification</t>
  </si>
  <si>
    <t>F028</t>
  </si>
  <si>
    <t>Add of webbing stop button</t>
  </si>
  <si>
    <t>F004</t>
  </si>
  <si>
    <t>Remove Anti-G device</t>
  </si>
  <si>
    <t>Reduce buckle length and add screw assy</t>
  </si>
  <si>
    <t>F013</t>
  </si>
  <si>
    <t>Buckle length modification</t>
  </si>
  <si>
    <t>F017</t>
  </si>
  <si>
    <t>F021</t>
  </si>
  <si>
    <t>Design change</t>
  </si>
  <si>
    <t>F001</t>
  </si>
  <si>
    <t>Lever replacement</t>
  </si>
  <si>
    <t>F005</t>
  </si>
  <si>
    <t>HA length increase</t>
  </si>
  <si>
    <t>New button color development</t>
  </si>
  <si>
    <t>F009</t>
  </si>
  <si>
    <t>Increase of gap between pilar loop and HA</t>
  </si>
  <si>
    <t xml:space="preserve"> -1% x 5 yrs</t>
  </si>
  <si>
    <t>F031</t>
  </si>
  <si>
    <t>Harness lenght increase and clip modification</t>
  </si>
  <si>
    <t>F030</t>
  </si>
  <si>
    <t>Voir fiche</t>
  </si>
  <si>
    <t>EXW</t>
  </si>
  <si>
    <t>SOP UPDATED PRICES (FCA)</t>
  </si>
  <si>
    <t>Packaging &amp; Transport</t>
  </si>
  <si>
    <t>F032</t>
  </si>
  <si>
    <t>2151958 (7 years)</t>
  </si>
  <si>
    <t>Reduction of ribs on Height Adjuster (and addition of fuse label (hidden))</t>
  </si>
  <si>
    <t>F035</t>
  </si>
  <si>
    <t>540 Kp (7 years)</t>
  </si>
  <si>
    <t>F036</t>
  </si>
  <si>
    <t>Lever edges modification</t>
  </si>
  <si>
    <t>F037</t>
  </si>
  <si>
    <t>ATTENTION: Nouvelle DCL Pyro a créer avec nouveau packaging</t>
  </si>
  <si>
    <t>SOP UPDATED PRICES FCA</t>
  </si>
  <si>
    <t xml:space="preserve"> -1% x 4yrs</t>
  </si>
  <si>
    <t>Sales Price</t>
  </si>
  <si>
    <t>OK</t>
  </si>
  <si>
    <t>Nouvelle definition deco part volant</t>
  </si>
  <si>
    <t>650 kp
7 years</t>
  </si>
  <si>
    <t>Nouvelles zones d'arret cuir</t>
  </si>
  <si>
    <t>Nouveau cache boutons RVLV</t>
  </si>
  <si>
    <t>NA</t>
  </si>
  <si>
    <t>1143 kp
7 years</t>
  </si>
  <si>
    <t>MAJ poids matières avec num RO (PU)</t>
  </si>
  <si>
    <t>MAJ poids matières avec num RO (Cuir)</t>
  </si>
  <si>
    <t>Productivity -2% x 5yrs</t>
  </si>
  <si>
    <t>632kp
7 years</t>
  </si>
  <si>
    <t>395kp
7 years</t>
  </si>
  <si>
    <t>65kp
7 years</t>
  </si>
  <si>
    <t>Modification positionnement générateur + ajout deflecteur</t>
  </si>
  <si>
    <t>43 kp
3 years</t>
  </si>
  <si>
    <t>Modification fixation deflecteur</t>
  </si>
  <si>
    <t>Pas de productivités</t>
  </si>
  <si>
    <t>Decomonalisation airbag</t>
  </si>
  <si>
    <t>80 kp
5 years</t>
  </si>
  <si>
    <t>Designation</t>
  </si>
  <si>
    <t>SOP Price</t>
  </si>
  <si>
    <t>Incoterm</t>
  </si>
  <si>
    <t>FCA Czestochowa</t>
  </si>
  <si>
    <t>FCA Stara Boleslav</t>
  </si>
  <si>
    <t xml:space="preserve">FCA Vilanova </t>
  </si>
  <si>
    <t>Dalphi Metal Portugal, S.A.</t>
  </si>
  <si>
    <t>Safe Bag-Industria de Componentes de Seguranca Automovel S.A.</t>
  </si>
  <si>
    <t>FCA Ponte de Lima</t>
  </si>
  <si>
    <t>Regularisation depassement etudes
==&gt; demande refusée par le client</t>
  </si>
  <si>
    <t>Modification coque arrière</t>
  </si>
  <si>
    <t>Modification of tracability label</t>
  </si>
  <si>
    <t>DCL</t>
  </si>
  <si>
    <t>Passage de 7 a 8 pièces par bacs</t>
  </si>
  <si>
    <t>DCL intermédiaire à 7 pièces par bac</t>
  </si>
  <si>
    <t>Mise à jour DCL</t>
  </si>
  <si>
    <t>MANQUE F4</t>
  </si>
  <si>
    <t>F037 bis</t>
  </si>
  <si>
    <t>1495 Kp (7 years)</t>
  </si>
  <si>
    <t>753 Kp (7 years)</t>
  </si>
  <si>
    <r>
      <rPr>
        <strike/>
        <sz val="16"/>
        <rFont val="Calibri"/>
        <family val="2"/>
        <scheme val="minor"/>
      </rPr>
      <t>93868124</t>
    </r>
    <r>
      <rPr>
        <sz val="16"/>
        <rFont val="Calibri"/>
        <family val="2"/>
        <scheme val="minor"/>
      </rPr>
      <t xml:space="preserve">
93456120</t>
    </r>
  </si>
  <si>
    <r>
      <rPr>
        <strike/>
        <sz val="16"/>
        <rFont val="Calibri"/>
        <family val="2"/>
        <scheme val="minor"/>
      </rPr>
      <t>34144733</t>
    </r>
    <r>
      <rPr>
        <sz val="16"/>
        <rFont val="Calibri"/>
        <family val="2"/>
        <scheme val="minor"/>
      </rPr>
      <t xml:space="preserve">
34191513</t>
    </r>
  </si>
  <si>
    <t>Equip.
rate</t>
  </si>
  <si>
    <t>Document edited on 24/01/2014 (prices could evolve till SOP)</t>
  </si>
  <si>
    <t>PO Manquant ==&gt; VT List</t>
  </si>
  <si>
    <t>Manque PO</t>
  </si>
  <si>
    <t>MANQUE F4 / PO</t>
  </si>
  <si>
    <t>3BR20000</t>
  </si>
  <si>
    <t>Date</t>
  </si>
  <si>
    <t>F038</t>
  </si>
  <si>
    <t>F017 bis</t>
  </si>
  <si>
    <t>OK but raw material to check</t>
  </si>
  <si>
    <t>0,025€ de code 2D non payés</t>
  </si>
  <si>
    <t>NOK</t>
  </si>
  <si>
    <t>1034 kp
7 years</t>
  </si>
  <si>
    <t>Ecart vs LOI</t>
  </si>
  <si>
    <t>Qtty/car</t>
  </si>
  <si>
    <t>MAJ Matières</t>
  </si>
  <si>
    <t>MAJ Matières PU</t>
  </si>
  <si>
    <t>MAJ Matières LW</t>
  </si>
  <si>
    <t>Changement couture volants cuir</t>
  </si>
  <si>
    <t>57150 p
7 years</t>
  </si>
  <si>
    <t>Client 1 Reference</t>
  </si>
  <si>
    <t>Comment on Client 1 Price</t>
  </si>
  <si>
    <t>0,02€ de code 2D non payé mais Client 1 n'a pas appliqué la baisse de prix sur DCL ss ceinture carton</t>
  </si>
  <si>
    <t>Ref. Client 1</t>
  </si>
  <si>
    <t>Nouveau style logo Client 1</t>
  </si>
  <si>
    <t>Client 1bis
Reference</t>
  </si>
  <si>
    <t>Client 1bis PO old</t>
  </si>
  <si>
    <t>Client 1bis PO new</t>
  </si>
  <si>
    <t>Client 1bis contract ref</t>
  </si>
  <si>
    <t>Ref. Client 1bis</t>
  </si>
  <si>
    <t>Ma Société
Reference</t>
  </si>
  <si>
    <t>Ma Société Production plant</t>
  </si>
  <si>
    <t>Ma Société Automotive Safety Systems S.R.L. (Timisoara)</t>
  </si>
  <si>
    <t>Ma Société Polska</t>
  </si>
  <si>
    <t>Ma Société Carr s.r.o.</t>
  </si>
  <si>
    <t>Ma Société CONFIFENTIAL</t>
  </si>
  <si>
    <t>Tier 1 Reference</t>
  </si>
  <si>
    <t>CIP Tier 1 Siemar</t>
  </si>
  <si>
    <t>CIP Extra cost Tier 1</t>
  </si>
  <si>
    <t>CIP Tier 1</t>
  </si>
  <si>
    <t>Tier 1bis Reference</t>
  </si>
  <si>
    <t>Client 1/Tier 1/Tier 1bis PO</t>
  </si>
  <si>
    <t>CIP Tier 1bis Luton</t>
  </si>
  <si>
    <t>CIP Extra cost Tier 1bis</t>
  </si>
  <si>
    <t>CIP Tier 1bis</t>
  </si>
  <si>
    <t>MyProject SOP prices follow-up</t>
  </si>
  <si>
    <t>R&amp;D amortization (xxxx K€ over 5 years: 1500 Kp)</t>
  </si>
  <si>
    <t>MyProject - Product Family n° 1</t>
  </si>
  <si>
    <t>PF1-1</t>
  </si>
  <si>
    <t>PF1-2</t>
  </si>
  <si>
    <t>PF1-3</t>
  </si>
  <si>
    <t>PF1-4</t>
  </si>
  <si>
    <t>PF1-5</t>
  </si>
  <si>
    <t>Directed component</t>
  </si>
  <si>
    <t>Comp 1</t>
  </si>
  <si>
    <t>Comp 2</t>
  </si>
  <si>
    <t>Attaché</t>
  </si>
  <si>
    <t>MyProject - Product Family n° 2</t>
  </si>
  <si>
    <t>PF2-1</t>
  </si>
  <si>
    <t>PF2-2</t>
  </si>
  <si>
    <t>PF2-3</t>
  </si>
  <si>
    <t>PF1</t>
  </si>
  <si>
    <t>PCICN PF1itches ongoing + Raw material to check</t>
  </si>
  <si>
    <t>Mise à jour du prix des PF1itchs</t>
  </si>
  <si>
    <t>MAJ Matières PU + PF1itches</t>
  </si>
  <si>
    <t>PF2</t>
  </si>
  <si>
    <t>PF3</t>
  </si>
  <si>
    <t>PF4</t>
  </si>
  <si>
    <t>xxxxxxxxxx</t>
  </si>
  <si>
    <t>yyyyyyyyyy</t>
  </si>
  <si>
    <t>zzzzzzzzzz</t>
  </si>
  <si>
    <r>
      <t xml:space="preserve">888228695R
</t>
    </r>
    <r>
      <rPr>
        <sz val="16"/>
        <color rgb="FFFF0000"/>
        <rFont val="Calibri"/>
        <family val="2"/>
        <scheme val="minor"/>
      </rPr>
      <t>888227650R
(penser à l'évolution des refs.)</t>
    </r>
  </si>
  <si>
    <t>Nouveau style logos PF2</t>
  </si>
  <si>
    <t>Nouveau style logos PF3</t>
  </si>
  <si>
    <t>MyProject - Product Family n° 3</t>
  </si>
  <si>
    <t>MyProject - Product Family n° 4</t>
  </si>
  <si>
    <t>9826547821 (LH) / 9826547825 (RH)</t>
  </si>
  <si>
    <t>66584741 (LH) / 66524884 (RH)</t>
  </si>
  <si>
    <t>xxxx (LH) / xxxxx2 (RH)</t>
  </si>
  <si>
    <t>yyyyyy (LH) /  yyyyy2 (RH)</t>
  </si>
  <si>
    <t>PF3-1</t>
  </si>
  <si>
    <t>PF4-1</t>
  </si>
  <si>
    <t>MyProject - Product Family n° 5</t>
  </si>
  <si>
    <t>PF5-1</t>
  </si>
  <si>
    <t>PF5-2</t>
  </si>
  <si>
    <t>PF5-3</t>
  </si>
  <si>
    <t>PF5-4</t>
  </si>
  <si>
    <t>PF5-5</t>
  </si>
  <si>
    <t>PF5-6</t>
  </si>
  <si>
    <t>PF5-7</t>
  </si>
  <si>
    <t>Diversity L1/L2</t>
  </si>
  <si>
    <t>R&amp;D following PF5-2 cancel</t>
  </si>
  <si>
    <t>Transfert of R&amp;D amort from toto to titi</t>
  </si>
  <si>
    <t>2D code content modification (amorti uniquement sur 1 et 3 mais appliqué sur tous produits)</t>
  </si>
  <si>
    <t>MAJ DCL PF5-3/5/7</t>
  </si>
  <si>
    <t>MAJ DCL PF5-1 suite à suppression ceinture carton et passage en coiffe non retournable</t>
  </si>
  <si>
    <t>MAJ Matières Sous Groupe 1</t>
  </si>
  <si>
    <t>MAJ Matières Sous Groupe 2</t>
  </si>
  <si>
    <t>MAJ DCL POF5-3/5/7 avec ajout d'une sac plastique par bac à cause des bacs sales</t>
  </si>
  <si>
    <t>MyProject - Product Family n° 6</t>
  </si>
  <si>
    <t>PF6-1</t>
  </si>
  <si>
    <t>MAJ Matières PF6-1/5/6</t>
  </si>
  <si>
    <t>PF6-2</t>
  </si>
  <si>
    <t>PF6-3</t>
  </si>
  <si>
    <t>PF6-4</t>
  </si>
  <si>
    <t>PF6-5</t>
  </si>
  <si>
    <t>PF6-6</t>
  </si>
  <si>
    <t>MAJ Matières PF6-2</t>
  </si>
  <si>
    <t>Change of PF6-3 design</t>
  </si>
  <si>
    <t>PF6-3: Modification of damper rubber</t>
  </si>
  <si>
    <t>MAJ Matières PF6-3</t>
  </si>
  <si>
    <t>Embedded screw on PF6-4</t>
  </si>
  <si>
    <t>MAJ Matières PF6-4</t>
  </si>
  <si>
    <t>MyProject - Product Family n° 7</t>
  </si>
  <si>
    <t>PF7-1</t>
  </si>
  <si>
    <t>PF7-2</t>
  </si>
  <si>
    <t>Modification of PF5-5 retractor base</t>
  </si>
  <si>
    <t>PF7-1b</t>
  </si>
  <si>
    <t>PF2-2 (inert)</t>
  </si>
  <si>
    <t>PF2-1 (inert)</t>
  </si>
  <si>
    <t>PF2-3 (Active)</t>
  </si>
  <si>
    <t>PF2-3 (Inert)</t>
  </si>
  <si>
    <t>PF2-1 (Active)</t>
  </si>
  <si>
    <t>PF2-2 (Active)</t>
  </si>
  <si>
    <t>PF3-1 Left(Active)</t>
  </si>
  <si>
    <t>PF3-1 Left (Inert)</t>
  </si>
  <si>
    <t>PF3-1 Right (Active)</t>
  </si>
  <si>
    <t>PF3-1 Right (Inert)</t>
  </si>
  <si>
    <t>blablabla</t>
  </si>
</sst>
</file>

<file path=xl/styles.xml><?xml version="1.0" encoding="utf-8"?>
<styleSheet xmlns="http://schemas.openxmlformats.org/spreadsheetml/2006/main">
  <numFmts count="14">
    <numFmt numFmtId="44" formatCode="_-* #,##0.00\ &quot;€&quot;_-;\-* #,##0.00\ &quot;€&quot;_-;_-* &quot;-&quot;??\ &quot;€&quot;_-;_-@_-"/>
    <numFmt numFmtId="164" formatCode="_-* #,##0.00\ [$€]_-;\-* #,##0.00\ [$€]_-;_-* &quot;-&quot;??\ [$€]_-;_-@_-"/>
    <numFmt numFmtId="165" formatCode="_-* #,##0.000\ [$€]_-;\-* #,##0.000\ [$€]_-;_-* &quot;-&quot;??\ [$€]_-;_-@_-"/>
    <numFmt numFmtId="166" formatCode="_-* #,##0\ &quot;€&quot;_-;\-* #,##0\ &quot;€&quot;_-;_-* &quot;-&quot;??\ &quot;€&quot;_-;_-@_-"/>
    <numFmt numFmtId="168" formatCode="#,##0.00\ &quot;€&quot;"/>
    <numFmt numFmtId="169" formatCode="0_ ;\-0\ "/>
    <numFmt numFmtId="170" formatCode="0.000"/>
    <numFmt numFmtId="171" formatCode="_-* #,##0.000\ &quot;€&quot;_-;\-* #,##0.000\ &quot;€&quot;_-;_-* &quot;-&quot;??\ &quot;€&quot;_-;_-@_-"/>
    <numFmt numFmtId="172" formatCode="0.00_ ;\-0.00\ "/>
    <numFmt numFmtId="173" formatCode="_-* #,##0.000\ [$€-81D]_-;\-* #,##0.000\ [$€-81D]_-;_-* &quot;-&quot;???\ [$€-81D]_-;_-@_-"/>
    <numFmt numFmtId="174" formatCode="#,##0.000\ &quot;€&quot;"/>
    <numFmt numFmtId="179" formatCode="_-* #,##0.00\ [$€-40C]_-;\-* #,##0.00\ [$€-40C]_-;_-* &quot;-&quot;??\ [$€-40C]_-;_-@_-"/>
    <numFmt numFmtId="180" formatCode="_-* #,##0.0000\ [$€]_-;\-* #,##0.0000\ [$€]_-;_-* &quot;-&quot;??\ [$€]_-;_-@_-"/>
    <numFmt numFmtId="181" formatCode="_-* #,##0.000\ &quot;€&quot;_-;\-* #,##0.000\ &quot;€&quot;_-;_-* &quot;-&quot;???\ &quot;€&quot;_-;_-@_-"/>
  </numFmts>
  <fonts count="32">
    <font>
      <sz val="10"/>
      <name val="Times New Roman"/>
    </font>
    <font>
      <sz val="10"/>
      <color theme="1"/>
      <name val="Body Font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20"/>
      <name val="Arial"/>
      <family val="2"/>
    </font>
    <font>
      <b/>
      <sz val="12"/>
      <color rgb="FFFF0000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sz val="10"/>
      <name val="Calibri"/>
      <family val="2"/>
      <scheme val="minor"/>
    </font>
    <font>
      <b/>
      <sz val="11"/>
      <color rgb="FF0066FF"/>
      <name val="Arial"/>
      <family val="2"/>
    </font>
    <font>
      <b/>
      <sz val="11"/>
      <color rgb="FFFF00FF"/>
      <name val="Arial"/>
      <family val="2"/>
    </font>
    <font>
      <sz val="10"/>
      <color rgb="FF0066FF"/>
      <name val="Arial"/>
      <family val="2"/>
    </font>
    <font>
      <sz val="10"/>
      <color rgb="FFFF00FF"/>
      <name val="Arial"/>
      <family val="2"/>
    </font>
    <font>
      <b/>
      <sz val="8"/>
      <name val="Arial"/>
      <family val="2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trike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Times New Roman"/>
      <family val="1"/>
    </font>
    <font>
      <sz val="12"/>
      <name val="Calibri"/>
      <family val="2"/>
      <scheme val="minor"/>
    </font>
    <font>
      <sz val="16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Up">
        <fgColor theme="1"/>
        <bgColor theme="0"/>
      </patternFill>
    </fill>
    <fill>
      <patternFill patternType="lightUp">
        <bgColor theme="0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theme="1"/>
      </patternFill>
    </fill>
    <fill>
      <patternFill patternType="solid">
        <fgColor rgb="FFFF0000"/>
        <bgColor theme="1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2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64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6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0" xfId="0" applyFont="1"/>
    <xf numFmtId="0" fontId="4" fillId="6" borderId="0" xfId="0" applyFont="1" applyFill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14" fontId="4" fillId="0" borderId="8" xfId="0" applyNumberFormat="1" applyFont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1" fillId="6" borderId="31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 wrapText="1"/>
    </xf>
    <xf numFmtId="165" fontId="5" fillId="0" borderId="0" xfId="1" applyNumberFormat="1" applyFont="1" applyFill="1" applyBorder="1" applyAlignment="1">
      <alignment vertical="center"/>
    </xf>
    <xf numFmtId="14" fontId="4" fillId="0" borderId="13" xfId="0" applyNumberFormat="1" applyFont="1" applyBorder="1" applyAlignment="1">
      <alignment horizontal="center" vertical="center" wrapText="1"/>
    </xf>
    <xf numFmtId="44" fontId="4" fillId="0" borderId="0" xfId="0" applyNumberFormat="1" applyFont="1" applyAlignment="1">
      <alignment vertical="center"/>
    </xf>
    <xf numFmtId="168" fontId="4" fillId="0" borderId="44" xfId="0" applyNumberFormat="1" applyFont="1" applyBorder="1" applyAlignment="1">
      <alignment vertical="center"/>
    </xf>
    <xf numFmtId="14" fontId="4" fillId="6" borderId="44" xfId="0" applyNumberFormat="1" applyFont="1" applyFill="1" applyBorder="1" applyAlignment="1">
      <alignment vertical="center"/>
    </xf>
    <xf numFmtId="165" fontId="5" fillId="6" borderId="33" xfId="1" applyNumberFormat="1" applyFont="1" applyFill="1" applyBorder="1" applyAlignment="1">
      <alignment vertical="center"/>
    </xf>
    <xf numFmtId="14" fontId="4" fillId="6" borderId="40" xfId="0" applyNumberFormat="1" applyFont="1" applyFill="1" applyBorder="1" applyAlignment="1">
      <alignment vertical="center"/>
    </xf>
    <xf numFmtId="165" fontId="5" fillId="6" borderId="4" xfId="1" applyNumberFormat="1" applyFont="1" applyFill="1" applyBorder="1" applyAlignment="1">
      <alignment vertical="center"/>
    </xf>
    <xf numFmtId="14" fontId="4" fillId="6" borderId="41" xfId="0" applyNumberFormat="1" applyFont="1" applyFill="1" applyBorder="1" applyAlignment="1">
      <alignment vertical="center"/>
    </xf>
    <xf numFmtId="14" fontId="4" fillId="6" borderId="32" xfId="0" applyNumberFormat="1" applyFont="1" applyFill="1" applyBorder="1" applyAlignment="1">
      <alignment vertical="center"/>
    </xf>
    <xf numFmtId="14" fontId="4" fillId="6" borderId="35" xfId="0" applyNumberFormat="1" applyFont="1" applyFill="1" applyBorder="1" applyAlignment="1">
      <alignment vertical="center"/>
    </xf>
    <xf numFmtId="14" fontId="4" fillId="6" borderId="43" xfId="0" applyNumberFormat="1" applyFont="1" applyFill="1" applyBorder="1" applyAlignment="1">
      <alignment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165" fontId="8" fillId="5" borderId="2" xfId="1" applyNumberFormat="1" applyFont="1" applyFill="1" applyBorder="1" applyAlignment="1">
      <alignment horizontal="center" vertical="center"/>
    </xf>
    <xf numFmtId="0" fontId="5" fillId="9" borderId="39" xfId="0" applyFont="1" applyFill="1" applyBorder="1" applyAlignment="1">
      <alignment vertical="center"/>
    </xf>
    <xf numFmtId="17" fontId="14" fillId="0" borderId="9" xfId="0" applyNumberFormat="1" applyFont="1" applyBorder="1" applyAlignment="1">
      <alignment vertical="center"/>
    </xf>
    <xf numFmtId="9" fontId="5" fillId="6" borderId="9" xfId="6" applyFont="1" applyFill="1" applyBorder="1" applyAlignment="1">
      <alignment vertical="center"/>
    </xf>
    <xf numFmtId="9" fontId="4" fillId="6" borderId="9" xfId="6" applyFont="1" applyFill="1" applyBorder="1" applyAlignment="1">
      <alignment vertical="center"/>
    </xf>
    <xf numFmtId="14" fontId="4" fillId="0" borderId="5" xfId="0" applyNumberFormat="1" applyFont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168" fontId="4" fillId="0" borderId="50" xfId="0" applyNumberFormat="1" applyFont="1" applyBorder="1" applyAlignment="1">
      <alignment vertical="center"/>
    </xf>
    <xf numFmtId="166" fontId="4" fillId="0" borderId="54" xfId="5" applyNumberFormat="1" applyFont="1" applyBorder="1" applyAlignment="1">
      <alignment vertical="center"/>
    </xf>
    <xf numFmtId="166" fontId="4" fillId="0" borderId="48" xfId="5" applyNumberFormat="1" applyFont="1" applyBorder="1" applyAlignment="1">
      <alignment vertical="center"/>
    </xf>
    <xf numFmtId="166" fontId="4" fillId="0" borderId="55" xfId="5" applyNumberFormat="1" applyFont="1" applyBorder="1" applyAlignment="1">
      <alignment vertical="center"/>
    </xf>
    <xf numFmtId="166" fontId="4" fillId="0" borderId="39" xfId="5" applyNumberFormat="1" applyFont="1" applyBorder="1" applyAlignment="1">
      <alignment vertical="center"/>
    </xf>
    <xf numFmtId="166" fontId="4" fillId="0" borderId="9" xfId="5" applyNumberFormat="1" applyFont="1" applyBorder="1" applyAlignment="1">
      <alignment vertical="center"/>
    </xf>
    <xf numFmtId="166" fontId="4" fillId="0" borderId="37" xfId="5" applyNumberFormat="1" applyFont="1" applyBorder="1" applyAlignment="1">
      <alignment vertical="center"/>
    </xf>
    <xf numFmtId="0" fontId="5" fillId="0" borderId="3" xfId="0" applyFont="1" applyBorder="1" applyAlignment="1">
      <alignment horizontal="center" vertical="center" wrapText="1"/>
    </xf>
    <xf numFmtId="165" fontId="8" fillId="5" borderId="2" xfId="1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5" fillId="0" borderId="11" xfId="1" applyNumberFormat="1" applyFont="1" applyBorder="1" applyAlignment="1">
      <alignment horizontal="center" vertical="center"/>
    </xf>
    <xf numFmtId="164" fontId="5" fillId="0" borderId="7" xfId="1" applyNumberFormat="1" applyFont="1" applyBorder="1" applyAlignment="1">
      <alignment horizontal="center" vertical="center"/>
    </xf>
    <xf numFmtId="164" fontId="5" fillId="0" borderId="14" xfId="1" applyNumberFormat="1" applyFont="1" applyBorder="1" applyAlignment="1">
      <alignment horizontal="center" vertical="center"/>
    </xf>
    <xf numFmtId="14" fontId="5" fillId="6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8" fillId="5" borderId="3" xfId="0" applyFont="1" applyFill="1" applyBorder="1" applyAlignment="1">
      <alignment vertical="center" wrapText="1"/>
    </xf>
    <xf numFmtId="0" fontId="8" fillId="5" borderId="34" xfId="0" applyFont="1" applyFill="1" applyBorder="1" applyAlignment="1">
      <alignment vertical="center" wrapText="1"/>
    </xf>
    <xf numFmtId="0" fontId="5" fillId="12" borderId="45" xfId="0" applyFont="1" applyFill="1" applyBorder="1" applyAlignment="1">
      <alignment horizontal="center" vertical="center" wrapText="1"/>
    </xf>
    <xf numFmtId="0" fontId="5" fillId="12" borderId="47" xfId="0" applyFont="1" applyFill="1" applyBorder="1" applyAlignment="1">
      <alignment horizontal="center" vertical="center" wrapText="1"/>
    </xf>
    <xf numFmtId="0" fontId="5" fillId="12" borderId="34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12" borderId="49" xfId="0" applyFont="1" applyFill="1" applyBorder="1" applyAlignment="1">
      <alignment horizontal="center" vertical="center" wrapText="1"/>
    </xf>
    <xf numFmtId="0" fontId="5" fillId="12" borderId="53" xfId="0" applyFont="1" applyFill="1" applyBorder="1" applyAlignment="1">
      <alignment horizontal="center" vertical="center" wrapText="1"/>
    </xf>
    <xf numFmtId="169" fontId="4" fillId="0" borderId="35" xfId="5" applyNumberFormat="1" applyFont="1" applyBorder="1" applyAlignment="1">
      <alignment vertical="center"/>
    </xf>
    <xf numFmtId="169" fontId="4" fillId="0" borderId="12" xfId="5" applyNumberFormat="1" applyFont="1" applyBorder="1" applyAlignment="1">
      <alignment vertical="center"/>
    </xf>
    <xf numFmtId="169" fontId="4" fillId="0" borderId="32" xfId="5" applyNumberFormat="1" applyFont="1" applyBorder="1" applyAlignment="1">
      <alignment horizontal="center" vertical="center" wrapText="1"/>
    </xf>
    <xf numFmtId="9" fontId="4" fillId="6" borderId="9" xfId="6" quotePrefix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center" wrapText="1"/>
    </xf>
    <xf numFmtId="9" fontId="5" fillId="9" borderId="39" xfId="6" applyFont="1" applyFill="1" applyBorder="1" applyAlignment="1">
      <alignment vertical="center"/>
    </xf>
    <xf numFmtId="0" fontId="4" fillId="0" borderId="56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17" fontId="14" fillId="0" borderId="38" xfId="0" applyNumberFormat="1" applyFont="1" applyBorder="1" applyAlignment="1">
      <alignment vertical="center"/>
    </xf>
    <xf numFmtId="0" fontId="5" fillId="9" borderId="15" xfId="0" applyFont="1" applyFill="1" applyBorder="1" applyAlignment="1">
      <alignment vertical="center"/>
    </xf>
    <xf numFmtId="165" fontId="5" fillId="9" borderId="39" xfId="1" applyNumberFormat="1" applyFont="1" applyFill="1" applyBorder="1" applyAlignment="1">
      <alignment vertical="center"/>
    </xf>
    <xf numFmtId="165" fontId="4" fillId="0" borderId="9" xfId="1" applyNumberFormat="1" applyFont="1" applyFill="1" applyBorder="1" applyAlignment="1">
      <alignment vertical="center"/>
    </xf>
    <xf numFmtId="9" fontId="4" fillId="6" borderId="38" xfId="6" applyFont="1" applyFill="1" applyBorder="1" applyAlignment="1">
      <alignment vertical="center"/>
    </xf>
    <xf numFmtId="0" fontId="4" fillId="0" borderId="38" xfId="0" applyFont="1" applyBorder="1" applyAlignment="1">
      <alignment vertical="center"/>
    </xf>
    <xf numFmtId="165" fontId="4" fillId="0" borderId="38" xfId="1" applyNumberFormat="1" applyFont="1" applyFill="1" applyBorder="1" applyAlignment="1">
      <alignment vertical="center"/>
    </xf>
    <xf numFmtId="9" fontId="5" fillId="6" borderId="38" xfId="6" applyFont="1" applyFill="1" applyBorder="1" applyAlignment="1">
      <alignment vertical="center"/>
    </xf>
    <xf numFmtId="9" fontId="4" fillId="0" borderId="56" xfId="6" applyFont="1" applyBorder="1" applyAlignment="1">
      <alignment vertical="center"/>
    </xf>
    <xf numFmtId="165" fontId="5" fillId="6" borderId="39" xfId="1" applyNumberFormat="1" applyFont="1" applyFill="1" applyBorder="1" applyAlignment="1">
      <alignment vertical="center"/>
    </xf>
    <xf numFmtId="165" fontId="5" fillId="6" borderId="10" xfId="1" applyNumberFormat="1" applyFont="1" applyFill="1" applyBorder="1" applyAlignment="1">
      <alignment vertical="center"/>
    </xf>
    <xf numFmtId="165" fontId="8" fillId="5" borderId="1" xfId="1" applyNumberFormat="1" applyFont="1" applyFill="1" applyBorder="1" applyAlignment="1">
      <alignment horizontal="center" vertical="center"/>
    </xf>
    <xf numFmtId="14" fontId="4" fillId="0" borderId="19" xfId="0" applyNumberFormat="1" applyFont="1" applyBorder="1" applyAlignment="1">
      <alignment horizontal="center" vertical="center" wrapText="1"/>
    </xf>
    <xf numFmtId="14" fontId="4" fillId="0" borderId="9" xfId="0" applyNumberFormat="1" applyFont="1" applyBorder="1" applyAlignment="1">
      <alignment horizontal="center" vertical="center" wrapText="1"/>
    </xf>
    <xf numFmtId="14" fontId="4" fillId="0" borderId="37" xfId="0" applyNumberFormat="1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169" fontId="4" fillId="0" borderId="35" xfId="5" applyNumberFormat="1" applyFont="1" applyBorder="1" applyAlignment="1">
      <alignment horizontal="center" vertical="center" wrapText="1"/>
    </xf>
    <xf numFmtId="168" fontId="4" fillId="0" borderId="0" xfId="0" applyNumberFormat="1" applyFont="1" applyAlignment="1">
      <alignment vertical="center"/>
    </xf>
    <xf numFmtId="0" fontId="5" fillId="0" borderId="31" xfId="0" applyFont="1" applyBorder="1" applyAlignment="1">
      <alignment horizontal="right" vertical="center" wrapText="1"/>
    </xf>
    <xf numFmtId="0" fontId="5" fillId="0" borderId="30" xfId="0" applyFont="1" applyBorder="1" applyAlignment="1">
      <alignment horizontal="right" vertical="center" wrapText="1"/>
    </xf>
    <xf numFmtId="0" fontId="5" fillId="0" borderId="16" xfId="0" applyFont="1" applyBorder="1" applyAlignment="1">
      <alignment horizontal="right" vertical="center" wrapText="1"/>
    </xf>
    <xf numFmtId="0" fontId="5" fillId="0" borderId="37" xfId="0" applyFont="1" applyBorder="1" applyAlignment="1">
      <alignment horizontal="right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5" fillId="12" borderId="34" xfId="0" applyFont="1" applyFill="1" applyBorder="1" applyAlignment="1">
      <alignment horizontal="center" vertical="center" wrapText="1"/>
    </xf>
    <xf numFmtId="165" fontId="8" fillId="5" borderId="2" xfId="1" applyNumberFormat="1" applyFont="1" applyFill="1" applyBorder="1" applyAlignment="1">
      <alignment horizontal="center" vertical="center"/>
    </xf>
    <xf numFmtId="0" fontId="8" fillId="4" borderId="3" xfId="0" applyFont="1" applyFill="1" applyBorder="1" applyAlignment="1">
      <alignment vertical="center" wrapText="1"/>
    </xf>
    <xf numFmtId="0" fontId="8" fillId="4" borderId="34" xfId="0" applyFont="1" applyFill="1" applyBorder="1" applyAlignment="1">
      <alignment vertical="center" wrapText="1"/>
    </xf>
    <xf numFmtId="165" fontId="8" fillId="4" borderId="2" xfId="1" applyNumberFormat="1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 wrapText="1"/>
    </xf>
    <xf numFmtId="0" fontId="8" fillId="6" borderId="0" xfId="0" applyFont="1" applyFill="1" applyBorder="1" applyAlignment="1">
      <alignment vertical="center" wrapText="1"/>
    </xf>
    <xf numFmtId="165" fontId="8" fillId="6" borderId="0" xfId="1" applyNumberFormat="1" applyFont="1" applyFill="1" applyBorder="1" applyAlignment="1">
      <alignment horizontal="center" vertical="center"/>
    </xf>
    <xf numFmtId="165" fontId="8" fillId="6" borderId="12" xfId="1" applyNumberFormat="1" applyFont="1" applyFill="1" applyBorder="1" applyAlignment="1">
      <alignment horizontal="center" vertical="center"/>
    </xf>
    <xf numFmtId="9" fontId="4" fillId="6" borderId="9" xfId="6" quotePrefix="1" applyFont="1" applyFill="1" applyBorder="1" applyAlignment="1">
      <alignment vertical="center" wrapText="1"/>
    </xf>
    <xf numFmtId="14" fontId="4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168" fontId="4" fillId="0" borderId="0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vertical="center"/>
    </xf>
    <xf numFmtId="166" fontId="4" fillId="0" borderId="0" xfId="5" applyNumberFormat="1" applyFont="1" applyBorder="1" applyAlignment="1">
      <alignment vertical="center"/>
    </xf>
    <xf numFmtId="169" fontId="4" fillId="0" borderId="0" xfId="5" applyNumberFormat="1" applyFont="1" applyBorder="1" applyAlignment="1">
      <alignment vertical="center"/>
    </xf>
    <xf numFmtId="170" fontId="4" fillId="0" borderId="0" xfId="0" applyNumberFormat="1" applyFont="1" applyAlignment="1">
      <alignment vertical="center"/>
    </xf>
    <xf numFmtId="0" fontId="4" fillId="0" borderId="20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4" fillId="0" borderId="60" xfId="0" applyFont="1" applyBorder="1" applyAlignment="1">
      <alignment vertical="center"/>
    </xf>
    <xf numFmtId="0" fontId="5" fillId="0" borderId="60" xfId="0" applyFont="1" applyBorder="1" applyAlignment="1">
      <alignment vertical="center"/>
    </xf>
    <xf numFmtId="170" fontId="4" fillId="0" borderId="60" xfId="0" applyNumberFormat="1" applyFont="1" applyBorder="1" applyAlignment="1">
      <alignment vertical="center"/>
    </xf>
    <xf numFmtId="0" fontId="4" fillId="0" borderId="61" xfId="0" applyFont="1" applyBorder="1" applyAlignment="1">
      <alignment vertical="center"/>
    </xf>
    <xf numFmtId="17" fontId="14" fillId="6" borderId="9" xfId="0" applyNumberFormat="1" applyFont="1" applyFill="1" applyBorder="1" applyAlignment="1">
      <alignment vertical="center"/>
    </xf>
    <xf numFmtId="9" fontId="4" fillId="6" borderId="56" xfId="6" applyFont="1" applyFill="1" applyBorder="1" applyAlignment="1">
      <alignment vertical="center"/>
    </xf>
    <xf numFmtId="165" fontId="4" fillId="6" borderId="9" xfId="1" applyNumberFormat="1" applyFont="1" applyFill="1" applyBorder="1" applyAlignment="1">
      <alignment vertical="center"/>
    </xf>
    <xf numFmtId="171" fontId="4" fillId="0" borderId="0" xfId="5" applyNumberFormat="1" applyFont="1" applyAlignment="1">
      <alignment vertical="center"/>
    </xf>
    <xf numFmtId="171" fontId="5" fillId="0" borderId="0" xfId="5" applyNumberFormat="1" applyFont="1" applyAlignment="1">
      <alignment vertical="center"/>
    </xf>
    <xf numFmtId="9" fontId="9" fillId="6" borderId="9" xfId="6" applyFont="1" applyFill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70" fontId="4" fillId="0" borderId="0" xfId="0" applyNumberFormat="1" applyFont="1" applyBorder="1" applyAlignment="1">
      <alignment vertical="center"/>
    </xf>
    <xf numFmtId="170" fontId="4" fillId="0" borderId="57" xfId="0" applyNumberFormat="1" applyFont="1" applyBorder="1" applyAlignment="1">
      <alignment vertical="center"/>
    </xf>
    <xf numFmtId="170" fontId="4" fillId="0" borderId="20" xfId="0" applyNumberFormat="1" applyFont="1" applyBorder="1" applyAlignment="1">
      <alignment vertical="center"/>
    </xf>
    <xf numFmtId="170" fontId="4" fillId="0" borderId="61" xfId="0" applyNumberFormat="1" applyFont="1" applyBorder="1" applyAlignment="1">
      <alignment vertical="center"/>
    </xf>
    <xf numFmtId="0" fontId="4" fillId="0" borderId="3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4" fillId="0" borderId="42" xfId="0" applyFont="1" applyBorder="1" applyAlignment="1">
      <alignment vertical="center"/>
    </xf>
    <xf numFmtId="0" fontId="5" fillId="0" borderId="42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165" fontId="5" fillId="6" borderId="36" xfId="1" applyNumberFormat="1" applyFont="1" applyFill="1" applyBorder="1" applyAlignment="1">
      <alignment vertical="center"/>
    </xf>
    <xf numFmtId="165" fontId="5" fillId="6" borderId="38" xfId="1" applyNumberFormat="1" applyFont="1" applyFill="1" applyBorder="1" applyAlignment="1">
      <alignment vertical="center"/>
    </xf>
    <xf numFmtId="44" fontId="4" fillId="0" borderId="0" xfId="5" applyNumberFormat="1" applyFont="1" applyBorder="1" applyAlignment="1">
      <alignment vertical="center"/>
    </xf>
    <xf numFmtId="172" fontId="4" fillId="0" borderId="0" xfId="5" applyNumberFormat="1" applyFont="1" applyBorder="1" applyAlignment="1">
      <alignment vertical="center"/>
    </xf>
    <xf numFmtId="165" fontId="4" fillId="0" borderId="0" xfId="0" applyNumberFormat="1" applyFont="1" applyAlignment="1">
      <alignment vertical="center"/>
    </xf>
    <xf numFmtId="0" fontId="5" fillId="0" borderId="0" xfId="0" applyFont="1" applyFill="1" applyBorder="1" applyAlignment="1">
      <alignment vertical="center" wrapText="1"/>
    </xf>
    <xf numFmtId="168" fontId="4" fillId="0" borderId="0" xfId="5" applyNumberFormat="1" applyFont="1" applyBorder="1" applyAlignment="1">
      <alignment vertical="center"/>
    </xf>
    <xf numFmtId="0" fontId="5" fillId="13" borderId="3" xfId="0" applyFont="1" applyFill="1" applyBorder="1" applyAlignment="1">
      <alignment horizontal="left" vertical="center" wrapText="1"/>
    </xf>
    <xf numFmtId="0" fontId="5" fillId="13" borderId="2" xfId="0" applyFont="1" applyFill="1" applyBorder="1" applyAlignment="1">
      <alignment horizontal="right" vertical="center" wrapText="1"/>
    </xf>
    <xf numFmtId="173" fontId="4" fillId="0" borderId="0" xfId="0" applyNumberFormat="1" applyFont="1" applyAlignment="1">
      <alignment vertical="center"/>
    </xf>
    <xf numFmtId="0" fontId="4" fillId="7" borderId="0" xfId="0" applyFont="1" applyFill="1" applyAlignment="1">
      <alignment vertical="center"/>
    </xf>
    <xf numFmtId="169" fontId="4" fillId="0" borderId="35" xfId="5" applyNumberFormat="1" applyFont="1" applyBorder="1" applyAlignment="1">
      <alignment horizontal="center" vertical="center"/>
    </xf>
    <xf numFmtId="174" fontId="4" fillId="0" borderId="19" xfId="1" applyNumberFormat="1" applyFont="1" applyBorder="1" applyAlignment="1">
      <alignment horizontal="center" vertical="center"/>
    </xf>
    <xf numFmtId="174" fontId="4" fillId="0" borderId="9" xfId="1" applyNumberFormat="1" applyFont="1" applyBorder="1" applyAlignment="1">
      <alignment horizontal="center" vertical="center"/>
    </xf>
    <xf numFmtId="174" fontId="4" fillId="0" borderId="37" xfId="1" applyNumberFormat="1" applyFont="1" applyBorder="1" applyAlignment="1">
      <alignment horizontal="center" vertical="center"/>
    </xf>
    <xf numFmtId="174" fontId="4" fillId="0" borderId="40" xfId="0" applyNumberFormat="1" applyFont="1" applyBorder="1" applyAlignment="1">
      <alignment vertical="center"/>
    </xf>
    <xf numFmtId="174" fontId="4" fillId="0" borderId="51" xfId="0" applyNumberFormat="1" applyFont="1" applyBorder="1" applyAlignment="1">
      <alignment vertical="center"/>
    </xf>
    <xf numFmtId="174" fontId="4" fillId="0" borderId="16" xfId="0" applyNumberFormat="1" applyFont="1" applyBorder="1" applyAlignment="1">
      <alignment vertical="center"/>
    </xf>
    <xf numFmtId="174" fontId="4" fillId="0" borderId="52" xfId="0" applyNumberFormat="1" applyFont="1" applyBorder="1" applyAlignment="1">
      <alignment vertical="center"/>
    </xf>
    <xf numFmtId="0" fontId="5" fillId="14" borderId="1" xfId="0" applyFont="1" applyFill="1" applyBorder="1" applyAlignment="1">
      <alignment horizontal="center" vertical="center"/>
    </xf>
    <xf numFmtId="171" fontId="4" fillId="0" borderId="9" xfId="5" applyNumberFormat="1" applyFont="1" applyBorder="1" applyAlignment="1">
      <alignment vertical="center"/>
    </xf>
    <xf numFmtId="0" fontId="4" fillId="0" borderId="37" xfId="0" applyFont="1" applyBorder="1" applyAlignment="1">
      <alignment horizontal="left" vertical="center" wrapText="1"/>
    </xf>
    <xf numFmtId="14" fontId="4" fillId="0" borderId="62" xfId="0" applyNumberFormat="1" applyFont="1" applyBorder="1" applyAlignment="1">
      <alignment horizontal="center" vertical="center" wrapText="1"/>
    </xf>
    <xf numFmtId="14" fontId="4" fillId="0" borderId="10" xfId="0" applyNumberFormat="1" applyFont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174" fontId="4" fillId="0" borderId="10" xfId="1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 wrapText="1"/>
    </xf>
    <xf numFmtId="174" fontId="4" fillId="0" borderId="42" xfId="0" applyNumberFormat="1" applyFont="1" applyBorder="1" applyAlignment="1">
      <alignment vertical="center"/>
    </xf>
    <xf numFmtId="174" fontId="4" fillId="0" borderId="63" xfId="0" applyNumberFormat="1" applyFont="1" applyBorder="1" applyAlignment="1">
      <alignment vertical="center"/>
    </xf>
    <xf numFmtId="166" fontId="4" fillId="0" borderId="64" xfId="5" applyNumberFormat="1" applyFont="1" applyBorder="1" applyAlignment="1">
      <alignment vertical="center"/>
    </xf>
    <xf numFmtId="166" fontId="4" fillId="0" borderId="10" xfId="5" applyNumberFormat="1" applyFont="1" applyBorder="1" applyAlignment="1">
      <alignment vertical="center"/>
    </xf>
    <xf numFmtId="171" fontId="4" fillId="0" borderId="10" xfId="5" applyNumberFormat="1" applyFont="1" applyBorder="1" applyAlignment="1">
      <alignment vertical="center"/>
    </xf>
    <xf numFmtId="174" fontId="4" fillId="0" borderId="44" xfId="0" applyNumberFormat="1" applyFont="1" applyBorder="1" applyAlignment="1">
      <alignment vertical="center"/>
    </xf>
    <xf numFmtId="174" fontId="4" fillId="0" borderId="50" xfId="0" applyNumberFormat="1" applyFont="1" applyBorder="1" applyAlignment="1">
      <alignment vertical="center"/>
    </xf>
    <xf numFmtId="174" fontId="4" fillId="0" borderId="39" xfId="0" applyNumberFormat="1" applyFont="1" applyBorder="1" applyAlignment="1">
      <alignment vertical="center"/>
    </xf>
    <xf numFmtId="174" fontId="4" fillId="0" borderId="9" xfId="0" applyNumberFormat="1" applyFont="1" applyBorder="1" applyAlignment="1">
      <alignment vertical="center"/>
    </xf>
    <xf numFmtId="174" fontId="4" fillId="0" borderId="37" xfId="0" applyNumberFormat="1" applyFont="1" applyBorder="1" applyAlignment="1">
      <alignment vertical="center"/>
    </xf>
    <xf numFmtId="0" fontId="5" fillId="7" borderId="0" xfId="0" applyFont="1" applyFill="1" applyAlignment="1">
      <alignment vertical="center"/>
    </xf>
    <xf numFmtId="0" fontId="4" fillId="0" borderId="39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37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 wrapText="1"/>
    </xf>
    <xf numFmtId="165" fontId="5" fillId="9" borderId="0" xfId="1" applyNumberFormat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5" fontId="4" fillId="6" borderId="0" xfId="1" applyNumberFormat="1" applyFont="1" applyFill="1" applyBorder="1" applyAlignment="1">
      <alignment vertical="center"/>
    </xf>
    <xf numFmtId="165" fontId="4" fillId="0" borderId="42" xfId="1" applyNumberFormat="1" applyFont="1" applyFill="1" applyBorder="1" applyAlignment="1">
      <alignment vertical="center"/>
    </xf>
    <xf numFmtId="14" fontId="4" fillId="6" borderId="33" xfId="0" applyNumberFormat="1" applyFont="1" applyFill="1" applyBorder="1" applyAlignment="1">
      <alignment vertical="center"/>
    </xf>
    <xf numFmtId="14" fontId="4" fillId="6" borderId="7" xfId="0" applyNumberFormat="1" applyFont="1" applyFill="1" applyBorder="1" applyAlignment="1">
      <alignment vertical="center"/>
    </xf>
    <xf numFmtId="14" fontId="4" fillId="6" borderId="36" xfId="0" applyNumberFormat="1" applyFont="1" applyFill="1" applyBorder="1" applyAlignment="1">
      <alignment vertical="center"/>
    </xf>
    <xf numFmtId="0" fontId="8" fillId="4" borderId="2" xfId="0" applyFont="1" applyFill="1" applyBorder="1" applyAlignment="1">
      <alignment vertical="center" wrapText="1"/>
    </xf>
    <xf numFmtId="0" fontId="4" fillId="0" borderId="0" xfId="0" applyFont="1" applyAlignment="1">
      <alignment horizontal="right" vertical="center"/>
    </xf>
    <xf numFmtId="169" fontId="4" fillId="0" borderId="35" xfId="5" applyNumberFormat="1" applyFont="1" applyBorder="1" applyAlignment="1">
      <alignment vertical="center" wrapText="1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5" fontId="8" fillId="0" borderId="0" xfId="0" applyNumberFormat="1" applyFont="1" applyAlignment="1">
      <alignment vertical="center"/>
    </xf>
    <xf numFmtId="165" fontId="8" fillId="7" borderId="2" xfId="1" applyNumberFormat="1" applyFont="1" applyFill="1" applyBorder="1" applyAlignment="1">
      <alignment horizontal="center" vertical="center"/>
    </xf>
    <xf numFmtId="0" fontId="8" fillId="6" borderId="0" xfId="0" applyFont="1" applyFill="1" applyAlignment="1">
      <alignment horizontal="right" vertical="center"/>
    </xf>
    <xf numFmtId="0" fontId="8" fillId="6" borderId="0" xfId="0" applyFont="1" applyFill="1" applyAlignment="1">
      <alignment vertical="center"/>
    </xf>
    <xf numFmtId="165" fontId="8" fillId="6" borderId="0" xfId="0" applyNumberFormat="1" applyFont="1" applyFill="1" applyAlignment="1">
      <alignment vertical="center"/>
    </xf>
    <xf numFmtId="165" fontId="8" fillId="0" borderId="28" xfId="0" applyNumberFormat="1" applyFont="1" applyBorder="1" applyAlignment="1">
      <alignment vertical="center"/>
    </xf>
    <xf numFmtId="0" fontId="5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right" vertical="center"/>
    </xf>
    <xf numFmtId="165" fontId="16" fillId="0" borderId="28" xfId="0" applyNumberFormat="1" applyFont="1" applyBorder="1" applyAlignment="1">
      <alignment vertical="center"/>
    </xf>
    <xf numFmtId="165" fontId="16" fillId="4" borderId="28" xfId="0" applyNumberFormat="1" applyFont="1" applyFill="1" applyBorder="1" applyAlignment="1">
      <alignment vertical="center"/>
    </xf>
    <xf numFmtId="0" fontId="17" fillId="0" borderId="28" xfId="0" applyFont="1" applyBorder="1" applyAlignment="1">
      <alignment horizontal="right" vertical="center"/>
    </xf>
    <xf numFmtId="165" fontId="17" fillId="0" borderId="28" xfId="0" applyNumberFormat="1" applyFont="1" applyBorder="1" applyAlignment="1">
      <alignment vertical="center"/>
    </xf>
    <xf numFmtId="165" fontId="17" fillId="4" borderId="28" xfId="0" applyNumberFormat="1" applyFont="1" applyFill="1" applyBorder="1" applyAlignment="1">
      <alignment vertical="center"/>
    </xf>
    <xf numFmtId="165" fontId="4" fillId="0" borderId="28" xfId="0" applyNumberFormat="1" applyFont="1" applyBorder="1" applyAlignment="1">
      <alignment vertical="center"/>
    </xf>
    <xf numFmtId="0" fontId="18" fillId="7" borderId="21" xfId="0" applyFont="1" applyFill="1" applyBorder="1" applyAlignment="1">
      <alignment vertical="center"/>
    </xf>
    <xf numFmtId="0" fontId="19" fillId="7" borderId="21" xfId="0" applyFont="1" applyFill="1" applyBorder="1" applyAlignment="1">
      <alignment vertical="center"/>
    </xf>
    <xf numFmtId="44" fontId="18" fillId="7" borderId="21" xfId="5" applyFont="1" applyFill="1" applyBorder="1" applyAlignment="1">
      <alignment vertical="center"/>
    </xf>
    <xf numFmtId="44" fontId="19" fillId="7" borderId="21" xfId="5" applyFont="1" applyFill="1" applyBorder="1" applyAlignment="1">
      <alignment vertical="center"/>
    </xf>
    <xf numFmtId="44" fontId="19" fillId="7" borderId="28" xfId="5" applyFont="1" applyFill="1" applyBorder="1" applyAlignment="1">
      <alignment vertical="center"/>
    </xf>
    <xf numFmtId="44" fontId="18" fillId="7" borderId="28" xfId="5" applyFont="1" applyFill="1" applyBorder="1" applyAlignment="1">
      <alignment vertical="center"/>
    </xf>
    <xf numFmtId="0" fontId="4" fillId="6" borderId="0" xfId="7" applyFont="1" applyFill="1" applyAlignment="1">
      <alignment vertical="center"/>
    </xf>
    <xf numFmtId="0" fontId="4" fillId="0" borderId="0" xfId="7" applyFont="1" applyAlignment="1">
      <alignment vertical="center"/>
    </xf>
    <xf numFmtId="0" fontId="4" fillId="6" borderId="0" xfId="7" applyFont="1" applyFill="1" applyAlignment="1">
      <alignment vertical="center" wrapText="1"/>
    </xf>
    <xf numFmtId="0" fontId="5" fillId="0" borderId="3" xfId="7" applyFont="1" applyBorder="1" applyAlignment="1">
      <alignment horizontal="center" vertical="center" wrapText="1"/>
    </xf>
    <xf numFmtId="0" fontId="5" fillId="0" borderId="1" xfId="7" applyFont="1" applyBorder="1" applyAlignment="1">
      <alignment horizontal="center" vertical="center" wrapText="1"/>
    </xf>
    <xf numFmtId="0" fontId="4" fillId="0" borderId="0" xfId="7" applyFont="1" applyAlignment="1">
      <alignment vertical="center" wrapText="1"/>
    </xf>
    <xf numFmtId="0" fontId="5" fillId="13" borderId="3" xfId="7" applyFont="1" applyFill="1" applyBorder="1" applyAlignment="1">
      <alignment horizontal="left" vertical="center" wrapText="1"/>
    </xf>
    <xf numFmtId="0" fontId="5" fillId="13" borderId="2" xfId="7" applyFont="1" applyFill="1" applyBorder="1" applyAlignment="1">
      <alignment horizontal="right" vertical="center" wrapText="1"/>
    </xf>
    <xf numFmtId="0" fontId="5" fillId="0" borderId="0" xfId="7" applyFont="1" applyFill="1" applyBorder="1" applyAlignment="1">
      <alignment vertical="center" wrapText="1"/>
    </xf>
    <xf numFmtId="0" fontId="11" fillId="6" borderId="31" xfId="7" applyFont="1" applyFill="1" applyBorder="1" applyAlignment="1">
      <alignment horizontal="center" vertical="center" wrapText="1"/>
    </xf>
    <xf numFmtId="0" fontId="11" fillId="6" borderId="15" xfId="7" applyFont="1" applyFill="1" applyBorder="1" applyAlignment="1">
      <alignment horizontal="center" vertical="center" wrapText="1"/>
    </xf>
    <xf numFmtId="0" fontId="5" fillId="6" borderId="17" xfId="7" applyFont="1" applyFill="1" applyBorder="1" applyAlignment="1">
      <alignment horizontal="center" vertical="center"/>
    </xf>
    <xf numFmtId="0" fontId="5" fillId="0" borderId="31" xfId="7" applyFont="1" applyBorder="1" applyAlignment="1">
      <alignment horizontal="right" vertical="center" wrapText="1"/>
    </xf>
    <xf numFmtId="0" fontId="5" fillId="0" borderId="30" xfId="7" applyFont="1" applyBorder="1" applyAlignment="1">
      <alignment horizontal="right" vertical="center" wrapText="1"/>
    </xf>
    <xf numFmtId="0" fontId="11" fillId="6" borderId="16" xfId="7" applyFont="1" applyFill="1" applyBorder="1" applyAlignment="1">
      <alignment horizontal="center" vertical="center" wrapText="1"/>
    </xf>
    <xf numFmtId="0" fontId="11" fillId="6" borderId="12" xfId="7" applyFont="1" applyFill="1" applyBorder="1" applyAlignment="1">
      <alignment horizontal="center" vertical="center" wrapText="1"/>
    </xf>
    <xf numFmtId="0" fontId="5" fillId="6" borderId="14" xfId="7" applyFont="1" applyFill="1" applyBorder="1" applyAlignment="1">
      <alignment horizontal="center" vertical="center"/>
    </xf>
    <xf numFmtId="0" fontId="5" fillId="0" borderId="16" xfId="7" applyFont="1" applyBorder="1" applyAlignment="1">
      <alignment horizontal="right" vertical="center" wrapText="1"/>
    </xf>
    <xf numFmtId="0" fontId="5" fillId="0" borderId="37" xfId="7" applyFont="1" applyBorder="1" applyAlignment="1">
      <alignment horizontal="right" vertical="center" wrapText="1"/>
    </xf>
    <xf numFmtId="0" fontId="5" fillId="18" borderId="28" xfId="7" applyFont="1" applyFill="1" applyBorder="1" applyAlignment="1">
      <alignment horizontal="center" vertical="center" wrapText="1"/>
    </xf>
    <xf numFmtId="14" fontId="4" fillId="6" borderId="44" xfId="7" applyNumberFormat="1" applyFont="1" applyFill="1" applyBorder="1" applyAlignment="1">
      <alignment vertical="center"/>
    </xf>
    <xf numFmtId="14" fontId="4" fillId="6" borderId="32" xfId="7" applyNumberFormat="1" applyFont="1" applyFill="1" applyBorder="1" applyAlignment="1">
      <alignment vertical="center"/>
    </xf>
    <xf numFmtId="14" fontId="4" fillId="6" borderId="40" xfId="7" applyNumberFormat="1" applyFont="1" applyFill="1" applyBorder="1" applyAlignment="1">
      <alignment vertical="center"/>
    </xf>
    <xf numFmtId="14" fontId="4" fillId="6" borderId="35" xfId="7" applyNumberFormat="1" applyFont="1" applyFill="1" applyBorder="1" applyAlignment="1">
      <alignment vertical="center"/>
    </xf>
    <xf numFmtId="14" fontId="4" fillId="6" borderId="41" xfId="7" applyNumberFormat="1" applyFont="1" applyFill="1" applyBorder="1" applyAlignment="1">
      <alignment vertical="center"/>
    </xf>
    <xf numFmtId="14" fontId="4" fillId="6" borderId="43" xfId="7" applyNumberFormat="1" applyFont="1" applyFill="1" applyBorder="1" applyAlignment="1">
      <alignment vertical="center"/>
    </xf>
    <xf numFmtId="179" fontId="5" fillId="18" borderId="28" xfId="7" applyNumberFormat="1" applyFont="1" applyFill="1" applyBorder="1" applyAlignment="1">
      <alignment vertical="center" wrapText="1"/>
    </xf>
    <xf numFmtId="168" fontId="4" fillId="0" borderId="0" xfId="7" applyNumberFormat="1" applyFont="1" applyBorder="1" applyAlignment="1">
      <alignment vertical="center"/>
    </xf>
    <xf numFmtId="173" fontId="4" fillId="0" borderId="0" xfId="7" applyNumberFormat="1" applyFont="1" applyAlignment="1">
      <alignment vertical="center"/>
    </xf>
    <xf numFmtId="0" fontId="8" fillId="5" borderId="3" xfId="7" applyFont="1" applyFill="1" applyBorder="1" applyAlignment="1">
      <alignment vertical="center" wrapText="1"/>
    </xf>
    <xf numFmtId="0" fontId="8" fillId="5" borderId="34" xfId="7" applyFont="1" applyFill="1" applyBorder="1" applyAlignment="1">
      <alignment vertical="center" wrapText="1"/>
    </xf>
    <xf numFmtId="14" fontId="5" fillId="6" borderId="0" xfId="7" applyNumberFormat="1" applyFont="1" applyFill="1" applyBorder="1" applyAlignment="1">
      <alignment horizontal="center" vertical="center" wrapText="1"/>
    </xf>
    <xf numFmtId="0" fontId="4" fillId="0" borderId="0" xfId="7" applyFont="1" applyFill="1" applyBorder="1" applyAlignment="1">
      <alignment vertical="center"/>
    </xf>
    <xf numFmtId="0" fontId="5" fillId="0" borderId="0" xfId="7" applyFont="1" applyFill="1" applyBorder="1" applyAlignment="1">
      <alignment horizontal="left" vertical="center" wrapText="1"/>
    </xf>
    <xf numFmtId="0" fontId="5" fillId="7" borderId="1" xfId="7" applyFont="1" applyFill="1" applyBorder="1" applyAlignment="1">
      <alignment horizontal="center" vertical="center"/>
    </xf>
    <xf numFmtId="0" fontId="5" fillId="10" borderId="1" xfId="7" applyFont="1" applyFill="1" applyBorder="1" applyAlignment="1">
      <alignment horizontal="center" vertical="center"/>
    </xf>
    <xf numFmtId="0" fontId="5" fillId="12" borderId="45" xfId="7" applyFont="1" applyFill="1" applyBorder="1" applyAlignment="1">
      <alignment horizontal="center" vertical="center" wrapText="1"/>
    </xf>
    <xf numFmtId="0" fontId="5" fillId="12" borderId="1" xfId="7" applyFont="1" applyFill="1" applyBorder="1" applyAlignment="1">
      <alignment horizontal="center" vertical="center" wrapText="1"/>
    </xf>
    <xf numFmtId="0" fontId="5" fillId="3" borderId="1" xfId="7" applyFont="1" applyFill="1" applyBorder="1" applyAlignment="1">
      <alignment horizontal="center" vertical="center" wrapText="1"/>
    </xf>
    <xf numFmtId="0" fontId="5" fillId="12" borderId="47" xfId="7" applyFont="1" applyFill="1" applyBorder="1" applyAlignment="1">
      <alignment horizontal="center" vertical="center" wrapText="1"/>
    </xf>
    <xf numFmtId="0" fontId="5" fillId="12" borderId="49" xfId="7" applyFont="1" applyFill="1" applyBorder="1" applyAlignment="1">
      <alignment horizontal="center" vertical="center" wrapText="1"/>
    </xf>
    <xf numFmtId="0" fontId="5" fillId="12" borderId="53" xfId="7" applyFont="1" applyFill="1" applyBorder="1" applyAlignment="1">
      <alignment horizontal="center" vertical="center" wrapText="1"/>
    </xf>
    <xf numFmtId="0" fontId="5" fillId="12" borderId="34" xfId="7" applyFont="1" applyFill="1" applyBorder="1" applyAlignment="1">
      <alignment horizontal="center" vertical="center" wrapText="1"/>
    </xf>
    <xf numFmtId="0" fontId="5" fillId="0" borderId="0" xfId="7" applyFont="1" applyAlignment="1">
      <alignment horizontal="center" vertical="center" wrapText="1"/>
    </xf>
    <xf numFmtId="14" fontId="4" fillId="0" borderId="8" xfId="7" applyNumberFormat="1" applyFont="1" applyBorder="1" applyAlignment="1">
      <alignment horizontal="center" vertical="center" wrapText="1"/>
    </xf>
    <xf numFmtId="14" fontId="4" fillId="0" borderId="19" xfId="7" applyNumberFormat="1" applyFont="1" applyBorder="1" applyAlignment="1">
      <alignment horizontal="center" vertical="center" wrapText="1"/>
    </xf>
    <xf numFmtId="0" fontId="4" fillId="0" borderId="39" xfId="7" applyFont="1" applyBorder="1" applyAlignment="1">
      <alignment horizontal="left" vertical="center" wrapText="1"/>
    </xf>
    <xf numFmtId="168" fontId="4" fillId="0" borderId="19" xfId="1" applyNumberFormat="1" applyFont="1" applyBorder="1" applyAlignment="1">
      <alignment horizontal="center" vertical="center"/>
    </xf>
    <xf numFmtId="0" fontId="4" fillId="0" borderId="18" xfId="7" applyFont="1" applyBorder="1" applyAlignment="1">
      <alignment horizontal="center" vertical="center" wrapText="1"/>
    </xf>
    <xf numFmtId="168" fontId="4" fillId="0" borderId="44" xfId="7" applyNumberFormat="1" applyFont="1" applyBorder="1" applyAlignment="1">
      <alignment vertical="center"/>
    </xf>
    <xf numFmtId="168" fontId="4" fillId="0" borderId="50" xfId="7" applyNumberFormat="1" applyFont="1" applyBorder="1" applyAlignment="1">
      <alignment vertical="center"/>
    </xf>
    <xf numFmtId="166" fontId="4" fillId="0" borderId="54" xfId="8" applyNumberFormat="1" applyFont="1" applyBorder="1" applyAlignment="1">
      <alignment vertical="center"/>
    </xf>
    <xf numFmtId="169" fontId="4" fillId="0" borderId="32" xfId="8" applyNumberFormat="1" applyFont="1" applyBorder="1" applyAlignment="1">
      <alignment horizontal="center" vertical="center" wrapText="1"/>
    </xf>
    <xf numFmtId="166" fontId="4" fillId="0" borderId="39" xfId="8" applyNumberFormat="1" applyFont="1" applyBorder="1" applyAlignment="1">
      <alignment vertical="center"/>
    </xf>
    <xf numFmtId="14" fontId="4" fillId="0" borderId="5" xfId="7" applyNumberFormat="1" applyFont="1" applyBorder="1" applyAlignment="1">
      <alignment horizontal="center" vertical="center" wrapText="1"/>
    </xf>
    <xf numFmtId="14" fontId="4" fillId="0" borderId="9" xfId="7" applyNumberFormat="1" applyFont="1" applyBorder="1" applyAlignment="1">
      <alignment horizontal="center" vertical="center" wrapText="1"/>
    </xf>
    <xf numFmtId="0" fontId="4" fillId="0" borderId="9" xfId="7" applyFont="1" applyBorder="1" applyAlignment="1">
      <alignment horizontal="left" vertical="center" wrapText="1"/>
    </xf>
    <xf numFmtId="168" fontId="4" fillId="0" borderId="9" xfId="1" applyNumberFormat="1" applyFont="1" applyBorder="1" applyAlignment="1">
      <alignment horizontal="center" vertical="center"/>
    </xf>
    <xf numFmtId="0" fontId="4" fillId="0" borderId="6" xfId="7" applyFont="1" applyBorder="1" applyAlignment="1">
      <alignment horizontal="center" vertical="center" wrapText="1"/>
    </xf>
    <xf numFmtId="168" fontId="4" fillId="0" borderId="40" xfId="7" applyNumberFormat="1" applyFont="1" applyBorder="1" applyAlignment="1">
      <alignment vertical="center"/>
    </xf>
    <xf numFmtId="168" fontId="4" fillId="0" borderId="51" xfId="7" applyNumberFormat="1" applyFont="1" applyBorder="1" applyAlignment="1">
      <alignment vertical="center"/>
    </xf>
    <xf numFmtId="166" fontId="4" fillId="0" borderId="48" xfId="8" applyNumberFormat="1" applyFont="1" applyBorder="1" applyAlignment="1">
      <alignment vertical="center"/>
    </xf>
    <xf numFmtId="169" fontId="4" fillId="0" borderId="35" xfId="8" applyNumberFormat="1" applyFont="1" applyBorder="1" applyAlignment="1">
      <alignment vertical="center"/>
    </xf>
    <xf numFmtId="166" fontId="4" fillId="0" borderId="9" xfId="8" applyNumberFormat="1" applyFont="1" applyBorder="1" applyAlignment="1">
      <alignment vertical="center"/>
    </xf>
    <xf numFmtId="169" fontId="4" fillId="0" borderId="35" xfId="8" applyNumberFormat="1" applyFont="1" applyBorder="1" applyAlignment="1">
      <alignment horizontal="center" vertical="center" wrapText="1"/>
    </xf>
    <xf numFmtId="0" fontId="4" fillId="0" borderId="9" xfId="7" applyFont="1" applyBorder="1" applyAlignment="1">
      <alignment horizontal="center" vertical="center" wrapText="1"/>
    </xf>
    <xf numFmtId="14" fontId="4" fillId="0" borderId="13" xfId="7" applyNumberFormat="1" applyFont="1" applyBorder="1" applyAlignment="1">
      <alignment horizontal="center" vertical="center" wrapText="1"/>
    </xf>
    <xf numFmtId="14" fontId="4" fillId="0" borderId="37" xfId="7" applyNumberFormat="1" applyFont="1" applyBorder="1" applyAlignment="1">
      <alignment horizontal="center" vertical="center" wrapText="1"/>
    </xf>
    <xf numFmtId="0" fontId="4" fillId="0" borderId="37" xfId="7" applyFont="1" applyBorder="1" applyAlignment="1">
      <alignment horizontal="center" vertical="center" wrapText="1"/>
    </xf>
    <xf numFmtId="168" fontId="4" fillId="0" borderId="37" xfId="1" applyNumberFormat="1" applyFont="1" applyBorder="1" applyAlignment="1">
      <alignment horizontal="center" vertical="center"/>
    </xf>
    <xf numFmtId="0" fontId="4" fillId="0" borderId="46" xfId="7" applyFont="1" applyBorder="1" applyAlignment="1">
      <alignment horizontal="center" vertical="center" wrapText="1"/>
    </xf>
    <xf numFmtId="168" fontId="4" fillId="0" borderId="16" xfId="7" applyNumberFormat="1" applyFont="1" applyBorder="1" applyAlignment="1">
      <alignment vertical="center"/>
    </xf>
    <xf numFmtId="168" fontId="4" fillId="0" borderId="52" xfId="7" applyNumberFormat="1" applyFont="1" applyBorder="1" applyAlignment="1">
      <alignment vertical="center"/>
    </xf>
    <xf numFmtId="166" fontId="4" fillId="0" borderId="55" xfId="8" applyNumberFormat="1" applyFont="1" applyBorder="1" applyAlignment="1">
      <alignment vertical="center"/>
    </xf>
    <xf numFmtId="169" fontId="4" fillId="0" borderId="12" xfId="8" applyNumberFormat="1" applyFont="1" applyBorder="1" applyAlignment="1">
      <alignment vertical="center"/>
    </xf>
    <xf numFmtId="166" fontId="4" fillId="0" borderId="37" xfId="8" applyNumberFormat="1" applyFont="1" applyBorder="1" applyAlignment="1">
      <alignment vertical="center"/>
    </xf>
    <xf numFmtId="14" fontId="4" fillId="0" borderId="0" xfId="7" applyNumberFormat="1" applyFont="1" applyBorder="1" applyAlignment="1">
      <alignment horizontal="center" vertical="center" wrapText="1"/>
    </xf>
    <xf numFmtId="168" fontId="4" fillId="0" borderId="0" xfId="8" applyNumberFormat="1" applyFont="1" applyBorder="1" applyAlignment="1">
      <alignment vertical="center"/>
    </xf>
    <xf numFmtId="169" fontId="4" fillId="0" borderId="0" xfId="8" applyNumberFormat="1" applyFont="1" applyBorder="1" applyAlignment="1">
      <alignment vertical="center"/>
    </xf>
    <xf numFmtId="166" fontId="4" fillId="0" borderId="0" xfId="8" applyNumberFormat="1" applyFont="1" applyBorder="1" applyAlignment="1">
      <alignment vertical="center"/>
    </xf>
    <xf numFmtId="0" fontId="8" fillId="4" borderId="3" xfId="7" applyFont="1" applyFill="1" applyBorder="1" applyAlignment="1">
      <alignment vertical="center" wrapText="1"/>
    </xf>
    <xf numFmtId="0" fontId="8" fillId="4" borderId="34" xfId="7" applyFont="1" applyFill="1" applyBorder="1" applyAlignment="1">
      <alignment vertical="center" wrapText="1"/>
    </xf>
    <xf numFmtId="44" fontId="4" fillId="0" borderId="0" xfId="8" applyNumberFormat="1" applyFont="1" applyBorder="1" applyAlignment="1">
      <alignment vertical="center"/>
    </xf>
    <xf numFmtId="172" fontId="4" fillId="0" borderId="0" xfId="8" applyNumberFormat="1" applyFont="1" applyBorder="1" applyAlignment="1">
      <alignment vertical="center"/>
    </xf>
    <xf numFmtId="0" fontId="5" fillId="0" borderId="1" xfId="7" applyFont="1" applyBorder="1" applyAlignment="1">
      <alignment vertical="center" wrapText="1"/>
    </xf>
    <xf numFmtId="0" fontId="5" fillId="0" borderId="0" xfId="7" applyFont="1" applyAlignment="1">
      <alignment vertical="center"/>
    </xf>
    <xf numFmtId="0" fontId="5" fillId="9" borderId="39" xfId="7" applyFont="1" applyFill="1" applyBorder="1" applyAlignment="1">
      <alignment vertical="center"/>
    </xf>
    <xf numFmtId="9" fontId="5" fillId="9" borderId="39" xfId="9" applyFont="1" applyFill="1" applyBorder="1" applyAlignment="1">
      <alignment vertical="center"/>
    </xf>
    <xf numFmtId="0" fontId="5" fillId="9" borderId="15" xfId="7" applyFont="1" applyFill="1" applyBorder="1" applyAlignment="1">
      <alignment vertical="center"/>
    </xf>
    <xf numFmtId="0" fontId="5" fillId="0" borderId="0" xfId="7" applyFont="1" applyBorder="1" applyAlignment="1">
      <alignment vertical="center"/>
    </xf>
    <xf numFmtId="0" fontId="5" fillId="0" borderId="58" xfId="7" applyFont="1" applyBorder="1" applyAlignment="1">
      <alignment vertical="center"/>
    </xf>
    <xf numFmtId="17" fontId="14" fillId="0" borderId="9" xfId="7" applyNumberFormat="1" applyFont="1" applyBorder="1" applyAlignment="1">
      <alignment vertical="center"/>
    </xf>
    <xf numFmtId="9" fontId="4" fillId="6" borderId="9" xfId="9" applyFont="1" applyFill="1" applyBorder="1" applyAlignment="1">
      <alignment vertical="center"/>
    </xf>
    <xf numFmtId="0" fontId="4" fillId="0" borderId="56" xfId="7" applyFont="1" applyBorder="1" applyAlignment="1">
      <alignment vertical="center"/>
    </xf>
    <xf numFmtId="0" fontId="4" fillId="0" borderId="42" xfId="7" applyFont="1" applyBorder="1" applyAlignment="1">
      <alignment vertical="center"/>
    </xf>
    <xf numFmtId="0" fontId="4" fillId="0" borderId="0" xfId="7" applyFont="1" applyBorder="1" applyAlignment="1">
      <alignment vertical="center"/>
    </xf>
    <xf numFmtId="0" fontId="4" fillId="0" borderId="60" xfId="7" applyFont="1" applyBorder="1" applyAlignment="1">
      <alignment vertical="center"/>
    </xf>
    <xf numFmtId="0" fontId="4" fillId="0" borderId="9" xfId="7" applyFont="1" applyBorder="1" applyAlignment="1">
      <alignment vertical="center"/>
    </xf>
    <xf numFmtId="17" fontId="14" fillId="0" borderId="38" xfId="7" applyNumberFormat="1" applyFont="1" applyBorder="1" applyAlignment="1">
      <alignment vertical="center"/>
    </xf>
    <xf numFmtId="9" fontId="4" fillId="6" borderId="38" xfId="9" applyFont="1" applyFill="1" applyBorder="1" applyAlignment="1">
      <alignment vertical="center"/>
    </xf>
    <xf numFmtId="0" fontId="4" fillId="0" borderId="38" xfId="7" applyFont="1" applyBorder="1" applyAlignment="1">
      <alignment vertical="center"/>
    </xf>
    <xf numFmtId="0" fontId="5" fillId="0" borderId="42" xfId="7" applyFont="1" applyBorder="1" applyAlignment="1">
      <alignment vertical="center"/>
    </xf>
    <xf numFmtId="0" fontId="5" fillId="0" borderId="60" xfId="7" applyFont="1" applyBorder="1" applyAlignment="1">
      <alignment vertical="center"/>
    </xf>
    <xf numFmtId="9" fontId="4" fillId="6" borderId="9" xfId="9" quotePrefix="1" applyFont="1" applyFill="1" applyBorder="1" applyAlignment="1">
      <alignment vertical="center"/>
    </xf>
    <xf numFmtId="9" fontId="4" fillId="0" borderId="56" xfId="9" applyFont="1" applyBorder="1" applyAlignment="1">
      <alignment vertical="center"/>
    </xf>
    <xf numFmtId="170" fontId="4" fillId="0" borderId="0" xfId="7" applyNumberFormat="1" applyFont="1" applyAlignment="1">
      <alignment vertical="center"/>
    </xf>
    <xf numFmtId="170" fontId="4" fillId="0" borderId="0" xfId="7" applyNumberFormat="1" applyFont="1" applyBorder="1" applyAlignment="1">
      <alignment vertical="center"/>
    </xf>
    <xf numFmtId="170" fontId="4" fillId="0" borderId="60" xfId="7" applyNumberFormat="1" applyFont="1" applyBorder="1" applyAlignment="1">
      <alignment vertical="center"/>
    </xf>
    <xf numFmtId="165" fontId="4" fillId="0" borderId="0" xfId="7" applyNumberFormat="1" applyFont="1" applyAlignment="1">
      <alignment vertical="center"/>
    </xf>
    <xf numFmtId="9" fontId="5" fillId="6" borderId="9" xfId="9" applyFont="1" applyFill="1" applyBorder="1" applyAlignment="1">
      <alignment vertical="center"/>
    </xf>
    <xf numFmtId="9" fontId="5" fillId="6" borderId="38" xfId="9" applyFont="1" applyFill="1" applyBorder="1" applyAlignment="1">
      <alignment vertical="center"/>
    </xf>
    <xf numFmtId="0" fontId="12" fillId="0" borderId="0" xfId="7" applyFont="1" applyAlignment="1">
      <alignment vertical="center"/>
    </xf>
    <xf numFmtId="9" fontId="9" fillId="6" borderId="9" xfId="9" applyFont="1" applyFill="1" applyBorder="1" applyAlignment="1">
      <alignment vertical="center"/>
    </xf>
    <xf numFmtId="170" fontId="4" fillId="0" borderId="57" xfId="7" applyNumberFormat="1" applyFont="1" applyBorder="1" applyAlignment="1">
      <alignment vertical="center"/>
    </xf>
    <xf numFmtId="170" fontId="4" fillId="0" borderId="20" xfId="7" applyNumberFormat="1" applyFont="1" applyBorder="1" applyAlignment="1">
      <alignment vertical="center"/>
    </xf>
    <xf numFmtId="170" fontId="4" fillId="0" borderId="61" xfId="7" applyNumberFormat="1" applyFont="1" applyBorder="1" applyAlignment="1">
      <alignment vertical="center"/>
    </xf>
    <xf numFmtId="44" fontId="4" fillId="0" borderId="0" xfId="7" applyNumberFormat="1" applyFont="1" applyAlignment="1">
      <alignment vertical="center"/>
    </xf>
    <xf numFmtId="0" fontId="4" fillId="0" borderId="0" xfId="7" applyFont="1" applyBorder="1" applyAlignment="1">
      <alignment horizontal="center" vertical="center" wrapText="1"/>
    </xf>
    <xf numFmtId="168" fontId="4" fillId="0" borderId="0" xfId="7" applyNumberFormat="1" applyFont="1" applyAlignment="1">
      <alignment vertical="center"/>
    </xf>
    <xf numFmtId="0" fontId="5" fillId="0" borderId="24" xfId="7" applyFont="1" applyBorder="1" applyAlignment="1">
      <alignment vertical="center"/>
    </xf>
    <xf numFmtId="17" fontId="14" fillId="6" borderId="9" xfId="7" applyNumberFormat="1" applyFont="1" applyFill="1" applyBorder="1" applyAlignment="1">
      <alignment vertical="center"/>
    </xf>
    <xf numFmtId="9" fontId="4" fillId="6" borderId="56" xfId="9" applyFont="1" applyFill="1" applyBorder="1" applyAlignment="1">
      <alignment vertical="center"/>
    </xf>
    <xf numFmtId="0" fontId="4" fillId="0" borderId="20" xfId="7" applyFont="1" applyBorder="1" applyAlignment="1">
      <alignment vertical="center"/>
    </xf>
    <xf numFmtId="0" fontId="4" fillId="0" borderId="61" xfId="7" applyFont="1" applyBorder="1" applyAlignment="1">
      <alignment vertical="center"/>
    </xf>
    <xf numFmtId="0" fontId="5" fillId="8" borderId="1" xfId="7" applyFont="1" applyFill="1" applyBorder="1" applyAlignment="1">
      <alignment horizontal="center" vertical="center"/>
    </xf>
    <xf numFmtId="0" fontId="20" fillId="0" borderId="30" xfId="7" applyFont="1" applyBorder="1" applyAlignment="1">
      <alignment horizontal="center" vertical="center" wrapText="1"/>
    </xf>
    <xf numFmtId="0" fontId="20" fillId="0" borderId="37" xfId="7" applyFont="1" applyBorder="1" applyAlignment="1">
      <alignment horizontal="center" vertical="center" wrapText="1"/>
    </xf>
    <xf numFmtId="0" fontId="4" fillId="0" borderId="39" xfId="7" applyFont="1" applyBorder="1" applyAlignment="1">
      <alignment horizontal="center" vertical="center" wrapText="1"/>
    </xf>
    <xf numFmtId="0" fontId="5" fillId="6" borderId="0" xfId="7" applyFont="1" applyFill="1" applyBorder="1" applyAlignment="1">
      <alignment horizontal="center" vertical="center" wrapText="1"/>
    </xf>
    <xf numFmtId="0" fontId="8" fillId="6" borderId="0" xfId="7" applyFont="1" applyFill="1" applyBorder="1" applyAlignment="1">
      <alignment vertical="center" wrapText="1"/>
    </xf>
    <xf numFmtId="0" fontId="5" fillId="4" borderId="1" xfId="7" applyFont="1" applyFill="1" applyBorder="1" applyAlignment="1">
      <alignment horizontal="center" vertical="center"/>
    </xf>
    <xf numFmtId="171" fontId="4" fillId="0" borderId="0" xfId="8" applyNumberFormat="1" applyFont="1" applyAlignment="1">
      <alignment vertical="center"/>
    </xf>
    <xf numFmtId="171" fontId="5" fillId="0" borderId="0" xfId="8" applyNumberFormat="1" applyFont="1" applyAlignment="1">
      <alignment vertical="center"/>
    </xf>
    <xf numFmtId="9" fontId="4" fillId="6" borderId="9" xfId="9" quotePrefix="1" applyFont="1" applyFill="1" applyBorder="1" applyAlignment="1">
      <alignment vertical="center" wrapText="1"/>
    </xf>
    <xf numFmtId="0" fontId="4" fillId="0" borderId="57" xfId="7" applyFont="1" applyBorder="1" applyAlignment="1">
      <alignment vertical="center"/>
    </xf>
    <xf numFmtId="0" fontId="22" fillId="0" borderId="0" xfId="10" applyFont="1"/>
    <xf numFmtId="0" fontId="23" fillId="0" borderId="0" xfId="10" applyFont="1"/>
    <xf numFmtId="0" fontId="22" fillId="0" borderId="0" xfId="10" applyFont="1" applyAlignment="1">
      <alignment vertical="center"/>
    </xf>
    <xf numFmtId="0" fontId="22" fillId="0" borderId="28" xfId="10" applyFont="1" applyBorder="1" applyAlignment="1">
      <alignment horizontal="right" vertical="center"/>
    </xf>
    <xf numFmtId="0" fontId="22" fillId="0" borderId="28" xfId="10" applyFont="1" applyBorder="1" applyAlignment="1">
      <alignment horizontal="right" vertical="center" wrapText="1"/>
    </xf>
    <xf numFmtId="0" fontId="25" fillId="6" borderId="28" xfId="10" applyFont="1" applyFill="1" applyBorder="1" applyAlignment="1" applyProtection="1">
      <alignment horizontal="left" vertical="center" wrapText="1"/>
    </xf>
    <xf numFmtId="0" fontId="25" fillId="6" borderId="28" xfId="10" applyFont="1" applyFill="1" applyBorder="1" applyAlignment="1" applyProtection="1">
      <alignment horizontal="right" vertical="center"/>
    </xf>
    <xf numFmtId="0" fontId="25" fillId="6" borderId="71" xfId="10" applyFont="1" applyFill="1" applyBorder="1" applyAlignment="1" applyProtection="1">
      <alignment horizontal="left" vertical="center" wrapText="1"/>
    </xf>
    <xf numFmtId="0" fontId="25" fillId="6" borderId="71" xfId="10" applyFont="1" applyFill="1" applyBorder="1" applyAlignment="1" applyProtection="1">
      <alignment horizontal="right" vertical="center"/>
    </xf>
    <xf numFmtId="0" fontId="22" fillId="0" borderId="71" xfId="10" applyFont="1" applyBorder="1" applyAlignment="1">
      <alignment horizontal="right" vertical="center"/>
    </xf>
    <xf numFmtId="0" fontId="25" fillId="6" borderId="66" xfId="10" applyFont="1" applyFill="1" applyBorder="1" applyAlignment="1" applyProtection="1">
      <alignment horizontal="right" vertical="center"/>
    </xf>
    <xf numFmtId="0" fontId="22" fillId="0" borderId="66" xfId="10" applyFont="1" applyBorder="1" applyAlignment="1">
      <alignment horizontal="right" vertical="center"/>
    </xf>
    <xf numFmtId="0" fontId="22" fillId="0" borderId="66" xfId="10" applyFont="1" applyBorder="1" applyAlignment="1">
      <alignment horizontal="right" vertical="center" wrapText="1"/>
    </xf>
    <xf numFmtId="0" fontId="22" fillId="0" borderId="71" xfId="10" applyFont="1" applyBorder="1" applyAlignment="1">
      <alignment horizontal="right" vertical="center" wrapText="1"/>
    </xf>
    <xf numFmtId="0" fontId="24" fillId="6" borderId="73" xfId="10" applyFont="1" applyFill="1" applyBorder="1" applyAlignment="1" applyProtection="1">
      <alignment horizontal="center" vertical="center" wrapText="1"/>
    </xf>
    <xf numFmtId="0" fontId="24" fillId="6" borderId="75" xfId="10" applyFont="1" applyFill="1" applyBorder="1" applyAlignment="1" applyProtection="1">
      <alignment horizontal="center" vertical="center" wrapText="1"/>
    </xf>
    <xf numFmtId="0" fontId="25" fillId="6" borderId="29" xfId="10" applyFont="1" applyFill="1" applyBorder="1" applyAlignment="1" applyProtection="1">
      <alignment horizontal="right" vertical="center"/>
    </xf>
    <xf numFmtId="0" fontId="22" fillId="0" borderId="29" xfId="10" applyFont="1" applyBorder="1" applyAlignment="1">
      <alignment horizontal="right" vertical="center"/>
    </xf>
    <xf numFmtId="0" fontId="22" fillId="0" borderId="29" xfId="10" applyFont="1" applyBorder="1" applyAlignment="1">
      <alignment horizontal="right" vertical="center" wrapText="1"/>
    </xf>
    <xf numFmtId="0" fontId="25" fillId="19" borderId="66" xfId="10" applyFont="1" applyFill="1" applyBorder="1" applyAlignment="1" applyProtection="1">
      <alignment horizontal="right" vertical="center"/>
    </xf>
    <xf numFmtId="0" fontId="25" fillId="19" borderId="28" xfId="10" applyFont="1" applyFill="1" applyBorder="1" applyAlignment="1" applyProtection="1">
      <alignment horizontal="right" vertical="center"/>
    </xf>
    <xf numFmtId="0" fontId="25" fillId="19" borderId="71" xfId="10" applyFont="1" applyFill="1" applyBorder="1" applyAlignment="1" applyProtection="1">
      <alignment horizontal="right" vertical="center"/>
    </xf>
    <xf numFmtId="0" fontId="22" fillId="0" borderId="67" xfId="10" applyFont="1" applyBorder="1" applyAlignment="1">
      <alignment horizontal="left" vertical="center"/>
    </xf>
    <xf numFmtId="0" fontId="22" fillId="0" borderId="69" xfId="10" applyFont="1" applyBorder="1" applyAlignment="1">
      <alignment horizontal="left" vertical="center"/>
    </xf>
    <xf numFmtId="0" fontId="22" fillId="0" borderId="72" xfId="10" applyFont="1" applyBorder="1" applyAlignment="1">
      <alignment horizontal="left" vertical="center"/>
    </xf>
    <xf numFmtId="0" fontId="25" fillId="19" borderId="69" xfId="10" applyFont="1" applyFill="1" applyBorder="1" applyAlignment="1" applyProtection="1">
      <alignment horizontal="left" vertical="center"/>
    </xf>
    <xf numFmtId="0" fontId="25" fillId="19" borderId="72" xfId="10" applyFont="1" applyFill="1" applyBorder="1" applyAlignment="1" applyProtection="1">
      <alignment horizontal="left" vertical="center"/>
    </xf>
    <xf numFmtId="0" fontId="22" fillId="0" borderId="67" xfId="10" applyFont="1" applyBorder="1" applyAlignment="1">
      <alignment horizontal="left" vertical="center" wrapText="1"/>
    </xf>
    <xf numFmtId="0" fontId="22" fillId="0" borderId="69" xfId="10" applyFont="1" applyBorder="1" applyAlignment="1">
      <alignment horizontal="left" vertical="center" wrapText="1"/>
    </xf>
    <xf numFmtId="0" fontId="22" fillId="0" borderId="72" xfId="10" applyFont="1" applyBorder="1" applyAlignment="1">
      <alignment horizontal="left" vertical="center" wrapText="1"/>
    </xf>
    <xf numFmtId="0" fontId="22" fillId="0" borderId="77" xfId="10" applyFont="1" applyBorder="1" applyAlignment="1">
      <alignment horizontal="left" vertical="center" wrapText="1"/>
    </xf>
    <xf numFmtId="169" fontId="4" fillId="0" borderId="35" xfId="8" applyNumberFormat="1" applyFont="1" applyBorder="1" applyAlignment="1">
      <alignment vertical="center" wrapText="1"/>
    </xf>
    <xf numFmtId="44" fontId="4" fillId="0" borderId="39" xfId="5" applyNumberFormat="1" applyFont="1" applyBorder="1" applyAlignment="1">
      <alignment vertical="center"/>
    </xf>
    <xf numFmtId="44" fontId="4" fillId="0" borderId="9" xfId="5" applyNumberFormat="1" applyFont="1" applyBorder="1" applyAlignment="1">
      <alignment vertical="center"/>
    </xf>
    <xf numFmtId="44" fontId="4" fillId="0" borderId="37" xfId="8" applyNumberFormat="1" applyFont="1" applyBorder="1" applyAlignment="1">
      <alignment vertical="center"/>
    </xf>
    <xf numFmtId="0" fontId="9" fillId="0" borderId="0" xfId="7" applyFont="1" applyAlignment="1">
      <alignment vertical="center"/>
    </xf>
    <xf numFmtId="49" fontId="25" fillId="19" borderId="66" xfId="10" applyNumberFormat="1" applyFont="1" applyFill="1" applyBorder="1" applyAlignment="1" applyProtection="1">
      <alignment horizontal="right" vertical="center"/>
    </xf>
    <xf numFmtId="49" fontId="25" fillId="19" borderId="28" xfId="10" applyNumberFormat="1" applyFont="1" applyFill="1" applyBorder="1" applyAlignment="1" applyProtection="1">
      <alignment horizontal="right" vertical="center"/>
    </xf>
    <xf numFmtId="49" fontId="25" fillId="19" borderId="71" xfId="10" applyNumberFormat="1" applyFont="1" applyFill="1" applyBorder="1" applyAlignment="1" applyProtection="1">
      <alignment horizontal="right" vertical="center"/>
    </xf>
    <xf numFmtId="49" fontId="25" fillId="6" borderId="66" xfId="10" applyNumberFormat="1" applyFont="1" applyFill="1" applyBorder="1" applyAlignment="1" applyProtection="1">
      <alignment horizontal="right" vertical="center"/>
    </xf>
    <xf numFmtId="49" fontId="25" fillId="6" borderId="28" xfId="10" applyNumberFormat="1" applyFont="1" applyFill="1" applyBorder="1" applyAlignment="1" applyProtection="1">
      <alignment horizontal="right" vertical="center"/>
    </xf>
    <xf numFmtId="49" fontId="27" fillId="6" borderId="66" xfId="10" applyNumberFormat="1" applyFont="1" applyFill="1" applyBorder="1" applyAlignment="1" applyProtection="1">
      <alignment horizontal="right" vertical="center" wrapText="1"/>
    </xf>
    <xf numFmtId="49" fontId="25" fillId="6" borderId="66" xfId="10" applyNumberFormat="1" applyFont="1" applyFill="1" applyBorder="1" applyAlignment="1" applyProtection="1">
      <alignment horizontal="right" vertical="center" wrapText="1"/>
    </xf>
    <xf numFmtId="49" fontId="25" fillId="6" borderId="29" xfId="10" applyNumberFormat="1" applyFont="1" applyFill="1" applyBorder="1" applyAlignment="1" applyProtection="1">
      <alignment horizontal="right" vertical="center"/>
    </xf>
    <xf numFmtId="49" fontId="25" fillId="6" borderId="71" xfId="10" applyNumberFormat="1" applyFont="1" applyFill="1" applyBorder="1" applyAlignment="1" applyProtection="1">
      <alignment horizontal="right" vertical="center"/>
    </xf>
    <xf numFmtId="49" fontId="25" fillId="6" borderId="66" xfId="10" applyNumberFormat="1" applyFont="1" applyFill="1" applyBorder="1" applyAlignment="1" applyProtection="1">
      <alignment horizontal="left" vertical="center" wrapText="1"/>
    </xf>
    <xf numFmtId="171" fontId="26" fillId="6" borderId="66" xfId="11" applyNumberFormat="1" applyFont="1" applyFill="1" applyBorder="1" applyAlignment="1" applyProtection="1">
      <alignment horizontal="right" vertical="center"/>
    </xf>
    <xf numFmtId="171" fontId="26" fillId="6" borderId="71" xfId="11" applyNumberFormat="1" applyFont="1" applyFill="1" applyBorder="1" applyAlignment="1" applyProtection="1">
      <alignment horizontal="right" vertical="center"/>
    </xf>
    <xf numFmtId="49" fontId="25" fillId="19" borderId="29" xfId="10" applyNumberFormat="1" applyFont="1" applyFill="1" applyBorder="1" applyAlignment="1" applyProtection="1">
      <alignment horizontal="right" vertical="center"/>
    </xf>
    <xf numFmtId="0" fontId="25" fillId="19" borderId="29" xfId="10" applyFont="1" applyFill="1" applyBorder="1" applyAlignment="1" applyProtection="1">
      <alignment horizontal="right" vertical="center"/>
    </xf>
    <xf numFmtId="171" fontId="25" fillId="20" borderId="66" xfId="11" applyNumberFormat="1" applyFont="1" applyFill="1" applyBorder="1" applyAlignment="1" applyProtection="1">
      <alignment horizontal="right" vertical="center"/>
    </xf>
    <xf numFmtId="171" fontId="25" fillId="20" borderId="71" xfId="11" applyNumberFormat="1" applyFont="1" applyFill="1" applyBorder="1" applyAlignment="1" applyProtection="1">
      <alignment horizontal="right" vertical="center"/>
    </xf>
    <xf numFmtId="171" fontId="25" fillId="20" borderId="29" xfId="11" applyNumberFormat="1" applyFont="1" applyFill="1" applyBorder="1" applyAlignment="1" applyProtection="1">
      <alignment horizontal="right" vertical="center"/>
    </xf>
    <xf numFmtId="171" fontId="26" fillId="6" borderId="28" xfId="11" applyNumberFormat="1" applyFont="1" applyFill="1" applyBorder="1" applyAlignment="1" applyProtection="1">
      <alignment horizontal="right" vertical="center"/>
    </xf>
    <xf numFmtId="0" fontId="29" fillId="0" borderId="0" xfId="0" applyFont="1"/>
    <xf numFmtId="0" fontId="25" fillId="6" borderId="29" xfId="10" applyFont="1" applyFill="1" applyBorder="1" applyAlignment="1" applyProtection="1">
      <alignment horizontal="left" vertical="center" wrapText="1"/>
    </xf>
    <xf numFmtId="0" fontId="25" fillId="6" borderId="66" xfId="10" applyFont="1" applyFill="1" applyBorder="1" applyAlignment="1" applyProtection="1">
      <alignment horizontal="left" vertical="center" wrapText="1"/>
    </xf>
    <xf numFmtId="0" fontId="25" fillId="6" borderId="71" xfId="10" applyFont="1" applyFill="1" applyBorder="1" applyAlignment="1" applyProtection="1">
      <alignment horizontal="left" vertical="center" wrapText="1"/>
    </xf>
    <xf numFmtId="171" fontId="26" fillId="6" borderId="29" xfId="11" applyNumberFormat="1" applyFont="1" applyFill="1" applyBorder="1" applyAlignment="1" applyProtection="1">
      <alignment horizontal="right" vertical="center"/>
    </xf>
    <xf numFmtId="180" fontId="8" fillId="0" borderId="28" xfId="0" applyNumberFormat="1" applyFont="1" applyBorder="1" applyAlignment="1">
      <alignment vertical="center"/>
    </xf>
    <xf numFmtId="171" fontId="18" fillId="7" borderId="21" xfId="5" applyNumberFormat="1" applyFont="1" applyFill="1" applyBorder="1" applyAlignment="1">
      <alignment vertical="center"/>
    </xf>
    <xf numFmtId="174" fontId="4" fillId="0" borderId="0" xfId="7" applyNumberFormat="1" applyFont="1" applyAlignment="1">
      <alignment vertical="center"/>
    </xf>
    <xf numFmtId="181" fontId="5" fillId="0" borderId="0" xfId="7" applyNumberFormat="1" applyFont="1" applyAlignment="1">
      <alignment vertical="center"/>
    </xf>
    <xf numFmtId="0" fontId="25" fillId="6" borderId="29" xfId="10" applyFont="1" applyFill="1" applyBorder="1" applyAlignment="1" applyProtection="1">
      <alignment horizontal="right" vertical="center"/>
    </xf>
    <xf numFmtId="0" fontId="25" fillId="6" borderId="71" xfId="10" applyFont="1" applyFill="1" applyBorder="1" applyAlignment="1" applyProtection="1">
      <alignment horizontal="right" vertical="center"/>
    </xf>
    <xf numFmtId="0" fontId="25" fillId="6" borderId="78" xfId="10" applyFont="1" applyFill="1" applyBorder="1" applyAlignment="1" applyProtection="1">
      <alignment horizontal="left" vertical="center" wrapText="1"/>
    </xf>
    <xf numFmtId="10" fontId="4" fillId="0" borderId="0" xfId="6" applyNumberFormat="1" applyFont="1" applyBorder="1" applyAlignment="1">
      <alignment horizontal="left" vertical="center"/>
    </xf>
    <xf numFmtId="9" fontId="25" fillId="6" borderId="66" xfId="6" applyFont="1" applyFill="1" applyBorder="1" applyAlignment="1" applyProtection="1">
      <alignment horizontal="center" vertical="center" wrapText="1"/>
    </xf>
    <xf numFmtId="9" fontId="25" fillId="6" borderId="28" xfId="6" applyFont="1" applyFill="1" applyBorder="1" applyAlignment="1" applyProtection="1">
      <alignment horizontal="center" vertical="center" wrapText="1"/>
    </xf>
    <xf numFmtId="9" fontId="25" fillId="6" borderId="71" xfId="6" applyFont="1" applyFill="1" applyBorder="1" applyAlignment="1" applyProtection="1">
      <alignment horizontal="center" vertical="center" wrapText="1"/>
    </xf>
    <xf numFmtId="9" fontId="25" fillId="6" borderId="29" xfId="6" applyFont="1" applyFill="1" applyBorder="1" applyAlignment="1" applyProtection="1">
      <alignment horizontal="center" vertical="center" wrapText="1"/>
    </xf>
    <xf numFmtId="0" fontId="22" fillId="0" borderId="77" xfId="10" applyFont="1" applyBorder="1" applyAlignment="1">
      <alignment horizontal="left" vertical="center"/>
    </xf>
    <xf numFmtId="0" fontId="24" fillId="6" borderId="13" xfId="10" applyFont="1" applyFill="1" applyBorder="1" applyAlignment="1" applyProtection="1">
      <alignment horizontal="center" vertical="center"/>
    </xf>
    <xf numFmtId="0" fontId="25" fillId="6" borderId="78" xfId="10" applyFont="1" applyFill="1" applyBorder="1" applyAlignment="1" applyProtection="1">
      <alignment horizontal="right" vertical="center"/>
    </xf>
    <xf numFmtId="171" fontId="26" fillId="6" borderId="78" xfId="11" applyNumberFormat="1" applyFont="1" applyFill="1" applyBorder="1" applyAlignment="1" applyProtection="1">
      <alignment horizontal="right" vertical="center"/>
    </xf>
    <xf numFmtId="0" fontId="22" fillId="0" borderId="78" xfId="10" applyFont="1" applyBorder="1" applyAlignment="1">
      <alignment horizontal="right" vertical="center"/>
    </xf>
    <xf numFmtId="0" fontId="22" fillId="0" borderId="79" xfId="10" applyFont="1" applyBorder="1" applyAlignment="1">
      <alignment horizontal="left" vertical="center" wrapText="1"/>
    </xf>
    <xf numFmtId="166" fontId="9" fillId="0" borderId="9" xfId="5" applyNumberFormat="1" applyFont="1" applyBorder="1" applyAlignment="1">
      <alignment vertical="center"/>
    </xf>
    <xf numFmtId="0" fontId="25" fillId="6" borderId="29" xfId="10" applyFont="1" applyFill="1" applyBorder="1" applyAlignment="1" applyProtection="1">
      <alignment horizontal="right" vertical="center"/>
    </xf>
    <xf numFmtId="0" fontId="25" fillId="6" borderId="66" xfId="10" applyFont="1" applyFill="1" applyBorder="1" applyAlignment="1" applyProtection="1">
      <alignment horizontal="right" vertical="center"/>
    </xf>
    <xf numFmtId="0" fontId="25" fillId="6" borderId="71" xfId="10" applyFont="1" applyFill="1" applyBorder="1" applyAlignment="1" applyProtection="1">
      <alignment horizontal="right" vertical="center"/>
    </xf>
    <xf numFmtId="14" fontId="26" fillId="6" borderId="66" xfId="11" applyNumberFormat="1" applyFont="1" applyFill="1" applyBorder="1" applyAlignment="1" applyProtection="1">
      <alignment horizontal="right" vertical="center"/>
    </xf>
    <xf numFmtId="14" fontId="26" fillId="6" borderId="28" xfId="11" applyNumberFormat="1" applyFont="1" applyFill="1" applyBorder="1" applyAlignment="1" applyProtection="1">
      <alignment horizontal="right" vertical="center"/>
    </xf>
    <xf numFmtId="14" fontId="26" fillId="6" borderId="71" xfId="11" applyNumberFormat="1" applyFont="1" applyFill="1" applyBorder="1" applyAlignment="1" applyProtection="1">
      <alignment horizontal="right" vertical="center"/>
    </xf>
    <xf numFmtId="14" fontId="25" fillId="19" borderId="29" xfId="10" applyNumberFormat="1" applyFont="1" applyFill="1" applyBorder="1" applyAlignment="1" applyProtection="1">
      <alignment horizontal="right" vertical="center"/>
    </xf>
    <xf numFmtId="14" fontId="25" fillId="19" borderId="28" xfId="10" applyNumberFormat="1" applyFont="1" applyFill="1" applyBorder="1" applyAlignment="1" applyProtection="1">
      <alignment horizontal="right" vertical="center"/>
    </xf>
    <xf numFmtId="14" fontId="25" fillId="19" borderId="71" xfId="10" applyNumberFormat="1" applyFont="1" applyFill="1" applyBorder="1" applyAlignment="1" applyProtection="1">
      <alignment horizontal="right" vertical="center"/>
    </xf>
    <xf numFmtId="14" fontId="25" fillId="19" borderId="66" xfId="10" applyNumberFormat="1" applyFont="1" applyFill="1" applyBorder="1" applyAlignment="1" applyProtection="1">
      <alignment horizontal="right" vertical="center"/>
    </xf>
    <xf numFmtId="14" fontId="26" fillId="6" borderId="78" xfId="11" applyNumberFormat="1" applyFont="1" applyFill="1" applyBorder="1" applyAlignment="1" applyProtection="1">
      <alignment horizontal="right" vertical="center"/>
    </xf>
    <xf numFmtId="14" fontId="26" fillId="6" borderId="29" xfId="11" applyNumberFormat="1" applyFont="1" applyFill="1" applyBorder="1" applyAlignment="1" applyProtection="1">
      <alignment horizontal="right" vertical="center"/>
    </xf>
    <xf numFmtId="14" fontId="25" fillId="20" borderId="66" xfId="11" applyNumberFormat="1" applyFont="1" applyFill="1" applyBorder="1" applyAlignment="1" applyProtection="1">
      <alignment horizontal="right" vertical="center"/>
    </xf>
    <xf numFmtId="14" fontId="25" fillId="20" borderId="71" xfId="11" applyNumberFormat="1" applyFont="1" applyFill="1" applyBorder="1" applyAlignment="1" applyProtection="1">
      <alignment horizontal="right" vertical="center"/>
    </xf>
    <xf numFmtId="14" fontId="25" fillId="20" borderId="29" xfId="11" applyNumberFormat="1" applyFont="1" applyFill="1" applyBorder="1" applyAlignment="1" applyProtection="1">
      <alignment horizontal="right" vertical="center"/>
    </xf>
    <xf numFmtId="0" fontId="25" fillId="6" borderId="29" xfId="10" applyFont="1" applyFill="1" applyBorder="1" applyAlignment="1" applyProtection="1">
      <alignment horizontal="right" vertical="center"/>
    </xf>
    <xf numFmtId="0" fontId="25" fillId="6" borderId="66" xfId="10" applyFont="1" applyFill="1" applyBorder="1" applyAlignment="1" applyProtection="1">
      <alignment horizontal="right" vertical="center"/>
    </xf>
    <xf numFmtId="0" fontId="28" fillId="0" borderId="0" xfId="10" applyFont="1"/>
    <xf numFmtId="0" fontId="24" fillId="6" borderId="80" xfId="10" applyFont="1" applyFill="1" applyBorder="1" applyAlignment="1" applyProtection="1">
      <alignment horizontal="center" vertical="center" wrapText="1"/>
    </xf>
    <xf numFmtId="174" fontId="24" fillId="15" borderId="81" xfId="11" applyNumberFormat="1" applyFont="1" applyFill="1" applyBorder="1" applyAlignment="1" applyProtection="1">
      <alignment horizontal="right" vertical="center"/>
    </xf>
    <xf numFmtId="174" fontId="24" fillId="16" borderId="23" xfId="11" applyNumberFormat="1" applyFont="1" applyFill="1" applyBorder="1" applyAlignment="1" applyProtection="1">
      <alignment horizontal="right" vertical="center"/>
    </xf>
    <xf numFmtId="174" fontId="24" fillId="16" borderId="82" xfId="11" applyNumberFormat="1" applyFont="1" applyFill="1" applyBorder="1" applyAlignment="1" applyProtection="1">
      <alignment horizontal="right" vertical="center"/>
    </xf>
    <xf numFmtId="174" fontId="24" fillId="4" borderId="61" xfId="11" applyNumberFormat="1" applyFont="1" applyFill="1" applyBorder="1" applyAlignment="1" applyProtection="1">
      <alignment horizontal="right" vertical="center"/>
    </xf>
    <xf numFmtId="174" fontId="24" fillId="19" borderId="23" xfId="10" applyNumberFormat="1" applyFont="1" applyFill="1" applyBorder="1" applyAlignment="1" applyProtection="1">
      <alignment horizontal="right" vertical="center"/>
    </xf>
    <xf numFmtId="174" fontId="24" fillId="4" borderId="23" xfId="11" applyNumberFormat="1" applyFont="1" applyFill="1" applyBorder="1" applyAlignment="1" applyProtection="1">
      <alignment horizontal="right" vertical="center"/>
    </xf>
    <xf numFmtId="174" fontId="24" fillId="19" borderId="82" xfId="10" applyNumberFormat="1" applyFont="1" applyFill="1" applyBorder="1" applyAlignment="1" applyProtection="1">
      <alignment horizontal="right" vertical="center"/>
    </xf>
    <xf numFmtId="174" fontId="24" fillId="4" borderId="81" xfId="11" applyNumberFormat="1" applyFont="1" applyFill="1" applyBorder="1" applyAlignment="1" applyProtection="1">
      <alignment horizontal="right" vertical="center"/>
    </xf>
    <xf numFmtId="174" fontId="24" fillId="22" borderId="81" xfId="11" applyNumberFormat="1" applyFont="1" applyFill="1" applyBorder="1" applyAlignment="1" applyProtection="1">
      <alignment horizontal="right" vertical="center"/>
    </xf>
    <xf numFmtId="174" fontId="24" fillId="22" borderId="23" xfId="11" applyNumberFormat="1" applyFont="1" applyFill="1" applyBorder="1" applyAlignment="1" applyProtection="1">
      <alignment horizontal="right" vertical="center"/>
    </xf>
    <xf numFmtId="174" fontId="24" fillId="15" borderId="82" xfId="11" applyNumberFormat="1" applyFont="1" applyFill="1" applyBorder="1" applyAlignment="1" applyProtection="1">
      <alignment horizontal="right" vertical="center"/>
    </xf>
    <xf numFmtId="174" fontId="24" fillId="4" borderId="46" xfId="11" applyNumberFormat="1" applyFont="1" applyFill="1" applyBorder="1" applyAlignment="1" applyProtection="1">
      <alignment horizontal="right" vertical="center"/>
    </xf>
    <xf numFmtId="174" fontId="24" fillId="23" borderId="81" xfId="5" applyNumberFormat="1" applyFont="1" applyFill="1" applyBorder="1" applyAlignment="1" applyProtection="1">
      <alignment horizontal="right" vertical="center"/>
    </xf>
    <xf numFmtId="174" fontId="24" fillId="4" borderId="82" xfId="11" applyNumberFormat="1" applyFont="1" applyFill="1" applyBorder="1" applyAlignment="1" applyProtection="1">
      <alignment horizontal="right" vertical="center"/>
    </xf>
    <xf numFmtId="0" fontId="24" fillId="6" borderId="83" xfId="10" applyFont="1" applyFill="1" applyBorder="1" applyAlignment="1" applyProtection="1">
      <alignment horizontal="center" vertical="center" wrapText="1"/>
    </xf>
    <xf numFmtId="0" fontId="25" fillId="19" borderId="85" xfId="10" applyFont="1" applyFill="1" applyBorder="1" applyAlignment="1" applyProtection="1">
      <alignment horizontal="right" vertical="center"/>
    </xf>
    <xf numFmtId="0" fontId="25" fillId="19" borderId="86" xfId="10" applyFont="1" applyFill="1" applyBorder="1" applyAlignment="1" applyProtection="1">
      <alignment horizontal="right" vertical="center"/>
    </xf>
    <xf numFmtId="0" fontId="24" fillId="6" borderId="89" xfId="10" applyFont="1" applyFill="1" applyBorder="1" applyAlignment="1" applyProtection="1">
      <alignment horizontal="center" vertical="center" wrapText="1"/>
    </xf>
    <xf numFmtId="171" fontId="25" fillId="15" borderId="90" xfId="11" applyNumberFormat="1" applyFont="1" applyFill="1" applyBorder="1" applyAlignment="1" applyProtection="1">
      <alignment horizontal="right" vertical="center"/>
    </xf>
    <xf numFmtId="171" fontId="25" fillId="16" borderId="91" xfId="11" applyNumberFormat="1" applyFont="1" applyFill="1" applyBorder="1" applyAlignment="1" applyProtection="1">
      <alignment horizontal="right" vertical="center"/>
    </xf>
    <xf numFmtId="171" fontId="25" fillId="16" borderId="92" xfId="11" applyNumberFormat="1" applyFont="1" applyFill="1" applyBorder="1" applyAlignment="1" applyProtection="1">
      <alignment horizontal="right" vertical="center"/>
    </xf>
    <xf numFmtId="171" fontId="25" fillId="4" borderId="93" xfId="11" applyNumberFormat="1" applyFont="1" applyFill="1" applyBorder="1" applyAlignment="1" applyProtection="1">
      <alignment horizontal="right" vertical="center"/>
    </xf>
    <xf numFmtId="0" fontId="25" fillId="19" borderId="91" xfId="10" applyFont="1" applyFill="1" applyBorder="1" applyAlignment="1" applyProtection="1">
      <alignment horizontal="right" vertical="center"/>
    </xf>
    <xf numFmtId="171" fontId="25" fillId="4" borderId="91" xfId="11" applyNumberFormat="1" applyFont="1" applyFill="1" applyBorder="1" applyAlignment="1" applyProtection="1">
      <alignment horizontal="right" vertical="center"/>
    </xf>
    <xf numFmtId="0" fontId="25" fillId="19" borderId="92" xfId="10" applyFont="1" applyFill="1" applyBorder="1" applyAlignment="1" applyProtection="1">
      <alignment horizontal="right" vertical="center"/>
    </xf>
    <xf numFmtId="171" fontId="25" fillId="4" borderId="90" xfId="11" applyNumberFormat="1" applyFont="1" applyFill="1" applyBorder="1" applyAlignment="1" applyProtection="1">
      <alignment horizontal="right" vertical="center"/>
    </xf>
    <xf numFmtId="171" fontId="24" fillId="21" borderId="90" xfId="11" applyNumberFormat="1" applyFont="1" applyFill="1" applyBorder="1" applyAlignment="1" applyProtection="1">
      <alignment horizontal="right" vertical="center"/>
    </xf>
    <xf numFmtId="171" fontId="24" fillId="21" borderId="91" xfId="11" applyNumberFormat="1" applyFont="1" applyFill="1" applyBorder="1" applyAlignment="1" applyProtection="1">
      <alignment horizontal="right" vertical="center"/>
    </xf>
    <xf numFmtId="171" fontId="26" fillId="15" borderId="90" xfId="11" applyNumberFormat="1" applyFont="1" applyFill="1" applyBorder="1" applyAlignment="1" applyProtection="1">
      <alignment horizontal="right" vertical="center"/>
    </xf>
    <xf numFmtId="171" fontId="26" fillId="15" borderId="92" xfId="11" applyNumberFormat="1" applyFont="1" applyFill="1" applyBorder="1" applyAlignment="1" applyProtection="1">
      <alignment horizontal="right" vertical="center"/>
    </xf>
    <xf numFmtId="171" fontId="25" fillId="4" borderId="92" xfId="11" applyNumberFormat="1" applyFont="1" applyFill="1" applyBorder="1" applyAlignment="1" applyProtection="1">
      <alignment horizontal="right" vertical="center"/>
    </xf>
    <xf numFmtId="171" fontId="25" fillId="4" borderId="94" xfId="11" applyNumberFormat="1" applyFont="1" applyFill="1" applyBorder="1" applyAlignment="1" applyProtection="1">
      <alignment horizontal="right" vertical="center"/>
    </xf>
    <xf numFmtId="0" fontId="25" fillId="19" borderId="84" xfId="10" applyFont="1" applyFill="1" applyBorder="1" applyAlignment="1" applyProtection="1">
      <alignment horizontal="right" vertical="center"/>
    </xf>
    <xf numFmtId="0" fontId="25" fillId="19" borderId="87" xfId="10" applyFont="1" applyFill="1" applyBorder="1" applyAlignment="1" applyProtection="1">
      <alignment horizontal="right" vertical="center"/>
    </xf>
    <xf numFmtId="49" fontId="25" fillId="6" borderId="85" xfId="10" applyNumberFormat="1" applyFont="1" applyFill="1" applyBorder="1" applyAlignment="1" applyProtection="1">
      <alignment horizontal="right" vertical="center"/>
    </xf>
    <xf numFmtId="0" fontId="25" fillId="6" borderId="86" xfId="10" applyFont="1" applyFill="1" applyBorder="1" applyAlignment="1" applyProtection="1">
      <alignment horizontal="right" vertical="center"/>
    </xf>
    <xf numFmtId="0" fontId="25" fillId="6" borderId="86" xfId="10" applyFont="1" applyFill="1" applyBorder="1" applyAlignment="1" applyProtection="1">
      <alignment horizontal="right" vertical="center" wrapText="1"/>
    </xf>
    <xf numFmtId="0" fontId="25" fillId="6" borderId="84" xfId="10" applyFont="1" applyFill="1" applyBorder="1" applyAlignment="1" applyProtection="1">
      <alignment horizontal="right" vertical="center"/>
    </xf>
    <xf numFmtId="171" fontId="25" fillId="20" borderId="81" xfId="11" applyNumberFormat="1" applyFont="1" applyFill="1" applyBorder="1" applyAlignment="1" applyProtection="1">
      <alignment horizontal="right" vertical="center"/>
    </xf>
    <xf numFmtId="171" fontId="25" fillId="20" borderId="82" xfId="11" applyNumberFormat="1" applyFont="1" applyFill="1" applyBorder="1" applyAlignment="1" applyProtection="1">
      <alignment horizontal="right" vertical="center"/>
    </xf>
    <xf numFmtId="171" fontId="25" fillId="20" borderId="61" xfId="11" applyNumberFormat="1" applyFont="1" applyFill="1" applyBorder="1" applyAlignment="1" applyProtection="1">
      <alignment horizontal="right" vertical="center"/>
    </xf>
    <xf numFmtId="171" fontId="26" fillId="6" borderId="81" xfId="11" applyNumberFormat="1" applyFont="1" applyFill="1" applyBorder="1" applyAlignment="1" applyProtection="1">
      <alignment horizontal="right" vertical="center"/>
    </xf>
    <xf numFmtId="171" fontId="26" fillId="6" borderId="82" xfId="11" applyNumberFormat="1" applyFont="1" applyFill="1" applyBorder="1" applyAlignment="1" applyProtection="1">
      <alignment horizontal="right" vertical="center"/>
    </xf>
    <xf numFmtId="171" fontId="26" fillId="6" borderId="61" xfId="11" applyNumberFormat="1" applyFont="1" applyFill="1" applyBorder="1" applyAlignment="1" applyProtection="1">
      <alignment horizontal="right" vertical="center"/>
    </xf>
    <xf numFmtId="171" fontId="26" fillId="6" borderId="23" xfId="11" applyNumberFormat="1" applyFont="1" applyFill="1" applyBorder="1" applyAlignment="1" applyProtection="1">
      <alignment horizontal="right" vertical="center"/>
    </xf>
    <xf numFmtId="0" fontId="25" fillId="19" borderId="81" xfId="10" applyFont="1" applyFill="1" applyBorder="1" applyAlignment="1" applyProtection="1">
      <alignment horizontal="right" vertical="center"/>
    </xf>
    <xf numFmtId="0" fontId="25" fillId="19" borderId="82" xfId="10" applyFont="1" applyFill="1" applyBorder="1" applyAlignment="1" applyProtection="1">
      <alignment horizontal="right" vertical="center"/>
    </xf>
    <xf numFmtId="171" fontId="26" fillId="6" borderId="46" xfId="11" applyNumberFormat="1" applyFont="1" applyFill="1" applyBorder="1" applyAlignment="1" applyProtection="1">
      <alignment horizontal="right" vertical="center"/>
    </xf>
    <xf numFmtId="0" fontId="25" fillId="19" borderId="23" xfId="10" applyFont="1" applyFill="1" applyBorder="1" applyAlignment="1" applyProtection="1">
      <alignment horizontal="right" vertical="center"/>
    </xf>
    <xf numFmtId="0" fontId="25" fillId="19" borderId="61" xfId="10" applyFont="1" applyFill="1" applyBorder="1" applyAlignment="1" applyProtection="1">
      <alignment horizontal="right" vertical="center"/>
    </xf>
    <xf numFmtId="171" fontId="25" fillId="4" borderId="84" xfId="11" applyNumberFormat="1" applyFont="1" applyFill="1" applyBorder="1" applyAlignment="1" applyProtection="1">
      <alignment horizontal="center" vertical="center"/>
    </xf>
    <xf numFmtId="171" fontId="25" fillId="4" borderId="86" xfId="11" applyNumberFormat="1" applyFont="1" applyFill="1" applyBorder="1" applyAlignment="1" applyProtection="1">
      <alignment horizontal="center" vertical="center"/>
    </xf>
    <xf numFmtId="49" fontId="25" fillId="23" borderId="84" xfId="10" applyNumberFormat="1" applyFont="1" applyFill="1" applyBorder="1" applyAlignment="1" applyProtection="1">
      <alignment horizontal="center" vertical="center"/>
    </xf>
    <xf numFmtId="171" fontId="25" fillId="4" borderId="88" xfId="11" applyNumberFormat="1" applyFont="1" applyFill="1" applyBorder="1" applyAlignment="1" applyProtection="1">
      <alignment horizontal="center" vertical="center"/>
    </xf>
    <xf numFmtId="171" fontId="25" fillId="4" borderId="87" xfId="11" applyNumberFormat="1" applyFont="1" applyFill="1" applyBorder="1" applyAlignment="1" applyProtection="1">
      <alignment horizontal="center" vertical="center"/>
    </xf>
    <xf numFmtId="171" fontId="25" fillId="4" borderId="85" xfId="11" applyNumberFormat="1" applyFont="1" applyFill="1" applyBorder="1" applyAlignment="1" applyProtection="1">
      <alignment horizontal="center" vertical="center"/>
    </xf>
    <xf numFmtId="171" fontId="30" fillId="15" borderId="84" xfId="11" applyNumberFormat="1" applyFont="1" applyFill="1" applyBorder="1" applyAlignment="1" applyProtection="1">
      <alignment horizontal="center" vertical="center" wrapText="1"/>
    </xf>
    <xf numFmtId="174" fontId="24" fillId="23" borderId="82" xfId="10" applyNumberFormat="1" applyFont="1" applyFill="1" applyBorder="1" applyAlignment="1" applyProtection="1">
      <alignment horizontal="right" vertical="center"/>
    </xf>
    <xf numFmtId="0" fontId="25" fillId="23" borderId="86" xfId="10" applyFont="1" applyFill="1" applyBorder="1" applyAlignment="1" applyProtection="1">
      <alignment horizontal="center" vertical="center"/>
    </xf>
    <xf numFmtId="174" fontId="24" fillId="24" borderId="81" xfId="10" applyNumberFormat="1" applyFont="1" applyFill="1" applyBorder="1" applyAlignment="1" applyProtection="1">
      <alignment horizontal="right" vertical="center"/>
    </xf>
    <xf numFmtId="174" fontId="24" fillId="23" borderId="23" xfId="10" applyNumberFormat="1" applyFont="1" applyFill="1" applyBorder="1" applyAlignment="1" applyProtection="1">
      <alignment horizontal="right" vertical="center"/>
    </xf>
    <xf numFmtId="174" fontId="24" fillId="24" borderId="23" xfId="10" applyNumberFormat="1" applyFont="1" applyFill="1" applyBorder="1" applyAlignment="1" applyProtection="1">
      <alignment horizontal="right" vertical="center"/>
    </xf>
    <xf numFmtId="49" fontId="25" fillId="24" borderId="84" xfId="10" applyNumberFormat="1" applyFont="1" applyFill="1" applyBorder="1" applyAlignment="1" applyProtection="1">
      <alignment horizontal="center" vertical="center"/>
    </xf>
    <xf numFmtId="0" fontId="25" fillId="24" borderId="85" xfId="10" applyFont="1" applyFill="1" applyBorder="1" applyAlignment="1" applyProtection="1">
      <alignment horizontal="center" vertical="center"/>
    </xf>
    <xf numFmtId="0" fontId="25" fillId="23" borderId="85" xfId="10" applyFont="1" applyFill="1" applyBorder="1" applyAlignment="1" applyProtection="1">
      <alignment horizontal="center" vertical="center"/>
    </xf>
    <xf numFmtId="171" fontId="19" fillId="7" borderId="21" xfId="5" applyNumberFormat="1" applyFont="1" applyFill="1" applyBorder="1" applyAlignment="1">
      <alignment vertical="center"/>
    </xf>
    <xf numFmtId="169" fontId="4" fillId="0" borderId="12" xfId="5" applyNumberFormat="1" applyFont="1" applyBorder="1" applyAlignment="1">
      <alignment horizontal="center" vertical="center" wrapText="1"/>
    </xf>
    <xf numFmtId="174" fontId="24" fillId="16" borderId="81" xfId="11" applyNumberFormat="1" applyFont="1" applyFill="1" applyBorder="1" applyAlignment="1" applyProtection="1">
      <alignment horizontal="right" vertical="center"/>
    </xf>
    <xf numFmtId="171" fontId="25" fillId="16" borderId="84" xfId="11" applyNumberFormat="1" applyFont="1" applyFill="1" applyBorder="1" applyAlignment="1" applyProtection="1">
      <alignment horizontal="center" vertical="center"/>
    </xf>
    <xf numFmtId="0" fontId="5" fillId="4" borderId="37" xfId="0" applyFont="1" applyFill="1" applyBorder="1" applyAlignment="1">
      <alignment horizontal="center" vertical="center"/>
    </xf>
    <xf numFmtId="0" fontId="25" fillId="6" borderId="66" xfId="6" applyNumberFormat="1" applyFont="1" applyFill="1" applyBorder="1" applyAlignment="1" applyProtection="1">
      <alignment horizontal="center" vertical="center" wrapText="1"/>
    </xf>
    <xf numFmtId="0" fontId="25" fillId="6" borderId="28" xfId="6" applyNumberFormat="1" applyFont="1" applyFill="1" applyBorder="1" applyAlignment="1" applyProtection="1">
      <alignment horizontal="center" vertical="center" wrapText="1"/>
    </xf>
    <xf numFmtId="0" fontId="25" fillId="6" borderId="71" xfId="6" applyNumberFormat="1" applyFont="1" applyFill="1" applyBorder="1" applyAlignment="1" applyProtection="1">
      <alignment horizontal="center" vertical="center" wrapText="1"/>
    </xf>
    <xf numFmtId="0" fontId="25" fillId="6" borderId="29" xfId="6" applyNumberFormat="1" applyFont="1" applyFill="1" applyBorder="1" applyAlignment="1" applyProtection="1">
      <alignment horizontal="center" vertical="center" wrapText="1"/>
    </xf>
    <xf numFmtId="0" fontId="25" fillId="6" borderId="25" xfId="6" applyNumberFormat="1" applyFont="1" applyFill="1" applyBorder="1" applyAlignment="1" applyProtection="1">
      <alignment horizontal="center" vertical="center" wrapText="1"/>
    </xf>
    <xf numFmtId="0" fontId="25" fillId="6" borderId="27" xfId="6" applyNumberFormat="1" applyFont="1" applyFill="1" applyBorder="1" applyAlignment="1" applyProtection="1">
      <alignment horizontal="center" vertical="center" wrapText="1"/>
    </xf>
    <xf numFmtId="169" fontId="4" fillId="0" borderId="0" xfId="5" applyNumberFormat="1" applyFont="1" applyBorder="1" applyAlignment="1">
      <alignment horizontal="center" vertical="center" wrapText="1"/>
    </xf>
    <xf numFmtId="174" fontId="4" fillId="0" borderId="10" xfId="0" applyNumberFormat="1" applyFont="1" applyBorder="1" applyAlignment="1">
      <alignment vertical="center"/>
    </xf>
    <xf numFmtId="0" fontId="24" fillId="6" borderId="70" xfId="10" applyFont="1" applyFill="1" applyBorder="1" applyAlignment="1" applyProtection="1">
      <alignment horizontal="center" vertical="center"/>
    </xf>
    <xf numFmtId="0" fontId="25" fillId="6" borderId="71" xfId="10" applyFont="1" applyFill="1" applyBorder="1" applyAlignment="1" applyProtection="1">
      <alignment horizontal="left" vertical="center" wrapText="1"/>
    </xf>
    <xf numFmtId="0" fontId="24" fillId="6" borderId="65" xfId="10" applyFont="1" applyFill="1" applyBorder="1" applyAlignment="1" applyProtection="1">
      <alignment horizontal="center" vertical="center"/>
    </xf>
    <xf numFmtId="0" fontId="25" fillId="6" borderId="66" xfId="10" applyFont="1" applyFill="1" applyBorder="1" applyAlignment="1" applyProtection="1">
      <alignment horizontal="left" vertical="center" wrapText="1"/>
    </xf>
    <xf numFmtId="0" fontId="25" fillId="6" borderId="66" xfId="10" applyFont="1" applyFill="1" applyBorder="1" applyAlignment="1" applyProtection="1">
      <alignment horizontal="right" vertical="center"/>
    </xf>
    <xf numFmtId="171" fontId="30" fillId="15" borderId="83" xfId="11" applyNumberFormat="1" applyFont="1" applyFill="1" applyBorder="1" applyAlignment="1" applyProtection="1">
      <alignment horizontal="center" vertical="center" wrapText="1"/>
    </xf>
    <xf numFmtId="171" fontId="30" fillId="15" borderId="88" xfId="11" applyNumberFormat="1" applyFont="1" applyFill="1" applyBorder="1" applyAlignment="1" applyProtection="1">
      <alignment horizontal="center" vertical="center" wrapText="1"/>
    </xf>
    <xf numFmtId="171" fontId="25" fillId="4" borderId="83" xfId="11" applyNumberFormat="1" applyFont="1" applyFill="1" applyBorder="1" applyAlignment="1" applyProtection="1">
      <alignment horizontal="center" vertical="center"/>
    </xf>
    <xf numFmtId="171" fontId="25" fillId="4" borderId="95" xfId="11" applyNumberFormat="1" applyFont="1" applyFill="1" applyBorder="1" applyAlignment="1" applyProtection="1">
      <alignment horizontal="center" vertical="center"/>
    </xf>
    <xf numFmtId="171" fontId="25" fillId="4" borderId="88" xfId="11" applyNumberFormat="1" applyFont="1" applyFill="1" applyBorder="1" applyAlignment="1" applyProtection="1">
      <alignment horizontal="center" vertical="center"/>
    </xf>
    <xf numFmtId="171" fontId="15" fillId="22" borderId="83" xfId="11" applyNumberFormat="1" applyFont="1" applyFill="1" applyBorder="1" applyAlignment="1" applyProtection="1">
      <alignment horizontal="center" vertical="center" wrapText="1"/>
    </xf>
    <xf numFmtId="171" fontId="15" fillId="22" borderId="95" xfId="11" applyNumberFormat="1" applyFont="1" applyFill="1" applyBorder="1" applyAlignment="1" applyProtection="1">
      <alignment horizontal="center" vertical="center" wrapText="1"/>
    </xf>
    <xf numFmtId="171" fontId="15" fillId="22" borderId="88" xfId="11" applyNumberFormat="1" applyFont="1" applyFill="1" applyBorder="1" applyAlignment="1" applyProtection="1">
      <alignment horizontal="center" vertical="center" wrapText="1"/>
    </xf>
    <xf numFmtId="0" fontId="25" fillId="6" borderId="73" xfId="10" applyFont="1" applyFill="1" applyBorder="1" applyAlignment="1" applyProtection="1">
      <alignment horizontal="right" vertical="center"/>
    </xf>
    <xf numFmtId="0" fontId="25" fillId="6" borderId="29" xfId="10" applyFont="1" applyFill="1" applyBorder="1" applyAlignment="1" applyProtection="1">
      <alignment horizontal="right" vertical="center"/>
    </xf>
    <xf numFmtId="0" fontId="25" fillId="6" borderId="25" xfId="10" applyFont="1" applyFill="1" applyBorder="1" applyAlignment="1" applyProtection="1">
      <alignment horizontal="right" vertical="center"/>
    </xf>
    <xf numFmtId="0" fontId="25" fillId="6" borderId="66" xfId="10" applyFont="1" applyFill="1" applyBorder="1" applyAlignment="1" applyProtection="1">
      <alignment horizontal="right" vertical="center"/>
    </xf>
    <xf numFmtId="0" fontId="25" fillId="6" borderId="71" xfId="10" applyFont="1" applyFill="1" applyBorder="1" applyAlignment="1" applyProtection="1">
      <alignment horizontal="right" vertical="center"/>
    </xf>
    <xf numFmtId="0" fontId="24" fillId="6" borderId="65" xfId="10" applyFont="1" applyFill="1" applyBorder="1" applyAlignment="1" applyProtection="1">
      <alignment horizontal="center" vertical="center"/>
    </xf>
    <xf numFmtId="0" fontId="24" fillId="6" borderId="68" xfId="10" applyFont="1" applyFill="1" applyBorder="1" applyAlignment="1" applyProtection="1">
      <alignment horizontal="center" vertical="center"/>
    </xf>
    <xf numFmtId="0" fontId="24" fillId="6" borderId="70" xfId="10" applyFont="1" applyFill="1" applyBorder="1" applyAlignment="1" applyProtection="1">
      <alignment horizontal="center" vertical="center"/>
    </xf>
    <xf numFmtId="0" fontId="25" fillId="6" borderId="73" xfId="10" applyFont="1" applyFill="1" applyBorder="1" applyAlignment="1" applyProtection="1">
      <alignment horizontal="left" vertical="center" wrapText="1"/>
    </xf>
    <xf numFmtId="0" fontId="25" fillId="6" borderId="29" xfId="10" applyFont="1" applyFill="1" applyBorder="1" applyAlignment="1" applyProtection="1">
      <alignment horizontal="left" vertical="center" wrapText="1"/>
    </xf>
    <xf numFmtId="0" fontId="25" fillId="6" borderId="25" xfId="10" applyFont="1" applyFill="1" applyBorder="1" applyAlignment="1" applyProtection="1">
      <alignment horizontal="left" vertical="center" wrapText="1"/>
    </xf>
    <xf numFmtId="9" fontId="25" fillId="6" borderId="73" xfId="6" applyFont="1" applyFill="1" applyBorder="1" applyAlignment="1" applyProtection="1">
      <alignment horizontal="center" vertical="center" wrapText="1"/>
    </xf>
    <xf numFmtId="9" fontId="25" fillId="6" borderId="29" xfId="6" applyFont="1" applyFill="1" applyBorder="1" applyAlignment="1" applyProtection="1">
      <alignment horizontal="center" vertical="center" wrapText="1"/>
    </xf>
    <xf numFmtId="9" fontId="25" fillId="6" borderId="25" xfId="6" applyFont="1" applyFill="1" applyBorder="1" applyAlignment="1" applyProtection="1">
      <alignment horizontal="center" vertical="center" wrapText="1"/>
    </xf>
    <xf numFmtId="0" fontId="25" fillId="6" borderId="73" xfId="6" applyNumberFormat="1" applyFont="1" applyFill="1" applyBorder="1" applyAlignment="1" applyProtection="1">
      <alignment horizontal="center" vertical="center" wrapText="1"/>
    </xf>
    <xf numFmtId="0" fontId="25" fillId="6" borderId="29" xfId="6" applyNumberFormat="1" applyFont="1" applyFill="1" applyBorder="1" applyAlignment="1" applyProtection="1">
      <alignment horizontal="center" vertical="center" wrapText="1"/>
    </xf>
    <xf numFmtId="0" fontId="25" fillId="6" borderId="25" xfId="6" applyNumberFormat="1" applyFont="1" applyFill="1" applyBorder="1" applyAlignment="1" applyProtection="1">
      <alignment horizontal="center" vertical="center" wrapText="1"/>
    </xf>
    <xf numFmtId="0" fontId="21" fillId="0" borderId="0" xfId="10" applyFont="1" applyAlignment="1">
      <alignment horizontal="center"/>
    </xf>
    <xf numFmtId="0" fontId="24" fillId="6" borderId="74" xfId="10" applyFont="1" applyFill="1" applyBorder="1" applyAlignment="1" applyProtection="1">
      <alignment horizontal="center" vertical="center"/>
    </xf>
    <xf numFmtId="0" fontId="24" fillId="6" borderId="73" xfId="10" applyFont="1" applyFill="1" applyBorder="1" applyAlignment="1" applyProtection="1">
      <alignment horizontal="center" vertical="center"/>
    </xf>
    <xf numFmtId="0" fontId="24" fillId="6" borderId="76" xfId="10" applyFont="1" applyFill="1" applyBorder="1" applyAlignment="1" applyProtection="1">
      <alignment horizontal="center" vertical="center"/>
    </xf>
    <xf numFmtId="171" fontId="30" fillId="16" borderId="95" xfId="11" applyNumberFormat="1" applyFont="1" applyFill="1" applyBorder="1" applyAlignment="1" applyProtection="1">
      <alignment horizontal="center" vertical="center" wrapText="1"/>
    </xf>
    <xf numFmtId="171" fontId="30" fillId="16" borderId="88" xfId="11" applyNumberFormat="1" applyFont="1" applyFill="1" applyBorder="1" applyAlignment="1" applyProtection="1">
      <alignment horizontal="center" vertical="center" wrapText="1"/>
    </xf>
    <xf numFmtId="0" fontId="24" fillId="6" borderId="65" xfId="10" applyFont="1" applyFill="1" applyBorder="1" applyAlignment="1" applyProtection="1">
      <alignment horizontal="center" vertical="center" wrapText="1"/>
    </xf>
    <xf numFmtId="0" fontId="25" fillId="6" borderId="66" xfId="10" applyFont="1" applyFill="1" applyBorder="1" applyAlignment="1" applyProtection="1">
      <alignment horizontal="left" vertical="center" wrapText="1"/>
    </xf>
    <xf numFmtId="0" fontId="25" fillId="6" borderId="71" xfId="10" applyFont="1" applyFill="1" applyBorder="1" applyAlignment="1" applyProtection="1">
      <alignment horizontal="left" vertical="center" wrapText="1"/>
    </xf>
    <xf numFmtId="9" fontId="25" fillId="6" borderId="78" xfId="6" applyFont="1" applyFill="1" applyBorder="1" applyAlignment="1" applyProtection="1">
      <alignment horizontal="center" vertical="center" wrapText="1"/>
    </xf>
    <xf numFmtId="0" fontId="25" fillId="6" borderId="78" xfId="6" applyNumberFormat="1" applyFont="1" applyFill="1" applyBorder="1" applyAlignment="1" applyProtection="1">
      <alignment horizontal="center" vertical="center" wrapText="1"/>
    </xf>
    <xf numFmtId="0" fontId="27" fillId="6" borderId="66" xfId="10" applyFont="1" applyFill="1" applyBorder="1" applyAlignment="1" applyProtection="1">
      <alignment horizontal="right" vertical="center" wrapText="1"/>
    </xf>
    <xf numFmtId="0" fontId="27" fillId="6" borderId="71" xfId="10" applyFont="1" applyFill="1" applyBorder="1" applyAlignment="1" applyProtection="1">
      <alignment horizontal="right" vertical="center"/>
    </xf>
    <xf numFmtId="0" fontId="25" fillId="6" borderId="66" xfId="10" applyFont="1" applyFill="1" applyBorder="1" applyAlignment="1" applyProtection="1">
      <alignment horizontal="right" vertical="center" wrapText="1"/>
    </xf>
    <xf numFmtId="0" fontId="26" fillId="0" borderId="0" xfId="10" applyFont="1" applyAlignment="1">
      <alignment horizontal="center"/>
    </xf>
    <xf numFmtId="14" fontId="5" fillId="4" borderId="31" xfId="7" applyNumberFormat="1" applyFont="1" applyFill="1" applyBorder="1" applyAlignment="1">
      <alignment horizontal="center" vertical="center" wrapText="1"/>
    </xf>
    <xf numFmtId="14" fontId="5" fillId="4" borderId="42" xfId="7" applyNumberFormat="1" applyFont="1" applyFill="1" applyBorder="1" applyAlignment="1">
      <alignment horizontal="center" vertical="center" wrapText="1"/>
    </xf>
    <xf numFmtId="14" fontId="5" fillId="4" borderId="16" xfId="7" applyNumberFormat="1" applyFont="1" applyFill="1" applyBorder="1" applyAlignment="1">
      <alignment horizontal="center" vertical="center" wrapText="1"/>
    </xf>
    <xf numFmtId="0" fontId="11" fillId="6" borderId="31" xfId="7" applyFont="1" applyFill="1" applyBorder="1" applyAlignment="1">
      <alignment horizontal="center" vertical="center" wrapText="1"/>
    </xf>
    <xf numFmtId="0" fontId="11" fillId="6" borderId="15" xfId="7" applyFont="1" applyFill="1" applyBorder="1" applyAlignment="1">
      <alignment horizontal="center" vertical="center" wrapText="1"/>
    </xf>
    <xf numFmtId="0" fontId="11" fillId="6" borderId="17" xfId="7" applyFont="1" applyFill="1" applyBorder="1" applyAlignment="1">
      <alignment horizontal="center" vertical="center" wrapText="1"/>
    </xf>
    <xf numFmtId="0" fontId="11" fillId="6" borderId="16" xfId="7" applyFont="1" applyFill="1" applyBorder="1" applyAlignment="1">
      <alignment horizontal="center" vertical="center" wrapText="1"/>
    </xf>
    <xf numFmtId="0" fontId="11" fillId="6" borderId="12" xfId="7" applyFont="1" applyFill="1" applyBorder="1" applyAlignment="1">
      <alignment horizontal="center" vertical="center" wrapText="1"/>
    </xf>
    <xf numFmtId="0" fontId="11" fillId="6" borderId="14" xfId="7" applyFont="1" applyFill="1" applyBorder="1" applyAlignment="1">
      <alignment horizontal="center" vertical="center" wrapText="1"/>
    </xf>
    <xf numFmtId="0" fontId="5" fillId="8" borderId="3" xfId="7" applyFont="1" applyFill="1" applyBorder="1" applyAlignment="1">
      <alignment horizontal="center" vertical="center"/>
    </xf>
    <xf numFmtId="0" fontId="5" fillId="8" borderId="34" xfId="7" applyFont="1" applyFill="1" applyBorder="1" applyAlignment="1">
      <alignment horizontal="center" vertical="center"/>
    </xf>
    <xf numFmtId="0" fontId="5" fillId="8" borderId="2" xfId="7" applyFont="1" applyFill="1" applyBorder="1" applyAlignment="1">
      <alignment horizontal="center" vertical="center"/>
    </xf>
    <xf numFmtId="14" fontId="5" fillId="6" borderId="42" xfId="7" applyNumberFormat="1" applyFont="1" applyFill="1" applyBorder="1" applyAlignment="1">
      <alignment horizontal="center" vertical="center" wrapText="1"/>
    </xf>
    <xf numFmtId="14" fontId="5" fillId="6" borderId="16" xfId="7" applyNumberFormat="1" applyFont="1" applyFill="1" applyBorder="1" applyAlignment="1">
      <alignment horizontal="center" vertical="center" wrapText="1"/>
    </xf>
    <xf numFmtId="179" fontId="5" fillId="18" borderId="25" xfId="7" applyNumberFormat="1" applyFont="1" applyFill="1" applyBorder="1" applyAlignment="1">
      <alignment horizontal="center" vertical="center" wrapText="1"/>
    </xf>
    <xf numFmtId="179" fontId="5" fillId="18" borderId="29" xfId="7" applyNumberFormat="1" applyFont="1" applyFill="1" applyBorder="1" applyAlignment="1">
      <alignment horizontal="center" vertical="center" wrapText="1"/>
    </xf>
    <xf numFmtId="0" fontId="5" fillId="4" borderId="3" xfId="7" applyFont="1" applyFill="1" applyBorder="1" applyAlignment="1">
      <alignment horizontal="center" vertical="center"/>
    </xf>
    <xf numFmtId="0" fontId="5" fillId="4" borderId="34" xfId="7" applyFont="1" applyFill="1" applyBorder="1" applyAlignment="1">
      <alignment horizontal="center" vertical="center"/>
    </xf>
    <xf numFmtId="0" fontId="5" fillId="4" borderId="2" xfId="7" applyFont="1" applyFill="1" applyBorder="1" applyAlignment="1">
      <alignment horizontal="center" vertical="center"/>
    </xf>
    <xf numFmtId="0" fontId="5" fillId="0" borderId="22" xfId="7" applyFont="1" applyBorder="1" applyAlignment="1">
      <alignment horizontal="center" vertical="center" wrapText="1"/>
    </xf>
    <xf numFmtId="0" fontId="5" fillId="0" borderId="23" xfId="7" applyFont="1" applyBorder="1" applyAlignment="1">
      <alignment horizontal="center" vertical="center" wrapText="1"/>
    </xf>
    <xf numFmtId="0" fontId="5" fillId="11" borderId="3" xfId="7" applyFont="1" applyFill="1" applyBorder="1" applyAlignment="1">
      <alignment horizontal="center" vertical="center"/>
    </xf>
    <xf numFmtId="0" fontId="5" fillId="11" borderId="34" xfId="7" applyFont="1" applyFill="1" applyBorder="1" applyAlignment="1">
      <alignment horizontal="center" vertical="center"/>
    </xf>
    <xf numFmtId="0" fontId="5" fillId="11" borderId="2" xfId="7" applyFont="1" applyFill="1" applyBorder="1" applyAlignment="1">
      <alignment horizontal="center" vertical="center"/>
    </xf>
    <xf numFmtId="0" fontId="5" fillId="12" borderId="34" xfId="7" applyFont="1" applyFill="1" applyBorder="1" applyAlignment="1">
      <alignment horizontal="center" vertical="center" wrapText="1"/>
    </xf>
    <xf numFmtId="0" fontId="2" fillId="0" borderId="34" xfId="7" applyBorder="1"/>
    <xf numFmtId="0" fontId="2" fillId="0" borderId="2" xfId="7" applyBorder="1"/>
    <xf numFmtId="0" fontId="5" fillId="0" borderId="59" xfId="7" applyFont="1" applyBorder="1" applyAlignment="1">
      <alignment horizontal="center" vertical="center" wrapText="1"/>
    </xf>
    <xf numFmtId="0" fontId="4" fillId="0" borderId="0" xfId="7" applyFont="1" applyAlignment="1">
      <alignment horizontal="center" vertical="center" wrapText="1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0" fontId="18" fillId="0" borderId="21" xfId="0" applyFont="1" applyBorder="1" applyAlignment="1">
      <alignment horizontal="right" vertical="center"/>
    </xf>
    <xf numFmtId="0" fontId="18" fillId="0" borderId="23" xfId="0" applyFont="1" applyBorder="1" applyAlignment="1">
      <alignment horizontal="right" vertical="center"/>
    </xf>
    <xf numFmtId="0" fontId="19" fillId="0" borderId="21" xfId="0" applyFont="1" applyBorder="1" applyAlignment="1">
      <alignment horizontal="right" vertical="center"/>
    </xf>
    <xf numFmtId="0" fontId="19" fillId="0" borderId="23" xfId="0" applyFont="1" applyBorder="1" applyAlignment="1">
      <alignment horizontal="right" vertical="center"/>
    </xf>
    <xf numFmtId="0" fontId="16" fillId="0" borderId="21" xfId="0" applyFont="1" applyBorder="1" applyAlignment="1">
      <alignment horizontal="right" vertical="center"/>
    </xf>
    <xf numFmtId="0" fontId="16" fillId="0" borderId="23" xfId="0" applyFont="1" applyBorder="1" applyAlignment="1">
      <alignment horizontal="right" vertical="center"/>
    </xf>
    <xf numFmtId="0" fontId="17" fillId="0" borderId="21" xfId="0" applyFont="1" applyBorder="1" applyAlignment="1">
      <alignment horizontal="right" vertical="center"/>
    </xf>
    <xf numFmtId="0" fontId="17" fillId="0" borderId="23" xfId="0" applyFont="1" applyBorder="1" applyAlignment="1">
      <alignment horizontal="right" vertical="center"/>
    </xf>
    <xf numFmtId="0" fontId="5" fillId="0" borderId="22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6" borderId="31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7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11" fillId="6" borderId="14" xfId="0" applyFont="1" applyFill="1" applyBorder="1" applyAlignment="1">
      <alignment horizontal="center" vertical="center" wrapText="1"/>
    </xf>
    <xf numFmtId="14" fontId="5" fillId="6" borderId="42" xfId="0" applyNumberFormat="1" applyFont="1" applyFill="1" applyBorder="1" applyAlignment="1">
      <alignment horizontal="center" vertical="center" wrapText="1"/>
    </xf>
    <xf numFmtId="14" fontId="5" fillId="6" borderId="16" xfId="0" applyNumberFormat="1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/>
    </xf>
    <xf numFmtId="0" fontId="5" fillId="11" borderId="34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34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12" borderId="34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2" xfId="0" applyBorder="1"/>
    <xf numFmtId="14" fontId="5" fillId="4" borderId="31" xfId="0" applyNumberFormat="1" applyFont="1" applyFill="1" applyBorder="1" applyAlignment="1">
      <alignment horizontal="center" vertical="center" wrapText="1"/>
    </xf>
    <xf numFmtId="14" fontId="5" fillId="4" borderId="42" xfId="0" applyNumberFormat="1" applyFont="1" applyFill="1" applyBorder="1" applyAlignment="1">
      <alignment horizontal="center" vertical="center" wrapText="1"/>
    </xf>
    <xf numFmtId="14" fontId="5" fillId="4" borderId="16" xfId="0" applyNumberFormat="1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10" fontId="4" fillId="0" borderId="26" xfId="6" applyNumberFormat="1" applyFont="1" applyBorder="1" applyAlignment="1">
      <alignment horizontal="left" vertical="center"/>
    </xf>
    <xf numFmtId="0" fontId="4" fillId="0" borderId="0" xfId="7" applyFont="1" applyBorder="1" applyAlignment="1">
      <alignment vertical="center" wrapText="1"/>
    </xf>
    <xf numFmtId="0" fontId="5" fillId="17" borderId="23" xfId="7" applyFont="1" applyFill="1" applyBorder="1" applyAlignment="1">
      <alignment horizontal="center" vertical="center" wrapText="1"/>
    </xf>
    <xf numFmtId="179" fontId="5" fillId="17" borderId="58" xfId="7" applyNumberFormat="1" applyFont="1" applyFill="1" applyBorder="1" applyAlignment="1">
      <alignment horizontal="center" vertical="center" wrapText="1"/>
    </xf>
    <xf numFmtId="179" fontId="5" fillId="17" borderId="61" xfId="7" applyNumberFormat="1" applyFont="1" applyFill="1" applyBorder="1" applyAlignment="1">
      <alignment horizontal="center" vertical="center" wrapText="1"/>
    </xf>
    <xf numFmtId="179" fontId="5" fillId="17" borderId="23" xfId="7" applyNumberFormat="1" applyFont="1" applyFill="1" applyBorder="1" applyAlignment="1">
      <alignment vertical="center" wrapText="1"/>
    </xf>
    <xf numFmtId="0" fontId="5" fillId="6" borderId="71" xfId="7" applyFont="1" applyFill="1" applyBorder="1" applyAlignment="1">
      <alignment horizontal="left" vertical="center" wrapText="1"/>
    </xf>
    <xf numFmtId="0" fontId="5" fillId="6" borderId="66" xfId="7" applyFont="1" applyFill="1" applyBorder="1" applyAlignment="1">
      <alignment horizontal="left" vertical="center" wrapText="1"/>
    </xf>
    <xf numFmtId="0" fontId="5" fillId="6" borderId="28" xfId="7" applyFont="1" applyFill="1" applyBorder="1" applyAlignment="1">
      <alignment horizontal="left" vertical="center" wrapText="1"/>
    </xf>
    <xf numFmtId="0" fontId="5" fillId="2" borderId="28" xfId="7" applyFont="1" applyFill="1" applyBorder="1" applyAlignment="1">
      <alignment vertical="center" wrapText="1"/>
    </xf>
    <xf numFmtId="0" fontId="4" fillId="0" borderId="42" xfId="7" applyFont="1" applyBorder="1" applyAlignment="1">
      <alignment vertical="center" wrapText="1"/>
    </xf>
  </cellXfs>
  <cellStyles count="12">
    <cellStyle name="Euro" xfId="1"/>
    <cellStyle name="Monétaire" xfId="5" builtinId="4"/>
    <cellStyle name="Monétaire 2" xfId="3"/>
    <cellStyle name="Monétaire 3" xfId="8"/>
    <cellStyle name="Monétaire 4" xfId="11"/>
    <cellStyle name="Normal" xfId="0" builtinId="0"/>
    <cellStyle name="Normal 2" xfId="7"/>
    <cellStyle name="Normal 3" xfId="2"/>
    <cellStyle name="Normal 4" xfId="10"/>
    <cellStyle name="Pourcentage" xfId="6" builtinId="5"/>
    <cellStyle name="Pourcentage 2" xfId="4"/>
    <cellStyle name="Pourcentage 3" xfId="9"/>
  </cellStyles>
  <dxfs count="780"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  <dxf>
      <fill>
        <patternFill>
          <bgColor theme="1" tint="0.499984740745262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00FF"/>
      <color rgb="FFFFFF00"/>
      <color rgb="FFFFFF99"/>
      <color rgb="FF00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_X62%20&amp;%20X82%20local\X82\Commun%20IRS%20&amp;%20SBS\RSA-X82-Suivi%20prix-Rev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F4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W"/>
      <sheetName val="DAB"/>
      <sheetName val="CAB"/>
      <sheetName val="TAB"/>
      <sheetName val="Volumes &amp; Amortization"/>
      <sheetName val="Volumes SWS IRS"/>
      <sheetName val="Liste de choi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F4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8.vml"/><Relationship Id="rId7" Type="http://schemas.openxmlformats.org/officeDocument/2006/relationships/oleObject" Target="../embeddings/oleObject4.bin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92D050"/>
    <pageSetUpPr fitToPage="1"/>
  </sheetPr>
  <dimension ref="B2:T78"/>
  <sheetViews>
    <sheetView showGridLines="0" tabSelected="1" zoomScale="50" zoomScaleNormal="50" workbookViewId="0">
      <selection activeCell="D32" sqref="D32"/>
    </sheetView>
  </sheetViews>
  <sheetFormatPr baseColWidth="10" defaultRowHeight="21"/>
  <cols>
    <col min="1" max="1" width="1.33203125" style="351" customWidth="1"/>
    <col min="2" max="2" width="11.33203125" style="351" customWidth="1"/>
    <col min="3" max="3" width="12.1640625" style="351" customWidth="1"/>
    <col min="4" max="4" width="57.33203125" style="351" customWidth="1"/>
    <col min="5" max="5" width="13.33203125" style="351" customWidth="1"/>
    <col min="6" max="6" width="11" style="351" customWidth="1"/>
    <col min="7" max="9" width="24.1640625" style="351" customWidth="1"/>
    <col min="10" max="10" width="34.1640625" style="351" customWidth="1"/>
    <col min="11" max="11" width="23.83203125" style="351" customWidth="1"/>
    <col min="12" max="12" width="21.33203125" style="351" customWidth="1"/>
    <col min="13" max="13" width="21.33203125" style="446" customWidth="1"/>
    <col min="14" max="18" width="21.33203125" style="351" customWidth="1"/>
    <col min="19" max="19" width="33.5" style="353" customWidth="1"/>
    <col min="20" max="20" width="105.1640625" style="353" customWidth="1"/>
    <col min="21" max="21" width="18.5" style="351" customWidth="1"/>
    <col min="22" max="22" width="12" style="351" customWidth="1"/>
    <col min="23" max="16384" width="12" style="351"/>
  </cols>
  <sheetData>
    <row r="2" spans="2:20" ht="23.25">
      <c r="C2" s="556" t="s">
        <v>207</v>
      </c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</row>
    <row r="4" spans="2:20">
      <c r="C4" s="352" t="s">
        <v>163</v>
      </c>
      <c r="D4" s="352"/>
      <c r="E4" s="352"/>
      <c r="F4" s="352"/>
    </row>
    <row r="5" spans="2:20" ht="21.75" thickBot="1"/>
    <row r="6" spans="2:20" ht="65.25" customHeight="1" thickBot="1">
      <c r="C6" s="557" t="s">
        <v>140</v>
      </c>
      <c r="D6" s="558"/>
      <c r="E6" s="365" t="s">
        <v>162</v>
      </c>
      <c r="F6" s="365" t="s">
        <v>176</v>
      </c>
      <c r="G6" s="365" t="s">
        <v>182</v>
      </c>
      <c r="H6" s="365" t="s">
        <v>187</v>
      </c>
      <c r="I6" s="365" t="s">
        <v>192</v>
      </c>
      <c r="J6" s="365" t="s">
        <v>198</v>
      </c>
      <c r="K6" s="462" t="s">
        <v>202</v>
      </c>
      <c r="L6" s="465" t="s">
        <v>141</v>
      </c>
      <c r="M6" s="447" t="s">
        <v>203</v>
      </c>
      <c r="N6" s="462" t="s">
        <v>183</v>
      </c>
      <c r="O6" s="447" t="s">
        <v>188</v>
      </c>
      <c r="P6" s="365" t="s">
        <v>189</v>
      </c>
      <c r="Q6" s="365" t="s">
        <v>190</v>
      </c>
      <c r="R6" s="365" t="s">
        <v>168</v>
      </c>
      <c r="S6" s="365" t="s">
        <v>142</v>
      </c>
      <c r="T6" s="366" t="s">
        <v>193</v>
      </c>
    </row>
    <row r="7" spans="2:20" ht="31.5">
      <c r="B7" s="351" t="s">
        <v>223</v>
      </c>
      <c r="C7" s="544" t="s">
        <v>223</v>
      </c>
      <c r="D7" s="529" t="s">
        <v>210</v>
      </c>
      <c r="E7" s="418">
        <v>0.45</v>
      </c>
      <c r="F7" s="518">
        <v>1</v>
      </c>
      <c r="G7" s="530" t="s">
        <v>230</v>
      </c>
      <c r="H7" s="530" t="s">
        <v>231</v>
      </c>
      <c r="I7" s="530" t="s">
        <v>232</v>
      </c>
      <c r="J7" s="387"/>
      <c r="K7" s="480"/>
      <c r="L7" s="466">
        <f>'PF1'!F34</f>
        <v>15.004</v>
      </c>
      <c r="M7" s="448">
        <v>8.9440000000000008</v>
      </c>
      <c r="N7" s="504" t="s">
        <v>171</v>
      </c>
      <c r="O7" s="489">
        <v>0.111</v>
      </c>
      <c r="P7" s="397"/>
      <c r="Q7" s="397"/>
      <c r="R7" s="432"/>
      <c r="S7" s="362" t="s">
        <v>145</v>
      </c>
      <c r="T7" s="373" t="s">
        <v>146</v>
      </c>
    </row>
    <row r="8" spans="2:20">
      <c r="B8" s="351" t="s">
        <v>223</v>
      </c>
      <c r="C8" s="545"/>
      <c r="D8" s="356" t="s">
        <v>211</v>
      </c>
      <c r="E8" s="419">
        <v>0.1</v>
      </c>
      <c r="F8" s="519">
        <v>1</v>
      </c>
      <c r="G8" s="357" t="s">
        <v>230</v>
      </c>
      <c r="H8" s="357" t="s">
        <v>231</v>
      </c>
      <c r="I8" s="357" t="s">
        <v>232</v>
      </c>
      <c r="J8" s="388"/>
      <c r="K8" s="463"/>
      <c r="L8" s="467">
        <f>'PF1'!G34</f>
        <v>17.003999999999998</v>
      </c>
      <c r="M8" s="449">
        <v>13.704000000000001</v>
      </c>
      <c r="N8" s="560" t="s">
        <v>224</v>
      </c>
      <c r="O8" s="492">
        <v>0.111</v>
      </c>
      <c r="P8" s="404"/>
      <c r="Q8" s="404"/>
      <c r="R8" s="433"/>
      <c r="S8" s="354" t="s">
        <v>145</v>
      </c>
      <c r="T8" s="374" t="s">
        <v>146</v>
      </c>
    </row>
    <row r="9" spans="2:20">
      <c r="B9" s="351" t="s">
        <v>223</v>
      </c>
      <c r="C9" s="545"/>
      <c r="D9" s="356" t="s">
        <v>212</v>
      </c>
      <c r="E9" s="419">
        <v>0.4</v>
      </c>
      <c r="F9" s="519">
        <v>1</v>
      </c>
      <c r="G9" s="357" t="s">
        <v>230</v>
      </c>
      <c r="H9" s="357" t="s">
        <v>231</v>
      </c>
      <c r="I9" s="357" t="s">
        <v>232</v>
      </c>
      <c r="J9" s="388"/>
      <c r="K9" s="463"/>
      <c r="L9" s="467">
        <f>'PF1'!H34</f>
        <v>19.003999999999998</v>
      </c>
      <c r="M9" s="449">
        <v>15.343999999999999</v>
      </c>
      <c r="N9" s="560"/>
      <c r="O9" s="492">
        <v>0.111</v>
      </c>
      <c r="P9" s="404"/>
      <c r="Q9" s="404"/>
      <c r="R9" s="433"/>
      <c r="S9" s="354" t="s">
        <v>145</v>
      </c>
      <c r="T9" s="374" t="s">
        <v>146</v>
      </c>
    </row>
    <row r="10" spans="2:20">
      <c r="B10" s="351" t="s">
        <v>223</v>
      </c>
      <c r="C10" s="545"/>
      <c r="D10" s="356" t="s">
        <v>213</v>
      </c>
      <c r="E10" s="419">
        <v>0.01</v>
      </c>
      <c r="F10" s="519">
        <v>1</v>
      </c>
      <c r="G10" s="357" t="s">
        <v>230</v>
      </c>
      <c r="H10" s="357" t="s">
        <v>231</v>
      </c>
      <c r="I10" s="357" t="s">
        <v>232</v>
      </c>
      <c r="J10" s="388"/>
      <c r="K10" s="463"/>
      <c r="L10" s="467">
        <f>'PF1'!I34</f>
        <v>23.963999999999999</v>
      </c>
      <c r="M10" s="449">
        <v>27.263999999999999</v>
      </c>
      <c r="N10" s="560"/>
      <c r="O10" s="492">
        <v>0.111</v>
      </c>
      <c r="P10" s="404"/>
      <c r="Q10" s="404"/>
      <c r="R10" s="433"/>
      <c r="S10" s="354" t="s">
        <v>145</v>
      </c>
      <c r="T10" s="374" t="s">
        <v>146</v>
      </c>
    </row>
    <row r="11" spans="2:20" ht="21.75" thickBot="1">
      <c r="B11" s="351" t="s">
        <v>223</v>
      </c>
      <c r="C11" s="546"/>
      <c r="D11" s="527" t="s">
        <v>214</v>
      </c>
      <c r="E11" s="420">
        <v>0.04</v>
      </c>
      <c r="F11" s="520">
        <v>1</v>
      </c>
      <c r="G11" s="415" t="s">
        <v>230</v>
      </c>
      <c r="H11" s="415" t="s">
        <v>231</v>
      </c>
      <c r="I11" s="415" t="s">
        <v>232</v>
      </c>
      <c r="J11" s="389"/>
      <c r="K11" s="464"/>
      <c r="L11" s="468">
        <f>'PF1'!J34</f>
        <v>28.963999999999999</v>
      </c>
      <c r="M11" s="450">
        <v>28.904</v>
      </c>
      <c r="N11" s="561"/>
      <c r="O11" s="490">
        <v>0.111</v>
      </c>
      <c r="P11" s="398"/>
      <c r="Q11" s="398"/>
      <c r="R11" s="434"/>
      <c r="S11" s="360" t="s">
        <v>145</v>
      </c>
      <c r="T11" s="375" t="s">
        <v>146</v>
      </c>
    </row>
    <row r="12" spans="2:20">
      <c r="B12" s="351" t="s">
        <v>227</v>
      </c>
      <c r="C12" s="559" t="s">
        <v>227</v>
      </c>
      <c r="D12" s="529" t="s">
        <v>284</v>
      </c>
      <c r="E12" s="421">
        <v>0.56000000000000005</v>
      </c>
      <c r="F12" s="521">
        <v>1</v>
      </c>
      <c r="G12" s="429" t="s">
        <v>230</v>
      </c>
      <c r="H12" s="414" t="s">
        <v>231</v>
      </c>
      <c r="I12" s="414" t="s">
        <v>232</v>
      </c>
      <c r="J12" s="399"/>
      <c r="K12" s="481"/>
      <c r="L12" s="469">
        <f>'PF2'!F29</f>
        <v>21.243000000000002</v>
      </c>
      <c r="M12" s="451">
        <v>19.253</v>
      </c>
      <c r="N12" s="502" t="s">
        <v>121</v>
      </c>
      <c r="O12" s="497"/>
      <c r="P12" s="400"/>
      <c r="Q12" s="400"/>
      <c r="R12" s="435"/>
      <c r="S12" s="368" t="s">
        <v>148</v>
      </c>
      <c r="T12" s="422" t="s">
        <v>147</v>
      </c>
    </row>
    <row r="13" spans="2:20">
      <c r="B13" s="351" t="s">
        <v>227</v>
      </c>
      <c r="C13" s="545"/>
      <c r="D13" s="356" t="s">
        <v>281</v>
      </c>
      <c r="E13" s="419" t="s">
        <v>126</v>
      </c>
      <c r="F13" s="519">
        <v>1</v>
      </c>
      <c r="G13" s="357" t="s">
        <v>230</v>
      </c>
      <c r="H13" s="357" t="s">
        <v>231</v>
      </c>
      <c r="I13" s="357" t="s">
        <v>232</v>
      </c>
      <c r="J13" s="388"/>
      <c r="K13" s="463"/>
      <c r="L13" s="470"/>
      <c r="M13" s="452"/>
      <c r="N13" s="463"/>
      <c r="O13" s="496"/>
      <c r="P13" s="371"/>
      <c r="Q13" s="371"/>
      <c r="R13" s="436"/>
      <c r="S13" s="371"/>
      <c r="T13" s="376"/>
    </row>
    <row r="14" spans="2:20">
      <c r="B14" s="351" t="s">
        <v>227</v>
      </c>
      <c r="C14" s="545"/>
      <c r="D14" s="356" t="s">
        <v>285</v>
      </c>
      <c r="E14" s="419">
        <v>0.22</v>
      </c>
      <c r="F14" s="519">
        <v>1</v>
      </c>
      <c r="G14" s="357" t="s">
        <v>230</v>
      </c>
      <c r="H14" s="357" t="s">
        <v>231</v>
      </c>
      <c r="I14" s="357" t="s">
        <v>232</v>
      </c>
      <c r="J14" s="388"/>
      <c r="K14" s="463"/>
      <c r="L14" s="471">
        <f>'PF2'!G29</f>
        <v>25.783000000000001</v>
      </c>
      <c r="M14" s="453">
        <v>19.98</v>
      </c>
      <c r="N14" s="503" t="s">
        <v>121</v>
      </c>
      <c r="O14" s="492">
        <v>19.981000000000002</v>
      </c>
      <c r="P14" s="404"/>
      <c r="Q14" s="404"/>
      <c r="R14" s="433"/>
      <c r="S14" s="354" t="s">
        <v>148</v>
      </c>
      <c r="T14" s="374" t="s">
        <v>147</v>
      </c>
    </row>
    <row r="15" spans="2:20">
      <c r="B15" s="351" t="s">
        <v>227</v>
      </c>
      <c r="C15" s="545"/>
      <c r="D15" s="356" t="s">
        <v>280</v>
      </c>
      <c r="E15" s="419" t="s">
        <v>126</v>
      </c>
      <c r="F15" s="519">
        <v>1</v>
      </c>
      <c r="G15" s="357" t="s">
        <v>230</v>
      </c>
      <c r="H15" s="357" t="s">
        <v>231</v>
      </c>
      <c r="I15" s="357" t="s">
        <v>232</v>
      </c>
      <c r="J15" s="388"/>
      <c r="K15" s="463"/>
      <c r="L15" s="470"/>
      <c r="M15" s="452"/>
      <c r="N15" s="463"/>
      <c r="O15" s="496"/>
      <c r="P15" s="371"/>
      <c r="Q15" s="371"/>
      <c r="R15" s="436"/>
      <c r="S15" s="371"/>
      <c r="T15" s="376"/>
    </row>
    <row r="16" spans="2:20">
      <c r="B16" s="351" t="s">
        <v>227</v>
      </c>
      <c r="C16" s="545"/>
      <c r="D16" s="356" t="s">
        <v>282</v>
      </c>
      <c r="E16" s="419">
        <v>0.22</v>
      </c>
      <c r="F16" s="519">
        <v>1</v>
      </c>
      <c r="G16" s="357" t="s">
        <v>230</v>
      </c>
      <c r="H16" s="357" t="s">
        <v>231</v>
      </c>
      <c r="I16" s="357" t="s">
        <v>232</v>
      </c>
      <c r="J16" s="388"/>
      <c r="K16" s="463"/>
      <c r="L16" s="471">
        <f>'PF2'!H29</f>
        <v>31.243000000000002</v>
      </c>
      <c r="M16" s="453">
        <v>20.54</v>
      </c>
      <c r="N16" s="503" t="s">
        <v>121</v>
      </c>
      <c r="O16" s="492">
        <v>20.541</v>
      </c>
      <c r="P16" s="404"/>
      <c r="Q16" s="404"/>
      <c r="R16" s="433"/>
      <c r="S16" s="354" t="s">
        <v>148</v>
      </c>
      <c r="T16" s="374" t="s">
        <v>147</v>
      </c>
    </row>
    <row r="17" spans="2:20" ht="21.75" thickBot="1">
      <c r="B17" s="351" t="s">
        <v>227</v>
      </c>
      <c r="C17" s="546"/>
      <c r="D17" s="527" t="s">
        <v>283</v>
      </c>
      <c r="E17" s="420" t="s">
        <v>126</v>
      </c>
      <c r="F17" s="520">
        <v>1</v>
      </c>
      <c r="G17" s="359" t="s">
        <v>230</v>
      </c>
      <c r="H17" s="359" t="s">
        <v>231</v>
      </c>
      <c r="I17" s="359" t="s">
        <v>232</v>
      </c>
      <c r="J17" s="389"/>
      <c r="K17" s="464"/>
      <c r="L17" s="472"/>
      <c r="M17" s="454"/>
      <c r="N17" s="464"/>
      <c r="O17" s="494"/>
      <c r="P17" s="372"/>
      <c r="Q17" s="372"/>
      <c r="R17" s="437"/>
      <c r="S17" s="372"/>
      <c r="T17" s="377"/>
    </row>
    <row r="18" spans="2:20">
      <c r="B18" s="351" t="s">
        <v>228</v>
      </c>
      <c r="C18" s="544" t="s">
        <v>228</v>
      </c>
      <c r="D18" s="529" t="s">
        <v>286</v>
      </c>
      <c r="E18" s="419">
        <v>0.02</v>
      </c>
      <c r="F18" s="521">
        <v>1</v>
      </c>
      <c r="G18" s="361" t="s">
        <v>230</v>
      </c>
      <c r="H18" s="361" t="s">
        <v>231</v>
      </c>
      <c r="I18" s="361" t="s">
        <v>232</v>
      </c>
      <c r="J18" s="387"/>
      <c r="K18" s="480"/>
      <c r="L18" s="473">
        <f>'PF3'!F29</f>
        <v>46.115000000000002</v>
      </c>
      <c r="M18" s="455">
        <v>46.12</v>
      </c>
      <c r="N18" s="498" t="s">
        <v>121</v>
      </c>
      <c r="O18" s="489">
        <v>0.111</v>
      </c>
      <c r="P18" s="397"/>
      <c r="Q18" s="397"/>
      <c r="R18" s="432"/>
      <c r="S18" s="362" t="s">
        <v>148</v>
      </c>
      <c r="T18" s="373" t="s">
        <v>147</v>
      </c>
    </row>
    <row r="19" spans="2:20">
      <c r="B19" s="351" t="s">
        <v>228</v>
      </c>
      <c r="C19" s="545"/>
      <c r="D19" s="356" t="s">
        <v>287</v>
      </c>
      <c r="E19" s="419" t="s">
        <v>126</v>
      </c>
      <c r="F19" s="519"/>
      <c r="G19" s="357" t="s">
        <v>230</v>
      </c>
      <c r="H19" s="357" t="s">
        <v>231</v>
      </c>
      <c r="I19" s="357" t="s">
        <v>232</v>
      </c>
      <c r="J19" s="388"/>
      <c r="K19" s="463"/>
      <c r="L19" s="470"/>
      <c r="M19" s="452"/>
      <c r="N19" s="463"/>
      <c r="O19" s="496"/>
      <c r="P19" s="371"/>
      <c r="Q19" s="371"/>
      <c r="R19" s="436"/>
      <c r="S19" s="371"/>
      <c r="T19" s="376"/>
    </row>
    <row r="20" spans="2:20">
      <c r="B20" s="351" t="s">
        <v>228</v>
      </c>
      <c r="C20" s="545"/>
      <c r="D20" s="356" t="s">
        <v>288</v>
      </c>
      <c r="E20" s="419">
        <v>0.02</v>
      </c>
      <c r="F20" s="519">
        <v>1</v>
      </c>
      <c r="G20" s="357" t="s">
        <v>230</v>
      </c>
      <c r="H20" s="357" t="s">
        <v>231</v>
      </c>
      <c r="I20" s="357" t="s">
        <v>232</v>
      </c>
      <c r="J20" s="388"/>
      <c r="K20" s="463"/>
      <c r="L20" s="471">
        <f>L18</f>
        <v>46.115000000000002</v>
      </c>
      <c r="M20" s="453">
        <v>46.12</v>
      </c>
      <c r="N20" s="503" t="s">
        <v>121</v>
      </c>
      <c r="O20" s="492">
        <v>0.111</v>
      </c>
      <c r="P20" s="404"/>
      <c r="Q20" s="404"/>
      <c r="R20" s="433"/>
      <c r="S20" s="354" t="s">
        <v>148</v>
      </c>
      <c r="T20" s="374" t="s">
        <v>147</v>
      </c>
    </row>
    <row r="21" spans="2:20" ht="21.75" thickBot="1">
      <c r="B21" s="351" t="s">
        <v>228</v>
      </c>
      <c r="C21" s="546"/>
      <c r="D21" s="527" t="s">
        <v>289</v>
      </c>
      <c r="E21" s="419" t="s">
        <v>126</v>
      </c>
      <c r="F21" s="522"/>
      <c r="G21" s="359" t="s">
        <v>230</v>
      </c>
      <c r="H21" s="359" t="s">
        <v>231</v>
      </c>
      <c r="I21" s="359" t="s">
        <v>232</v>
      </c>
      <c r="J21" s="388"/>
      <c r="K21" s="464"/>
      <c r="L21" s="472"/>
      <c r="M21" s="454"/>
      <c r="N21" s="464"/>
      <c r="O21" s="494"/>
      <c r="P21" s="372"/>
      <c r="Q21" s="372"/>
      <c r="R21" s="437"/>
      <c r="S21" s="372"/>
      <c r="T21" s="377"/>
    </row>
    <row r="22" spans="2:20">
      <c r="B22" s="351" t="s">
        <v>229</v>
      </c>
      <c r="C22" s="544" t="s">
        <v>229</v>
      </c>
      <c r="D22" s="547" t="s">
        <v>290</v>
      </c>
      <c r="E22" s="550">
        <v>0.02</v>
      </c>
      <c r="F22" s="553">
        <v>1</v>
      </c>
      <c r="G22" s="539" t="s">
        <v>230</v>
      </c>
      <c r="H22" s="539" t="s">
        <v>231</v>
      </c>
      <c r="I22" s="539" t="s">
        <v>232</v>
      </c>
      <c r="J22" s="390"/>
      <c r="K22" s="480"/>
      <c r="L22" s="473" t="e">
        <f>[2]PF4!F35</f>
        <v>#REF!</v>
      </c>
      <c r="M22" s="507">
        <v>19.925999999999998</v>
      </c>
      <c r="N22" s="510" t="s">
        <v>173</v>
      </c>
      <c r="O22" s="493"/>
      <c r="P22" s="370"/>
      <c r="Q22" s="370"/>
      <c r="R22" s="438"/>
      <c r="S22" s="363" t="s">
        <v>199</v>
      </c>
      <c r="T22" s="378" t="s">
        <v>194</v>
      </c>
    </row>
    <row r="23" spans="2:20">
      <c r="B23" s="351" t="s">
        <v>229</v>
      </c>
      <c r="C23" s="545"/>
      <c r="D23" s="548"/>
      <c r="E23" s="551"/>
      <c r="F23" s="554"/>
      <c r="G23" s="540"/>
      <c r="H23" s="540"/>
      <c r="I23" s="540"/>
      <c r="J23" s="388"/>
      <c r="K23" s="482"/>
      <c r="L23" s="471" t="e">
        <f>[2]PF4!F36</f>
        <v>#REF!</v>
      </c>
      <c r="M23" s="508">
        <v>22.326858974358974</v>
      </c>
      <c r="N23" s="512" t="s">
        <v>121</v>
      </c>
      <c r="O23" s="496"/>
      <c r="P23" s="371"/>
      <c r="Q23" s="371"/>
      <c r="R23" s="436"/>
      <c r="S23" s="355" t="s">
        <v>204</v>
      </c>
      <c r="T23" s="379" t="s">
        <v>194</v>
      </c>
    </row>
    <row r="24" spans="2:20">
      <c r="B24" s="351" t="s">
        <v>229</v>
      </c>
      <c r="C24" s="545"/>
      <c r="D24" s="356"/>
      <c r="E24" s="419" t="s">
        <v>126</v>
      </c>
      <c r="F24" s="519"/>
      <c r="G24" s="357" t="s">
        <v>230</v>
      </c>
      <c r="H24" s="357" t="s">
        <v>231</v>
      </c>
      <c r="I24" s="357" t="s">
        <v>232</v>
      </c>
      <c r="J24" s="388"/>
      <c r="K24" s="463"/>
      <c r="L24" s="470"/>
      <c r="M24" s="452"/>
      <c r="N24" s="463"/>
      <c r="O24" s="496"/>
      <c r="P24" s="371"/>
      <c r="Q24" s="371"/>
      <c r="R24" s="436"/>
      <c r="S24" s="371"/>
      <c r="T24" s="376"/>
    </row>
    <row r="25" spans="2:20">
      <c r="B25" s="351" t="s">
        <v>229</v>
      </c>
      <c r="C25" s="545"/>
      <c r="D25" s="549"/>
      <c r="E25" s="552">
        <v>0.02</v>
      </c>
      <c r="F25" s="555">
        <v>1</v>
      </c>
      <c r="G25" s="541" t="s">
        <v>230</v>
      </c>
      <c r="H25" s="541" t="s">
        <v>231</v>
      </c>
      <c r="I25" s="541" t="s">
        <v>232</v>
      </c>
      <c r="J25" s="391"/>
      <c r="K25" s="463"/>
      <c r="L25" s="471" t="e">
        <f>L22</f>
        <v>#REF!</v>
      </c>
      <c r="M25" s="509">
        <v>19.925999999999998</v>
      </c>
      <c r="N25" s="511" t="s">
        <v>173</v>
      </c>
      <c r="O25" s="496"/>
      <c r="P25" s="371"/>
      <c r="Q25" s="371"/>
      <c r="R25" s="436"/>
      <c r="S25" s="355" t="s">
        <v>199</v>
      </c>
      <c r="T25" s="379" t="s">
        <v>194</v>
      </c>
    </row>
    <row r="26" spans="2:20">
      <c r="B26" s="351" t="s">
        <v>229</v>
      </c>
      <c r="C26" s="545"/>
      <c r="D26" s="548"/>
      <c r="E26" s="551"/>
      <c r="F26" s="554"/>
      <c r="G26" s="540"/>
      <c r="H26" s="540"/>
      <c r="I26" s="540"/>
      <c r="J26" s="388"/>
      <c r="K26" s="482"/>
      <c r="L26" s="471" t="e">
        <f>L23</f>
        <v>#REF!</v>
      </c>
      <c r="M26" s="508">
        <v>22.326858974358974</v>
      </c>
      <c r="N26" s="512" t="s">
        <v>121</v>
      </c>
      <c r="O26" s="496"/>
      <c r="P26" s="371"/>
      <c r="Q26" s="371"/>
      <c r="R26" s="436"/>
      <c r="S26" s="355" t="s">
        <v>204</v>
      </c>
      <c r="T26" s="379" t="s">
        <v>194</v>
      </c>
    </row>
    <row r="27" spans="2:20" ht="21.75" thickBot="1">
      <c r="B27" s="351" t="s">
        <v>229</v>
      </c>
      <c r="C27" s="546"/>
      <c r="D27" s="358"/>
      <c r="E27" s="420" t="s">
        <v>126</v>
      </c>
      <c r="F27" s="520"/>
      <c r="G27" s="359" t="s">
        <v>230</v>
      </c>
      <c r="H27" s="359" t="s">
        <v>231</v>
      </c>
      <c r="I27" s="359" t="s">
        <v>232</v>
      </c>
      <c r="J27" s="388"/>
      <c r="K27" s="463"/>
      <c r="L27" s="470"/>
      <c r="M27" s="452"/>
      <c r="N27" s="463"/>
      <c r="O27" s="496"/>
      <c r="P27" s="371"/>
      <c r="Q27" s="371"/>
      <c r="R27" s="436"/>
      <c r="S27" s="371"/>
      <c r="T27" s="376"/>
    </row>
    <row r="28" spans="2:20">
      <c r="B28" s="351" t="s">
        <v>245</v>
      </c>
      <c r="C28" s="544" t="s">
        <v>245</v>
      </c>
      <c r="D28" s="407"/>
      <c r="E28" s="419">
        <v>0.73050000000000004</v>
      </c>
      <c r="F28" s="521">
        <v>1</v>
      </c>
      <c r="G28" s="430" t="s">
        <v>230</v>
      </c>
      <c r="H28" s="361" t="s">
        <v>231</v>
      </c>
      <c r="I28" s="361" t="s">
        <v>232</v>
      </c>
      <c r="J28" s="387"/>
      <c r="K28" s="480"/>
      <c r="L28" s="474">
        <f>'PF5'!F44</f>
        <v>20.876826354575456</v>
      </c>
      <c r="M28" s="456">
        <v>11.843999999999999</v>
      </c>
      <c r="N28" s="536" t="s">
        <v>184</v>
      </c>
      <c r="O28" s="489">
        <v>10.111000000000001</v>
      </c>
      <c r="P28" s="397"/>
      <c r="Q28" s="397"/>
      <c r="R28" s="432"/>
      <c r="S28" s="362" t="s">
        <v>143</v>
      </c>
      <c r="T28" s="373" t="s">
        <v>195</v>
      </c>
    </row>
    <row r="29" spans="2:20">
      <c r="B29" s="351" t="s">
        <v>245</v>
      </c>
      <c r="C29" s="545"/>
      <c r="D29" s="356"/>
      <c r="E29" s="419" t="s">
        <v>126</v>
      </c>
      <c r="F29" s="519"/>
      <c r="G29" s="357" t="s">
        <v>230</v>
      </c>
      <c r="H29" s="357" t="s">
        <v>231</v>
      </c>
      <c r="I29" s="357" t="s">
        <v>232</v>
      </c>
      <c r="J29" s="388"/>
      <c r="K29" s="463"/>
      <c r="L29" s="470"/>
      <c r="M29" s="452"/>
      <c r="N29" s="537"/>
      <c r="O29" s="496"/>
      <c r="P29" s="371"/>
      <c r="Q29" s="371"/>
      <c r="R29" s="436"/>
      <c r="S29" s="371"/>
      <c r="T29" s="376"/>
    </row>
    <row r="30" spans="2:20">
      <c r="B30" s="351" t="s">
        <v>245</v>
      </c>
      <c r="C30" s="545"/>
      <c r="D30" s="356"/>
      <c r="E30" s="419">
        <v>0.4995</v>
      </c>
      <c r="F30" s="519">
        <v>1</v>
      </c>
      <c r="G30" s="357" t="s">
        <v>230</v>
      </c>
      <c r="H30" s="357" t="s">
        <v>231</v>
      </c>
      <c r="I30" s="357" t="s">
        <v>232</v>
      </c>
      <c r="J30" s="388"/>
      <c r="K30" s="463"/>
      <c r="L30" s="475">
        <f>L28</f>
        <v>20.876826354575456</v>
      </c>
      <c r="M30" s="457">
        <v>11.843999999999999</v>
      </c>
      <c r="N30" s="537"/>
      <c r="O30" s="492">
        <v>10.111000000000001</v>
      </c>
      <c r="P30" s="404"/>
      <c r="Q30" s="404"/>
      <c r="R30" s="433"/>
      <c r="S30" s="354" t="s">
        <v>143</v>
      </c>
      <c r="T30" s="374" t="s">
        <v>195</v>
      </c>
    </row>
    <row r="31" spans="2:20" ht="21.75" thickBot="1">
      <c r="B31" s="351" t="s">
        <v>245</v>
      </c>
      <c r="C31" s="546"/>
      <c r="D31" s="358"/>
      <c r="E31" s="420" t="s">
        <v>126</v>
      </c>
      <c r="F31" s="520"/>
      <c r="G31" s="359" t="s">
        <v>230</v>
      </c>
      <c r="H31" s="359" t="s">
        <v>231</v>
      </c>
      <c r="I31" s="359" t="s">
        <v>232</v>
      </c>
      <c r="J31" s="388"/>
      <c r="K31" s="463"/>
      <c r="L31" s="470"/>
      <c r="M31" s="452"/>
      <c r="N31" s="538"/>
      <c r="O31" s="496"/>
      <c r="P31" s="371"/>
      <c r="Q31" s="371"/>
      <c r="R31" s="436"/>
      <c r="S31" s="371"/>
      <c r="T31" s="376"/>
    </row>
    <row r="32" spans="2:20">
      <c r="B32" s="351" t="s">
        <v>246</v>
      </c>
      <c r="C32" s="562" t="s">
        <v>246</v>
      </c>
      <c r="D32" s="407"/>
      <c r="E32" s="418">
        <v>0.26949999999999996</v>
      </c>
      <c r="F32" s="518">
        <v>1</v>
      </c>
      <c r="G32" s="445" t="s">
        <v>230</v>
      </c>
      <c r="H32" s="361" t="s">
        <v>231</v>
      </c>
      <c r="I32" s="361" t="s">
        <v>232</v>
      </c>
      <c r="J32" s="387"/>
      <c r="K32" s="480"/>
      <c r="L32" s="476">
        <f>'PF5'!G44</f>
        <v>21.780910723873298</v>
      </c>
      <c r="M32" s="448">
        <v>6.2489999999999997</v>
      </c>
      <c r="N32" s="531" t="s">
        <v>172</v>
      </c>
      <c r="O32" s="489">
        <v>0.111</v>
      </c>
      <c r="P32" s="397"/>
      <c r="Q32" s="397"/>
      <c r="R32" s="432"/>
      <c r="S32" s="362" t="s">
        <v>144</v>
      </c>
      <c r="T32" s="378" t="s">
        <v>196</v>
      </c>
    </row>
    <row r="33" spans="2:20" ht="21.75" thickBot="1">
      <c r="B33" s="351" t="s">
        <v>246</v>
      </c>
      <c r="C33" s="546"/>
      <c r="D33" s="408"/>
      <c r="E33" s="420">
        <v>0.50049999999999994</v>
      </c>
      <c r="F33" s="520">
        <v>1</v>
      </c>
      <c r="G33" s="359" t="s">
        <v>230</v>
      </c>
      <c r="H33" s="359" t="s">
        <v>231</v>
      </c>
      <c r="I33" s="359" t="s">
        <v>232</v>
      </c>
      <c r="J33" s="388"/>
      <c r="K33" s="463"/>
      <c r="L33" s="477">
        <f>L32</f>
        <v>21.780910723873298</v>
      </c>
      <c r="M33" s="458">
        <v>6.2489999999999997</v>
      </c>
      <c r="N33" s="532"/>
      <c r="O33" s="490">
        <v>0.111</v>
      </c>
      <c r="P33" s="398"/>
      <c r="Q33" s="398"/>
      <c r="R33" s="434"/>
      <c r="S33" s="360" t="s">
        <v>144</v>
      </c>
      <c r="T33" s="380" t="s">
        <v>196</v>
      </c>
    </row>
    <row r="34" spans="2:20">
      <c r="B34" s="351" t="s">
        <v>248</v>
      </c>
      <c r="C34" s="544" t="s">
        <v>248</v>
      </c>
      <c r="D34" s="563"/>
      <c r="E34" s="550">
        <v>0.68</v>
      </c>
      <c r="F34" s="553">
        <v>1</v>
      </c>
      <c r="G34" s="542" t="s">
        <v>230</v>
      </c>
      <c r="H34" s="542" t="s">
        <v>231</v>
      </c>
      <c r="I34" s="542" t="s">
        <v>232</v>
      </c>
      <c r="J34" s="390"/>
      <c r="K34" s="480"/>
      <c r="L34" s="473">
        <f>'PF5'!H53</f>
        <v>25.68592753510779</v>
      </c>
      <c r="M34" s="451">
        <v>8.6300000000000008</v>
      </c>
      <c r="N34" s="500" t="s">
        <v>121</v>
      </c>
      <c r="O34" s="493"/>
      <c r="P34" s="370"/>
      <c r="Q34" s="370"/>
      <c r="R34" s="438"/>
      <c r="S34" s="363" t="s">
        <v>199</v>
      </c>
      <c r="T34" s="378" t="s">
        <v>196</v>
      </c>
    </row>
    <row r="35" spans="2:20" ht="21.75" thickBot="1">
      <c r="B35" s="351" t="s">
        <v>248</v>
      </c>
      <c r="C35" s="546"/>
      <c r="D35" s="564"/>
      <c r="E35" s="565"/>
      <c r="F35" s="566"/>
      <c r="G35" s="543"/>
      <c r="H35" s="543"/>
      <c r="I35" s="543"/>
      <c r="J35" s="389"/>
      <c r="K35" s="483"/>
      <c r="L35" s="478">
        <f>'PF5'!H54</f>
        <v>24.945927535107792</v>
      </c>
      <c r="M35" s="505">
        <v>7.89</v>
      </c>
      <c r="N35" s="506" t="s">
        <v>121</v>
      </c>
      <c r="O35" s="494"/>
      <c r="P35" s="372"/>
      <c r="Q35" s="372"/>
      <c r="R35" s="437"/>
      <c r="S35" s="364" t="s">
        <v>204</v>
      </c>
      <c r="T35" s="380" t="s">
        <v>196</v>
      </c>
    </row>
    <row r="36" spans="2:20" ht="21.75" thickBot="1">
      <c r="B36" s="351" t="s">
        <v>249</v>
      </c>
      <c r="C36" s="423" t="s">
        <v>249</v>
      </c>
      <c r="D36" s="416"/>
      <c r="E36" s="421">
        <v>0.24</v>
      </c>
      <c r="F36" s="523">
        <v>2</v>
      </c>
      <c r="G36" s="424" t="s">
        <v>230</v>
      </c>
      <c r="H36" s="424" t="s">
        <v>231</v>
      </c>
      <c r="I36" s="424" t="s">
        <v>232</v>
      </c>
      <c r="J36" s="399"/>
      <c r="K36" s="481"/>
      <c r="L36" s="479">
        <f>'PF5'!I44</f>
        <v>23.7131623167048</v>
      </c>
      <c r="M36" s="459">
        <v>6.3339999999999996</v>
      </c>
      <c r="N36" s="501" t="s">
        <v>121</v>
      </c>
      <c r="O36" s="495">
        <v>6.1109999999999998</v>
      </c>
      <c r="P36" s="425"/>
      <c r="Q36" s="425"/>
      <c r="R36" s="439"/>
      <c r="S36" s="426" t="s">
        <v>144</v>
      </c>
      <c r="T36" s="427" t="s">
        <v>196</v>
      </c>
    </row>
    <row r="37" spans="2:20">
      <c r="B37" s="351" t="s">
        <v>250</v>
      </c>
      <c r="C37" s="544" t="s">
        <v>250</v>
      </c>
      <c r="D37" s="563"/>
      <c r="E37" s="550">
        <v>0.46</v>
      </c>
      <c r="F37" s="553">
        <v>1</v>
      </c>
      <c r="G37" s="542" t="s">
        <v>230</v>
      </c>
      <c r="H37" s="542" t="s">
        <v>231</v>
      </c>
      <c r="I37" s="542" t="s">
        <v>232</v>
      </c>
      <c r="J37" s="396"/>
      <c r="K37" s="480"/>
      <c r="L37" s="473">
        <f>'PF5'!J53</f>
        <v>27.352175205680076</v>
      </c>
      <c r="M37" s="460">
        <v>8.3140000000000001</v>
      </c>
      <c r="N37" s="500" t="s">
        <v>121</v>
      </c>
      <c r="O37" s="493"/>
      <c r="P37" s="370"/>
      <c r="Q37" s="370"/>
      <c r="R37" s="438"/>
      <c r="S37" s="363" t="s">
        <v>199</v>
      </c>
      <c r="T37" s="378" t="s">
        <v>196</v>
      </c>
    </row>
    <row r="38" spans="2:20" ht="21.75" thickBot="1">
      <c r="B38" s="351" t="s">
        <v>250</v>
      </c>
      <c r="C38" s="546"/>
      <c r="D38" s="564"/>
      <c r="E38" s="565"/>
      <c r="F38" s="566"/>
      <c r="G38" s="543"/>
      <c r="H38" s="543"/>
      <c r="I38" s="543"/>
      <c r="J38" s="389"/>
      <c r="K38" s="483"/>
      <c r="L38" s="478">
        <f>'PF5'!J54</f>
        <v>26.612175205680074</v>
      </c>
      <c r="M38" s="505">
        <v>7.5739999999999998</v>
      </c>
      <c r="N38" s="506" t="s">
        <v>121</v>
      </c>
      <c r="O38" s="494"/>
      <c r="P38" s="372"/>
      <c r="Q38" s="372"/>
      <c r="R38" s="437"/>
      <c r="S38" s="364" t="s">
        <v>204</v>
      </c>
      <c r="T38" s="380" t="s">
        <v>196</v>
      </c>
    </row>
    <row r="39" spans="2:20">
      <c r="B39" s="351" t="s">
        <v>251</v>
      </c>
      <c r="C39" s="559" t="s">
        <v>251</v>
      </c>
      <c r="D39" s="406"/>
      <c r="E39" s="419">
        <f>22%*0.6</f>
        <v>0.13200000000000001</v>
      </c>
      <c r="F39" s="521">
        <v>1</v>
      </c>
      <c r="G39" s="444" t="s">
        <v>230</v>
      </c>
      <c r="H39" s="367" t="s">
        <v>231</v>
      </c>
      <c r="I39" s="367" t="s">
        <v>232</v>
      </c>
      <c r="J39" s="399"/>
      <c r="K39" s="481"/>
      <c r="L39" s="469">
        <f>'PF5'!K44</f>
        <v>25.778993526087447</v>
      </c>
      <c r="M39" s="451">
        <v>6.8559999999999999</v>
      </c>
      <c r="N39" s="533" t="s">
        <v>121</v>
      </c>
      <c r="O39" s="491">
        <v>6.1109999999999998</v>
      </c>
      <c r="P39" s="409"/>
      <c r="Q39" s="409"/>
      <c r="R39" s="440"/>
      <c r="S39" s="368" t="s">
        <v>144</v>
      </c>
      <c r="T39" s="381" t="s">
        <v>196</v>
      </c>
    </row>
    <row r="40" spans="2:20">
      <c r="B40" s="351" t="s">
        <v>251</v>
      </c>
      <c r="C40" s="545"/>
      <c r="D40" s="356"/>
      <c r="E40" s="419">
        <f>22%*0.6</f>
        <v>0.13200000000000001</v>
      </c>
      <c r="F40" s="519">
        <v>1</v>
      </c>
      <c r="G40" s="357" t="s">
        <v>230</v>
      </c>
      <c r="H40" s="357" t="s">
        <v>231</v>
      </c>
      <c r="I40" s="357" t="s">
        <v>232</v>
      </c>
      <c r="J40" s="388"/>
      <c r="K40" s="463"/>
      <c r="L40" s="471">
        <f>L39</f>
        <v>25.778993526087447</v>
      </c>
      <c r="M40" s="453">
        <v>6.8559999999999999</v>
      </c>
      <c r="N40" s="534"/>
      <c r="O40" s="492">
        <v>6.1109999999999998</v>
      </c>
      <c r="P40" s="404"/>
      <c r="Q40" s="404"/>
      <c r="R40" s="433"/>
      <c r="S40" s="354" t="s">
        <v>144</v>
      </c>
      <c r="T40" s="379" t="s">
        <v>196</v>
      </c>
    </row>
    <row r="41" spans="2:20">
      <c r="B41" s="351" t="s">
        <v>251</v>
      </c>
      <c r="C41" s="545"/>
      <c r="D41" s="356"/>
      <c r="E41" s="419">
        <f>22%*0.4</f>
        <v>8.8000000000000009E-2</v>
      </c>
      <c r="F41" s="519">
        <v>1</v>
      </c>
      <c r="G41" s="357" t="s">
        <v>230</v>
      </c>
      <c r="H41" s="357" t="s">
        <v>231</v>
      </c>
      <c r="I41" s="357" t="s">
        <v>232</v>
      </c>
      <c r="J41" s="388"/>
      <c r="K41" s="463"/>
      <c r="L41" s="471">
        <f>'PF5'!L44</f>
        <v>26.778993526087447</v>
      </c>
      <c r="M41" s="453">
        <v>6.8559999999999999</v>
      </c>
      <c r="N41" s="534"/>
      <c r="O41" s="492">
        <v>6.8810000000000002</v>
      </c>
      <c r="P41" s="404"/>
      <c r="Q41" s="404"/>
      <c r="R41" s="433"/>
      <c r="S41" s="354" t="s">
        <v>144</v>
      </c>
      <c r="T41" s="379" t="s">
        <v>196</v>
      </c>
    </row>
    <row r="42" spans="2:20" ht="21.75" thickBot="1">
      <c r="B42" s="351" t="s">
        <v>251</v>
      </c>
      <c r="C42" s="546"/>
      <c r="D42" s="408"/>
      <c r="E42" s="419">
        <f>22%*0.4</f>
        <v>8.8000000000000009E-2</v>
      </c>
      <c r="F42" s="522">
        <v>1</v>
      </c>
      <c r="G42" s="431" t="s">
        <v>230</v>
      </c>
      <c r="H42" s="359" t="s">
        <v>231</v>
      </c>
      <c r="I42" s="359" t="s">
        <v>232</v>
      </c>
      <c r="J42" s="388"/>
      <c r="K42" s="463"/>
      <c r="L42" s="478">
        <f>L41</f>
        <v>26.778993526087447</v>
      </c>
      <c r="M42" s="461">
        <v>6.8559999999999999</v>
      </c>
      <c r="N42" s="535"/>
      <c r="O42" s="490">
        <v>6.8810000000000002</v>
      </c>
      <c r="P42" s="398"/>
      <c r="Q42" s="398"/>
      <c r="R42" s="434"/>
      <c r="S42" s="360" t="s">
        <v>144</v>
      </c>
      <c r="T42" s="380" t="s">
        <v>196</v>
      </c>
    </row>
    <row r="43" spans="2:20">
      <c r="B43" s="351" t="s">
        <v>262</v>
      </c>
      <c r="C43" s="544" t="s">
        <v>262</v>
      </c>
      <c r="D43" s="563"/>
      <c r="E43" s="550">
        <v>1</v>
      </c>
      <c r="F43" s="553">
        <v>1</v>
      </c>
      <c r="G43" s="542" t="s">
        <v>230</v>
      </c>
      <c r="H43" s="542" t="s">
        <v>231</v>
      </c>
      <c r="I43" s="542" t="s">
        <v>232</v>
      </c>
      <c r="J43" s="390"/>
      <c r="K43" s="480"/>
      <c r="L43" s="473">
        <f>'PF6'!F40</f>
        <v>3.3869473770784371</v>
      </c>
      <c r="M43" s="455">
        <v>3.3580000000000001</v>
      </c>
      <c r="N43" s="498" t="s">
        <v>121</v>
      </c>
      <c r="O43" s="486"/>
      <c r="P43" s="401"/>
      <c r="Q43" s="401"/>
      <c r="R43" s="441"/>
      <c r="S43" s="363" t="s">
        <v>199</v>
      </c>
      <c r="T43" s="378" t="s">
        <v>195</v>
      </c>
    </row>
    <row r="44" spans="2:20" ht="21.75" thickBot="1">
      <c r="B44" s="351" t="s">
        <v>262</v>
      </c>
      <c r="C44" s="546"/>
      <c r="D44" s="564"/>
      <c r="E44" s="565"/>
      <c r="F44" s="566"/>
      <c r="G44" s="543"/>
      <c r="H44" s="543"/>
      <c r="I44" s="543"/>
      <c r="J44" s="388"/>
      <c r="K44" s="483"/>
      <c r="L44" s="478">
        <f>'PF6'!F41</f>
        <v>3.5549104998123626</v>
      </c>
      <c r="M44" s="461">
        <v>3.5259999999999998</v>
      </c>
      <c r="N44" s="499" t="s">
        <v>121</v>
      </c>
      <c r="O44" s="487"/>
      <c r="P44" s="402"/>
      <c r="Q44" s="402"/>
      <c r="R44" s="442"/>
      <c r="S44" s="364" t="s">
        <v>204</v>
      </c>
      <c r="T44" s="380" t="s">
        <v>195</v>
      </c>
    </row>
    <row r="45" spans="2:20">
      <c r="B45" s="351" t="s">
        <v>264</v>
      </c>
      <c r="C45" s="544" t="s">
        <v>264</v>
      </c>
      <c r="D45" s="563"/>
      <c r="E45" s="550">
        <v>0.68</v>
      </c>
      <c r="F45" s="553">
        <v>1</v>
      </c>
      <c r="G45" s="542" t="s">
        <v>230</v>
      </c>
      <c r="H45" s="542" t="s">
        <v>231</v>
      </c>
      <c r="I45" s="542" t="s">
        <v>232</v>
      </c>
      <c r="J45" s="390"/>
      <c r="K45" s="480"/>
      <c r="L45" s="473">
        <f>'PF6'!I40</f>
        <v>3.1184166524295147</v>
      </c>
      <c r="M45" s="455">
        <v>3.0880000000000001</v>
      </c>
      <c r="N45" s="498" t="s">
        <v>121</v>
      </c>
      <c r="O45" s="486"/>
      <c r="P45" s="401"/>
      <c r="Q45" s="401"/>
      <c r="R45" s="441"/>
      <c r="S45" s="363" t="s">
        <v>199</v>
      </c>
      <c r="T45" s="378" t="s">
        <v>195</v>
      </c>
    </row>
    <row r="46" spans="2:20" ht="21.75" thickBot="1">
      <c r="B46" s="351" t="s">
        <v>264</v>
      </c>
      <c r="C46" s="546"/>
      <c r="D46" s="564"/>
      <c r="E46" s="565"/>
      <c r="F46" s="566"/>
      <c r="G46" s="543"/>
      <c r="H46" s="543"/>
      <c r="I46" s="543"/>
      <c r="J46" s="388"/>
      <c r="K46" s="483"/>
      <c r="L46" s="478">
        <f>'PF6'!I41</f>
        <v>3.2863797751634403</v>
      </c>
      <c r="M46" s="461">
        <v>3.2559999999999998</v>
      </c>
      <c r="N46" s="499" t="s">
        <v>121</v>
      </c>
      <c r="O46" s="487"/>
      <c r="P46" s="402"/>
      <c r="Q46" s="402"/>
      <c r="R46" s="442"/>
      <c r="S46" s="364" t="s">
        <v>204</v>
      </c>
      <c r="T46" s="380" t="s">
        <v>195</v>
      </c>
    </row>
    <row r="47" spans="2:20">
      <c r="B47" s="351" t="s">
        <v>265</v>
      </c>
      <c r="C47" s="544" t="s">
        <v>265</v>
      </c>
      <c r="D47" s="563"/>
      <c r="E47" s="550">
        <v>0.46</v>
      </c>
      <c r="F47" s="553">
        <v>2</v>
      </c>
      <c r="G47" s="567" t="s">
        <v>233</v>
      </c>
      <c r="H47" s="569" t="s">
        <v>160</v>
      </c>
      <c r="I47" s="569" t="s">
        <v>161</v>
      </c>
      <c r="J47" s="392"/>
      <c r="K47" s="480"/>
      <c r="L47" s="473">
        <f>'PF6'!J40</f>
        <v>2.8443694710630023</v>
      </c>
      <c r="M47" s="515">
        <v>2.8029999999999999</v>
      </c>
      <c r="N47" s="516" t="s">
        <v>173</v>
      </c>
      <c r="O47" s="486"/>
      <c r="P47" s="401"/>
      <c r="Q47" s="401"/>
      <c r="R47" s="441"/>
      <c r="S47" s="363" t="s">
        <v>199</v>
      </c>
      <c r="T47" s="378" t="s">
        <v>195</v>
      </c>
    </row>
    <row r="48" spans="2:20" ht="21.75" thickBot="1">
      <c r="B48" s="351" t="s">
        <v>265</v>
      </c>
      <c r="C48" s="546"/>
      <c r="D48" s="564"/>
      <c r="E48" s="565"/>
      <c r="F48" s="566"/>
      <c r="G48" s="568"/>
      <c r="H48" s="543"/>
      <c r="I48" s="543"/>
      <c r="J48" s="388"/>
      <c r="K48" s="484"/>
      <c r="L48" s="478">
        <f>'PF6'!J41</f>
        <v>3.0123325937969283</v>
      </c>
      <c r="M48" s="461">
        <v>2.9710000000000001</v>
      </c>
      <c r="N48" s="499" t="s">
        <v>121</v>
      </c>
      <c r="O48" s="487"/>
      <c r="P48" s="402"/>
      <c r="Q48" s="402"/>
      <c r="R48" s="442"/>
      <c r="S48" s="364" t="s">
        <v>204</v>
      </c>
      <c r="T48" s="380" t="s">
        <v>195</v>
      </c>
    </row>
    <row r="49" spans="2:20">
      <c r="B49" s="351" t="s">
        <v>266</v>
      </c>
      <c r="C49" s="544" t="s">
        <v>266</v>
      </c>
      <c r="D49" s="563"/>
      <c r="E49" s="550">
        <v>0.46</v>
      </c>
      <c r="F49" s="553">
        <v>3</v>
      </c>
      <c r="G49" s="542" t="s">
        <v>230</v>
      </c>
      <c r="H49" s="542" t="s">
        <v>231</v>
      </c>
      <c r="I49" s="542" t="s">
        <v>232</v>
      </c>
      <c r="J49" s="393"/>
      <c r="K49" s="480"/>
      <c r="L49" s="473">
        <f>'PF6'!K40</f>
        <v>1.8977801111688231</v>
      </c>
      <c r="M49" s="455">
        <v>1.88</v>
      </c>
      <c r="N49" s="498" t="s">
        <v>121</v>
      </c>
      <c r="O49" s="486"/>
      <c r="P49" s="401"/>
      <c r="Q49" s="401"/>
      <c r="R49" s="441"/>
      <c r="S49" s="363" t="s">
        <v>199</v>
      </c>
      <c r="T49" s="378" t="s">
        <v>195</v>
      </c>
    </row>
    <row r="50" spans="2:20" ht="21.75" thickBot="1">
      <c r="B50" s="351" t="s">
        <v>266</v>
      </c>
      <c r="C50" s="546"/>
      <c r="D50" s="564"/>
      <c r="E50" s="565"/>
      <c r="F50" s="566"/>
      <c r="G50" s="543"/>
      <c r="H50" s="543"/>
      <c r="I50" s="543"/>
      <c r="J50" s="388"/>
      <c r="K50" s="483"/>
      <c r="L50" s="478">
        <f>'PF6'!K41</f>
        <v>2.0657432339027491</v>
      </c>
      <c r="M50" s="461">
        <v>2.048</v>
      </c>
      <c r="N50" s="499" t="s">
        <v>121</v>
      </c>
      <c r="O50" s="487"/>
      <c r="P50" s="402"/>
      <c r="Q50" s="402"/>
      <c r="R50" s="442"/>
      <c r="S50" s="364" t="s">
        <v>204</v>
      </c>
      <c r="T50" s="380" t="s">
        <v>195</v>
      </c>
    </row>
    <row r="51" spans="2:20">
      <c r="B51" s="351" t="s">
        <v>267</v>
      </c>
      <c r="C51" s="544" t="s">
        <v>267</v>
      </c>
      <c r="D51" s="563"/>
      <c r="E51" s="550">
        <v>0.68</v>
      </c>
      <c r="F51" s="553">
        <v>1</v>
      </c>
      <c r="G51" s="542" t="s">
        <v>230</v>
      </c>
      <c r="H51" s="542" t="s">
        <v>231</v>
      </c>
      <c r="I51" s="542" t="s">
        <v>232</v>
      </c>
      <c r="J51" s="390"/>
      <c r="K51" s="480"/>
      <c r="L51" s="473">
        <f>'PF6'!H40</f>
        <v>2.2242491157704749</v>
      </c>
      <c r="M51" s="455">
        <v>2.1949999999999998</v>
      </c>
      <c r="N51" s="498" t="s">
        <v>121</v>
      </c>
      <c r="O51" s="486"/>
      <c r="P51" s="401"/>
      <c r="Q51" s="401"/>
      <c r="R51" s="441"/>
      <c r="S51" s="363" t="s">
        <v>199</v>
      </c>
      <c r="T51" s="378" t="s">
        <v>195</v>
      </c>
    </row>
    <row r="52" spans="2:20" ht="21.75" thickBot="1">
      <c r="B52" s="351" t="s">
        <v>267</v>
      </c>
      <c r="C52" s="546"/>
      <c r="D52" s="564"/>
      <c r="E52" s="565"/>
      <c r="F52" s="566"/>
      <c r="G52" s="543"/>
      <c r="H52" s="543"/>
      <c r="I52" s="543"/>
      <c r="J52" s="388"/>
      <c r="K52" s="483"/>
      <c r="L52" s="478">
        <f>'PF6'!H41</f>
        <v>2.3922122385044009</v>
      </c>
      <c r="M52" s="461">
        <v>2.363</v>
      </c>
      <c r="N52" s="499" t="s">
        <v>121</v>
      </c>
      <c r="O52" s="487"/>
      <c r="P52" s="402"/>
      <c r="Q52" s="402"/>
      <c r="R52" s="442"/>
      <c r="S52" s="364" t="s">
        <v>204</v>
      </c>
      <c r="T52" s="380" t="s">
        <v>195</v>
      </c>
    </row>
    <row r="53" spans="2:20">
      <c r="B53" s="351" t="s">
        <v>268</v>
      </c>
      <c r="C53" s="559" t="s">
        <v>268</v>
      </c>
      <c r="D53" s="548"/>
      <c r="E53" s="550">
        <v>0.32</v>
      </c>
      <c r="F53" s="553">
        <v>1</v>
      </c>
      <c r="G53" s="540" t="s">
        <v>230</v>
      </c>
      <c r="H53" s="540" t="s">
        <v>231</v>
      </c>
      <c r="I53" s="540" t="s">
        <v>232</v>
      </c>
      <c r="J53" s="394"/>
      <c r="K53" s="480"/>
      <c r="L53" s="469">
        <f>'PF6'!G40</f>
        <v>2.4829473770784372</v>
      </c>
      <c r="M53" s="451">
        <v>2.4540000000000002</v>
      </c>
      <c r="N53" s="502" t="s">
        <v>121</v>
      </c>
      <c r="O53" s="488"/>
      <c r="P53" s="403"/>
      <c r="Q53" s="403"/>
      <c r="R53" s="443"/>
      <c r="S53" s="369" t="s">
        <v>199</v>
      </c>
      <c r="T53" s="381" t="s">
        <v>195</v>
      </c>
    </row>
    <row r="54" spans="2:20" ht="21.75" thickBot="1">
      <c r="B54" s="351" t="s">
        <v>268</v>
      </c>
      <c r="C54" s="546"/>
      <c r="D54" s="564"/>
      <c r="E54" s="565"/>
      <c r="F54" s="566"/>
      <c r="G54" s="543"/>
      <c r="H54" s="543"/>
      <c r="I54" s="543"/>
      <c r="J54" s="388"/>
      <c r="K54" s="483"/>
      <c r="L54" s="478">
        <f>'PF6'!G41</f>
        <v>2.6509104998123632</v>
      </c>
      <c r="M54" s="461">
        <v>2.6219999999999999</v>
      </c>
      <c r="N54" s="499" t="s">
        <v>121</v>
      </c>
      <c r="O54" s="487"/>
      <c r="P54" s="402"/>
      <c r="Q54" s="402"/>
      <c r="R54" s="442"/>
      <c r="S54" s="364" t="s">
        <v>204</v>
      </c>
      <c r="T54" s="380" t="s">
        <v>195</v>
      </c>
    </row>
    <row r="55" spans="2:20">
      <c r="B55" s="351" t="s">
        <v>276</v>
      </c>
      <c r="C55" s="528" t="s">
        <v>276</v>
      </c>
      <c r="D55" s="407"/>
      <c r="E55" s="418">
        <v>1</v>
      </c>
      <c r="F55" s="518">
        <v>2</v>
      </c>
      <c r="G55" s="445" t="s">
        <v>230</v>
      </c>
      <c r="H55" s="361" t="s">
        <v>231</v>
      </c>
      <c r="I55" s="361" t="s">
        <v>232</v>
      </c>
      <c r="J55" s="390"/>
      <c r="K55" s="485"/>
      <c r="L55" s="473">
        <f>'PF7'!F28</f>
        <v>2.5613855070215581</v>
      </c>
      <c r="M55" s="455">
        <v>2.15</v>
      </c>
      <c r="N55" s="498" t="s">
        <v>121</v>
      </c>
      <c r="O55" s="489">
        <v>1.111</v>
      </c>
      <c r="P55" s="397"/>
      <c r="Q55" s="397"/>
      <c r="R55" s="432"/>
      <c r="S55" s="362" t="s">
        <v>143</v>
      </c>
      <c r="T55" s="373" t="s">
        <v>195</v>
      </c>
    </row>
    <row r="56" spans="2:20" ht="21.75" thickBot="1">
      <c r="B56" s="351" t="s">
        <v>279</v>
      </c>
      <c r="C56" s="526" t="s">
        <v>279</v>
      </c>
      <c r="D56" s="408"/>
      <c r="E56" s="420">
        <v>1</v>
      </c>
      <c r="F56" s="520">
        <v>2</v>
      </c>
      <c r="G56" s="359" t="s">
        <v>230</v>
      </c>
      <c r="H56" s="359" t="s">
        <v>231</v>
      </c>
      <c r="I56" s="359" t="s">
        <v>232</v>
      </c>
      <c r="J56" s="395"/>
      <c r="K56" s="483"/>
      <c r="L56" s="478">
        <f ca="1">'PF7'!G28</f>
        <v>0.20100000000000001</v>
      </c>
      <c r="M56" s="461">
        <v>0.159</v>
      </c>
      <c r="N56" s="499" t="s">
        <v>121</v>
      </c>
      <c r="O56" s="490">
        <v>0.111</v>
      </c>
      <c r="P56" s="398">
        <v>0.159</v>
      </c>
      <c r="Q56" s="398" t="s">
        <v>167</v>
      </c>
      <c r="R56" s="434">
        <v>41655</v>
      </c>
      <c r="S56" s="360" t="s">
        <v>143</v>
      </c>
      <c r="T56" s="375" t="s">
        <v>195</v>
      </c>
    </row>
    <row r="58" spans="2:20" ht="45" customHeight="1"/>
    <row r="59" spans="2:20">
      <c r="C59" s="570" t="s">
        <v>197</v>
      </c>
      <c r="D59" s="570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0"/>
      <c r="S59" s="570"/>
      <c r="T59" s="570"/>
    </row>
    <row r="77" spans="4:6">
      <c r="D77" s="405"/>
      <c r="E77" s="405"/>
      <c r="F77" s="405"/>
    </row>
    <row r="78" spans="4:6">
      <c r="D78" s="405"/>
      <c r="E78" s="405"/>
      <c r="F78" s="405"/>
    </row>
  </sheetData>
  <autoFilter ref="B6:T56">
    <filterColumn colId="0"/>
    <filterColumn colId="1" showButton="0"/>
    <filterColumn colId="4"/>
    <filterColumn colId="10"/>
    <filterColumn colId="12"/>
    <filterColumn colId="14"/>
    <filterColumn colId="15"/>
    <filterColumn colId="16"/>
  </autoFilter>
  <mergeCells count="82">
    <mergeCell ref="C59:T59"/>
    <mergeCell ref="C53:C54"/>
    <mergeCell ref="D53:D54"/>
    <mergeCell ref="G53:G54"/>
    <mergeCell ref="H53:H54"/>
    <mergeCell ref="I53:I54"/>
    <mergeCell ref="E53:E54"/>
    <mergeCell ref="F53:F54"/>
    <mergeCell ref="C51:C52"/>
    <mergeCell ref="D51:D52"/>
    <mergeCell ref="G51:G52"/>
    <mergeCell ref="H51:H52"/>
    <mergeCell ref="I51:I52"/>
    <mergeCell ref="E51:E52"/>
    <mergeCell ref="F51:F52"/>
    <mergeCell ref="C49:C50"/>
    <mergeCell ref="D49:D50"/>
    <mergeCell ref="G49:G50"/>
    <mergeCell ref="H49:H50"/>
    <mergeCell ref="I49:I50"/>
    <mergeCell ref="E49:E50"/>
    <mergeCell ref="F49:F50"/>
    <mergeCell ref="I43:I44"/>
    <mergeCell ref="C47:C48"/>
    <mergeCell ref="D47:D48"/>
    <mergeCell ref="G47:G48"/>
    <mergeCell ref="H47:H48"/>
    <mergeCell ref="I47:I48"/>
    <mergeCell ref="C45:C46"/>
    <mergeCell ref="D45:D46"/>
    <mergeCell ref="G45:G46"/>
    <mergeCell ref="H45:H46"/>
    <mergeCell ref="I45:I46"/>
    <mergeCell ref="E45:E46"/>
    <mergeCell ref="E47:E48"/>
    <mergeCell ref="F45:F46"/>
    <mergeCell ref="F47:F48"/>
    <mergeCell ref="C39:C42"/>
    <mergeCell ref="C43:C44"/>
    <mergeCell ref="D43:D44"/>
    <mergeCell ref="G43:G44"/>
    <mergeCell ref="H43:H44"/>
    <mergeCell ref="E43:E44"/>
    <mergeCell ref="F43:F44"/>
    <mergeCell ref="C37:C38"/>
    <mergeCell ref="D37:D38"/>
    <mergeCell ref="G37:G38"/>
    <mergeCell ref="H37:H38"/>
    <mergeCell ref="I37:I38"/>
    <mergeCell ref="E37:E38"/>
    <mergeCell ref="F37:F38"/>
    <mergeCell ref="C28:C31"/>
    <mergeCell ref="C32:C33"/>
    <mergeCell ref="C34:C35"/>
    <mergeCell ref="D34:D35"/>
    <mergeCell ref="G34:G35"/>
    <mergeCell ref="E34:E35"/>
    <mergeCell ref="F34:F35"/>
    <mergeCell ref="C2:T2"/>
    <mergeCell ref="C6:D6"/>
    <mergeCell ref="C7:C11"/>
    <mergeCell ref="C12:C17"/>
    <mergeCell ref="C18:C21"/>
    <mergeCell ref="N8:N11"/>
    <mergeCell ref="C22:C27"/>
    <mergeCell ref="D22:D23"/>
    <mergeCell ref="D25:D26"/>
    <mergeCell ref="G22:G23"/>
    <mergeCell ref="H22:H23"/>
    <mergeCell ref="E22:E23"/>
    <mergeCell ref="E25:E26"/>
    <mergeCell ref="F22:F23"/>
    <mergeCell ref="F25:F26"/>
    <mergeCell ref="N32:N33"/>
    <mergeCell ref="N39:N42"/>
    <mergeCell ref="N28:N31"/>
    <mergeCell ref="I22:I23"/>
    <mergeCell ref="G25:G26"/>
    <mergeCell ref="H25:H26"/>
    <mergeCell ref="I25:I26"/>
    <mergeCell ref="I34:I35"/>
    <mergeCell ref="H34:H35"/>
  </mergeCells>
  <pageMargins left="0.7" right="0.7" top="0.75" bottom="0.75" header="0.3" footer="0.3"/>
  <pageSetup paperSize="9" scale="24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W197"/>
  <sheetViews>
    <sheetView showGridLines="0" zoomScale="85" zoomScaleNormal="85" workbookViewId="0">
      <selection activeCell="F5" sqref="F5:H5"/>
    </sheetView>
  </sheetViews>
  <sheetFormatPr baseColWidth="10" defaultColWidth="12" defaultRowHeight="12.75" outlineLevelRow="1"/>
  <cols>
    <col min="1" max="1" width="3.5" style="217" customWidth="1"/>
    <col min="2" max="2" width="10.83203125" style="217" customWidth="1"/>
    <col min="3" max="3" width="14" style="217" customWidth="1"/>
    <col min="4" max="4" width="50.5" style="217" customWidth="1"/>
    <col min="5" max="5" width="17" style="217" bestFit="1" customWidth="1"/>
    <col min="6" max="10" width="15.6640625" style="217" customWidth="1"/>
    <col min="11" max="11" width="15" style="217" customWidth="1"/>
    <col min="12" max="12" width="18.33203125" style="217" customWidth="1"/>
    <col min="13" max="13" width="15" style="217" customWidth="1"/>
    <col min="14" max="14" width="13.33203125" style="217" customWidth="1"/>
    <col min="15" max="15" width="13" style="217" customWidth="1"/>
    <col min="16" max="16" width="12.33203125" style="217" customWidth="1"/>
    <col min="17" max="18" width="13" style="217" customWidth="1"/>
    <col min="19" max="19" width="17" style="217" customWidth="1"/>
    <col min="20" max="16384" width="12" style="217"/>
  </cols>
  <sheetData>
    <row r="1" spans="2:23" ht="13.5" thickBot="1"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</row>
    <row r="2" spans="2:23" ht="18" customHeight="1" thickBot="1">
      <c r="B2" s="216"/>
      <c r="C2" s="574" t="s">
        <v>209</v>
      </c>
      <c r="D2" s="575"/>
      <c r="E2" s="576"/>
      <c r="F2" s="580" t="s">
        <v>23</v>
      </c>
      <c r="G2" s="581"/>
      <c r="H2" s="581"/>
      <c r="I2" s="581"/>
      <c r="J2" s="582"/>
    </row>
    <row r="3" spans="2:23" s="221" customFormat="1" ht="36" customHeight="1" thickBot="1">
      <c r="B3" s="218"/>
      <c r="C3" s="577"/>
      <c r="D3" s="578"/>
      <c r="E3" s="579"/>
      <c r="F3" s="219" t="s">
        <v>210</v>
      </c>
      <c r="G3" s="219" t="s">
        <v>211</v>
      </c>
      <c r="H3" s="219" t="s">
        <v>212</v>
      </c>
      <c r="I3" s="219" t="s">
        <v>213</v>
      </c>
      <c r="J3" s="220" t="s">
        <v>214</v>
      </c>
      <c r="L3" s="222" t="s">
        <v>58</v>
      </c>
      <c r="M3" s="223" t="s">
        <v>119</v>
      </c>
      <c r="N3" s="224"/>
      <c r="P3" s="259"/>
      <c r="Q3" s="259"/>
      <c r="R3" s="259"/>
      <c r="S3" s="259"/>
      <c r="T3" s="259"/>
    </row>
    <row r="4" spans="2:23" s="221" customFormat="1" ht="20.25" customHeight="1">
      <c r="B4" s="218"/>
      <c r="C4" s="225"/>
      <c r="D4" s="226"/>
      <c r="E4" s="227" t="s">
        <v>185</v>
      </c>
      <c r="F4" s="228">
        <v>123456789</v>
      </c>
      <c r="G4" s="228">
        <f>F4+1</f>
        <v>123456790</v>
      </c>
      <c r="H4" s="228">
        <f t="shared" ref="H4:J4" si="0">G4+1</f>
        <v>123456791</v>
      </c>
      <c r="I4" s="228">
        <f t="shared" si="0"/>
        <v>123456792</v>
      </c>
      <c r="J4" s="229">
        <f t="shared" si="0"/>
        <v>123456793</v>
      </c>
      <c r="P4" s="259"/>
      <c r="Q4" s="259"/>
      <c r="R4" s="259"/>
      <c r="S4" s="259"/>
      <c r="T4" s="259"/>
    </row>
    <row r="5" spans="2:23" s="221" customFormat="1" ht="27" customHeight="1" thickBot="1">
      <c r="B5" s="218"/>
      <c r="C5" s="230"/>
      <c r="D5" s="231"/>
      <c r="E5" s="232" t="s">
        <v>191</v>
      </c>
      <c r="F5" s="233">
        <v>987654321</v>
      </c>
      <c r="G5" s="233">
        <f>F5-1</f>
        <v>987654320</v>
      </c>
      <c r="H5" s="233">
        <f t="shared" ref="H5:J5" si="1">G5-1</f>
        <v>987654319</v>
      </c>
      <c r="I5" s="233">
        <f t="shared" si="1"/>
        <v>987654318</v>
      </c>
      <c r="J5" s="234">
        <f t="shared" si="1"/>
        <v>987654317</v>
      </c>
      <c r="L5" s="647" t="s">
        <v>215</v>
      </c>
      <c r="M5" s="640" t="s">
        <v>7</v>
      </c>
      <c r="N5" s="235" t="s">
        <v>120</v>
      </c>
      <c r="Q5" s="259"/>
      <c r="R5" s="259"/>
      <c r="S5" s="259"/>
      <c r="T5" s="259"/>
    </row>
    <row r="6" spans="2:23" ht="9.75" customHeight="1" thickBot="1">
      <c r="C6" s="583" t="s">
        <v>5</v>
      </c>
      <c r="D6" s="236" t="s">
        <v>4</v>
      </c>
      <c r="E6" s="237"/>
      <c r="F6" s="24">
        <v>10</v>
      </c>
      <c r="G6" s="24">
        <v>12</v>
      </c>
      <c r="H6" s="24">
        <v>14</v>
      </c>
      <c r="I6" s="24">
        <v>20</v>
      </c>
      <c r="J6" s="82">
        <v>25</v>
      </c>
      <c r="L6" s="644" t="s">
        <v>216</v>
      </c>
      <c r="M6" s="641">
        <v>4.5</v>
      </c>
      <c r="N6" s="585">
        <v>4.76</v>
      </c>
      <c r="O6" s="638"/>
      <c r="P6" s="639"/>
      <c r="Q6" s="259"/>
      <c r="R6" s="259"/>
      <c r="S6" s="259"/>
      <c r="T6" s="259"/>
    </row>
    <row r="7" spans="2:23" ht="9.75" customHeight="1">
      <c r="C7" s="583"/>
      <c r="D7" s="238" t="s">
        <v>208</v>
      </c>
      <c r="E7" s="239"/>
      <c r="F7" s="26">
        <v>4.5</v>
      </c>
      <c r="G7" s="26">
        <v>4.5</v>
      </c>
      <c r="H7" s="26">
        <v>4.5</v>
      </c>
      <c r="I7" s="26">
        <v>4.5</v>
      </c>
      <c r="J7" s="83">
        <v>4.5</v>
      </c>
      <c r="L7" s="645"/>
      <c r="M7" s="642"/>
      <c r="N7" s="586"/>
      <c r="O7" s="638"/>
      <c r="P7" s="639"/>
      <c r="Q7" s="259"/>
      <c r="R7" s="259"/>
      <c r="S7" s="259"/>
      <c r="T7" s="259"/>
    </row>
    <row r="8" spans="2:23" ht="16.5" customHeight="1" thickBot="1">
      <c r="C8" s="583"/>
      <c r="D8" s="240" t="s">
        <v>1</v>
      </c>
      <c r="E8" s="241"/>
      <c r="F8" s="140">
        <v>0.5</v>
      </c>
      <c r="G8" s="140">
        <v>0.5</v>
      </c>
      <c r="H8" s="140">
        <v>0.5</v>
      </c>
      <c r="I8" s="140">
        <v>0.5</v>
      </c>
      <c r="J8" s="141">
        <v>0.5</v>
      </c>
      <c r="L8" s="646" t="s">
        <v>217</v>
      </c>
      <c r="M8" s="643">
        <v>5.5</v>
      </c>
      <c r="N8" s="242">
        <v>6.4</v>
      </c>
      <c r="O8" s="417"/>
      <c r="P8" s="259"/>
      <c r="Q8" s="259"/>
      <c r="R8" s="259"/>
      <c r="S8" s="259"/>
      <c r="T8" s="259"/>
      <c r="U8" s="244"/>
      <c r="V8" s="244"/>
      <c r="W8" s="244"/>
    </row>
    <row r="9" spans="2:23" ht="15.75" customHeight="1" thickBot="1">
      <c r="C9" s="584"/>
      <c r="D9" s="245" t="s">
        <v>24</v>
      </c>
      <c r="E9" s="246"/>
      <c r="F9" s="100">
        <f>SUM(F6:F8)</f>
        <v>15</v>
      </c>
      <c r="G9" s="100">
        <f t="shared" ref="G9:J9" si="2">SUM(G6:G8)</f>
        <v>17</v>
      </c>
      <c r="H9" s="100">
        <f t="shared" si="2"/>
        <v>19</v>
      </c>
      <c r="I9" s="100">
        <f t="shared" si="2"/>
        <v>25</v>
      </c>
      <c r="J9" s="84">
        <f t="shared" si="2"/>
        <v>30</v>
      </c>
      <c r="P9" s="259"/>
      <c r="Q9" s="259"/>
      <c r="R9" s="259"/>
      <c r="S9" s="259"/>
      <c r="T9" s="259"/>
    </row>
    <row r="10" spans="2:23">
      <c r="C10" s="247"/>
      <c r="D10" s="247"/>
      <c r="E10" s="247"/>
      <c r="F10" s="247"/>
      <c r="G10" s="247"/>
      <c r="H10" s="247"/>
      <c r="I10" s="247"/>
      <c r="J10" s="247"/>
    </row>
    <row r="11" spans="2:23" ht="13.5" thickBot="1">
      <c r="C11" s="247"/>
      <c r="D11" s="247"/>
      <c r="E11" s="247"/>
      <c r="F11" s="247"/>
      <c r="G11" s="247"/>
      <c r="H11" s="247"/>
      <c r="I11" s="247"/>
      <c r="J11" s="247"/>
    </row>
    <row r="12" spans="2:23" s="248" customFormat="1" ht="13.5" thickBot="1">
      <c r="C12" s="249"/>
      <c r="D12" s="249"/>
      <c r="E12" s="249"/>
      <c r="F12" s="19"/>
      <c r="G12" s="19"/>
      <c r="H12" s="19"/>
      <c r="I12" s="19"/>
      <c r="J12" s="19"/>
      <c r="L12" s="250" t="s">
        <v>32</v>
      </c>
      <c r="M12" s="592" t="s">
        <v>6</v>
      </c>
      <c r="N12" s="593"/>
      <c r="O12" s="594"/>
      <c r="P12" s="251" t="s">
        <v>35</v>
      </c>
    </row>
    <row r="13" spans="2:23" s="259" customFormat="1" ht="26.25" thickBot="1">
      <c r="B13" s="252" t="s">
        <v>28</v>
      </c>
      <c r="C13" s="253" t="s">
        <v>8</v>
      </c>
      <c r="D13" s="253" t="s">
        <v>0</v>
      </c>
      <c r="E13" s="254" t="s">
        <v>37</v>
      </c>
      <c r="F13" s="595" t="s">
        <v>36</v>
      </c>
      <c r="G13" s="596"/>
      <c r="H13" s="596"/>
      <c r="I13" s="596"/>
      <c r="J13" s="597"/>
      <c r="K13" s="255" t="s">
        <v>38</v>
      </c>
      <c r="L13" s="253" t="s">
        <v>32</v>
      </c>
      <c r="M13" s="256" t="s">
        <v>33</v>
      </c>
      <c r="N13" s="257" t="s">
        <v>39</v>
      </c>
      <c r="O13" s="258" t="s">
        <v>40</v>
      </c>
      <c r="P13" s="253" t="s">
        <v>9</v>
      </c>
    </row>
    <row r="14" spans="2:23" ht="32.25" customHeight="1">
      <c r="B14" s="260" t="s">
        <v>30</v>
      </c>
      <c r="C14" s="261" t="s">
        <v>86</v>
      </c>
      <c r="D14" s="262" t="s">
        <v>122</v>
      </c>
      <c r="E14" s="263">
        <f>L14+M14</f>
        <v>1.8900000000000001</v>
      </c>
      <c r="F14" s="51"/>
      <c r="G14" s="51" t="s">
        <v>2</v>
      </c>
      <c r="H14" s="51" t="s">
        <v>2</v>
      </c>
      <c r="I14" s="51" t="s">
        <v>2</v>
      </c>
      <c r="J14" s="51" t="s">
        <v>2</v>
      </c>
      <c r="K14" s="264" t="s">
        <v>218</v>
      </c>
      <c r="L14" s="265">
        <v>1.79</v>
      </c>
      <c r="M14" s="266">
        <v>0.1</v>
      </c>
      <c r="N14" s="267">
        <v>32500</v>
      </c>
      <c r="O14" s="268" t="s">
        <v>123</v>
      </c>
      <c r="P14" s="269">
        <v>46000</v>
      </c>
    </row>
    <row r="15" spans="2:23" ht="32.25" customHeight="1">
      <c r="B15" s="270" t="s">
        <v>31</v>
      </c>
      <c r="C15" s="271" t="s">
        <v>96</v>
      </c>
      <c r="D15" s="272" t="s">
        <v>124</v>
      </c>
      <c r="E15" s="273">
        <f t="shared" ref="E15:E21" si="3">L15+M15</f>
        <v>-1.2</v>
      </c>
      <c r="F15" s="52" t="s">
        <v>10</v>
      </c>
      <c r="G15" s="52" t="s">
        <v>10</v>
      </c>
      <c r="H15" s="52" t="s">
        <v>10</v>
      </c>
      <c r="I15" s="52" t="s">
        <v>2</v>
      </c>
      <c r="J15" s="52" t="s">
        <v>2</v>
      </c>
      <c r="K15" s="274" t="s">
        <v>218</v>
      </c>
      <c r="L15" s="275">
        <v>-1.2</v>
      </c>
      <c r="M15" s="276">
        <v>0</v>
      </c>
      <c r="N15" s="277">
        <v>0</v>
      </c>
      <c r="O15" s="278"/>
      <c r="P15" s="279">
        <v>7500</v>
      </c>
    </row>
    <row r="16" spans="2:23" ht="32.25" customHeight="1">
      <c r="B16" s="270" t="s">
        <v>30</v>
      </c>
      <c r="C16" s="271" t="s">
        <v>99</v>
      </c>
      <c r="D16" s="272" t="s">
        <v>125</v>
      </c>
      <c r="E16" s="273">
        <f t="shared" si="3"/>
        <v>0</v>
      </c>
      <c r="F16" s="52"/>
      <c r="G16" s="52"/>
      <c r="H16" s="52"/>
      <c r="I16" s="52"/>
      <c r="J16" s="52"/>
      <c r="K16" s="274" t="s">
        <v>218</v>
      </c>
      <c r="L16" s="275"/>
      <c r="M16" s="276"/>
      <c r="N16" s="277"/>
      <c r="O16" s="278"/>
      <c r="P16" s="279"/>
    </row>
    <row r="17" spans="2:17" ht="32.25" customHeight="1">
      <c r="B17" s="270" t="s">
        <v>30</v>
      </c>
      <c r="C17" s="271" t="s">
        <v>89</v>
      </c>
      <c r="D17" s="272" t="s">
        <v>149</v>
      </c>
      <c r="E17" s="273">
        <f t="shared" si="3"/>
        <v>0.05</v>
      </c>
      <c r="F17" s="52" t="s">
        <v>2</v>
      </c>
      <c r="G17" s="52" t="s">
        <v>2</v>
      </c>
      <c r="H17" s="52" t="s">
        <v>2</v>
      </c>
      <c r="I17" s="52" t="s">
        <v>2</v>
      </c>
      <c r="J17" s="52" t="s">
        <v>2</v>
      </c>
      <c r="K17" s="274" t="s">
        <v>218</v>
      </c>
      <c r="L17" s="275"/>
      <c r="M17" s="276">
        <v>0.05</v>
      </c>
      <c r="N17" s="277">
        <v>21680</v>
      </c>
      <c r="O17" s="280" t="s">
        <v>127</v>
      </c>
      <c r="P17" s="279"/>
    </row>
    <row r="18" spans="2:17" ht="32.25" customHeight="1">
      <c r="B18" s="270" t="s">
        <v>31</v>
      </c>
      <c r="C18" s="271" t="s">
        <v>53</v>
      </c>
      <c r="D18" s="272" t="s">
        <v>128</v>
      </c>
      <c r="E18" s="273">
        <f t="shared" si="3"/>
        <v>0.32</v>
      </c>
      <c r="F18" s="52" t="s">
        <v>2</v>
      </c>
      <c r="G18" s="52" t="s">
        <v>2</v>
      </c>
      <c r="H18" s="52" t="s">
        <v>2</v>
      </c>
      <c r="I18" s="52" t="s">
        <v>10</v>
      </c>
      <c r="J18" s="52" t="s">
        <v>10</v>
      </c>
      <c r="K18" s="274" t="s">
        <v>218</v>
      </c>
      <c r="L18" s="275">
        <v>0.32</v>
      </c>
      <c r="M18" s="276"/>
      <c r="N18" s="277"/>
      <c r="O18" s="278"/>
      <c r="P18" s="279">
        <v>4000</v>
      </c>
    </row>
    <row r="19" spans="2:17" ht="32.25" customHeight="1">
      <c r="B19" s="270" t="s">
        <v>31</v>
      </c>
      <c r="C19" s="271" t="s">
        <v>53</v>
      </c>
      <c r="D19" s="272" t="s">
        <v>129</v>
      </c>
      <c r="E19" s="273">
        <f t="shared" si="3"/>
        <v>0.48</v>
      </c>
      <c r="F19" s="52" t="s">
        <v>10</v>
      </c>
      <c r="G19" s="52" t="s">
        <v>10</v>
      </c>
      <c r="H19" s="52" t="s">
        <v>10</v>
      </c>
      <c r="I19" s="52" t="s">
        <v>2</v>
      </c>
      <c r="J19" s="52" t="s">
        <v>2</v>
      </c>
      <c r="K19" s="274" t="s">
        <v>218</v>
      </c>
      <c r="L19" s="275">
        <v>0.48</v>
      </c>
      <c r="M19" s="276"/>
      <c r="N19" s="277"/>
      <c r="O19" s="278"/>
      <c r="P19" s="279"/>
    </row>
    <row r="20" spans="2:17" ht="32.25" customHeight="1">
      <c r="B20" s="270" t="s">
        <v>31</v>
      </c>
      <c r="C20" s="271" t="s">
        <v>64</v>
      </c>
      <c r="D20" s="272" t="s">
        <v>150</v>
      </c>
      <c r="E20" s="273">
        <f t="shared" si="3"/>
        <v>0.12</v>
      </c>
      <c r="F20" s="52" t="s">
        <v>2</v>
      </c>
      <c r="G20" s="52" t="s">
        <v>2</v>
      </c>
      <c r="H20" s="52" t="s">
        <v>2</v>
      </c>
      <c r="I20" s="52" t="s">
        <v>2</v>
      </c>
      <c r="J20" s="52" t="s">
        <v>2</v>
      </c>
      <c r="K20" s="274" t="s">
        <v>218</v>
      </c>
      <c r="L20" s="275">
        <v>0.03</v>
      </c>
      <c r="M20" s="276">
        <v>0.09</v>
      </c>
      <c r="N20" s="277">
        <v>53000</v>
      </c>
      <c r="O20" s="382" t="s">
        <v>127</v>
      </c>
      <c r="P20" s="279">
        <v>61000</v>
      </c>
      <c r="Q20" s="386" t="s">
        <v>164</v>
      </c>
    </row>
    <row r="21" spans="2:17" ht="32.25" customHeight="1">
      <c r="B21" s="270" t="s">
        <v>29</v>
      </c>
      <c r="C21" s="271" t="s">
        <v>91</v>
      </c>
      <c r="D21" s="281" t="s">
        <v>225</v>
      </c>
      <c r="E21" s="273">
        <f t="shared" si="3"/>
        <v>0.47699999999999998</v>
      </c>
      <c r="F21" s="52"/>
      <c r="G21" s="52" t="s">
        <v>2</v>
      </c>
      <c r="H21" s="52"/>
      <c r="I21" s="52" t="s">
        <v>2</v>
      </c>
      <c r="J21" s="52"/>
      <c r="K21" s="274" t="s">
        <v>218</v>
      </c>
      <c r="L21" s="275">
        <v>0.47699999999999998</v>
      </c>
      <c r="M21" s="276"/>
      <c r="N21" s="277"/>
      <c r="O21" s="278"/>
      <c r="P21" s="279"/>
    </row>
    <row r="22" spans="2:17" ht="32.25" customHeight="1">
      <c r="B22" s="270" t="s">
        <v>29</v>
      </c>
      <c r="C22" s="271" t="s">
        <v>170</v>
      </c>
      <c r="D22" s="281" t="s">
        <v>225</v>
      </c>
      <c r="E22" s="273">
        <f t="shared" ref="E22" si="4">L22+M22</f>
        <v>-0.26700000000000002</v>
      </c>
      <c r="F22" s="52"/>
      <c r="G22" s="52"/>
      <c r="H22" s="52" t="s">
        <v>2</v>
      </c>
      <c r="I22" s="52"/>
      <c r="J22" s="52" t="s">
        <v>2</v>
      </c>
      <c r="K22" s="274" t="s">
        <v>218</v>
      </c>
      <c r="L22" s="275">
        <v>-0.26700000000000002</v>
      </c>
      <c r="M22" s="276"/>
      <c r="N22" s="277"/>
      <c r="O22" s="278"/>
      <c r="P22" s="279"/>
    </row>
    <row r="23" spans="2:17" ht="32.25" customHeight="1">
      <c r="B23" s="270" t="s">
        <v>29</v>
      </c>
      <c r="C23" s="271" t="s">
        <v>177</v>
      </c>
      <c r="D23" s="281" t="s">
        <v>178</v>
      </c>
      <c r="E23" s="273">
        <f t="shared" ref="E23:E28" si="5">L23+M23</f>
        <v>0.30498600000000003</v>
      </c>
      <c r="F23" s="52" t="s">
        <v>2</v>
      </c>
      <c r="G23" s="52"/>
      <c r="H23" s="52"/>
      <c r="I23" s="52"/>
      <c r="J23" s="52"/>
      <c r="K23" s="274" t="s">
        <v>218</v>
      </c>
      <c r="L23" s="275">
        <v>0.30498600000000003</v>
      </c>
      <c r="M23" s="276"/>
      <c r="N23" s="277"/>
      <c r="O23" s="278"/>
      <c r="P23" s="279"/>
    </row>
    <row r="24" spans="2:17" ht="32.25" customHeight="1">
      <c r="B24" s="270" t="s">
        <v>29</v>
      </c>
      <c r="C24" s="271" t="s">
        <v>177</v>
      </c>
      <c r="D24" s="281" t="s">
        <v>226</v>
      </c>
      <c r="E24" s="273">
        <f t="shared" si="5"/>
        <v>0.29950600000000005</v>
      </c>
      <c r="F24" s="52"/>
      <c r="G24" s="52" t="s">
        <v>2</v>
      </c>
      <c r="H24" s="52" t="s">
        <v>2</v>
      </c>
      <c r="I24" s="52"/>
      <c r="J24" s="52"/>
      <c r="K24" s="274" t="s">
        <v>218</v>
      </c>
      <c r="L24" s="275">
        <v>0.29950600000000005</v>
      </c>
      <c r="M24" s="276"/>
      <c r="N24" s="277"/>
      <c r="O24" s="278"/>
      <c r="P24" s="279"/>
    </row>
    <row r="25" spans="2:17" ht="32.25" customHeight="1">
      <c r="B25" s="270" t="s">
        <v>29</v>
      </c>
      <c r="C25" s="271" t="s">
        <v>177</v>
      </c>
      <c r="D25" s="281" t="s">
        <v>179</v>
      </c>
      <c r="E25" s="273">
        <f t="shared" si="5"/>
        <v>0.30676700000000001</v>
      </c>
      <c r="F25" s="52"/>
      <c r="G25" s="52"/>
      <c r="H25" s="52"/>
      <c r="I25" s="52" t="s">
        <v>2</v>
      </c>
      <c r="J25" s="52" t="s">
        <v>2</v>
      </c>
      <c r="K25" s="274" t="s">
        <v>218</v>
      </c>
      <c r="L25" s="275">
        <v>0.30676700000000001</v>
      </c>
      <c r="M25" s="276"/>
      <c r="N25" s="277"/>
      <c r="O25" s="278"/>
      <c r="P25" s="279"/>
    </row>
    <row r="26" spans="2:17" ht="32.25" customHeight="1">
      <c r="B26" s="270" t="s">
        <v>29</v>
      </c>
      <c r="C26" s="271" t="s">
        <v>66</v>
      </c>
      <c r="D26" s="281" t="s">
        <v>180</v>
      </c>
      <c r="E26" s="273">
        <f t="shared" si="5"/>
        <v>0.52500000000000002</v>
      </c>
      <c r="F26" s="52"/>
      <c r="G26" s="52"/>
      <c r="H26" s="52"/>
      <c r="I26" s="52" t="s">
        <v>2</v>
      </c>
      <c r="J26" s="52" t="s">
        <v>2</v>
      </c>
      <c r="K26" s="274" t="s">
        <v>218</v>
      </c>
      <c r="L26" s="275">
        <v>4.4999999999999998E-2</v>
      </c>
      <c r="M26" s="276">
        <v>0.48</v>
      </c>
      <c r="N26" s="277">
        <v>7700</v>
      </c>
      <c r="O26" s="382" t="s">
        <v>181</v>
      </c>
      <c r="P26" s="279"/>
    </row>
    <row r="27" spans="2:17" ht="32.25" customHeight="1">
      <c r="B27" s="270" t="s">
        <v>29</v>
      </c>
      <c r="C27" s="271"/>
      <c r="D27" s="281"/>
      <c r="E27" s="273">
        <f t="shared" si="5"/>
        <v>0</v>
      </c>
      <c r="F27" s="52"/>
      <c r="G27" s="52"/>
      <c r="H27" s="52"/>
      <c r="I27" s="52"/>
      <c r="J27" s="52"/>
      <c r="K27" s="274"/>
      <c r="L27" s="275"/>
      <c r="M27" s="276"/>
      <c r="N27" s="277"/>
      <c r="O27" s="278"/>
      <c r="P27" s="279"/>
    </row>
    <row r="28" spans="2:17" ht="32.25" customHeight="1" thickBot="1">
      <c r="B28" s="282" t="s">
        <v>29</v>
      </c>
      <c r="C28" s="283"/>
      <c r="D28" s="284"/>
      <c r="E28" s="285">
        <f t="shared" si="5"/>
        <v>0</v>
      </c>
      <c r="F28" s="53"/>
      <c r="G28" s="53"/>
      <c r="H28" s="53"/>
      <c r="I28" s="53"/>
      <c r="J28" s="53"/>
      <c r="K28" s="286"/>
      <c r="L28" s="287"/>
      <c r="M28" s="288"/>
      <c r="N28" s="289"/>
      <c r="O28" s="290"/>
      <c r="P28" s="291"/>
    </row>
    <row r="30" spans="2:17" ht="13.5" thickBot="1"/>
    <row r="31" spans="2:17">
      <c r="B31" s="292"/>
      <c r="C31" s="571" t="s">
        <v>42</v>
      </c>
      <c r="D31" s="236" t="s">
        <v>4</v>
      </c>
      <c r="E31" s="237"/>
      <c r="F31" s="24">
        <f>F6+SUMIFS($L$14:$L$28,$B$14:$B$28,"Validated",F14:F28,"Y")</f>
        <v>10.35</v>
      </c>
      <c r="G31" s="24">
        <f>G6+SUMIFS($L$14:$L$28,$B$14:$B$28,"Validated",G14:G28,"Y")</f>
        <v>12.35</v>
      </c>
      <c r="H31" s="24">
        <f>H6+SUMIFS($L$14:$L$28,$B$14:$B$28,"Validated",H14:H28,"Y")</f>
        <v>14.35</v>
      </c>
      <c r="I31" s="24">
        <f>I6+SUMIFS($L$14:$L$28,$B$14:$B$28,"Validated",I14:I28,"Y")</f>
        <v>19.309999999999999</v>
      </c>
      <c r="J31" s="24">
        <f>J6+SUMIFS($L$14:$L$28,$B$14:$B$28,"Validated",J14:J28,"Y")</f>
        <v>24.31</v>
      </c>
      <c r="K31" s="243">
        <f>I31-M6</f>
        <v>14.809999999999999</v>
      </c>
      <c r="L31" s="293">
        <f>J31-M8</f>
        <v>18.809999999999999</v>
      </c>
      <c r="M31" s="294"/>
      <c r="N31" s="295"/>
    </row>
    <row r="32" spans="2:17">
      <c r="B32" s="292"/>
      <c r="C32" s="572"/>
      <c r="D32" s="238" t="s">
        <v>3</v>
      </c>
      <c r="E32" s="239"/>
      <c r="F32" s="26">
        <f>F7+SUMIFS($M$14:$M$28,$B$14:$B$28,"Validated",F14:F28,"Y")</f>
        <v>4.59</v>
      </c>
      <c r="G32" s="26">
        <f>G7+SUMIFS($M$14:$M$28,$B$14:$B$28,"Validated",G14:G28,"Y")</f>
        <v>4.59</v>
      </c>
      <c r="H32" s="26">
        <f>H7+SUMIFS($M$14:$M$28,$B$14:$B$28,"Validated",H14:H28,"Y")</f>
        <v>4.59</v>
      </c>
      <c r="I32" s="26">
        <f>I7+SUMIFS($M$14:$M$28,$B$14:$B$28,"Validated",I14:I28,"Y")</f>
        <v>4.59</v>
      </c>
      <c r="J32" s="26">
        <f>J7+SUMIFS($M$14:$M$28,$B$14:$B$28,"Validated",J14:J28,"Y")</f>
        <v>4.59</v>
      </c>
      <c r="K32" s="243"/>
      <c r="L32" s="295"/>
      <c r="M32" s="294"/>
      <c r="N32" s="295"/>
    </row>
    <row r="33" spans="2:15" ht="13.5" thickBot="1">
      <c r="B33" s="292"/>
      <c r="C33" s="572"/>
      <c r="D33" s="240" t="s">
        <v>1</v>
      </c>
      <c r="E33" s="241"/>
      <c r="F33" s="140">
        <v>6.4000000000000001E-2</v>
      </c>
      <c r="G33" s="140">
        <v>6.4000000000000001E-2</v>
      </c>
      <c r="H33" s="140">
        <v>6.4000000000000001E-2</v>
      </c>
      <c r="I33" s="140">
        <v>6.4000000000000001E-2</v>
      </c>
      <c r="J33" s="140">
        <v>6.4000000000000001E-2</v>
      </c>
      <c r="K33" s="243"/>
      <c r="L33" s="295"/>
      <c r="M33" s="294"/>
      <c r="N33" s="295"/>
    </row>
    <row r="34" spans="2:15" ht="15.75" thickBot="1">
      <c r="B34" s="292"/>
      <c r="C34" s="573"/>
      <c r="D34" s="296" t="s">
        <v>50</v>
      </c>
      <c r="E34" s="297"/>
      <c r="F34" s="103">
        <f>SUM(F31:F33)</f>
        <v>15.004</v>
      </c>
      <c r="G34" s="103">
        <f t="shared" ref="G34:J34" si="6">SUM(G31:G33)</f>
        <v>17.003999999999998</v>
      </c>
      <c r="H34" s="103">
        <f t="shared" si="6"/>
        <v>19.003999999999998</v>
      </c>
      <c r="I34" s="103">
        <f t="shared" si="6"/>
        <v>23.963999999999999</v>
      </c>
      <c r="J34" s="103">
        <f t="shared" si="6"/>
        <v>28.963999999999999</v>
      </c>
      <c r="K34" s="243"/>
      <c r="L34" s="298"/>
      <c r="M34" s="299"/>
      <c r="N34" s="295"/>
    </row>
    <row r="36" spans="2:15">
      <c r="E36" s="217" t="s">
        <v>175</v>
      </c>
      <c r="F36" s="324">
        <f>F34-F9</f>
        <v>3.9999999999995595E-3</v>
      </c>
      <c r="G36" s="324">
        <f>G34-G9</f>
        <v>3.9999999999977831E-3</v>
      </c>
      <c r="H36" s="324">
        <f>H34-H9</f>
        <v>3.9999999999977831E-3</v>
      </c>
      <c r="I36" s="324">
        <f>I34-I9</f>
        <v>-1.0360000000000014</v>
      </c>
      <c r="J36" s="324">
        <f>J34-J9</f>
        <v>-1.0360000000000014</v>
      </c>
    </row>
    <row r="37" spans="2:15">
      <c r="F37" s="324"/>
      <c r="G37" s="324"/>
      <c r="H37" s="324"/>
      <c r="I37" s="324"/>
      <c r="J37" s="324"/>
    </row>
    <row r="38" spans="2:15">
      <c r="F38" s="324"/>
      <c r="G38" s="324"/>
      <c r="H38" s="324"/>
      <c r="I38" s="324"/>
      <c r="J38" s="324"/>
    </row>
    <row r="39" spans="2:15" ht="13.5" thickBot="1"/>
    <row r="40" spans="2:15" ht="23.25" customHeight="1" thickBot="1">
      <c r="F40" s="587" t="s">
        <v>11</v>
      </c>
      <c r="G40" s="588"/>
      <c r="H40" s="588"/>
      <c r="I40" s="588"/>
      <c r="J40" s="589"/>
    </row>
    <row r="41" spans="2:15" ht="42.75" customHeight="1" thickBot="1">
      <c r="C41" s="300" t="s">
        <v>34</v>
      </c>
      <c r="D41" s="300" t="s">
        <v>41</v>
      </c>
      <c r="E41" s="300" t="s">
        <v>43</v>
      </c>
      <c r="F41" s="219" t="str">
        <f>F3</f>
        <v>PF1-1</v>
      </c>
      <c r="G41" s="219" t="str">
        <f>G3</f>
        <v>PF1-2</v>
      </c>
      <c r="H41" s="219" t="str">
        <f>H3</f>
        <v>PF1-3</v>
      </c>
      <c r="I41" s="219" t="str">
        <f>I3</f>
        <v>PF1-4</v>
      </c>
      <c r="J41" s="220" t="str">
        <f>J3</f>
        <v>PF1-5</v>
      </c>
      <c r="K41" s="590" t="s">
        <v>52</v>
      </c>
      <c r="L41" s="590"/>
      <c r="M41" s="590"/>
      <c r="N41" s="590"/>
      <c r="O41" s="591"/>
    </row>
    <row r="42" spans="2:15" s="301" customFormat="1">
      <c r="B42" s="301" t="s">
        <v>42</v>
      </c>
      <c r="C42" s="302">
        <v>2014</v>
      </c>
      <c r="D42" s="303"/>
      <c r="E42" s="304"/>
      <c r="F42" s="75">
        <f>F43</f>
        <v>15.004</v>
      </c>
      <c r="G42" s="75">
        <f t="shared" ref="G42:J42" si="7">G43</f>
        <v>17.003999999999998</v>
      </c>
      <c r="H42" s="75">
        <f t="shared" si="7"/>
        <v>19.003999999999998</v>
      </c>
      <c r="I42" s="75">
        <f t="shared" si="7"/>
        <v>23.963999999999999</v>
      </c>
      <c r="J42" s="75">
        <f t="shared" si="7"/>
        <v>28.963999999999999</v>
      </c>
      <c r="M42" s="305"/>
      <c r="O42" s="306"/>
    </row>
    <row r="43" spans="2:15" outlineLevel="1">
      <c r="B43" s="217" t="s">
        <v>42</v>
      </c>
      <c r="C43" s="307">
        <v>41640</v>
      </c>
      <c r="D43" s="308" t="s">
        <v>44</v>
      </c>
      <c r="E43" s="309" t="s">
        <v>45</v>
      </c>
      <c r="F43" s="76">
        <f>F34</f>
        <v>15.004</v>
      </c>
      <c r="G43" s="76">
        <f t="shared" ref="G43:J43" si="8">G34</f>
        <v>17.003999999999998</v>
      </c>
      <c r="H43" s="76">
        <f t="shared" si="8"/>
        <v>19.003999999999998</v>
      </c>
      <c r="I43" s="76">
        <f t="shared" si="8"/>
        <v>23.963999999999999</v>
      </c>
      <c r="J43" s="76">
        <f t="shared" si="8"/>
        <v>28.963999999999999</v>
      </c>
      <c r="K43" s="310"/>
      <c r="M43" s="311"/>
      <c r="O43" s="312"/>
    </row>
    <row r="44" spans="2:15" outlineLevel="1">
      <c r="C44" s="307">
        <v>41671</v>
      </c>
      <c r="D44" s="308"/>
      <c r="E44" s="309"/>
      <c r="F44" s="76">
        <f>F43</f>
        <v>15.004</v>
      </c>
      <c r="G44" s="76">
        <f t="shared" ref="G44:J54" si="9">G43</f>
        <v>17.003999999999998</v>
      </c>
      <c r="H44" s="76">
        <f t="shared" si="9"/>
        <v>19.003999999999998</v>
      </c>
      <c r="I44" s="76">
        <f t="shared" si="9"/>
        <v>23.963999999999999</v>
      </c>
      <c r="J44" s="76">
        <f t="shared" si="9"/>
        <v>28.963999999999999</v>
      </c>
      <c r="M44" s="311"/>
      <c r="O44" s="312"/>
    </row>
    <row r="45" spans="2:15" outlineLevel="1">
      <c r="C45" s="307">
        <v>41699</v>
      </c>
      <c r="D45" s="308"/>
      <c r="E45" s="313"/>
      <c r="F45" s="76">
        <f t="shared" ref="F45:F54" si="10">F44</f>
        <v>15.004</v>
      </c>
      <c r="G45" s="76">
        <f t="shared" si="9"/>
        <v>17.003999999999998</v>
      </c>
      <c r="H45" s="76">
        <f t="shared" si="9"/>
        <v>19.003999999999998</v>
      </c>
      <c r="I45" s="76">
        <f t="shared" si="9"/>
        <v>23.963999999999999</v>
      </c>
      <c r="J45" s="76">
        <f t="shared" si="9"/>
        <v>28.963999999999999</v>
      </c>
      <c r="M45" s="311"/>
      <c r="O45" s="312"/>
    </row>
    <row r="46" spans="2:15" outlineLevel="1">
      <c r="C46" s="307">
        <v>41730</v>
      </c>
      <c r="D46" s="308"/>
      <c r="E46" s="311"/>
      <c r="F46" s="76">
        <f t="shared" si="10"/>
        <v>15.004</v>
      </c>
      <c r="G46" s="76">
        <f t="shared" si="9"/>
        <v>17.003999999999998</v>
      </c>
      <c r="H46" s="76">
        <f t="shared" si="9"/>
        <v>19.003999999999998</v>
      </c>
      <c r="I46" s="76">
        <f t="shared" si="9"/>
        <v>23.963999999999999</v>
      </c>
      <c r="J46" s="76">
        <f t="shared" si="9"/>
        <v>28.963999999999999</v>
      </c>
      <c r="M46" s="311"/>
      <c r="O46" s="312"/>
    </row>
    <row r="47" spans="2:15" outlineLevel="1">
      <c r="C47" s="307">
        <v>41760</v>
      </c>
      <c r="D47" s="308"/>
      <c r="E47" s="309"/>
      <c r="F47" s="76">
        <f t="shared" si="10"/>
        <v>15.004</v>
      </c>
      <c r="G47" s="76">
        <f t="shared" si="9"/>
        <v>17.003999999999998</v>
      </c>
      <c r="H47" s="76">
        <f t="shared" si="9"/>
        <v>19.003999999999998</v>
      </c>
      <c r="I47" s="76">
        <f t="shared" si="9"/>
        <v>23.963999999999999</v>
      </c>
      <c r="J47" s="76">
        <f t="shared" si="9"/>
        <v>28.963999999999999</v>
      </c>
      <c r="M47" s="311"/>
      <c r="O47" s="312"/>
    </row>
    <row r="48" spans="2:15" outlineLevel="1">
      <c r="C48" s="307">
        <v>41791</v>
      </c>
      <c r="D48" s="308"/>
      <c r="E48" s="313"/>
      <c r="F48" s="76">
        <f t="shared" si="10"/>
        <v>15.004</v>
      </c>
      <c r="G48" s="76">
        <f t="shared" si="9"/>
        <v>17.003999999999998</v>
      </c>
      <c r="H48" s="76">
        <f t="shared" si="9"/>
        <v>19.003999999999998</v>
      </c>
      <c r="I48" s="76">
        <f t="shared" si="9"/>
        <v>23.963999999999999</v>
      </c>
      <c r="J48" s="76">
        <f t="shared" si="9"/>
        <v>28.963999999999999</v>
      </c>
      <c r="M48" s="311"/>
      <c r="O48" s="312"/>
    </row>
    <row r="49" spans="2:21" outlineLevel="1">
      <c r="C49" s="307">
        <v>41821</v>
      </c>
      <c r="D49" s="308"/>
      <c r="E49" s="311"/>
      <c r="F49" s="76">
        <f t="shared" si="10"/>
        <v>15.004</v>
      </c>
      <c r="G49" s="76">
        <f t="shared" si="9"/>
        <v>17.003999999999998</v>
      </c>
      <c r="H49" s="76">
        <f t="shared" si="9"/>
        <v>19.003999999999998</v>
      </c>
      <c r="I49" s="76">
        <f t="shared" si="9"/>
        <v>23.963999999999999</v>
      </c>
      <c r="J49" s="76">
        <f t="shared" si="9"/>
        <v>28.963999999999999</v>
      </c>
      <c r="M49" s="311"/>
      <c r="O49" s="312"/>
    </row>
    <row r="50" spans="2:21" outlineLevel="1">
      <c r="C50" s="307">
        <v>41852</v>
      </c>
      <c r="D50" s="308"/>
      <c r="E50" s="309"/>
      <c r="F50" s="76">
        <f t="shared" si="10"/>
        <v>15.004</v>
      </c>
      <c r="G50" s="76">
        <f t="shared" si="9"/>
        <v>17.003999999999998</v>
      </c>
      <c r="H50" s="76">
        <f t="shared" si="9"/>
        <v>19.003999999999998</v>
      </c>
      <c r="I50" s="76">
        <f t="shared" si="9"/>
        <v>23.963999999999999</v>
      </c>
      <c r="J50" s="76">
        <f t="shared" si="9"/>
        <v>28.963999999999999</v>
      </c>
      <c r="M50" s="311"/>
      <c r="O50" s="312"/>
    </row>
    <row r="51" spans="2:21" outlineLevel="1">
      <c r="C51" s="307">
        <v>41883</v>
      </c>
      <c r="D51" s="308"/>
      <c r="E51" s="313"/>
      <c r="F51" s="76">
        <f t="shared" si="10"/>
        <v>15.004</v>
      </c>
      <c r="G51" s="76">
        <f t="shared" si="9"/>
        <v>17.003999999999998</v>
      </c>
      <c r="H51" s="76">
        <f t="shared" si="9"/>
        <v>19.003999999999998</v>
      </c>
      <c r="I51" s="76">
        <f t="shared" si="9"/>
        <v>23.963999999999999</v>
      </c>
      <c r="J51" s="76">
        <f t="shared" si="9"/>
        <v>28.963999999999999</v>
      </c>
      <c r="M51" s="311"/>
      <c r="O51" s="312"/>
    </row>
    <row r="52" spans="2:21" outlineLevel="1">
      <c r="C52" s="307">
        <v>41913</v>
      </c>
      <c r="D52" s="308"/>
      <c r="E52" s="311"/>
      <c r="F52" s="76">
        <f t="shared" si="10"/>
        <v>15.004</v>
      </c>
      <c r="G52" s="76">
        <f t="shared" si="9"/>
        <v>17.003999999999998</v>
      </c>
      <c r="H52" s="76">
        <f t="shared" si="9"/>
        <v>19.003999999999998</v>
      </c>
      <c r="I52" s="76">
        <f t="shared" si="9"/>
        <v>23.963999999999999</v>
      </c>
      <c r="J52" s="76">
        <f t="shared" si="9"/>
        <v>28.963999999999999</v>
      </c>
      <c r="M52" s="311"/>
      <c r="O52" s="312"/>
    </row>
    <row r="53" spans="2:21" outlineLevel="1">
      <c r="C53" s="307">
        <v>41944</v>
      </c>
      <c r="D53" s="308"/>
      <c r="E53" s="309"/>
      <c r="F53" s="76">
        <f t="shared" si="10"/>
        <v>15.004</v>
      </c>
      <c r="G53" s="76">
        <f t="shared" si="9"/>
        <v>17.003999999999998</v>
      </c>
      <c r="H53" s="76">
        <f t="shared" si="9"/>
        <v>19.003999999999998</v>
      </c>
      <c r="I53" s="76">
        <f t="shared" si="9"/>
        <v>23.963999999999999</v>
      </c>
      <c r="J53" s="76">
        <f t="shared" si="9"/>
        <v>28.963999999999999</v>
      </c>
      <c r="M53" s="311"/>
      <c r="O53" s="312"/>
    </row>
    <row r="54" spans="2:21" ht="13.5" outlineLevel="1" thickBot="1">
      <c r="C54" s="314">
        <v>41974</v>
      </c>
      <c r="D54" s="315"/>
      <c r="E54" s="316"/>
      <c r="F54" s="79">
        <f t="shared" si="10"/>
        <v>15.004</v>
      </c>
      <c r="G54" s="79">
        <f t="shared" si="9"/>
        <v>17.003999999999998</v>
      </c>
      <c r="H54" s="79">
        <f t="shared" si="9"/>
        <v>19.003999999999998</v>
      </c>
      <c r="I54" s="79">
        <f t="shared" si="9"/>
        <v>23.963999999999999</v>
      </c>
      <c r="J54" s="79">
        <f t="shared" si="9"/>
        <v>28.963999999999999</v>
      </c>
      <c r="M54" s="311"/>
      <c r="O54" s="312"/>
    </row>
    <row r="55" spans="2:21" s="301" customFormat="1">
      <c r="B55" s="301" t="s">
        <v>12</v>
      </c>
      <c r="C55" s="302">
        <v>2015</v>
      </c>
      <c r="D55" s="303"/>
      <c r="E55" s="304"/>
      <c r="F55" s="75">
        <f>MIN(F56:F67)</f>
        <v>14.900499999999999</v>
      </c>
      <c r="G55" s="75">
        <f t="shared" ref="G55:J55" si="11">MIN(G56:G67)</f>
        <v>16.880499999999998</v>
      </c>
      <c r="H55" s="75">
        <f t="shared" si="11"/>
        <v>18.860499999999998</v>
      </c>
      <c r="I55" s="75">
        <f t="shared" si="11"/>
        <v>23.770899999999997</v>
      </c>
      <c r="J55" s="75">
        <f t="shared" si="11"/>
        <v>28.720899999999997</v>
      </c>
      <c r="K55" s="317"/>
      <c r="M55" s="305"/>
      <c r="O55" s="318"/>
    </row>
    <row r="56" spans="2:21" outlineLevel="1">
      <c r="B56" s="217" t="s">
        <v>12</v>
      </c>
      <c r="C56" s="307">
        <v>42005</v>
      </c>
      <c r="D56" s="319" t="s">
        <v>46</v>
      </c>
      <c r="E56" s="320">
        <v>-0.01</v>
      </c>
      <c r="F56" s="76">
        <f>((F54-SUM(F$32:F$33))*(1+$E56))+SUM(F$32:F$33)</f>
        <v>14.900499999999999</v>
      </c>
      <c r="G56" s="76">
        <f t="shared" ref="G56:J56" si="12">((G54-SUM(G$32:G$33))*(1+$E56))+SUM(G$32:G$33)</f>
        <v>16.880499999999998</v>
      </c>
      <c r="H56" s="76">
        <f t="shared" si="12"/>
        <v>18.860499999999998</v>
      </c>
      <c r="I56" s="76">
        <f t="shared" si="12"/>
        <v>23.770899999999997</v>
      </c>
      <c r="J56" s="76">
        <f t="shared" si="12"/>
        <v>28.720899999999997</v>
      </c>
      <c r="K56" s="321">
        <f>F54*(1+$E56)</f>
        <v>14.853959999999999</v>
      </c>
      <c r="L56" s="321">
        <f t="shared" ref="L56:O56" si="13">G54*(1+$E56)</f>
        <v>16.833959999999998</v>
      </c>
      <c r="M56" s="322">
        <f t="shared" si="13"/>
        <v>18.813959999999998</v>
      </c>
      <c r="N56" s="322">
        <f t="shared" si="13"/>
        <v>23.724359999999997</v>
      </c>
      <c r="O56" s="323">
        <f t="shared" si="13"/>
        <v>28.67436</v>
      </c>
      <c r="Q56" s="324">
        <f>F56-F43</f>
        <v>-0.10350000000000037</v>
      </c>
      <c r="R56" s="324">
        <f t="shared" ref="R56:U56" si="14">G56-G43</f>
        <v>-0.12349999999999994</v>
      </c>
      <c r="S56" s="324">
        <f t="shared" si="14"/>
        <v>-0.14349999999999952</v>
      </c>
      <c r="T56" s="324">
        <f t="shared" si="14"/>
        <v>-0.19310000000000116</v>
      </c>
      <c r="U56" s="324">
        <f t="shared" si="14"/>
        <v>-0.24310000000000187</v>
      </c>
    </row>
    <row r="57" spans="2:21" outlineLevel="1">
      <c r="C57" s="307">
        <v>42036</v>
      </c>
      <c r="D57" s="325"/>
      <c r="E57" s="309"/>
      <c r="F57" s="76">
        <f t="shared" ref="F57:J67" si="15">F56</f>
        <v>14.900499999999999</v>
      </c>
      <c r="G57" s="76">
        <f t="shared" si="15"/>
        <v>16.880499999999998</v>
      </c>
      <c r="H57" s="76">
        <f t="shared" si="15"/>
        <v>18.860499999999998</v>
      </c>
      <c r="I57" s="76">
        <f t="shared" si="15"/>
        <v>23.770899999999997</v>
      </c>
      <c r="J57" s="76">
        <f t="shared" si="15"/>
        <v>28.720899999999997</v>
      </c>
      <c r="M57" s="311"/>
      <c r="O57" s="312"/>
    </row>
    <row r="58" spans="2:21" outlineLevel="1">
      <c r="C58" s="307">
        <v>42064</v>
      </c>
      <c r="D58" s="325"/>
      <c r="E58" s="313"/>
      <c r="F58" s="76">
        <f t="shared" si="15"/>
        <v>14.900499999999999</v>
      </c>
      <c r="G58" s="76">
        <f t="shared" si="15"/>
        <v>16.880499999999998</v>
      </c>
      <c r="H58" s="76">
        <f t="shared" si="15"/>
        <v>18.860499999999998</v>
      </c>
      <c r="I58" s="76">
        <f t="shared" si="15"/>
        <v>23.770899999999997</v>
      </c>
      <c r="J58" s="76">
        <f t="shared" si="15"/>
        <v>28.720899999999997</v>
      </c>
      <c r="M58" s="311"/>
      <c r="O58" s="312"/>
    </row>
    <row r="59" spans="2:21" outlineLevel="1">
      <c r="C59" s="307">
        <v>42095</v>
      </c>
      <c r="D59" s="325"/>
      <c r="E59" s="311"/>
      <c r="F59" s="76">
        <f t="shared" si="15"/>
        <v>14.900499999999999</v>
      </c>
      <c r="G59" s="76">
        <f t="shared" si="15"/>
        <v>16.880499999999998</v>
      </c>
      <c r="H59" s="76">
        <f t="shared" si="15"/>
        <v>18.860499999999998</v>
      </c>
      <c r="I59" s="76">
        <f t="shared" si="15"/>
        <v>23.770899999999997</v>
      </c>
      <c r="J59" s="76">
        <f t="shared" si="15"/>
        <v>28.720899999999997</v>
      </c>
      <c r="M59" s="311"/>
      <c r="O59" s="312"/>
    </row>
    <row r="60" spans="2:21" outlineLevel="1">
      <c r="C60" s="307">
        <v>42125</v>
      </c>
      <c r="D60" s="325"/>
      <c r="E60" s="309"/>
      <c r="F60" s="76">
        <f t="shared" si="15"/>
        <v>14.900499999999999</v>
      </c>
      <c r="G60" s="76">
        <f t="shared" si="15"/>
        <v>16.880499999999998</v>
      </c>
      <c r="H60" s="76">
        <f t="shared" si="15"/>
        <v>18.860499999999998</v>
      </c>
      <c r="I60" s="76">
        <f t="shared" si="15"/>
        <v>23.770899999999997</v>
      </c>
      <c r="J60" s="76">
        <f t="shared" si="15"/>
        <v>28.720899999999997</v>
      </c>
      <c r="M60" s="311"/>
      <c r="O60" s="312"/>
    </row>
    <row r="61" spans="2:21" outlineLevel="1">
      <c r="C61" s="307">
        <v>42156</v>
      </c>
      <c r="D61" s="325"/>
      <c r="E61" s="313"/>
      <c r="F61" s="76">
        <f t="shared" si="15"/>
        <v>14.900499999999999</v>
      </c>
      <c r="G61" s="76">
        <f t="shared" si="15"/>
        <v>16.880499999999998</v>
      </c>
      <c r="H61" s="76">
        <f t="shared" si="15"/>
        <v>18.860499999999998</v>
      </c>
      <c r="I61" s="76">
        <f t="shared" si="15"/>
        <v>23.770899999999997</v>
      </c>
      <c r="J61" s="76">
        <f t="shared" si="15"/>
        <v>28.720899999999997</v>
      </c>
      <c r="M61" s="311"/>
      <c r="O61" s="312"/>
    </row>
    <row r="62" spans="2:21" outlineLevel="1">
      <c r="C62" s="307">
        <v>42186</v>
      </c>
      <c r="D62" s="325"/>
      <c r="E62" s="311"/>
      <c r="F62" s="76">
        <f t="shared" si="15"/>
        <v>14.900499999999999</v>
      </c>
      <c r="G62" s="76">
        <f t="shared" si="15"/>
        <v>16.880499999999998</v>
      </c>
      <c r="H62" s="76">
        <f t="shared" si="15"/>
        <v>18.860499999999998</v>
      </c>
      <c r="I62" s="76">
        <f t="shared" si="15"/>
        <v>23.770899999999997</v>
      </c>
      <c r="J62" s="76">
        <f t="shared" si="15"/>
        <v>28.720899999999997</v>
      </c>
      <c r="M62" s="311"/>
      <c r="O62" s="312"/>
    </row>
    <row r="63" spans="2:21" outlineLevel="1">
      <c r="C63" s="307">
        <v>42217</v>
      </c>
      <c r="D63" s="325"/>
      <c r="E63" s="309"/>
      <c r="F63" s="76">
        <f t="shared" si="15"/>
        <v>14.900499999999999</v>
      </c>
      <c r="G63" s="76">
        <f t="shared" si="15"/>
        <v>16.880499999999998</v>
      </c>
      <c r="H63" s="76">
        <f t="shared" si="15"/>
        <v>18.860499999999998</v>
      </c>
      <c r="I63" s="76">
        <f t="shared" si="15"/>
        <v>23.770899999999997</v>
      </c>
      <c r="J63" s="76">
        <f t="shared" si="15"/>
        <v>28.720899999999997</v>
      </c>
      <c r="M63" s="311"/>
      <c r="O63" s="312"/>
    </row>
    <row r="64" spans="2:21" outlineLevel="1">
      <c r="C64" s="307">
        <v>42248</v>
      </c>
      <c r="D64" s="325"/>
      <c r="E64" s="313"/>
      <c r="F64" s="76">
        <f t="shared" si="15"/>
        <v>14.900499999999999</v>
      </c>
      <c r="G64" s="76">
        <f t="shared" si="15"/>
        <v>16.880499999999998</v>
      </c>
      <c r="H64" s="76">
        <f t="shared" si="15"/>
        <v>18.860499999999998</v>
      </c>
      <c r="I64" s="76">
        <f t="shared" si="15"/>
        <v>23.770899999999997</v>
      </c>
      <c r="J64" s="76">
        <f t="shared" si="15"/>
        <v>28.720899999999997</v>
      </c>
      <c r="M64" s="311"/>
      <c r="O64" s="312"/>
    </row>
    <row r="65" spans="2:21" outlineLevel="1">
      <c r="C65" s="307">
        <v>42278</v>
      </c>
      <c r="D65" s="325"/>
      <c r="E65" s="311"/>
      <c r="F65" s="76">
        <f t="shared" si="15"/>
        <v>14.900499999999999</v>
      </c>
      <c r="G65" s="76">
        <f t="shared" si="15"/>
        <v>16.880499999999998</v>
      </c>
      <c r="H65" s="76">
        <f t="shared" si="15"/>
        <v>18.860499999999998</v>
      </c>
      <c r="I65" s="76">
        <f t="shared" si="15"/>
        <v>23.770899999999997</v>
      </c>
      <c r="J65" s="76">
        <f t="shared" si="15"/>
        <v>28.720899999999997</v>
      </c>
      <c r="M65" s="311"/>
      <c r="O65" s="312"/>
    </row>
    <row r="66" spans="2:21" outlineLevel="1">
      <c r="C66" s="307">
        <v>42309</v>
      </c>
      <c r="D66" s="325"/>
      <c r="E66" s="309"/>
      <c r="F66" s="76">
        <f t="shared" si="15"/>
        <v>14.900499999999999</v>
      </c>
      <c r="G66" s="76">
        <f t="shared" si="15"/>
        <v>16.880499999999998</v>
      </c>
      <c r="H66" s="76">
        <f t="shared" si="15"/>
        <v>18.860499999999998</v>
      </c>
      <c r="I66" s="76">
        <f t="shared" si="15"/>
        <v>23.770899999999997</v>
      </c>
      <c r="J66" s="76">
        <f t="shared" si="15"/>
        <v>28.720899999999997</v>
      </c>
      <c r="M66" s="311"/>
      <c r="O66" s="312"/>
    </row>
    <row r="67" spans="2:21" ht="13.5" outlineLevel="1" thickBot="1">
      <c r="C67" s="314">
        <v>42339</v>
      </c>
      <c r="D67" s="326"/>
      <c r="E67" s="316"/>
      <c r="F67" s="79">
        <f t="shared" si="15"/>
        <v>14.900499999999999</v>
      </c>
      <c r="G67" s="79">
        <f t="shared" si="15"/>
        <v>16.880499999999998</v>
      </c>
      <c r="H67" s="79">
        <f t="shared" si="15"/>
        <v>18.860499999999998</v>
      </c>
      <c r="I67" s="79">
        <f t="shared" si="15"/>
        <v>23.770899999999997</v>
      </c>
      <c r="J67" s="79">
        <f t="shared" si="15"/>
        <v>28.720899999999997</v>
      </c>
      <c r="M67" s="311"/>
      <c r="O67" s="312"/>
    </row>
    <row r="68" spans="2:21" s="301" customFormat="1">
      <c r="B68" s="301" t="s">
        <v>13</v>
      </c>
      <c r="C68" s="302">
        <v>2016</v>
      </c>
      <c r="D68" s="303"/>
      <c r="E68" s="304"/>
      <c r="F68" s="75">
        <f>MIN(F69:F80)</f>
        <v>14.798034999999999</v>
      </c>
      <c r="G68" s="75">
        <f t="shared" ref="G68:J68" si="16">MIN(G69:G80)</f>
        <v>16.758234999999999</v>
      </c>
      <c r="H68" s="75">
        <f t="shared" si="16"/>
        <v>18.718434999999999</v>
      </c>
      <c r="I68" s="75">
        <f t="shared" si="16"/>
        <v>23.579730999999999</v>
      </c>
      <c r="J68" s="75">
        <f t="shared" si="16"/>
        <v>28.480230999999996</v>
      </c>
      <c r="M68" s="305"/>
      <c r="O68" s="318"/>
    </row>
    <row r="69" spans="2:21" outlineLevel="1">
      <c r="B69" s="217" t="s">
        <v>13</v>
      </c>
      <c r="C69" s="307">
        <v>42370</v>
      </c>
      <c r="D69" s="319" t="s">
        <v>46</v>
      </c>
      <c r="E69" s="320">
        <v>-0.01</v>
      </c>
      <c r="F69" s="76">
        <f>((F67-SUM(F$32:F$33))*(1+$E69))+SUM(F$32:F$33)</f>
        <v>14.798034999999999</v>
      </c>
      <c r="G69" s="76">
        <f t="shared" ref="G69:J69" si="17">((G67-SUM(G$32:G$33))*(1+$E69))+SUM(G$32:G$33)</f>
        <v>16.758234999999999</v>
      </c>
      <c r="H69" s="76">
        <f t="shared" si="17"/>
        <v>18.718434999999999</v>
      </c>
      <c r="I69" s="76">
        <f t="shared" si="17"/>
        <v>23.579730999999999</v>
      </c>
      <c r="J69" s="76">
        <f t="shared" si="17"/>
        <v>28.480230999999996</v>
      </c>
      <c r="K69" s="321">
        <f>K56*(1+$E69)</f>
        <v>14.7054204</v>
      </c>
      <c r="L69" s="321">
        <f t="shared" ref="L69:O69" si="18">L56*(1+$E69)</f>
        <v>16.665620399999998</v>
      </c>
      <c r="M69" s="322">
        <f t="shared" si="18"/>
        <v>18.625820399999999</v>
      </c>
      <c r="N69" s="322">
        <f t="shared" si="18"/>
        <v>23.487116399999998</v>
      </c>
      <c r="O69" s="323">
        <f t="shared" si="18"/>
        <v>28.387616399999999</v>
      </c>
      <c r="Q69" s="324">
        <f>F69-F56</f>
        <v>-0.10246500000000047</v>
      </c>
      <c r="R69" s="324">
        <f t="shared" ref="R69:U69" si="19">G69-G56</f>
        <v>-0.12226499999999874</v>
      </c>
      <c r="S69" s="324">
        <f t="shared" si="19"/>
        <v>-0.14206499999999878</v>
      </c>
      <c r="T69" s="324">
        <f t="shared" si="19"/>
        <v>-0.19116899999999859</v>
      </c>
      <c r="U69" s="324">
        <f t="shared" si="19"/>
        <v>-0.24066900000000047</v>
      </c>
    </row>
    <row r="70" spans="2:21" outlineLevel="1">
      <c r="C70" s="307">
        <v>42401</v>
      </c>
      <c r="D70" s="325"/>
      <c r="E70" s="309"/>
      <c r="F70" s="76">
        <f t="shared" ref="F70:J80" si="20">F69</f>
        <v>14.798034999999999</v>
      </c>
      <c r="G70" s="76">
        <f t="shared" si="20"/>
        <v>16.758234999999999</v>
      </c>
      <c r="H70" s="76">
        <f t="shared" si="20"/>
        <v>18.718434999999999</v>
      </c>
      <c r="I70" s="76">
        <f t="shared" si="20"/>
        <v>23.579730999999999</v>
      </c>
      <c r="J70" s="76">
        <f t="shared" si="20"/>
        <v>28.480230999999996</v>
      </c>
      <c r="M70" s="311"/>
      <c r="O70" s="312"/>
    </row>
    <row r="71" spans="2:21" outlineLevel="1">
      <c r="C71" s="307">
        <v>42430</v>
      </c>
      <c r="D71" s="325"/>
      <c r="E71" s="313"/>
      <c r="F71" s="76">
        <f t="shared" si="20"/>
        <v>14.798034999999999</v>
      </c>
      <c r="G71" s="76">
        <f t="shared" si="20"/>
        <v>16.758234999999999</v>
      </c>
      <c r="H71" s="76">
        <f t="shared" si="20"/>
        <v>18.718434999999999</v>
      </c>
      <c r="I71" s="76">
        <f t="shared" si="20"/>
        <v>23.579730999999999</v>
      </c>
      <c r="J71" s="76">
        <f t="shared" si="20"/>
        <v>28.480230999999996</v>
      </c>
      <c r="M71" s="311"/>
      <c r="O71" s="312"/>
    </row>
    <row r="72" spans="2:21" outlineLevel="1">
      <c r="C72" s="307">
        <v>42461</v>
      </c>
      <c r="D72" s="325"/>
      <c r="E72" s="311"/>
      <c r="F72" s="76">
        <f t="shared" si="20"/>
        <v>14.798034999999999</v>
      </c>
      <c r="G72" s="76">
        <f t="shared" si="20"/>
        <v>16.758234999999999</v>
      </c>
      <c r="H72" s="76">
        <f t="shared" si="20"/>
        <v>18.718434999999999</v>
      </c>
      <c r="I72" s="76">
        <f t="shared" si="20"/>
        <v>23.579730999999999</v>
      </c>
      <c r="J72" s="76">
        <f t="shared" si="20"/>
        <v>28.480230999999996</v>
      </c>
      <c r="M72" s="311"/>
      <c r="O72" s="312"/>
    </row>
    <row r="73" spans="2:21" outlineLevel="1">
      <c r="C73" s="307">
        <v>42491</v>
      </c>
      <c r="D73" s="325"/>
      <c r="E73" s="309"/>
      <c r="F73" s="76">
        <f t="shared" si="20"/>
        <v>14.798034999999999</v>
      </c>
      <c r="G73" s="76">
        <f t="shared" si="20"/>
        <v>16.758234999999999</v>
      </c>
      <c r="H73" s="76">
        <f t="shared" si="20"/>
        <v>18.718434999999999</v>
      </c>
      <c r="I73" s="76">
        <f t="shared" si="20"/>
        <v>23.579730999999999</v>
      </c>
      <c r="J73" s="76">
        <f t="shared" si="20"/>
        <v>28.480230999999996</v>
      </c>
      <c r="M73" s="311"/>
      <c r="O73" s="312"/>
    </row>
    <row r="74" spans="2:21" outlineLevel="1">
      <c r="C74" s="307">
        <v>42522</v>
      </c>
      <c r="D74" s="325"/>
      <c r="E74" s="313"/>
      <c r="F74" s="76">
        <f t="shared" si="20"/>
        <v>14.798034999999999</v>
      </c>
      <c r="G74" s="76">
        <f t="shared" si="20"/>
        <v>16.758234999999999</v>
      </c>
      <c r="H74" s="76">
        <f t="shared" si="20"/>
        <v>18.718434999999999</v>
      </c>
      <c r="I74" s="76">
        <f t="shared" si="20"/>
        <v>23.579730999999999</v>
      </c>
      <c r="J74" s="76">
        <f t="shared" si="20"/>
        <v>28.480230999999996</v>
      </c>
      <c r="M74" s="311"/>
      <c r="O74" s="312"/>
    </row>
    <row r="75" spans="2:21" outlineLevel="1">
      <c r="C75" s="307">
        <v>42552</v>
      </c>
      <c r="D75" s="325"/>
      <c r="E75" s="311"/>
      <c r="F75" s="76">
        <f t="shared" si="20"/>
        <v>14.798034999999999</v>
      </c>
      <c r="G75" s="76">
        <f t="shared" si="20"/>
        <v>16.758234999999999</v>
      </c>
      <c r="H75" s="76">
        <f t="shared" si="20"/>
        <v>18.718434999999999</v>
      </c>
      <c r="I75" s="76">
        <f t="shared" si="20"/>
        <v>23.579730999999999</v>
      </c>
      <c r="J75" s="76">
        <f t="shared" si="20"/>
        <v>28.480230999999996</v>
      </c>
      <c r="M75" s="311"/>
      <c r="O75" s="312"/>
    </row>
    <row r="76" spans="2:21" outlineLevel="1">
      <c r="C76" s="307">
        <v>42583</v>
      </c>
      <c r="D76" s="325"/>
      <c r="E76" s="309"/>
      <c r="F76" s="76">
        <f t="shared" si="20"/>
        <v>14.798034999999999</v>
      </c>
      <c r="G76" s="76">
        <f t="shared" si="20"/>
        <v>16.758234999999999</v>
      </c>
      <c r="H76" s="76">
        <f t="shared" si="20"/>
        <v>18.718434999999999</v>
      </c>
      <c r="I76" s="76">
        <f t="shared" si="20"/>
        <v>23.579730999999999</v>
      </c>
      <c r="J76" s="76">
        <f t="shared" si="20"/>
        <v>28.480230999999996</v>
      </c>
      <c r="M76" s="311"/>
      <c r="O76" s="312"/>
    </row>
    <row r="77" spans="2:21" outlineLevel="1">
      <c r="C77" s="307">
        <v>42614</v>
      </c>
      <c r="D77" s="325"/>
      <c r="E77" s="313"/>
      <c r="F77" s="76">
        <f t="shared" si="20"/>
        <v>14.798034999999999</v>
      </c>
      <c r="G77" s="76">
        <f t="shared" si="20"/>
        <v>16.758234999999999</v>
      </c>
      <c r="H77" s="76">
        <f t="shared" si="20"/>
        <v>18.718434999999999</v>
      </c>
      <c r="I77" s="76">
        <f t="shared" si="20"/>
        <v>23.579730999999999</v>
      </c>
      <c r="J77" s="76">
        <f t="shared" si="20"/>
        <v>28.480230999999996</v>
      </c>
      <c r="M77" s="311"/>
      <c r="O77" s="312"/>
    </row>
    <row r="78" spans="2:21" outlineLevel="1">
      <c r="C78" s="307">
        <v>42644</v>
      </c>
      <c r="D78" s="325"/>
      <c r="E78" s="311"/>
      <c r="F78" s="76">
        <f t="shared" si="20"/>
        <v>14.798034999999999</v>
      </c>
      <c r="G78" s="76">
        <f t="shared" si="20"/>
        <v>16.758234999999999</v>
      </c>
      <c r="H78" s="76">
        <f t="shared" si="20"/>
        <v>18.718434999999999</v>
      </c>
      <c r="I78" s="76">
        <f t="shared" si="20"/>
        <v>23.579730999999999</v>
      </c>
      <c r="J78" s="76">
        <f t="shared" si="20"/>
        <v>28.480230999999996</v>
      </c>
      <c r="M78" s="311"/>
      <c r="O78" s="312"/>
    </row>
    <row r="79" spans="2:21" outlineLevel="1">
      <c r="C79" s="307">
        <v>42675</v>
      </c>
      <c r="D79" s="325"/>
      <c r="E79" s="309"/>
      <c r="F79" s="76">
        <f t="shared" si="20"/>
        <v>14.798034999999999</v>
      </c>
      <c r="G79" s="76">
        <f t="shared" si="20"/>
        <v>16.758234999999999</v>
      </c>
      <c r="H79" s="76">
        <f t="shared" si="20"/>
        <v>18.718434999999999</v>
      </c>
      <c r="I79" s="76">
        <f t="shared" si="20"/>
        <v>23.579730999999999</v>
      </c>
      <c r="J79" s="76">
        <f t="shared" si="20"/>
        <v>28.480230999999996</v>
      </c>
      <c r="M79" s="311"/>
      <c r="O79" s="312"/>
    </row>
    <row r="80" spans="2:21" ht="13.5" outlineLevel="1" thickBot="1">
      <c r="C80" s="314">
        <v>42705</v>
      </c>
      <c r="D80" s="326"/>
      <c r="E80" s="316"/>
      <c r="F80" s="79">
        <f t="shared" si="20"/>
        <v>14.798034999999999</v>
      </c>
      <c r="G80" s="79">
        <f t="shared" si="20"/>
        <v>16.758234999999999</v>
      </c>
      <c r="H80" s="79">
        <f t="shared" si="20"/>
        <v>18.718434999999999</v>
      </c>
      <c r="I80" s="79">
        <f t="shared" si="20"/>
        <v>23.579730999999999</v>
      </c>
      <c r="J80" s="79">
        <f t="shared" si="20"/>
        <v>28.480230999999996</v>
      </c>
      <c r="M80" s="311"/>
      <c r="O80" s="312"/>
    </row>
    <row r="81" spans="2:21" s="301" customFormat="1">
      <c r="B81" s="301" t="s">
        <v>14</v>
      </c>
      <c r="C81" s="302">
        <v>2017</v>
      </c>
      <c r="D81" s="303"/>
      <c r="E81" s="304"/>
      <c r="F81" s="75">
        <f>MIN(F82:F93)</f>
        <v>14.696594649999998</v>
      </c>
      <c r="G81" s="75">
        <f t="shared" ref="G81:J81" si="21">MIN(G82:G93)</f>
        <v>16.637192649999999</v>
      </c>
      <c r="H81" s="75">
        <f t="shared" si="21"/>
        <v>18.577790649999997</v>
      </c>
      <c r="I81" s="75">
        <f t="shared" si="21"/>
        <v>23.39047369</v>
      </c>
      <c r="J81" s="75">
        <f t="shared" si="21"/>
        <v>28.241968689999997</v>
      </c>
      <c r="M81" s="305"/>
      <c r="O81" s="318"/>
    </row>
    <row r="82" spans="2:21" outlineLevel="1">
      <c r="B82" s="217" t="s">
        <v>14</v>
      </c>
      <c r="C82" s="307">
        <v>42736</v>
      </c>
      <c r="D82" s="319" t="s">
        <v>46</v>
      </c>
      <c r="E82" s="320">
        <v>-0.01</v>
      </c>
      <c r="F82" s="76">
        <f>((F80-SUM(F$32:F$33))*(1+$E82))+SUM(F$32:F$33)</f>
        <v>14.696594649999998</v>
      </c>
      <c r="G82" s="76">
        <f t="shared" ref="G82:J82" si="22">((G80-SUM(G$32:G$33))*(1+$E82))+SUM(G$32:G$33)</f>
        <v>16.637192649999999</v>
      </c>
      <c r="H82" s="76">
        <f t="shared" si="22"/>
        <v>18.577790649999997</v>
      </c>
      <c r="I82" s="76">
        <f t="shared" si="22"/>
        <v>23.39047369</v>
      </c>
      <c r="J82" s="76">
        <f t="shared" si="22"/>
        <v>28.241968689999997</v>
      </c>
      <c r="K82" s="321">
        <f>K69*(1+$E82)</f>
        <v>14.558366196</v>
      </c>
      <c r="L82" s="321">
        <f t="shared" ref="L82:O82" si="23">L69*(1+$E82)</f>
        <v>16.498964195999999</v>
      </c>
      <c r="M82" s="322">
        <f t="shared" si="23"/>
        <v>18.439562195999997</v>
      </c>
      <c r="N82" s="322">
        <f t="shared" si="23"/>
        <v>23.252245235999997</v>
      </c>
      <c r="O82" s="323">
        <f t="shared" si="23"/>
        <v>28.103740236</v>
      </c>
      <c r="Q82" s="324">
        <f>F82-F69</f>
        <v>-0.10144035000000073</v>
      </c>
      <c r="R82" s="324">
        <f t="shared" ref="R82:U82" si="24">G82-G69</f>
        <v>-0.12104234999999974</v>
      </c>
      <c r="S82" s="324">
        <f t="shared" si="24"/>
        <v>-0.14064435000000231</v>
      </c>
      <c r="T82" s="324">
        <f t="shared" si="24"/>
        <v>-0.18925730999999857</v>
      </c>
      <c r="U82" s="324">
        <f t="shared" si="24"/>
        <v>-0.23826230999999964</v>
      </c>
    </row>
    <row r="83" spans="2:21" outlineLevel="1">
      <c r="C83" s="307">
        <v>42767</v>
      </c>
      <c r="D83" s="325"/>
      <c r="E83" s="309"/>
      <c r="F83" s="76">
        <f t="shared" ref="F83:J93" si="25">F82</f>
        <v>14.696594649999998</v>
      </c>
      <c r="G83" s="76">
        <f t="shared" si="25"/>
        <v>16.637192649999999</v>
      </c>
      <c r="H83" s="76">
        <f t="shared" si="25"/>
        <v>18.577790649999997</v>
      </c>
      <c r="I83" s="76">
        <f t="shared" si="25"/>
        <v>23.39047369</v>
      </c>
      <c r="J83" s="76">
        <f t="shared" si="25"/>
        <v>28.241968689999997</v>
      </c>
      <c r="M83" s="311"/>
      <c r="O83" s="312"/>
    </row>
    <row r="84" spans="2:21" outlineLevel="1">
      <c r="C84" s="307">
        <v>42795</v>
      </c>
      <c r="D84" s="325"/>
      <c r="E84" s="313"/>
      <c r="F84" s="76">
        <f t="shared" si="25"/>
        <v>14.696594649999998</v>
      </c>
      <c r="G84" s="76">
        <f t="shared" si="25"/>
        <v>16.637192649999999</v>
      </c>
      <c r="H84" s="76">
        <f t="shared" si="25"/>
        <v>18.577790649999997</v>
      </c>
      <c r="I84" s="76">
        <f t="shared" si="25"/>
        <v>23.39047369</v>
      </c>
      <c r="J84" s="76">
        <f t="shared" si="25"/>
        <v>28.241968689999997</v>
      </c>
      <c r="M84" s="311"/>
      <c r="O84" s="312"/>
    </row>
    <row r="85" spans="2:21" outlineLevel="1">
      <c r="C85" s="307">
        <v>42826</v>
      </c>
      <c r="D85" s="325"/>
      <c r="E85" s="311"/>
      <c r="F85" s="76">
        <f t="shared" si="25"/>
        <v>14.696594649999998</v>
      </c>
      <c r="G85" s="76">
        <f t="shared" si="25"/>
        <v>16.637192649999999</v>
      </c>
      <c r="H85" s="76">
        <f t="shared" si="25"/>
        <v>18.577790649999997</v>
      </c>
      <c r="I85" s="76">
        <f t="shared" si="25"/>
        <v>23.39047369</v>
      </c>
      <c r="J85" s="76">
        <f t="shared" si="25"/>
        <v>28.241968689999997</v>
      </c>
      <c r="M85" s="311"/>
      <c r="O85" s="312"/>
    </row>
    <row r="86" spans="2:21" outlineLevel="1">
      <c r="C86" s="307">
        <v>42856</v>
      </c>
      <c r="D86" s="325"/>
      <c r="E86" s="309"/>
      <c r="F86" s="76">
        <f t="shared" si="25"/>
        <v>14.696594649999998</v>
      </c>
      <c r="G86" s="76">
        <f t="shared" si="25"/>
        <v>16.637192649999999</v>
      </c>
      <c r="H86" s="76">
        <f t="shared" si="25"/>
        <v>18.577790649999997</v>
      </c>
      <c r="I86" s="76">
        <f t="shared" si="25"/>
        <v>23.39047369</v>
      </c>
      <c r="J86" s="76">
        <f t="shared" si="25"/>
        <v>28.241968689999997</v>
      </c>
      <c r="M86" s="311"/>
      <c r="O86" s="312"/>
    </row>
    <row r="87" spans="2:21" outlineLevel="1">
      <c r="C87" s="307">
        <v>42887</v>
      </c>
      <c r="D87" s="325"/>
      <c r="E87" s="313"/>
      <c r="F87" s="76">
        <f t="shared" si="25"/>
        <v>14.696594649999998</v>
      </c>
      <c r="G87" s="76">
        <f t="shared" si="25"/>
        <v>16.637192649999999</v>
      </c>
      <c r="H87" s="76">
        <f t="shared" si="25"/>
        <v>18.577790649999997</v>
      </c>
      <c r="I87" s="76">
        <f t="shared" si="25"/>
        <v>23.39047369</v>
      </c>
      <c r="J87" s="76">
        <f t="shared" si="25"/>
        <v>28.241968689999997</v>
      </c>
      <c r="M87" s="311"/>
      <c r="O87" s="312"/>
    </row>
    <row r="88" spans="2:21" outlineLevel="1">
      <c r="C88" s="307">
        <v>42917</v>
      </c>
      <c r="D88" s="325"/>
      <c r="E88" s="311"/>
      <c r="F88" s="76">
        <f t="shared" si="25"/>
        <v>14.696594649999998</v>
      </c>
      <c r="G88" s="76">
        <f t="shared" si="25"/>
        <v>16.637192649999999</v>
      </c>
      <c r="H88" s="76">
        <f t="shared" si="25"/>
        <v>18.577790649999997</v>
      </c>
      <c r="I88" s="76">
        <f t="shared" si="25"/>
        <v>23.39047369</v>
      </c>
      <c r="J88" s="76">
        <f t="shared" si="25"/>
        <v>28.241968689999997</v>
      </c>
      <c r="M88" s="311"/>
      <c r="O88" s="312"/>
    </row>
    <row r="89" spans="2:21" outlineLevel="1">
      <c r="C89" s="307">
        <v>42948</v>
      </c>
      <c r="D89" s="325"/>
      <c r="E89" s="309"/>
      <c r="F89" s="76">
        <f t="shared" si="25"/>
        <v>14.696594649999998</v>
      </c>
      <c r="G89" s="76">
        <f t="shared" si="25"/>
        <v>16.637192649999999</v>
      </c>
      <c r="H89" s="76">
        <f t="shared" si="25"/>
        <v>18.577790649999997</v>
      </c>
      <c r="I89" s="76">
        <f t="shared" si="25"/>
        <v>23.39047369</v>
      </c>
      <c r="J89" s="76">
        <f t="shared" si="25"/>
        <v>28.241968689999997</v>
      </c>
      <c r="M89" s="311"/>
      <c r="O89" s="312"/>
    </row>
    <row r="90" spans="2:21" outlineLevel="1">
      <c r="C90" s="307">
        <v>42979</v>
      </c>
      <c r="D90" s="325"/>
      <c r="E90" s="313"/>
      <c r="F90" s="76">
        <f t="shared" si="25"/>
        <v>14.696594649999998</v>
      </c>
      <c r="G90" s="76">
        <f t="shared" si="25"/>
        <v>16.637192649999999</v>
      </c>
      <c r="H90" s="76">
        <f t="shared" si="25"/>
        <v>18.577790649999997</v>
      </c>
      <c r="I90" s="76">
        <f t="shared" si="25"/>
        <v>23.39047369</v>
      </c>
      <c r="J90" s="76">
        <f t="shared" si="25"/>
        <v>28.241968689999997</v>
      </c>
      <c r="M90" s="311"/>
      <c r="O90" s="312"/>
    </row>
    <row r="91" spans="2:21" outlineLevel="1">
      <c r="C91" s="307">
        <v>43009</v>
      </c>
      <c r="D91" s="325"/>
      <c r="E91" s="311"/>
      <c r="F91" s="76">
        <f t="shared" si="25"/>
        <v>14.696594649999998</v>
      </c>
      <c r="G91" s="76">
        <f t="shared" si="25"/>
        <v>16.637192649999999</v>
      </c>
      <c r="H91" s="76">
        <f t="shared" si="25"/>
        <v>18.577790649999997</v>
      </c>
      <c r="I91" s="76">
        <f t="shared" si="25"/>
        <v>23.39047369</v>
      </c>
      <c r="J91" s="76">
        <f t="shared" si="25"/>
        <v>28.241968689999997</v>
      </c>
      <c r="M91" s="311"/>
      <c r="O91" s="312"/>
    </row>
    <row r="92" spans="2:21" outlineLevel="1">
      <c r="C92" s="307">
        <v>43040</v>
      </c>
      <c r="D92" s="325"/>
      <c r="E92" s="309"/>
      <c r="F92" s="76">
        <f t="shared" si="25"/>
        <v>14.696594649999998</v>
      </c>
      <c r="G92" s="76">
        <f t="shared" si="25"/>
        <v>16.637192649999999</v>
      </c>
      <c r="H92" s="76">
        <f t="shared" si="25"/>
        <v>18.577790649999997</v>
      </c>
      <c r="I92" s="76">
        <f t="shared" si="25"/>
        <v>23.39047369</v>
      </c>
      <c r="J92" s="76">
        <f t="shared" si="25"/>
        <v>28.241968689999997</v>
      </c>
      <c r="M92" s="311"/>
      <c r="O92" s="312"/>
    </row>
    <row r="93" spans="2:21" ht="13.5" outlineLevel="1" thickBot="1">
      <c r="C93" s="314">
        <v>43070</v>
      </c>
      <c r="D93" s="326"/>
      <c r="E93" s="316"/>
      <c r="F93" s="79">
        <f t="shared" si="25"/>
        <v>14.696594649999998</v>
      </c>
      <c r="G93" s="79">
        <f t="shared" si="25"/>
        <v>16.637192649999999</v>
      </c>
      <c r="H93" s="79">
        <f t="shared" si="25"/>
        <v>18.577790649999997</v>
      </c>
      <c r="I93" s="79">
        <f t="shared" si="25"/>
        <v>23.39047369</v>
      </c>
      <c r="J93" s="79">
        <f t="shared" si="25"/>
        <v>28.241968689999997</v>
      </c>
      <c r="M93" s="311"/>
      <c r="O93" s="312"/>
    </row>
    <row r="94" spans="2:21" s="301" customFormat="1">
      <c r="B94" s="301" t="s">
        <v>15</v>
      </c>
      <c r="C94" s="302">
        <v>2018</v>
      </c>
      <c r="D94" s="303"/>
      <c r="E94" s="304"/>
      <c r="F94" s="75">
        <f>MIN(F95:F106)</f>
        <v>14.596168703499998</v>
      </c>
      <c r="G94" s="75">
        <f t="shared" ref="G94:J94" si="26">MIN(G95:G106)</f>
        <v>16.517360723499998</v>
      </c>
      <c r="H94" s="75">
        <f t="shared" si="26"/>
        <v>18.438552743499997</v>
      </c>
      <c r="I94" s="75">
        <f t="shared" si="26"/>
        <v>23.203108953099999</v>
      </c>
      <c r="J94" s="75">
        <f t="shared" si="26"/>
        <v>28.006089003099998</v>
      </c>
      <c r="M94" s="305"/>
      <c r="O94" s="318"/>
    </row>
    <row r="95" spans="2:21" outlineLevel="1">
      <c r="B95" s="217" t="s">
        <v>15</v>
      </c>
      <c r="C95" s="307">
        <v>43101</v>
      </c>
      <c r="D95" s="319" t="s">
        <v>46</v>
      </c>
      <c r="E95" s="320">
        <v>-0.01</v>
      </c>
      <c r="F95" s="76">
        <f>((F93-SUM(F$32:F$33))*(1+$E95))+SUM(F$32:F$33)</f>
        <v>14.596168703499998</v>
      </c>
      <c r="G95" s="76">
        <f t="shared" ref="G95:J95" si="27">((G93-SUM(G$32:G$33))*(1+$E95))+SUM(G$32:G$33)</f>
        <v>16.517360723499998</v>
      </c>
      <c r="H95" s="76">
        <f t="shared" si="27"/>
        <v>18.438552743499997</v>
      </c>
      <c r="I95" s="76">
        <f t="shared" si="27"/>
        <v>23.203108953099999</v>
      </c>
      <c r="J95" s="76">
        <f t="shared" si="27"/>
        <v>28.006089003099998</v>
      </c>
      <c r="K95" s="321">
        <f>K82*(1+$E95)</f>
        <v>14.41278253404</v>
      </c>
      <c r="L95" s="321">
        <f t="shared" ref="L95:O95" si="28">L82*(1+$E95)</f>
        <v>16.333974554039997</v>
      </c>
      <c r="M95" s="322">
        <f t="shared" si="28"/>
        <v>18.255166574039997</v>
      </c>
      <c r="N95" s="322">
        <f t="shared" si="28"/>
        <v>23.019722783639995</v>
      </c>
      <c r="O95" s="323">
        <f t="shared" si="28"/>
        <v>27.822702833640001</v>
      </c>
      <c r="Q95" s="324">
        <f>F95-F82</f>
        <v>-0.1004259464999997</v>
      </c>
      <c r="R95" s="324">
        <f t="shared" ref="R95:U95" si="29">G95-G82</f>
        <v>-0.11983192650000163</v>
      </c>
      <c r="S95" s="324">
        <f t="shared" si="29"/>
        <v>-0.13923790650000001</v>
      </c>
      <c r="T95" s="324">
        <f t="shared" si="29"/>
        <v>-0.18736473690000111</v>
      </c>
      <c r="U95" s="324">
        <f t="shared" si="29"/>
        <v>-0.23587968689999883</v>
      </c>
    </row>
    <row r="96" spans="2:21" outlineLevel="1">
      <c r="C96" s="307">
        <v>43132</v>
      </c>
      <c r="D96" s="325"/>
      <c r="E96" s="309"/>
      <c r="F96" s="76">
        <f t="shared" ref="F96:J106" si="30">F95</f>
        <v>14.596168703499998</v>
      </c>
      <c r="G96" s="76">
        <f t="shared" si="30"/>
        <v>16.517360723499998</v>
      </c>
      <c r="H96" s="76">
        <f t="shared" si="30"/>
        <v>18.438552743499997</v>
      </c>
      <c r="I96" s="76">
        <f t="shared" si="30"/>
        <v>23.203108953099999</v>
      </c>
      <c r="J96" s="76">
        <f t="shared" si="30"/>
        <v>28.006089003099998</v>
      </c>
      <c r="M96" s="311"/>
      <c r="O96" s="312"/>
    </row>
    <row r="97" spans="2:15" outlineLevel="1">
      <c r="C97" s="307">
        <v>43160</v>
      </c>
      <c r="D97" s="325"/>
      <c r="E97" s="313"/>
      <c r="F97" s="76">
        <f t="shared" si="30"/>
        <v>14.596168703499998</v>
      </c>
      <c r="G97" s="76">
        <f t="shared" si="30"/>
        <v>16.517360723499998</v>
      </c>
      <c r="H97" s="76">
        <f t="shared" si="30"/>
        <v>18.438552743499997</v>
      </c>
      <c r="I97" s="76">
        <f t="shared" si="30"/>
        <v>23.203108953099999</v>
      </c>
      <c r="J97" s="76">
        <f t="shared" si="30"/>
        <v>28.006089003099998</v>
      </c>
      <c r="M97" s="311"/>
      <c r="O97" s="312"/>
    </row>
    <row r="98" spans="2:15" outlineLevel="1">
      <c r="C98" s="307">
        <v>43191</v>
      </c>
      <c r="D98" s="325"/>
      <c r="E98" s="311"/>
      <c r="F98" s="76">
        <f t="shared" si="30"/>
        <v>14.596168703499998</v>
      </c>
      <c r="G98" s="76">
        <f t="shared" si="30"/>
        <v>16.517360723499998</v>
      </c>
      <c r="H98" s="76">
        <f t="shared" si="30"/>
        <v>18.438552743499997</v>
      </c>
      <c r="I98" s="76">
        <f t="shared" si="30"/>
        <v>23.203108953099999</v>
      </c>
      <c r="J98" s="76">
        <f t="shared" si="30"/>
        <v>28.006089003099998</v>
      </c>
      <c r="M98" s="311"/>
      <c r="O98" s="312"/>
    </row>
    <row r="99" spans="2:15" outlineLevel="1">
      <c r="C99" s="307">
        <v>43221</v>
      </c>
      <c r="D99" s="325"/>
      <c r="E99" s="309"/>
      <c r="F99" s="76">
        <f t="shared" si="30"/>
        <v>14.596168703499998</v>
      </c>
      <c r="G99" s="76">
        <f t="shared" si="30"/>
        <v>16.517360723499998</v>
      </c>
      <c r="H99" s="76">
        <f t="shared" si="30"/>
        <v>18.438552743499997</v>
      </c>
      <c r="I99" s="76">
        <f t="shared" si="30"/>
        <v>23.203108953099999</v>
      </c>
      <c r="J99" s="76">
        <f t="shared" si="30"/>
        <v>28.006089003099998</v>
      </c>
      <c r="M99" s="311"/>
      <c r="O99" s="312"/>
    </row>
    <row r="100" spans="2:15" outlineLevel="1">
      <c r="C100" s="307">
        <v>43252</v>
      </c>
      <c r="D100" s="325"/>
      <c r="E100" s="313"/>
      <c r="F100" s="76">
        <f t="shared" si="30"/>
        <v>14.596168703499998</v>
      </c>
      <c r="G100" s="76">
        <f t="shared" si="30"/>
        <v>16.517360723499998</v>
      </c>
      <c r="H100" s="76">
        <f t="shared" si="30"/>
        <v>18.438552743499997</v>
      </c>
      <c r="I100" s="76">
        <f t="shared" si="30"/>
        <v>23.203108953099999</v>
      </c>
      <c r="J100" s="76">
        <f t="shared" si="30"/>
        <v>28.006089003099998</v>
      </c>
      <c r="M100" s="311"/>
      <c r="O100" s="312"/>
    </row>
    <row r="101" spans="2:15" outlineLevel="1">
      <c r="C101" s="307">
        <v>43282</v>
      </c>
      <c r="D101" s="325"/>
      <c r="E101" s="311"/>
      <c r="F101" s="76">
        <f t="shared" si="30"/>
        <v>14.596168703499998</v>
      </c>
      <c r="G101" s="76">
        <f t="shared" si="30"/>
        <v>16.517360723499998</v>
      </c>
      <c r="H101" s="76">
        <f t="shared" si="30"/>
        <v>18.438552743499997</v>
      </c>
      <c r="I101" s="76">
        <f t="shared" si="30"/>
        <v>23.203108953099999</v>
      </c>
      <c r="J101" s="76">
        <f t="shared" si="30"/>
        <v>28.006089003099998</v>
      </c>
      <c r="M101" s="311"/>
      <c r="O101" s="312"/>
    </row>
    <row r="102" spans="2:15" outlineLevel="1">
      <c r="C102" s="307">
        <v>43313</v>
      </c>
      <c r="D102" s="325"/>
      <c r="E102" s="309"/>
      <c r="F102" s="76">
        <f t="shared" si="30"/>
        <v>14.596168703499998</v>
      </c>
      <c r="G102" s="76">
        <f t="shared" si="30"/>
        <v>16.517360723499998</v>
      </c>
      <c r="H102" s="76">
        <f t="shared" si="30"/>
        <v>18.438552743499997</v>
      </c>
      <c r="I102" s="76">
        <f t="shared" si="30"/>
        <v>23.203108953099999</v>
      </c>
      <c r="J102" s="76">
        <f t="shared" si="30"/>
        <v>28.006089003099998</v>
      </c>
      <c r="M102" s="311"/>
      <c r="O102" s="312"/>
    </row>
    <row r="103" spans="2:15" outlineLevel="1">
      <c r="C103" s="307">
        <v>43344</v>
      </c>
      <c r="D103" s="325"/>
      <c r="E103" s="313"/>
      <c r="F103" s="76">
        <f t="shared" si="30"/>
        <v>14.596168703499998</v>
      </c>
      <c r="G103" s="76">
        <f t="shared" si="30"/>
        <v>16.517360723499998</v>
      </c>
      <c r="H103" s="76">
        <f t="shared" si="30"/>
        <v>18.438552743499997</v>
      </c>
      <c r="I103" s="76">
        <f t="shared" si="30"/>
        <v>23.203108953099999</v>
      </c>
      <c r="J103" s="76">
        <f t="shared" si="30"/>
        <v>28.006089003099998</v>
      </c>
      <c r="M103" s="311"/>
      <c r="O103" s="312"/>
    </row>
    <row r="104" spans="2:15" outlineLevel="1">
      <c r="C104" s="307">
        <v>43374</v>
      </c>
      <c r="D104" s="325"/>
      <c r="E104" s="311"/>
      <c r="F104" s="76">
        <f t="shared" si="30"/>
        <v>14.596168703499998</v>
      </c>
      <c r="G104" s="76">
        <f t="shared" si="30"/>
        <v>16.517360723499998</v>
      </c>
      <c r="H104" s="76">
        <f t="shared" si="30"/>
        <v>18.438552743499997</v>
      </c>
      <c r="I104" s="76">
        <f t="shared" si="30"/>
        <v>23.203108953099999</v>
      </c>
      <c r="J104" s="76">
        <f t="shared" si="30"/>
        <v>28.006089003099998</v>
      </c>
      <c r="M104" s="311"/>
      <c r="O104" s="312"/>
    </row>
    <row r="105" spans="2:15" outlineLevel="1">
      <c r="C105" s="307">
        <v>43405</v>
      </c>
      <c r="D105" s="325"/>
      <c r="E105" s="309"/>
      <c r="F105" s="76">
        <f t="shared" si="30"/>
        <v>14.596168703499998</v>
      </c>
      <c r="G105" s="76">
        <f t="shared" si="30"/>
        <v>16.517360723499998</v>
      </c>
      <c r="H105" s="76">
        <f t="shared" si="30"/>
        <v>18.438552743499997</v>
      </c>
      <c r="I105" s="76">
        <f t="shared" si="30"/>
        <v>23.203108953099999</v>
      </c>
      <c r="J105" s="76">
        <f t="shared" si="30"/>
        <v>28.006089003099998</v>
      </c>
      <c r="M105" s="311"/>
      <c r="O105" s="312"/>
    </row>
    <row r="106" spans="2:15" ht="13.5" outlineLevel="1" thickBot="1">
      <c r="C106" s="314">
        <v>43435</v>
      </c>
      <c r="D106" s="326"/>
      <c r="E106" s="316"/>
      <c r="F106" s="79">
        <f t="shared" si="30"/>
        <v>14.596168703499998</v>
      </c>
      <c r="G106" s="79">
        <f t="shared" si="30"/>
        <v>16.517360723499998</v>
      </c>
      <c r="H106" s="79">
        <f t="shared" si="30"/>
        <v>18.438552743499997</v>
      </c>
      <c r="I106" s="79">
        <f t="shared" si="30"/>
        <v>23.203108953099999</v>
      </c>
      <c r="J106" s="79">
        <f t="shared" si="30"/>
        <v>28.006089003099998</v>
      </c>
      <c r="M106" s="311"/>
      <c r="O106" s="312"/>
    </row>
    <row r="107" spans="2:15" s="301" customFormat="1">
      <c r="B107" s="301" t="s">
        <v>16</v>
      </c>
      <c r="C107" s="302">
        <v>2019</v>
      </c>
      <c r="D107" s="303"/>
      <c r="E107" s="304"/>
      <c r="F107" s="75">
        <f>MIN(F108:F119)</f>
        <v>14.596168703499998</v>
      </c>
      <c r="G107" s="75">
        <f t="shared" ref="G107:J107" si="31">MIN(G108:G119)</f>
        <v>16.517360723499998</v>
      </c>
      <c r="H107" s="75">
        <f t="shared" si="31"/>
        <v>18.438552743499997</v>
      </c>
      <c r="I107" s="75">
        <f t="shared" si="31"/>
        <v>23.203108953099999</v>
      </c>
      <c r="J107" s="75">
        <f t="shared" si="31"/>
        <v>28.006089003099998</v>
      </c>
      <c r="M107" s="305"/>
      <c r="O107" s="318"/>
    </row>
    <row r="108" spans="2:15" outlineLevel="1">
      <c r="B108" s="217" t="s">
        <v>16</v>
      </c>
      <c r="C108" s="307">
        <v>43466</v>
      </c>
      <c r="D108" s="325"/>
      <c r="E108" s="320"/>
      <c r="F108" s="76">
        <f>F106</f>
        <v>14.596168703499998</v>
      </c>
      <c r="G108" s="76">
        <f t="shared" ref="G108:J108" si="32">G106</f>
        <v>16.517360723499998</v>
      </c>
      <c r="H108" s="76">
        <f t="shared" si="32"/>
        <v>18.438552743499997</v>
      </c>
      <c r="I108" s="76">
        <f t="shared" si="32"/>
        <v>23.203108953099999</v>
      </c>
      <c r="J108" s="76">
        <f t="shared" si="32"/>
        <v>28.006089003099998</v>
      </c>
      <c r="K108" s="321">
        <f>K95*(1+$E108)</f>
        <v>14.41278253404</v>
      </c>
      <c r="L108" s="321">
        <f t="shared" ref="L108:O108" si="33">L95*(1+$E108)</f>
        <v>16.333974554039997</v>
      </c>
      <c r="M108" s="322">
        <f t="shared" si="33"/>
        <v>18.255166574039997</v>
      </c>
      <c r="N108" s="322">
        <f t="shared" si="33"/>
        <v>23.019722783639995</v>
      </c>
      <c r="O108" s="323">
        <f t="shared" si="33"/>
        <v>27.822702833640001</v>
      </c>
    </row>
    <row r="109" spans="2:15" outlineLevel="1">
      <c r="C109" s="307">
        <v>43497</v>
      </c>
      <c r="D109" s="325"/>
      <c r="E109" s="309"/>
      <c r="F109" s="76">
        <f t="shared" ref="F109:J119" si="34">F108</f>
        <v>14.596168703499998</v>
      </c>
      <c r="G109" s="76">
        <f t="shared" si="34"/>
        <v>16.517360723499998</v>
      </c>
      <c r="H109" s="76">
        <f t="shared" si="34"/>
        <v>18.438552743499997</v>
      </c>
      <c r="I109" s="76">
        <f t="shared" si="34"/>
        <v>23.203108953099999</v>
      </c>
      <c r="J109" s="76">
        <f t="shared" si="34"/>
        <v>28.006089003099998</v>
      </c>
      <c r="M109" s="311"/>
      <c r="O109" s="312"/>
    </row>
    <row r="110" spans="2:15" outlineLevel="1">
      <c r="C110" s="307">
        <v>43525</v>
      </c>
      <c r="D110" s="325"/>
      <c r="E110" s="313"/>
      <c r="F110" s="76">
        <f t="shared" si="34"/>
        <v>14.596168703499998</v>
      </c>
      <c r="G110" s="76">
        <f t="shared" si="34"/>
        <v>16.517360723499998</v>
      </c>
      <c r="H110" s="76">
        <f t="shared" si="34"/>
        <v>18.438552743499997</v>
      </c>
      <c r="I110" s="76">
        <f t="shared" si="34"/>
        <v>23.203108953099999</v>
      </c>
      <c r="J110" s="76">
        <f t="shared" si="34"/>
        <v>28.006089003099998</v>
      </c>
      <c r="M110" s="311"/>
      <c r="O110" s="312"/>
    </row>
    <row r="111" spans="2:15" outlineLevel="1">
      <c r="C111" s="307">
        <v>43556</v>
      </c>
      <c r="D111" s="325"/>
      <c r="E111" s="311"/>
      <c r="F111" s="76">
        <f t="shared" si="34"/>
        <v>14.596168703499998</v>
      </c>
      <c r="G111" s="76">
        <f t="shared" si="34"/>
        <v>16.517360723499998</v>
      </c>
      <c r="H111" s="76">
        <f t="shared" si="34"/>
        <v>18.438552743499997</v>
      </c>
      <c r="I111" s="76">
        <f t="shared" si="34"/>
        <v>23.203108953099999</v>
      </c>
      <c r="J111" s="76">
        <f t="shared" si="34"/>
        <v>28.006089003099998</v>
      </c>
      <c r="M111" s="311"/>
      <c r="O111" s="312"/>
    </row>
    <row r="112" spans="2:15" outlineLevel="1">
      <c r="C112" s="307">
        <v>43586</v>
      </c>
      <c r="D112" s="325"/>
      <c r="E112" s="309"/>
      <c r="F112" s="76">
        <f t="shared" si="34"/>
        <v>14.596168703499998</v>
      </c>
      <c r="G112" s="76">
        <f t="shared" si="34"/>
        <v>16.517360723499998</v>
      </c>
      <c r="H112" s="76">
        <f t="shared" si="34"/>
        <v>18.438552743499997</v>
      </c>
      <c r="I112" s="76">
        <f t="shared" si="34"/>
        <v>23.203108953099999</v>
      </c>
      <c r="J112" s="76">
        <f t="shared" si="34"/>
        <v>28.006089003099998</v>
      </c>
      <c r="M112" s="311"/>
      <c r="O112" s="312"/>
    </row>
    <row r="113" spans="2:15" outlineLevel="1">
      <c r="C113" s="307">
        <v>43617</v>
      </c>
      <c r="D113" s="325"/>
      <c r="E113" s="313"/>
      <c r="F113" s="76">
        <f t="shared" si="34"/>
        <v>14.596168703499998</v>
      </c>
      <c r="G113" s="76">
        <f t="shared" si="34"/>
        <v>16.517360723499998</v>
      </c>
      <c r="H113" s="76">
        <f t="shared" si="34"/>
        <v>18.438552743499997</v>
      </c>
      <c r="I113" s="76">
        <f t="shared" si="34"/>
        <v>23.203108953099999</v>
      </c>
      <c r="J113" s="76">
        <f t="shared" si="34"/>
        <v>28.006089003099998</v>
      </c>
      <c r="M113" s="311"/>
      <c r="O113" s="312"/>
    </row>
    <row r="114" spans="2:15" outlineLevel="1">
      <c r="C114" s="307">
        <v>43647</v>
      </c>
      <c r="D114" s="325"/>
      <c r="E114" s="311"/>
      <c r="F114" s="76">
        <f t="shared" si="34"/>
        <v>14.596168703499998</v>
      </c>
      <c r="G114" s="76">
        <f t="shared" si="34"/>
        <v>16.517360723499998</v>
      </c>
      <c r="H114" s="76">
        <f t="shared" si="34"/>
        <v>18.438552743499997</v>
      </c>
      <c r="I114" s="76">
        <f t="shared" si="34"/>
        <v>23.203108953099999</v>
      </c>
      <c r="J114" s="76">
        <f t="shared" si="34"/>
        <v>28.006089003099998</v>
      </c>
      <c r="M114" s="311"/>
      <c r="O114" s="312"/>
    </row>
    <row r="115" spans="2:15" outlineLevel="1">
      <c r="C115" s="307">
        <v>43678</v>
      </c>
      <c r="D115" s="325"/>
      <c r="E115" s="309"/>
      <c r="F115" s="76">
        <f t="shared" si="34"/>
        <v>14.596168703499998</v>
      </c>
      <c r="G115" s="76">
        <f t="shared" si="34"/>
        <v>16.517360723499998</v>
      </c>
      <c r="H115" s="76">
        <f t="shared" si="34"/>
        <v>18.438552743499997</v>
      </c>
      <c r="I115" s="76">
        <f t="shared" si="34"/>
        <v>23.203108953099999</v>
      </c>
      <c r="J115" s="76">
        <f t="shared" si="34"/>
        <v>28.006089003099998</v>
      </c>
      <c r="M115" s="311"/>
      <c r="O115" s="312"/>
    </row>
    <row r="116" spans="2:15" outlineLevel="1">
      <c r="C116" s="307">
        <v>43709</v>
      </c>
      <c r="D116" s="325"/>
      <c r="E116" s="313"/>
      <c r="F116" s="76">
        <f t="shared" si="34"/>
        <v>14.596168703499998</v>
      </c>
      <c r="G116" s="76">
        <f t="shared" si="34"/>
        <v>16.517360723499998</v>
      </c>
      <c r="H116" s="76">
        <f t="shared" si="34"/>
        <v>18.438552743499997</v>
      </c>
      <c r="I116" s="76">
        <f t="shared" si="34"/>
        <v>23.203108953099999</v>
      </c>
      <c r="J116" s="76">
        <f t="shared" si="34"/>
        <v>28.006089003099998</v>
      </c>
      <c r="M116" s="311"/>
      <c r="O116" s="312"/>
    </row>
    <row r="117" spans="2:15" outlineLevel="1">
      <c r="C117" s="307">
        <v>43739</v>
      </c>
      <c r="D117" s="325"/>
      <c r="E117" s="311"/>
      <c r="F117" s="76">
        <f t="shared" si="34"/>
        <v>14.596168703499998</v>
      </c>
      <c r="G117" s="76">
        <f t="shared" si="34"/>
        <v>16.517360723499998</v>
      </c>
      <c r="H117" s="76">
        <f t="shared" si="34"/>
        <v>18.438552743499997</v>
      </c>
      <c r="I117" s="76">
        <f t="shared" si="34"/>
        <v>23.203108953099999</v>
      </c>
      <c r="J117" s="76">
        <f t="shared" si="34"/>
        <v>28.006089003099998</v>
      </c>
      <c r="M117" s="311"/>
      <c r="O117" s="312"/>
    </row>
    <row r="118" spans="2:15" outlineLevel="1">
      <c r="C118" s="307">
        <v>43770</v>
      </c>
      <c r="D118" s="325"/>
      <c r="E118" s="309"/>
      <c r="F118" s="76">
        <f t="shared" si="34"/>
        <v>14.596168703499998</v>
      </c>
      <c r="G118" s="76">
        <f t="shared" si="34"/>
        <v>16.517360723499998</v>
      </c>
      <c r="H118" s="76">
        <f t="shared" si="34"/>
        <v>18.438552743499997</v>
      </c>
      <c r="I118" s="76">
        <f t="shared" si="34"/>
        <v>23.203108953099999</v>
      </c>
      <c r="J118" s="76">
        <f t="shared" si="34"/>
        <v>28.006089003099998</v>
      </c>
      <c r="M118" s="311"/>
      <c r="O118" s="312"/>
    </row>
    <row r="119" spans="2:15" ht="13.5" outlineLevel="1" thickBot="1">
      <c r="C119" s="314">
        <v>43800</v>
      </c>
      <c r="D119" s="326"/>
      <c r="E119" s="316"/>
      <c r="F119" s="79">
        <f t="shared" si="34"/>
        <v>14.596168703499998</v>
      </c>
      <c r="G119" s="79">
        <f t="shared" si="34"/>
        <v>16.517360723499998</v>
      </c>
      <c r="H119" s="79">
        <f t="shared" si="34"/>
        <v>18.438552743499997</v>
      </c>
      <c r="I119" s="79">
        <f t="shared" si="34"/>
        <v>23.203108953099999</v>
      </c>
      <c r="J119" s="79">
        <f t="shared" si="34"/>
        <v>28.006089003099998</v>
      </c>
      <c r="M119" s="311"/>
      <c r="O119" s="312"/>
    </row>
    <row r="120" spans="2:15" s="301" customFormat="1">
      <c r="B120" s="301" t="s">
        <v>17</v>
      </c>
      <c r="C120" s="302">
        <v>2020</v>
      </c>
      <c r="D120" s="303"/>
      <c r="E120" s="304"/>
      <c r="F120" s="75">
        <f>MIN(F121:F132)</f>
        <v>14.596168703499998</v>
      </c>
      <c r="G120" s="75">
        <f t="shared" ref="G120:J120" si="35">MIN(G121:G132)</f>
        <v>16.517360723499998</v>
      </c>
      <c r="H120" s="75">
        <f t="shared" si="35"/>
        <v>18.438552743499997</v>
      </c>
      <c r="I120" s="75">
        <f t="shared" si="35"/>
        <v>23.203108953099999</v>
      </c>
      <c r="J120" s="75">
        <f t="shared" si="35"/>
        <v>28.006089003099998</v>
      </c>
      <c r="M120" s="305"/>
      <c r="O120" s="318"/>
    </row>
    <row r="121" spans="2:15" outlineLevel="1">
      <c r="B121" s="217" t="s">
        <v>17</v>
      </c>
      <c r="C121" s="307">
        <v>43831</v>
      </c>
      <c r="D121" s="325"/>
      <c r="E121" s="320"/>
      <c r="F121" s="76">
        <f>F119</f>
        <v>14.596168703499998</v>
      </c>
      <c r="G121" s="76">
        <f t="shared" ref="G121:J121" si="36">G119</f>
        <v>16.517360723499998</v>
      </c>
      <c r="H121" s="76">
        <f t="shared" si="36"/>
        <v>18.438552743499997</v>
      </c>
      <c r="I121" s="76">
        <f t="shared" si="36"/>
        <v>23.203108953099999</v>
      </c>
      <c r="J121" s="76">
        <f t="shared" si="36"/>
        <v>28.006089003099998</v>
      </c>
      <c r="K121" s="321">
        <f>K108*(1+$E121)</f>
        <v>14.41278253404</v>
      </c>
      <c r="L121" s="321">
        <f t="shared" ref="L121:O121" si="37">L108*(1+$E121)</f>
        <v>16.333974554039997</v>
      </c>
      <c r="M121" s="322">
        <f t="shared" si="37"/>
        <v>18.255166574039997</v>
      </c>
      <c r="N121" s="322">
        <f t="shared" si="37"/>
        <v>23.019722783639995</v>
      </c>
      <c r="O121" s="323">
        <f t="shared" si="37"/>
        <v>27.822702833640001</v>
      </c>
    </row>
    <row r="122" spans="2:15" outlineLevel="1">
      <c r="C122" s="307">
        <v>43862</v>
      </c>
      <c r="D122" s="325"/>
      <c r="E122" s="309"/>
      <c r="F122" s="76">
        <f t="shared" ref="F122:J132" si="38">F121</f>
        <v>14.596168703499998</v>
      </c>
      <c r="G122" s="76">
        <f t="shared" si="38"/>
        <v>16.517360723499998</v>
      </c>
      <c r="H122" s="76">
        <f t="shared" si="38"/>
        <v>18.438552743499997</v>
      </c>
      <c r="I122" s="76">
        <f t="shared" si="38"/>
        <v>23.203108953099999</v>
      </c>
      <c r="J122" s="76">
        <f t="shared" si="38"/>
        <v>28.006089003099998</v>
      </c>
      <c r="M122" s="311"/>
      <c r="O122" s="312"/>
    </row>
    <row r="123" spans="2:15" outlineLevel="1">
      <c r="C123" s="307">
        <v>43891</v>
      </c>
      <c r="D123" s="325"/>
      <c r="E123" s="313"/>
      <c r="F123" s="76">
        <f t="shared" si="38"/>
        <v>14.596168703499998</v>
      </c>
      <c r="G123" s="76">
        <f t="shared" si="38"/>
        <v>16.517360723499998</v>
      </c>
      <c r="H123" s="76">
        <f t="shared" si="38"/>
        <v>18.438552743499997</v>
      </c>
      <c r="I123" s="76">
        <f t="shared" si="38"/>
        <v>23.203108953099999</v>
      </c>
      <c r="J123" s="76">
        <f t="shared" si="38"/>
        <v>28.006089003099998</v>
      </c>
      <c r="M123" s="311"/>
      <c r="O123" s="312"/>
    </row>
    <row r="124" spans="2:15" outlineLevel="1">
      <c r="C124" s="307">
        <v>43922</v>
      </c>
      <c r="D124" s="325"/>
      <c r="E124" s="311"/>
      <c r="F124" s="76">
        <f t="shared" si="38"/>
        <v>14.596168703499998</v>
      </c>
      <c r="G124" s="76">
        <f t="shared" si="38"/>
        <v>16.517360723499998</v>
      </c>
      <c r="H124" s="76">
        <f t="shared" si="38"/>
        <v>18.438552743499997</v>
      </c>
      <c r="I124" s="76">
        <f t="shared" si="38"/>
        <v>23.203108953099999</v>
      </c>
      <c r="J124" s="76">
        <f t="shared" si="38"/>
        <v>28.006089003099998</v>
      </c>
      <c r="M124" s="311"/>
      <c r="O124" s="312"/>
    </row>
    <row r="125" spans="2:15" outlineLevel="1">
      <c r="C125" s="307">
        <v>43952</v>
      </c>
      <c r="D125" s="325"/>
      <c r="E125" s="309"/>
      <c r="F125" s="76">
        <f t="shared" si="38"/>
        <v>14.596168703499998</v>
      </c>
      <c r="G125" s="76">
        <f t="shared" si="38"/>
        <v>16.517360723499998</v>
      </c>
      <c r="H125" s="76">
        <f t="shared" si="38"/>
        <v>18.438552743499997</v>
      </c>
      <c r="I125" s="76">
        <f t="shared" si="38"/>
        <v>23.203108953099999</v>
      </c>
      <c r="J125" s="76">
        <f t="shared" si="38"/>
        <v>28.006089003099998</v>
      </c>
      <c r="M125" s="311"/>
      <c r="O125" s="312"/>
    </row>
    <row r="126" spans="2:15" outlineLevel="1">
      <c r="C126" s="307">
        <v>43983</v>
      </c>
      <c r="D126" s="325"/>
      <c r="E126" s="313"/>
      <c r="F126" s="76">
        <f t="shared" si="38"/>
        <v>14.596168703499998</v>
      </c>
      <c r="G126" s="76">
        <f t="shared" si="38"/>
        <v>16.517360723499998</v>
      </c>
      <c r="H126" s="76">
        <f t="shared" si="38"/>
        <v>18.438552743499997</v>
      </c>
      <c r="I126" s="76">
        <f t="shared" si="38"/>
        <v>23.203108953099999</v>
      </c>
      <c r="J126" s="76">
        <f t="shared" si="38"/>
        <v>28.006089003099998</v>
      </c>
      <c r="M126" s="311"/>
      <c r="O126" s="312"/>
    </row>
    <row r="127" spans="2:15" outlineLevel="1">
      <c r="C127" s="307">
        <v>44013</v>
      </c>
      <c r="D127" s="325"/>
      <c r="E127" s="311"/>
      <c r="F127" s="76">
        <f t="shared" si="38"/>
        <v>14.596168703499998</v>
      </c>
      <c r="G127" s="76">
        <f t="shared" si="38"/>
        <v>16.517360723499998</v>
      </c>
      <c r="H127" s="76">
        <f t="shared" si="38"/>
        <v>18.438552743499997</v>
      </c>
      <c r="I127" s="76">
        <f t="shared" si="38"/>
        <v>23.203108953099999</v>
      </c>
      <c r="J127" s="76">
        <f t="shared" si="38"/>
        <v>28.006089003099998</v>
      </c>
      <c r="M127" s="311"/>
      <c r="O127" s="312"/>
    </row>
    <row r="128" spans="2:15" outlineLevel="1">
      <c r="C128" s="307">
        <v>44044</v>
      </c>
      <c r="D128" s="325"/>
      <c r="E128" s="309"/>
      <c r="F128" s="76">
        <f t="shared" si="38"/>
        <v>14.596168703499998</v>
      </c>
      <c r="G128" s="76">
        <f t="shared" si="38"/>
        <v>16.517360723499998</v>
      </c>
      <c r="H128" s="76">
        <f t="shared" si="38"/>
        <v>18.438552743499997</v>
      </c>
      <c r="I128" s="76">
        <f t="shared" si="38"/>
        <v>23.203108953099999</v>
      </c>
      <c r="J128" s="76">
        <f t="shared" si="38"/>
        <v>28.006089003099998</v>
      </c>
      <c r="M128" s="311"/>
      <c r="O128" s="312"/>
    </row>
    <row r="129" spans="2:15" outlineLevel="1">
      <c r="C129" s="307">
        <v>44075</v>
      </c>
      <c r="D129" s="325"/>
      <c r="E129" s="313"/>
      <c r="F129" s="76">
        <f t="shared" si="38"/>
        <v>14.596168703499998</v>
      </c>
      <c r="G129" s="76">
        <f t="shared" si="38"/>
        <v>16.517360723499998</v>
      </c>
      <c r="H129" s="76">
        <f t="shared" si="38"/>
        <v>18.438552743499997</v>
      </c>
      <c r="I129" s="76">
        <f t="shared" si="38"/>
        <v>23.203108953099999</v>
      </c>
      <c r="J129" s="76">
        <f t="shared" si="38"/>
        <v>28.006089003099998</v>
      </c>
      <c r="M129" s="311"/>
      <c r="O129" s="312"/>
    </row>
    <row r="130" spans="2:15" outlineLevel="1">
      <c r="C130" s="307">
        <v>44105</v>
      </c>
      <c r="D130" s="325"/>
      <c r="E130" s="311"/>
      <c r="F130" s="76">
        <f t="shared" si="38"/>
        <v>14.596168703499998</v>
      </c>
      <c r="G130" s="76">
        <f t="shared" si="38"/>
        <v>16.517360723499998</v>
      </c>
      <c r="H130" s="76">
        <f t="shared" si="38"/>
        <v>18.438552743499997</v>
      </c>
      <c r="I130" s="76">
        <f t="shared" si="38"/>
        <v>23.203108953099999</v>
      </c>
      <c r="J130" s="76">
        <f t="shared" si="38"/>
        <v>28.006089003099998</v>
      </c>
      <c r="M130" s="311"/>
      <c r="O130" s="312"/>
    </row>
    <row r="131" spans="2:15" outlineLevel="1">
      <c r="C131" s="307">
        <v>44136</v>
      </c>
      <c r="D131" s="325"/>
      <c r="E131" s="309"/>
      <c r="F131" s="76">
        <f t="shared" si="38"/>
        <v>14.596168703499998</v>
      </c>
      <c r="G131" s="76">
        <f t="shared" si="38"/>
        <v>16.517360723499998</v>
      </c>
      <c r="H131" s="76">
        <f t="shared" si="38"/>
        <v>18.438552743499997</v>
      </c>
      <c r="I131" s="76">
        <f t="shared" si="38"/>
        <v>23.203108953099999</v>
      </c>
      <c r="J131" s="76">
        <f t="shared" si="38"/>
        <v>28.006089003099998</v>
      </c>
      <c r="M131" s="311"/>
      <c r="O131" s="312"/>
    </row>
    <row r="132" spans="2:15" ht="13.5" outlineLevel="1" thickBot="1">
      <c r="C132" s="314">
        <v>44166</v>
      </c>
      <c r="D132" s="326"/>
      <c r="E132" s="316"/>
      <c r="F132" s="79">
        <f t="shared" si="38"/>
        <v>14.596168703499998</v>
      </c>
      <c r="G132" s="79">
        <f t="shared" si="38"/>
        <v>16.517360723499998</v>
      </c>
      <c r="H132" s="79">
        <f t="shared" si="38"/>
        <v>18.438552743499997</v>
      </c>
      <c r="I132" s="79">
        <f t="shared" si="38"/>
        <v>23.203108953099999</v>
      </c>
      <c r="J132" s="79">
        <f t="shared" si="38"/>
        <v>28.006089003099998</v>
      </c>
      <c r="M132" s="311"/>
      <c r="O132" s="312"/>
    </row>
    <row r="133" spans="2:15" s="301" customFormat="1" ht="15.75">
      <c r="B133" s="301" t="s">
        <v>18</v>
      </c>
      <c r="C133" s="302">
        <v>2021</v>
      </c>
      <c r="D133" s="303"/>
      <c r="E133" s="304"/>
      <c r="F133" s="75">
        <f>MIN(F134:F145)</f>
        <v>10.006168703499998</v>
      </c>
      <c r="G133" s="75">
        <f t="shared" ref="G133:J133" si="39">MIN(G134:G145)</f>
        <v>11.927360723499998</v>
      </c>
      <c r="H133" s="75">
        <f t="shared" si="39"/>
        <v>13.848552743499997</v>
      </c>
      <c r="I133" s="75">
        <f t="shared" si="39"/>
        <v>18.613108953099999</v>
      </c>
      <c r="J133" s="75">
        <f t="shared" si="39"/>
        <v>23.416089003099998</v>
      </c>
      <c r="K133" s="327" t="s">
        <v>47</v>
      </c>
      <c r="M133" s="305"/>
      <c r="O133" s="318"/>
    </row>
    <row r="134" spans="2:15" outlineLevel="1">
      <c r="B134" s="217" t="s">
        <v>18</v>
      </c>
      <c r="C134" s="307">
        <v>44197</v>
      </c>
      <c r="D134" s="328" t="s">
        <v>54</v>
      </c>
      <c r="E134" s="320"/>
      <c r="F134" s="125">
        <f>F132-F32</f>
        <v>10.006168703499998</v>
      </c>
      <c r="G134" s="125">
        <f t="shared" ref="G134:J134" si="40">G132-G32</f>
        <v>11.927360723499998</v>
      </c>
      <c r="H134" s="125">
        <f t="shared" si="40"/>
        <v>13.848552743499997</v>
      </c>
      <c r="I134" s="125">
        <f t="shared" si="40"/>
        <v>18.613108953099999</v>
      </c>
      <c r="J134" s="125">
        <f t="shared" si="40"/>
        <v>23.416089003099998</v>
      </c>
      <c r="K134" s="321">
        <f>K121*(1+$E134)</f>
        <v>14.41278253404</v>
      </c>
      <c r="L134" s="321">
        <f t="shared" ref="L134:O134" si="41">L121*(1+$E134)</f>
        <v>16.333974554039997</v>
      </c>
      <c r="M134" s="322">
        <f t="shared" si="41"/>
        <v>18.255166574039997</v>
      </c>
      <c r="N134" s="322">
        <f t="shared" si="41"/>
        <v>23.019722783639995</v>
      </c>
      <c r="O134" s="323">
        <f t="shared" si="41"/>
        <v>27.822702833640001</v>
      </c>
    </row>
    <row r="135" spans="2:15" outlineLevel="1">
      <c r="C135" s="307">
        <v>44228</v>
      </c>
      <c r="D135" s="325"/>
      <c r="E135" s="309"/>
      <c r="F135" s="76">
        <f t="shared" ref="F135:J145" si="42">F134</f>
        <v>10.006168703499998</v>
      </c>
      <c r="G135" s="76">
        <f t="shared" si="42"/>
        <v>11.927360723499998</v>
      </c>
      <c r="H135" s="76">
        <f t="shared" si="42"/>
        <v>13.848552743499997</v>
      </c>
      <c r="I135" s="76">
        <f t="shared" si="42"/>
        <v>18.613108953099999</v>
      </c>
      <c r="J135" s="76">
        <f t="shared" si="42"/>
        <v>23.416089003099998</v>
      </c>
      <c r="M135" s="311"/>
      <c r="O135" s="312"/>
    </row>
    <row r="136" spans="2:15" outlineLevel="1">
      <c r="C136" s="307">
        <v>44256</v>
      </c>
      <c r="D136" s="325"/>
      <c r="E136" s="313"/>
      <c r="F136" s="76">
        <f t="shared" si="42"/>
        <v>10.006168703499998</v>
      </c>
      <c r="G136" s="76">
        <f t="shared" si="42"/>
        <v>11.927360723499998</v>
      </c>
      <c r="H136" s="76">
        <f t="shared" si="42"/>
        <v>13.848552743499997</v>
      </c>
      <c r="I136" s="76">
        <f t="shared" si="42"/>
        <v>18.613108953099999</v>
      </c>
      <c r="J136" s="76">
        <f t="shared" si="42"/>
        <v>23.416089003099998</v>
      </c>
      <c r="M136" s="311"/>
      <c r="O136" s="312"/>
    </row>
    <row r="137" spans="2:15" outlineLevel="1">
      <c r="C137" s="307">
        <v>44287</v>
      </c>
      <c r="D137" s="325"/>
      <c r="E137" s="311"/>
      <c r="F137" s="76">
        <f t="shared" si="42"/>
        <v>10.006168703499998</v>
      </c>
      <c r="G137" s="76">
        <f t="shared" si="42"/>
        <v>11.927360723499998</v>
      </c>
      <c r="H137" s="76">
        <f t="shared" si="42"/>
        <v>13.848552743499997</v>
      </c>
      <c r="I137" s="76">
        <f t="shared" si="42"/>
        <v>18.613108953099999</v>
      </c>
      <c r="J137" s="76">
        <f t="shared" si="42"/>
        <v>23.416089003099998</v>
      </c>
      <c r="M137" s="311"/>
      <c r="O137" s="312"/>
    </row>
    <row r="138" spans="2:15" outlineLevel="1">
      <c r="C138" s="307">
        <v>44317</v>
      </c>
      <c r="D138" s="325"/>
      <c r="E138" s="309"/>
      <c r="F138" s="76">
        <f t="shared" si="42"/>
        <v>10.006168703499998</v>
      </c>
      <c r="G138" s="76">
        <f t="shared" si="42"/>
        <v>11.927360723499998</v>
      </c>
      <c r="H138" s="76">
        <f t="shared" si="42"/>
        <v>13.848552743499997</v>
      </c>
      <c r="I138" s="76">
        <f t="shared" si="42"/>
        <v>18.613108953099999</v>
      </c>
      <c r="J138" s="76">
        <f t="shared" si="42"/>
        <v>23.416089003099998</v>
      </c>
      <c r="M138" s="311"/>
      <c r="O138" s="312"/>
    </row>
    <row r="139" spans="2:15" outlineLevel="1">
      <c r="C139" s="307">
        <v>44348</v>
      </c>
      <c r="D139" s="325"/>
      <c r="E139" s="313"/>
      <c r="F139" s="76">
        <f t="shared" si="42"/>
        <v>10.006168703499998</v>
      </c>
      <c r="G139" s="76">
        <f t="shared" si="42"/>
        <v>11.927360723499998</v>
      </c>
      <c r="H139" s="76">
        <f t="shared" si="42"/>
        <v>13.848552743499997</v>
      </c>
      <c r="I139" s="76">
        <f t="shared" si="42"/>
        <v>18.613108953099999</v>
      </c>
      <c r="J139" s="76">
        <f t="shared" si="42"/>
        <v>23.416089003099998</v>
      </c>
      <c r="M139" s="311"/>
      <c r="O139" s="312"/>
    </row>
    <row r="140" spans="2:15" outlineLevel="1">
      <c r="C140" s="307">
        <v>44378</v>
      </c>
      <c r="D140" s="325"/>
      <c r="E140" s="311"/>
      <c r="F140" s="76">
        <f t="shared" si="42"/>
        <v>10.006168703499998</v>
      </c>
      <c r="G140" s="76">
        <f t="shared" si="42"/>
        <v>11.927360723499998</v>
      </c>
      <c r="H140" s="76">
        <f t="shared" si="42"/>
        <v>13.848552743499997</v>
      </c>
      <c r="I140" s="76">
        <f t="shared" si="42"/>
        <v>18.613108953099999</v>
      </c>
      <c r="J140" s="76">
        <f t="shared" si="42"/>
        <v>23.416089003099998</v>
      </c>
      <c r="M140" s="311"/>
      <c r="O140" s="312"/>
    </row>
    <row r="141" spans="2:15" outlineLevel="1">
      <c r="C141" s="307">
        <v>44409</v>
      </c>
      <c r="D141" s="325"/>
      <c r="E141" s="309"/>
      <c r="F141" s="76">
        <f t="shared" si="42"/>
        <v>10.006168703499998</v>
      </c>
      <c r="G141" s="76">
        <f t="shared" si="42"/>
        <v>11.927360723499998</v>
      </c>
      <c r="H141" s="76">
        <f t="shared" si="42"/>
        <v>13.848552743499997</v>
      </c>
      <c r="I141" s="76">
        <f t="shared" si="42"/>
        <v>18.613108953099999</v>
      </c>
      <c r="J141" s="76">
        <f t="shared" si="42"/>
        <v>23.416089003099998</v>
      </c>
      <c r="M141" s="311"/>
      <c r="O141" s="312"/>
    </row>
    <row r="142" spans="2:15" outlineLevel="1">
      <c r="C142" s="307">
        <v>44440</v>
      </c>
      <c r="D142" s="325"/>
      <c r="E142" s="313"/>
      <c r="F142" s="76">
        <f t="shared" si="42"/>
        <v>10.006168703499998</v>
      </c>
      <c r="G142" s="76">
        <f t="shared" si="42"/>
        <v>11.927360723499998</v>
      </c>
      <c r="H142" s="76">
        <f t="shared" si="42"/>
        <v>13.848552743499997</v>
      </c>
      <c r="I142" s="76">
        <f t="shared" si="42"/>
        <v>18.613108953099999</v>
      </c>
      <c r="J142" s="76">
        <f t="shared" si="42"/>
        <v>23.416089003099998</v>
      </c>
      <c r="M142" s="311"/>
      <c r="O142" s="312"/>
    </row>
    <row r="143" spans="2:15" outlineLevel="1">
      <c r="C143" s="307">
        <v>44470</v>
      </c>
      <c r="D143" s="325"/>
      <c r="E143" s="311"/>
      <c r="F143" s="76">
        <f t="shared" si="42"/>
        <v>10.006168703499998</v>
      </c>
      <c r="G143" s="76">
        <f t="shared" si="42"/>
        <v>11.927360723499998</v>
      </c>
      <c r="H143" s="76">
        <f t="shared" si="42"/>
        <v>13.848552743499997</v>
      </c>
      <c r="I143" s="76">
        <f t="shared" si="42"/>
        <v>18.613108953099999</v>
      </c>
      <c r="J143" s="76">
        <f t="shared" si="42"/>
        <v>23.416089003099998</v>
      </c>
      <c r="M143" s="311"/>
      <c r="O143" s="312"/>
    </row>
    <row r="144" spans="2:15" outlineLevel="1">
      <c r="C144" s="307">
        <v>44501</v>
      </c>
      <c r="D144" s="325"/>
      <c r="E144" s="309"/>
      <c r="F144" s="76">
        <f t="shared" si="42"/>
        <v>10.006168703499998</v>
      </c>
      <c r="G144" s="76">
        <f t="shared" si="42"/>
        <v>11.927360723499998</v>
      </c>
      <c r="H144" s="76">
        <f t="shared" si="42"/>
        <v>13.848552743499997</v>
      </c>
      <c r="I144" s="76">
        <f t="shared" si="42"/>
        <v>18.613108953099999</v>
      </c>
      <c r="J144" s="76">
        <f t="shared" si="42"/>
        <v>23.416089003099998</v>
      </c>
      <c r="M144" s="311"/>
      <c r="O144" s="312"/>
    </row>
    <row r="145" spans="2:15" ht="13.5" outlineLevel="1" thickBot="1">
      <c r="C145" s="314">
        <v>44531</v>
      </c>
      <c r="D145" s="326"/>
      <c r="E145" s="316"/>
      <c r="F145" s="79">
        <f t="shared" si="42"/>
        <v>10.006168703499998</v>
      </c>
      <c r="G145" s="79">
        <f t="shared" si="42"/>
        <v>11.927360723499998</v>
      </c>
      <c r="H145" s="79">
        <f t="shared" si="42"/>
        <v>13.848552743499997</v>
      </c>
      <c r="I145" s="79">
        <f t="shared" si="42"/>
        <v>18.613108953099999</v>
      </c>
      <c r="J145" s="79">
        <f t="shared" si="42"/>
        <v>23.416089003099998</v>
      </c>
      <c r="M145" s="311"/>
      <c r="O145" s="312"/>
    </row>
    <row r="146" spans="2:15" s="301" customFormat="1">
      <c r="B146" s="301" t="s">
        <v>19</v>
      </c>
      <c r="C146" s="302">
        <v>2022</v>
      </c>
      <c r="D146" s="303"/>
      <c r="E146" s="304"/>
      <c r="F146" s="75">
        <f>MIN(F147:F158)</f>
        <v>10.006168703499998</v>
      </c>
      <c r="G146" s="75">
        <f t="shared" ref="G146:J146" si="43">MIN(G147:G158)</f>
        <v>11.927360723499998</v>
      </c>
      <c r="H146" s="75">
        <f t="shared" si="43"/>
        <v>13.848552743499997</v>
      </c>
      <c r="I146" s="75">
        <f t="shared" si="43"/>
        <v>18.613108953099999</v>
      </c>
      <c r="J146" s="75">
        <f t="shared" si="43"/>
        <v>23.416089003099998</v>
      </c>
      <c r="M146" s="305"/>
      <c r="O146" s="318"/>
    </row>
    <row r="147" spans="2:15" outlineLevel="1">
      <c r="B147" s="217" t="s">
        <v>19</v>
      </c>
      <c r="C147" s="307">
        <v>44562</v>
      </c>
      <c r="D147" s="325"/>
      <c r="E147" s="320"/>
      <c r="F147" s="76">
        <f>F145</f>
        <v>10.006168703499998</v>
      </c>
      <c r="G147" s="76">
        <f t="shared" ref="G147:J147" si="44">G145</f>
        <v>11.927360723499998</v>
      </c>
      <c r="H147" s="76">
        <f t="shared" si="44"/>
        <v>13.848552743499997</v>
      </c>
      <c r="I147" s="76">
        <f t="shared" si="44"/>
        <v>18.613108953099999</v>
      </c>
      <c r="J147" s="76">
        <f t="shared" si="44"/>
        <v>23.416089003099998</v>
      </c>
      <c r="K147" s="321">
        <f>K134*(1+$E147)</f>
        <v>14.41278253404</v>
      </c>
      <c r="L147" s="321">
        <f t="shared" ref="L147:O147" si="45">L134*(1+$E147)</f>
        <v>16.333974554039997</v>
      </c>
      <c r="M147" s="322">
        <f t="shared" si="45"/>
        <v>18.255166574039997</v>
      </c>
      <c r="N147" s="322">
        <f t="shared" si="45"/>
        <v>23.019722783639995</v>
      </c>
      <c r="O147" s="323">
        <f t="shared" si="45"/>
        <v>27.822702833640001</v>
      </c>
    </row>
    <row r="148" spans="2:15" outlineLevel="1">
      <c r="C148" s="307">
        <v>44593</v>
      </c>
      <c r="D148" s="325"/>
      <c r="E148" s="309"/>
      <c r="F148" s="76">
        <f t="shared" ref="F148:J158" si="46">F147</f>
        <v>10.006168703499998</v>
      </c>
      <c r="G148" s="76">
        <f t="shared" si="46"/>
        <v>11.927360723499998</v>
      </c>
      <c r="H148" s="76">
        <f t="shared" si="46"/>
        <v>13.848552743499997</v>
      </c>
      <c r="I148" s="76">
        <f t="shared" si="46"/>
        <v>18.613108953099999</v>
      </c>
      <c r="J148" s="76">
        <f t="shared" si="46"/>
        <v>23.416089003099998</v>
      </c>
      <c r="M148" s="311"/>
      <c r="O148" s="312"/>
    </row>
    <row r="149" spans="2:15" outlineLevel="1">
      <c r="C149" s="307">
        <v>44621</v>
      </c>
      <c r="D149" s="325"/>
      <c r="E149" s="313"/>
      <c r="F149" s="76">
        <f t="shared" si="46"/>
        <v>10.006168703499998</v>
      </c>
      <c r="G149" s="76">
        <f t="shared" si="46"/>
        <v>11.927360723499998</v>
      </c>
      <c r="H149" s="76">
        <f t="shared" si="46"/>
        <v>13.848552743499997</v>
      </c>
      <c r="I149" s="76">
        <f t="shared" si="46"/>
        <v>18.613108953099999</v>
      </c>
      <c r="J149" s="76">
        <f t="shared" si="46"/>
        <v>23.416089003099998</v>
      </c>
      <c r="M149" s="311"/>
      <c r="O149" s="312"/>
    </row>
    <row r="150" spans="2:15" outlineLevel="1">
      <c r="C150" s="307">
        <v>44652</v>
      </c>
      <c r="D150" s="325"/>
      <c r="E150" s="311"/>
      <c r="F150" s="76">
        <f t="shared" si="46"/>
        <v>10.006168703499998</v>
      </c>
      <c r="G150" s="76">
        <f t="shared" si="46"/>
        <v>11.927360723499998</v>
      </c>
      <c r="H150" s="76">
        <f t="shared" si="46"/>
        <v>13.848552743499997</v>
      </c>
      <c r="I150" s="76">
        <f t="shared" si="46"/>
        <v>18.613108953099999</v>
      </c>
      <c r="J150" s="76">
        <f t="shared" si="46"/>
        <v>23.416089003099998</v>
      </c>
      <c r="M150" s="311"/>
      <c r="O150" s="312"/>
    </row>
    <row r="151" spans="2:15" outlineLevel="1">
      <c r="C151" s="307">
        <v>44682</v>
      </c>
      <c r="D151" s="325"/>
      <c r="E151" s="309"/>
      <c r="F151" s="76">
        <f t="shared" si="46"/>
        <v>10.006168703499998</v>
      </c>
      <c r="G151" s="76">
        <f t="shared" si="46"/>
        <v>11.927360723499998</v>
      </c>
      <c r="H151" s="76">
        <f t="shared" si="46"/>
        <v>13.848552743499997</v>
      </c>
      <c r="I151" s="76">
        <f t="shared" si="46"/>
        <v>18.613108953099999</v>
      </c>
      <c r="J151" s="76">
        <f t="shared" si="46"/>
        <v>23.416089003099998</v>
      </c>
      <c r="M151" s="311"/>
      <c r="O151" s="312"/>
    </row>
    <row r="152" spans="2:15" outlineLevel="1">
      <c r="C152" s="307">
        <v>44713</v>
      </c>
      <c r="D152" s="325"/>
      <c r="E152" s="313"/>
      <c r="F152" s="76">
        <f t="shared" si="46"/>
        <v>10.006168703499998</v>
      </c>
      <c r="G152" s="76">
        <f t="shared" si="46"/>
        <v>11.927360723499998</v>
      </c>
      <c r="H152" s="76">
        <f t="shared" si="46"/>
        <v>13.848552743499997</v>
      </c>
      <c r="I152" s="76">
        <f t="shared" si="46"/>
        <v>18.613108953099999</v>
      </c>
      <c r="J152" s="76">
        <f t="shared" si="46"/>
        <v>23.416089003099998</v>
      </c>
      <c r="M152" s="311"/>
      <c r="O152" s="312"/>
    </row>
    <row r="153" spans="2:15" outlineLevel="1">
      <c r="C153" s="307">
        <v>44743</v>
      </c>
      <c r="D153" s="325"/>
      <c r="E153" s="311"/>
      <c r="F153" s="76">
        <f t="shared" si="46"/>
        <v>10.006168703499998</v>
      </c>
      <c r="G153" s="76">
        <f t="shared" si="46"/>
        <v>11.927360723499998</v>
      </c>
      <c r="H153" s="76">
        <f t="shared" si="46"/>
        <v>13.848552743499997</v>
      </c>
      <c r="I153" s="76">
        <f t="shared" si="46"/>
        <v>18.613108953099999</v>
      </c>
      <c r="J153" s="76">
        <f t="shared" si="46"/>
        <v>23.416089003099998</v>
      </c>
      <c r="M153" s="311"/>
      <c r="O153" s="312"/>
    </row>
    <row r="154" spans="2:15" outlineLevel="1">
      <c r="C154" s="307">
        <v>44774</v>
      </c>
      <c r="D154" s="325"/>
      <c r="E154" s="309"/>
      <c r="F154" s="76">
        <f t="shared" si="46"/>
        <v>10.006168703499998</v>
      </c>
      <c r="G154" s="76">
        <f t="shared" si="46"/>
        <v>11.927360723499998</v>
      </c>
      <c r="H154" s="76">
        <f t="shared" si="46"/>
        <v>13.848552743499997</v>
      </c>
      <c r="I154" s="76">
        <f t="shared" si="46"/>
        <v>18.613108953099999</v>
      </c>
      <c r="J154" s="76">
        <f t="shared" si="46"/>
        <v>23.416089003099998</v>
      </c>
      <c r="M154" s="311"/>
      <c r="O154" s="312"/>
    </row>
    <row r="155" spans="2:15" outlineLevel="1">
      <c r="C155" s="307">
        <v>44805</v>
      </c>
      <c r="D155" s="325"/>
      <c r="E155" s="313"/>
      <c r="F155" s="76">
        <f t="shared" si="46"/>
        <v>10.006168703499998</v>
      </c>
      <c r="G155" s="76">
        <f t="shared" si="46"/>
        <v>11.927360723499998</v>
      </c>
      <c r="H155" s="76">
        <f t="shared" si="46"/>
        <v>13.848552743499997</v>
      </c>
      <c r="I155" s="76">
        <f t="shared" si="46"/>
        <v>18.613108953099999</v>
      </c>
      <c r="J155" s="76">
        <f t="shared" si="46"/>
        <v>23.416089003099998</v>
      </c>
      <c r="M155" s="311"/>
      <c r="O155" s="312"/>
    </row>
    <row r="156" spans="2:15" outlineLevel="1">
      <c r="C156" s="307">
        <v>44835</v>
      </c>
      <c r="D156" s="325"/>
      <c r="E156" s="311"/>
      <c r="F156" s="76">
        <f t="shared" si="46"/>
        <v>10.006168703499998</v>
      </c>
      <c r="G156" s="76">
        <f t="shared" si="46"/>
        <v>11.927360723499998</v>
      </c>
      <c r="H156" s="76">
        <f t="shared" si="46"/>
        <v>13.848552743499997</v>
      </c>
      <c r="I156" s="76">
        <f t="shared" si="46"/>
        <v>18.613108953099999</v>
      </c>
      <c r="J156" s="76">
        <f t="shared" si="46"/>
        <v>23.416089003099998</v>
      </c>
      <c r="M156" s="311"/>
      <c r="O156" s="312"/>
    </row>
    <row r="157" spans="2:15" outlineLevel="1">
      <c r="C157" s="307">
        <v>44866</v>
      </c>
      <c r="D157" s="325"/>
      <c r="E157" s="309"/>
      <c r="F157" s="76">
        <f t="shared" si="46"/>
        <v>10.006168703499998</v>
      </c>
      <c r="G157" s="76">
        <f t="shared" si="46"/>
        <v>11.927360723499998</v>
      </c>
      <c r="H157" s="76">
        <f t="shared" si="46"/>
        <v>13.848552743499997</v>
      </c>
      <c r="I157" s="76">
        <f t="shared" si="46"/>
        <v>18.613108953099999</v>
      </c>
      <c r="J157" s="76">
        <f t="shared" si="46"/>
        <v>23.416089003099998</v>
      </c>
      <c r="M157" s="311"/>
      <c r="O157" s="312"/>
    </row>
    <row r="158" spans="2:15" ht="13.5" outlineLevel="1" thickBot="1">
      <c r="C158" s="314">
        <v>44896</v>
      </c>
      <c r="D158" s="326"/>
      <c r="E158" s="316"/>
      <c r="F158" s="79">
        <f t="shared" si="46"/>
        <v>10.006168703499998</v>
      </c>
      <c r="G158" s="79">
        <f t="shared" si="46"/>
        <v>11.927360723499998</v>
      </c>
      <c r="H158" s="79">
        <f t="shared" si="46"/>
        <v>13.848552743499997</v>
      </c>
      <c r="I158" s="79">
        <f t="shared" si="46"/>
        <v>18.613108953099999</v>
      </c>
      <c r="J158" s="79">
        <f t="shared" si="46"/>
        <v>23.416089003099998</v>
      </c>
      <c r="M158" s="311"/>
      <c r="O158" s="312"/>
    </row>
    <row r="159" spans="2:15" s="301" customFormat="1">
      <c r="B159" s="301" t="s">
        <v>20</v>
      </c>
      <c r="C159" s="302">
        <v>2023</v>
      </c>
      <c r="D159" s="303"/>
      <c r="E159" s="304"/>
      <c r="F159" s="75">
        <f>MIN(F160:F171)</f>
        <v>10.006168703499998</v>
      </c>
      <c r="G159" s="75">
        <f t="shared" ref="G159:J159" si="47">MIN(G160:G171)</f>
        <v>11.927360723499998</v>
      </c>
      <c r="H159" s="75">
        <f t="shared" si="47"/>
        <v>13.848552743499997</v>
      </c>
      <c r="I159" s="75">
        <f t="shared" si="47"/>
        <v>18.613108953099999</v>
      </c>
      <c r="J159" s="75">
        <f t="shared" si="47"/>
        <v>23.416089003099998</v>
      </c>
      <c r="M159" s="305"/>
      <c r="O159" s="318"/>
    </row>
    <row r="160" spans="2:15" outlineLevel="1">
      <c r="B160" s="217" t="s">
        <v>20</v>
      </c>
      <c r="C160" s="307">
        <v>44927</v>
      </c>
      <c r="D160" s="325"/>
      <c r="E160" s="320"/>
      <c r="F160" s="76">
        <f>F158</f>
        <v>10.006168703499998</v>
      </c>
      <c r="G160" s="76">
        <f t="shared" ref="G160:J160" si="48">G158</f>
        <v>11.927360723499998</v>
      </c>
      <c r="H160" s="76">
        <f t="shared" si="48"/>
        <v>13.848552743499997</v>
      </c>
      <c r="I160" s="76">
        <f t="shared" si="48"/>
        <v>18.613108953099999</v>
      </c>
      <c r="J160" s="76">
        <f t="shared" si="48"/>
        <v>23.416089003099998</v>
      </c>
      <c r="K160" s="321">
        <f>K147*(1+$E160)</f>
        <v>14.41278253404</v>
      </c>
      <c r="L160" s="321">
        <f t="shared" ref="L160:O160" si="49">L147*(1+$E160)</f>
        <v>16.333974554039997</v>
      </c>
      <c r="M160" s="322">
        <f t="shared" si="49"/>
        <v>18.255166574039997</v>
      </c>
      <c r="N160" s="322">
        <f t="shared" si="49"/>
        <v>23.019722783639995</v>
      </c>
      <c r="O160" s="323">
        <f t="shared" si="49"/>
        <v>27.822702833640001</v>
      </c>
    </row>
    <row r="161" spans="2:15" outlineLevel="1">
      <c r="C161" s="307">
        <v>44958</v>
      </c>
      <c r="D161" s="325"/>
      <c r="E161" s="309"/>
      <c r="F161" s="76">
        <f t="shared" ref="F161:J171" si="50">F160</f>
        <v>10.006168703499998</v>
      </c>
      <c r="G161" s="76">
        <f t="shared" si="50"/>
        <v>11.927360723499998</v>
      </c>
      <c r="H161" s="76">
        <f t="shared" si="50"/>
        <v>13.848552743499997</v>
      </c>
      <c r="I161" s="76">
        <f t="shared" si="50"/>
        <v>18.613108953099999</v>
      </c>
      <c r="J161" s="76">
        <f t="shared" si="50"/>
        <v>23.416089003099998</v>
      </c>
      <c r="M161" s="311"/>
      <c r="O161" s="312"/>
    </row>
    <row r="162" spans="2:15" outlineLevel="1">
      <c r="C162" s="307">
        <v>44986</v>
      </c>
      <c r="D162" s="325"/>
      <c r="E162" s="313"/>
      <c r="F162" s="76">
        <f t="shared" si="50"/>
        <v>10.006168703499998</v>
      </c>
      <c r="G162" s="76">
        <f t="shared" si="50"/>
        <v>11.927360723499998</v>
      </c>
      <c r="H162" s="76">
        <f t="shared" si="50"/>
        <v>13.848552743499997</v>
      </c>
      <c r="I162" s="76">
        <f t="shared" si="50"/>
        <v>18.613108953099999</v>
      </c>
      <c r="J162" s="76">
        <f t="shared" si="50"/>
        <v>23.416089003099998</v>
      </c>
      <c r="M162" s="311"/>
      <c r="O162" s="312"/>
    </row>
    <row r="163" spans="2:15" outlineLevel="1">
      <c r="C163" s="307">
        <v>45017</v>
      </c>
      <c r="D163" s="325"/>
      <c r="E163" s="311"/>
      <c r="F163" s="76">
        <f t="shared" si="50"/>
        <v>10.006168703499998</v>
      </c>
      <c r="G163" s="76">
        <f t="shared" si="50"/>
        <v>11.927360723499998</v>
      </c>
      <c r="H163" s="76">
        <f t="shared" si="50"/>
        <v>13.848552743499997</v>
      </c>
      <c r="I163" s="76">
        <f t="shared" si="50"/>
        <v>18.613108953099999</v>
      </c>
      <c r="J163" s="76">
        <f t="shared" si="50"/>
        <v>23.416089003099998</v>
      </c>
      <c r="M163" s="311"/>
      <c r="O163" s="312"/>
    </row>
    <row r="164" spans="2:15" outlineLevel="1">
      <c r="C164" s="307">
        <v>45047</v>
      </c>
      <c r="D164" s="325"/>
      <c r="E164" s="309"/>
      <c r="F164" s="76">
        <f t="shared" si="50"/>
        <v>10.006168703499998</v>
      </c>
      <c r="G164" s="76">
        <f t="shared" si="50"/>
        <v>11.927360723499998</v>
      </c>
      <c r="H164" s="76">
        <f t="shared" si="50"/>
        <v>13.848552743499997</v>
      </c>
      <c r="I164" s="76">
        <f t="shared" si="50"/>
        <v>18.613108953099999</v>
      </c>
      <c r="J164" s="76">
        <f t="shared" si="50"/>
        <v>23.416089003099998</v>
      </c>
      <c r="M164" s="311"/>
      <c r="O164" s="312"/>
    </row>
    <row r="165" spans="2:15" outlineLevel="1">
      <c r="C165" s="307">
        <v>45078</v>
      </c>
      <c r="D165" s="325"/>
      <c r="E165" s="313"/>
      <c r="F165" s="76">
        <f t="shared" si="50"/>
        <v>10.006168703499998</v>
      </c>
      <c r="G165" s="76">
        <f t="shared" si="50"/>
        <v>11.927360723499998</v>
      </c>
      <c r="H165" s="76">
        <f t="shared" si="50"/>
        <v>13.848552743499997</v>
      </c>
      <c r="I165" s="76">
        <f t="shared" si="50"/>
        <v>18.613108953099999</v>
      </c>
      <c r="J165" s="76">
        <f t="shared" si="50"/>
        <v>23.416089003099998</v>
      </c>
      <c r="M165" s="311"/>
      <c r="O165" s="312"/>
    </row>
    <row r="166" spans="2:15" outlineLevel="1">
      <c r="C166" s="307">
        <v>45108</v>
      </c>
      <c r="D166" s="325"/>
      <c r="E166" s="311"/>
      <c r="F166" s="76">
        <f t="shared" si="50"/>
        <v>10.006168703499998</v>
      </c>
      <c r="G166" s="76">
        <f t="shared" si="50"/>
        <v>11.927360723499998</v>
      </c>
      <c r="H166" s="76">
        <f t="shared" si="50"/>
        <v>13.848552743499997</v>
      </c>
      <c r="I166" s="76">
        <f t="shared" si="50"/>
        <v>18.613108953099999</v>
      </c>
      <c r="J166" s="76">
        <f t="shared" si="50"/>
        <v>23.416089003099998</v>
      </c>
      <c r="M166" s="311"/>
      <c r="O166" s="312"/>
    </row>
    <row r="167" spans="2:15" outlineLevel="1">
      <c r="C167" s="307">
        <v>45139</v>
      </c>
      <c r="D167" s="325"/>
      <c r="E167" s="309"/>
      <c r="F167" s="76">
        <f t="shared" si="50"/>
        <v>10.006168703499998</v>
      </c>
      <c r="G167" s="76">
        <f t="shared" si="50"/>
        <v>11.927360723499998</v>
      </c>
      <c r="H167" s="76">
        <f t="shared" si="50"/>
        <v>13.848552743499997</v>
      </c>
      <c r="I167" s="76">
        <f t="shared" si="50"/>
        <v>18.613108953099999</v>
      </c>
      <c r="J167" s="76">
        <f t="shared" si="50"/>
        <v>23.416089003099998</v>
      </c>
      <c r="M167" s="311"/>
      <c r="O167" s="312"/>
    </row>
    <row r="168" spans="2:15" outlineLevel="1">
      <c r="C168" s="307">
        <v>45170</v>
      </c>
      <c r="D168" s="325"/>
      <c r="E168" s="313"/>
      <c r="F168" s="76">
        <f t="shared" si="50"/>
        <v>10.006168703499998</v>
      </c>
      <c r="G168" s="76">
        <f t="shared" si="50"/>
        <v>11.927360723499998</v>
      </c>
      <c r="H168" s="76">
        <f t="shared" si="50"/>
        <v>13.848552743499997</v>
      </c>
      <c r="I168" s="76">
        <f t="shared" si="50"/>
        <v>18.613108953099999</v>
      </c>
      <c r="J168" s="76">
        <f t="shared" si="50"/>
        <v>23.416089003099998</v>
      </c>
      <c r="M168" s="311"/>
      <c r="O168" s="312"/>
    </row>
    <row r="169" spans="2:15" outlineLevel="1">
      <c r="C169" s="307">
        <v>45200</v>
      </c>
      <c r="D169" s="325"/>
      <c r="E169" s="311"/>
      <c r="F169" s="76">
        <f t="shared" si="50"/>
        <v>10.006168703499998</v>
      </c>
      <c r="G169" s="76">
        <f t="shared" si="50"/>
        <v>11.927360723499998</v>
      </c>
      <c r="H169" s="76">
        <f t="shared" si="50"/>
        <v>13.848552743499997</v>
      </c>
      <c r="I169" s="76">
        <f t="shared" si="50"/>
        <v>18.613108953099999</v>
      </c>
      <c r="J169" s="76">
        <f t="shared" si="50"/>
        <v>23.416089003099998</v>
      </c>
      <c r="M169" s="311"/>
      <c r="O169" s="312"/>
    </row>
    <row r="170" spans="2:15" outlineLevel="1">
      <c r="C170" s="307">
        <v>45231</v>
      </c>
      <c r="D170" s="325"/>
      <c r="E170" s="309"/>
      <c r="F170" s="76">
        <f t="shared" si="50"/>
        <v>10.006168703499998</v>
      </c>
      <c r="G170" s="76">
        <f t="shared" si="50"/>
        <v>11.927360723499998</v>
      </c>
      <c r="H170" s="76">
        <f t="shared" si="50"/>
        <v>13.848552743499997</v>
      </c>
      <c r="I170" s="76">
        <f t="shared" si="50"/>
        <v>18.613108953099999</v>
      </c>
      <c r="J170" s="76">
        <f t="shared" si="50"/>
        <v>23.416089003099998</v>
      </c>
      <c r="M170" s="311"/>
      <c r="O170" s="312"/>
    </row>
    <row r="171" spans="2:15" ht="13.5" outlineLevel="1" thickBot="1">
      <c r="C171" s="314">
        <v>45261</v>
      </c>
      <c r="D171" s="326"/>
      <c r="E171" s="316"/>
      <c r="F171" s="79">
        <f t="shared" si="50"/>
        <v>10.006168703499998</v>
      </c>
      <c r="G171" s="79">
        <f t="shared" si="50"/>
        <v>11.927360723499998</v>
      </c>
      <c r="H171" s="79">
        <f t="shared" si="50"/>
        <v>13.848552743499997</v>
      </c>
      <c r="I171" s="79">
        <f t="shared" si="50"/>
        <v>18.613108953099999</v>
      </c>
      <c r="J171" s="79">
        <f t="shared" si="50"/>
        <v>23.416089003099998</v>
      </c>
      <c r="M171" s="311"/>
      <c r="O171" s="312"/>
    </row>
    <row r="172" spans="2:15" s="301" customFormat="1">
      <c r="B172" s="301" t="s">
        <v>21</v>
      </c>
      <c r="C172" s="302">
        <v>2024</v>
      </c>
      <c r="D172" s="303"/>
      <c r="E172" s="304"/>
      <c r="F172" s="75">
        <f>MIN(F173:F184)</f>
        <v>10.006168703499998</v>
      </c>
      <c r="G172" s="75">
        <f t="shared" ref="G172:J172" si="51">MIN(G173:G184)</f>
        <v>11.927360723499998</v>
      </c>
      <c r="H172" s="75">
        <f t="shared" si="51"/>
        <v>13.848552743499997</v>
      </c>
      <c r="I172" s="75">
        <f t="shared" si="51"/>
        <v>18.613108953099999</v>
      </c>
      <c r="J172" s="75">
        <f t="shared" si="51"/>
        <v>23.416089003099998</v>
      </c>
      <c r="M172" s="305"/>
      <c r="O172" s="318"/>
    </row>
    <row r="173" spans="2:15" outlineLevel="1">
      <c r="B173" s="217" t="s">
        <v>21</v>
      </c>
      <c r="C173" s="307">
        <v>45292</v>
      </c>
      <c r="D173" s="325"/>
      <c r="E173" s="320"/>
      <c r="F173" s="76">
        <f>F171</f>
        <v>10.006168703499998</v>
      </c>
      <c r="G173" s="76">
        <f t="shared" ref="G173:J173" si="52">G171</f>
        <v>11.927360723499998</v>
      </c>
      <c r="H173" s="76">
        <f t="shared" si="52"/>
        <v>13.848552743499997</v>
      </c>
      <c r="I173" s="76">
        <f t="shared" si="52"/>
        <v>18.613108953099999</v>
      </c>
      <c r="J173" s="76">
        <f t="shared" si="52"/>
        <v>23.416089003099998</v>
      </c>
      <c r="K173" s="321">
        <f>K160*(1+$E173)</f>
        <v>14.41278253404</v>
      </c>
      <c r="L173" s="321">
        <f t="shared" ref="L173:O173" si="53">L160*(1+$E173)</f>
        <v>16.333974554039997</v>
      </c>
      <c r="M173" s="322">
        <f t="shared" si="53"/>
        <v>18.255166574039997</v>
      </c>
      <c r="N173" s="322">
        <f t="shared" si="53"/>
        <v>23.019722783639995</v>
      </c>
      <c r="O173" s="323">
        <f t="shared" si="53"/>
        <v>27.822702833640001</v>
      </c>
    </row>
    <row r="174" spans="2:15" outlineLevel="1">
      <c r="C174" s="307">
        <v>45323</v>
      </c>
      <c r="D174" s="325"/>
      <c r="E174" s="309"/>
      <c r="F174" s="76">
        <f t="shared" ref="F174:J184" si="54">F173</f>
        <v>10.006168703499998</v>
      </c>
      <c r="G174" s="76">
        <f t="shared" si="54"/>
        <v>11.927360723499998</v>
      </c>
      <c r="H174" s="76">
        <f t="shared" si="54"/>
        <v>13.848552743499997</v>
      </c>
      <c r="I174" s="76">
        <f t="shared" si="54"/>
        <v>18.613108953099999</v>
      </c>
      <c r="J174" s="76">
        <f t="shared" si="54"/>
        <v>23.416089003099998</v>
      </c>
      <c r="M174" s="311"/>
      <c r="O174" s="312"/>
    </row>
    <row r="175" spans="2:15" outlineLevel="1">
      <c r="C175" s="307">
        <v>45352</v>
      </c>
      <c r="D175" s="325"/>
      <c r="E175" s="313"/>
      <c r="F175" s="76">
        <f t="shared" si="54"/>
        <v>10.006168703499998</v>
      </c>
      <c r="G175" s="76">
        <f t="shared" si="54"/>
        <v>11.927360723499998</v>
      </c>
      <c r="H175" s="76">
        <f t="shared" si="54"/>
        <v>13.848552743499997</v>
      </c>
      <c r="I175" s="76">
        <f t="shared" si="54"/>
        <v>18.613108953099999</v>
      </c>
      <c r="J175" s="76">
        <f t="shared" si="54"/>
        <v>23.416089003099998</v>
      </c>
      <c r="M175" s="311"/>
      <c r="O175" s="312"/>
    </row>
    <row r="176" spans="2:15" outlineLevel="1">
      <c r="C176" s="307">
        <v>45383</v>
      </c>
      <c r="D176" s="325"/>
      <c r="E176" s="311"/>
      <c r="F176" s="76">
        <f t="shared" si="54"/>
        <v>10.006168703499998</v>
      </c>
      <c r="G176" s="76">
        <f t="shared" si="54"/>
        <v>11.927360723499998</v>
      </c>
      <c r="H176" s="76">
        <f t="shared" si="54"/>
        <v>13.848552743499997</v>
      </c>
      <c r="I176" s="76">
        <f t="shared" si="54"/>
        <v>18.613108953099999</v>
      </c>
      <c r="J176" s="76">
        <f t="shared" si="54"/>
        <v>23.416089003099998</v>
      </c>
      <c r="M176" s="311"/>
      <c r="O176" s="312"/>
    </row>
    <row r="177" spans="2:15" outlineLevel="1">
      <c r="C177" s="307">
        <v>45413</v>
      </c>
      <c r="D177" s="325"/>
      <c r="E177" s="309"/>
      <c r="F177" s="76">
        <f t="shared" si="54"/>
        <v>10.006168703499998</v>
      </c>
      <c r="G177" s="76">
        <f t="shared" si="54"/>
        <v>11.927360723499998</v>
      </c>
      <c r="H177" s="76">
        <f t="shared" si="54"/>
        <v>13.848552743499997</v>
      </c>
      <c r="I177" s="76">
        <f t="shared" si="54"/>
        <v>18.613108953099999</v>
      </c>
      <c r="J177" s="76">
        <f t="shared" si="54"/>
        <v>23.416089003099998</v>
      </c>
      <c r="M177" s="311"/>
      <c r="O177" s="312"/>
    </row>
    <row r="178" spans="2:15" outlineLevel="1">
      <c r="C178" s="307">
        <v>45444</v>
      </c>
      <c r="D178" s="325"/>
      <c r="E178" s="313"/>
      <c r="F178" s="76">
        <f t="shared" si="54"/>
        <v>10.006168703499998</v>
      </c>
      <c r="G178" s="76">
        <f t="shared" si="54"/>
        <v>11.927360723499998</v>
      </c>
      <c r="H178" s="76">
        <f t="shared" si="54"/>
        <v>13.848552743499997</v>
      </c>
      <c r="I178" s="76">
        <f t="shared" si="54"/>
        <v>18.613108953099999</v>
      </c>
      <c r="J178" s="76">
        <f t="shared" si="54"/>
        <v>23.416089003099998</v>
      </c>
      <c r="M178" s="311"/>
      <c r="O178" s="312"/>
    </row>
    <row r="179" spans="2:15" outlineLevel="1">
      <c r="C179" s="307">
        <v>45474</v>
      </c>
      <c r="D179" s="325"/>
      <c r="E179" s="311"/>
      <c r="F179" s="76">
        <f t="shared" si="54"/>
        <v>10.006168703499998</v>
      </c>
      <c r="G179" s="76">
        <f t="shared" si="54"/>
        <v>11.927360723499998</v>
      </c>
      <c r="H179" s="76">
        <f t="shared" si="54"/>
        <v>13.848552743499997</v>
      </c>
      <c r="I179" s="76">
        <f t="shared" si="54"/>
        <v>18.613108953099999</v>
      </c>
      <c r="J179" s="76">
        <f t="shared" si="54"/>
        <v>23.416089003099998</v>
      </c>
      <c r="M179" s="311"/>
      <c r="O179" s="312"/>
    </row>
    <row r="180" spans="2:15" outlineLevel="1">
      <c r="C180" s="307">
        <v>45505</v>
      </c>
      <c r="D180" s="325"/>
      <c r="E180" s="309"/>
      <c r="F180" s="76">
        <f t="shared" si="54"/>
        <v>10.006168703499998</v>
      </c>
      <c r="G180" s="76">
        <f t="shared" si="54"/>
        <v>11.927360723499998</v>
      </c>
      <c r="H180" s="76">
        <f t="shared" si="54"/>
        <v>13.848552743499997</v>
      </c>
      <c r="I180" s="76">
        <f t="shared" si="54"/>
        <v>18.613108953099999</v>
      </c>
      <c r="J180" s="76">
        <f t="shared" si="54"/>
        <v>23.416089003099998</v>
      </c>
      <c r="M180" s="311"/>
      <c r="O180" s="312"/>
    </row>
    <row r="181" spans="2:15" outlineLevel="1">
      <c r="C181" s="307">
        <v>45536</v>
      </c>
      <c r="D181" s="325"/>
      <c r="E181" s="313"/>
      <c r="F181" s="76">
        <f t="shared" si="54"/>
        <v>10.006168703499998</v>
      </c>
      <c r="G181" s="76">
        <f t="shared" si="54"/>
        <v>11.927360723499998</v>
      </c>
      <c r="H181" s="76">
        <f t="shared" si="54"/>
        <v>13.848552743499997</v>
      </c>
      <c r="I181" s="76">
        <f t="shared" si="54"/>
        <v>18.613108953099999</v>
      </c>
      <c r="J181" s="76">
        <f t="shared" si="54"/>
        <v>23.416089003099998</v>
      </c>
      <c r="M181" s="311"/>
      <c r="O181" s="312"/>
    </row>
    <row r="182" spans="2:15" outlineLevel="1">
      <c r="C182" s="307">
        <v>45566</v>
      </c>
      <c r="D182" s="325"/>
      <c r="E182" s="311"/>
      <c r="F182" s="76">
        <f t="shared" si="54"/>
        <v>10.006168703499998</v>
      </c>
      <c r="G182" s="76">
        <f t="shared" si="54"/>
        <v>11.927360723499998</v>
      </c>
      <c r="H182" s="76">
        <f t="shared" si="54"/>
        <v>13.848552743499997</v>
      </c>
      <c r="I182" s="76">
        <f t="shared" si="54"/>
        <v>18.613108953099999</v>
      </c>
      <c r="J182" s="76">
        <f t="shared" si="54"/>
        <v>23.416089003099998</v>
      </c>
      <c r="M182" s="311"/>
      <c r="O182" s="312"/>
    </row>
    <row r="183" spans="2:15" outlineLevel="1">
      <c r="C183" s="307">
        <v>45597</v>
      </c>
      <c r="D183" s="325"/>
      <c r="E183" s="309"/>
      <c r="F183" s="76">
        <f t="shared" si="54"/>
        <v>10.006168703499998</v>
      </c>
      <c r="G183" s="76">
        <f t="shared" si="54"/>
        <v>11.927360723499998</v>
      </c>
      <c r="H183" s="76">
        <f t="shared" si="54"/>
        <v>13.848552743499997</v>
      </c>
      <c r="I183" s="76">
        <f t="shared" si="54"/>
        <v>18.613108953099999</v>
      </c>
      <c r="J183" s="76">
        <f t="shared" si="54"/>
        <v>23.416089003099998</v>
      </c>
      <c r="M183" s="311"/>
      <c r="O183" s="312"/>
    </row>
    <row r="184" spans="2:15" ht="13.5" outlineLevel="1" thickBot="1">
      <c r="C184" s="314">
        <v>45627</v>
      </c>
      <c r="D184" s="326"/>
      <c r="E184" s="316"/>
      <c r="F184" s="79">
        <f t="shared" si="54"/>
        <v>10.006168703499998</v>
      </c>
      <c r="G184" s="79">
        <f t="shared" si="54"/>
        <v>11.927360723499998</v>
      </c>
      <c r="H184" s="79">
        <f t="shared" si="54"/>
        <v>13.848552743499997</v>
      </c>
      <c r="I184" s="79">
        <f t="shared" si="54"/>
        <v>18.613108953099999</v>
      </c>
      <c r="J184" s="79">
        <f t="shared" si="54"/>
        <v>23.416089003099998</v>
      </c>
      <c r="M184" s="311"/>
      <c r="O184" s="312"/>
    </row>
    <row r="185" spans="2:15" s="301" customFormat="1">
      <c r="B185" s="301" t="s">
        <v>22</v>
      </c>
      <c r="C185" s="302">
        <v>2025</v>
      </c>
      <c r="D185" s="303"/>
      <c r="E185" s="304"/>
      <c r="F185" s="75">
        <f>MIN(F186:F197)</f>
        <v>10.006168703499998</v>
      </c>
      <c r="G185" s="75">
        <f t="shared" ref="G185:J185" si="55">MIN(G186:G197)</f>
        <v>11.927360723499998</v>
      </c>
      <c r="H185" s="75">
        <f t="shared" si="55"/>
        <v>13.848552743499997</v>
      </c>
      <c r="I185" s="75">
        <f t="shared" si="55"/>
        <v>18.613108953099999</v>
      </c>
      <c r="J185" s="75">
        <f t="shared" si="55"/>
        <v>23.416089003099998</v>
      </c>
      <c r="M185" s="305"/>
      <c r="O185" s="318"/>
    </row>
    <row r="186" spans="2:15" outlineLevel="1">
      <c r="B186" s="217" t="s">
        <v>22</v>
      </c>
      <c r="C186" s="307">
        <v>45658</v>
      </c>
      <c r="D186" s="325"/>
      <c r="E186" s="320"/>
      <c r="F186" s="76">
        <f>F184</f>
        <v>10.006168703499998</v>
      </c>
      <c r="G186" s="76">
        <f t="shared" ref="G186:J186" si="56">G184</f>
        <v>11.927360723499998</v>
      </c>
      <c r="H186" s="76">
        <f t="shared" si="56"/>
        <v>13.848552743499997</v>
      </c>
      <c r="I186" s="76">
        <f t="shared" si="56"/>
        <v>18.613108953099999</v>
      </c>
      <c r="J186" s="76">
        <f t="shared" si="56"/>
        <v>23.416089003099998</v>
      </c>
      <c r="K186" s="321">
        <f>K173*(1+$E186)</f>
        <v>14.41278253404</v>
      </c>
      <c r="L186" s="321">
        <f t="shared" ref="L186:O186" si="57">L173*(1+$E186)</f>
        <v>16.333974554039997</v>
      </c>
      <c r="M186" s="322">
        <f t="shared" si="57"/>
        <v>18.255166574039997</v>
      </c>
      <c r="N186" s="322">
        <f t="shared" si="57"/>
        <v>23.019722783639995</v>
      </c>
      <c r="O186" s="323">
        <f t="shared" si="57"/>
        <v>27.822702833640001</v>
      </c>
    </row>
    <row r="187" spans="2:15" outlineLevel="1">
      <c r="C187" s="307">
        <v>45689</v>
      </c>
      <c r="D187" s="325"/>
      <c r="E187" s="309"/>
      <c r="F187" s="76">
        <f t="shared" ref="F187:J197" si="58">F186</f>
        <v>10.006168703499998</v>
      </c>
      <c r="G187" s="76">
        <f t="shared" si="58"/>
        <v>11.927360723499998</v>
      </c>
      <c r="H187" s="76">
        <f t="shared" si="58"/>
        <v>13.848552743499997</v>
      </c>
      <c r="I187" s="76">
        <f t="shared" si="58"/>
        <v>18.613108953099999</v>
      </c>
      <c r="J187" s="76">
        <f t="shared" si="58"/>
        <v>23.416089003099998</v>
      </c>
      <c r="M187" s="311"/>
      <c r="O187" s="312"/>
    </row>
    <row r="188" spans="2:15" outlineLevel="1">
      <c r="C188" s="307">
        <v>45717</v>
      </c>
      <c r="D188" s="325"/>
      <c r="E188" s="313"/>
      <c r="F188" s="76">
        <f t="shared" si="58"/>
        <v>10.006168703499998</v>
      </c>
      <c r="G188" s="76">
        <f t="shared" si="58"/>
        <v>11.927360723499998</v>
      </c>
      <c r="H188" s="76">
        <f t="shared" si="58"/>
        <v>13.848552743499997</v>
      </c>
      <c r="I188" s="76">
        <f t="shared" si="58"/>
        <v>18.613108953099999</v>
      </c>
      <c r="J188" s="76">
        <f t="shared" si="58"/>
        <v>23.416089003099998</v>
      </c>
      <c r="M188" s="311"/>
      <c r="O188" s="312"/>
    </row>
    <row r="189" spans="2:15" outlineLevel="1">
      <c r="C189" s="307">
        <v>45748</v>
      </c>
      <c r="D189" s="325"/>
      <c r="E189" s="311"/>
      <c r="F189" s="76">
        <f t="shared" si="58"/>
        <v>10.006168703499998</v>
      </c>
      <c r="G189" s="76">
        <f t="shared" si="58"/>
        <v>11.927360723499998</v>
      </c>
      <c r="H189" s="76">
        <f t="shared" si="58"/>
        <v>13.848552743499997</v>
      </c>
      <c r="I189" s="76">
        <f t="shared" si="58"/>
        <v>18.613108953099999</v>
      </c>
      <c r="J189" s="76">
        <f t="shared" si="58"/>
        <v>23.416089003099998</v>
      </c>
      <c r="M189" s="311"/>
      <c r="O189" s="312"/>
    </row>
    <row r="190" spans="2:15" outlineLevel="1">
      <c r="C190" s="307">
        <v>45778</v>
      </c>
      <c r="D190" s="325"/>
      <c r="E190" s="309"/>
      <c r="F190" s="76">
        <f t="shared" si="58"/>
        <v>10.006168703499998</v>
      </c>
      <c r="G190" s="76">
        <f t="shared" si="58"/>
        <v>11.927360723499998</v>
      </c>
      <c r="H190" s="76">
        <f t="shared" si="58"/>
        <v>13.848552743499997</v>
      </c>
      <c r="I190" s="76">
        <f t="shared" si="58"/>
        <v>18.613108953099999</v>
      </c>
      <c r="J190" s="76">
        <f t="shared" si="58"/>
        <v>23.416089003099998</v>
      </c>
      <c r="M190" s="311"/>
      <c r="O190" s="312"/>
    </row>
    <row r="191" spans="2:15" outlineLevel="1">
      <c r="C191" s="307">
        <v>45809</v>
      </c>
      <c r="D191" s="325"/>
      <c r="E191" s="313"/>
      <c r="F191" s="76">
        <f t="shared" si="58"/>
        <v>10.006168703499998</v>
      </c>
      <c r="G191" s="76">
        <f t="shared" si="58"/>
        <v>11.927360723499998</v>
      </c>
      <c r="H191" s="76">
        <f t="shared" si="58"/>
        <v>13.848552743499997</v>
      </c>
      <c r="I191" s="76">
        <f t="shared" si="58"/>
        <v>18.613108953099999</v>
      </c>
      <c r="J191" s="76">
        <f t="shared" si="58"/>
        <v>23.416089003099998</v>
      </c>
      <c r="M191" s="311"/>
      <c r="O191" s="312"/>
    </row>
    <row r="192" spans="2:15" outlineLevel="1">
      <c r="C192" s="307">
        <v>45839</v>
      </c>
      <c r="D192" s="325"/>
      <c r="E192" s="311"/>
      <c r="F192" s="76">
        <f t="shared" si="58"/>
        <v>10.006168703499998</v>
      </c>
      <c r="G192" s="76">
        <f t="shared" si="58"/>
        <v>11.927360723499998</v>
      </c>
      <c r="H192" s="76">
        <f t="shared" si="58"/>
        <v>13.848552743499997</v>
      </c>
      <c r="I192" s="76">
        <f t="shared" si="58"/>
        <v>18.613108953099999</v>
      </c>
      <c r="J192" s="76">
        <f t="shared" si="58"/>
        <v>23.416089003099998</v>
      </c>
      <c r="M192" s="311"/>
      <c r="O192" s="312"/>
    </row>
    <row r="193" spans="3:15" outlineLevel="1">
      <c r="C193" s="307">
        <v>45870</v>
      </c>
      <c r="D193" s="325"/>
      <c r="E193" s="309"/>
      <c r="F193" s="76">
        <f t="shared" si="58"/>
        <v>10.006168703499998</v>
      </c>
      <c r="G193" s="76">
        <f t="shared" si="58"/>
        <v>11.927360723499998</v>
      </c>
      <c r="H193" s="76">
        <f t="shared" si="58"/>
        <v>13.848552743499997</v>
      </c>
      <c r="I193" s="76">
        <f t="shared" si="58"/>
        <v>18.613108953099999</v>
      </c>
      <c r="J193" s="76">
        <f t="shared" si="58"/>
        <v>23.416089003099998</v>
      </c>
      <c r="M193" s="311"/>
      <c r="O193" s="312"/>
    </row>
    <row r="194" spans="3:15" outlineLevel="1">
      <c r="C194" s="307">
        <v>45901</v>
      </c>
      <c r="D194" s="325"/>
      <c r="E194" s="313"/>
      <c r="F194" s="76">
        <f t="shared" si="58"/>
        <v>10.006168703499998</v>
      </c>
      <c r="G194" s="76">
        <f t="shared" si="58"/>
        <v>11.927360723499998</v>
      </c>
      <c r="H194" s="76">
        <f t="shared" si="58"/>
        <v>13.848552743499997</v>
      </c>
      <c r="I194" s="76">
        <f t="shared" si="58"/>
        <v>18.613108953099999</v>
      </c>
      <c r="J194" s="76">
        <f t="shared" si="58"/>
        <v>23.416089003099998</v>
      </c>
      <c r="M194" s="311"/>
      <c r="O194" s="312"/>
    </row>
    <row r="195" spans="3:15" outlineLevel="1">
      <c r="C195" s="307">
        <v>45931</v>
      </c>
      <c r="D195" s="325"/>
      <c r="E195" s="311"/>
      <c r="F195" s="76">
        <f t="shared" si="58"/>
        <v>10.006168703499998</v>
      </c>
      <c r="G195" s="76">
        <f t="shared" si="58"/>
        <v>11.927360723499998</v>
      </c>
      <c r="H195" s="76">
        <f t="shared" si="58"/>
        <v>13.848552743499997</v>
      </c>
      <c r="I195" s="76">
        <f t="shared" si="58"/>
        <v>18.613108953099999</v>
      </c>
      <c r="J195" s="76">
        <f t="shared" si="58"/>
        <v>23.416089003099998</v>
      </c>
      <c r="M195" s="311"/>
      <c r="O195" s="312"/>
    </row>
    <row r="196" spans="3:15" outlineLevel="1">
      <c r="C196" s="307">
        <v>45962</v>
      </c>
      <c r="D196" s="325"/>
      <c r="E196" s="309"/>
      <c r="F196" s="76">
        <f t="shared" si="58"/>
        <v>10.006168703499998</v>
      </c>
      <c r="G196" s="76">
        <f t="shared" si="58"/>
        <v>11.927360723499998</v>
      </c>
      <c r="H196" s="76">
        <f t="shared" si="58"/>
        <v>13.848552743499997</v>
      </c>
      <c r="I196" s="76">
        <f t="shared" si="58"/>
        <v>18.613108953099999</v>
      </c>
      <c r="J196" s="76">
        <f t="shared" si="58"/>
        <v>23.416089003099998</v>
      </c>
      <c r="M196" s="311"/>
      <c r="O196" s="312"/>
    </row>
    <row r="197" spans="3:15" ht="13.5" outlineLevel="1" thickBot="1">
      <c r="C197" s="314">
        <v>45992</v>
      </c>
      <c r="D197" s="326"/>
      <c r="E197" s="316"/>
      <c r="F197" s="79">
        <f t="shared" si="58"/>
        <v>10.006168703499998</v>
      </c>
      <c r="G197" s="79">
        <f t="shared" si="58"/>
        <v>11.927360723499998</v>
      </c>
      <c r="H197" s="79">
        <f t="shared" si="58"/>
        <v>13.848552743499997</v>
      </c>
      <c r="I197" s="79">
        <f t="shared" si="58"/>
        <v>18.613108953099999</v>
      </c>
      <c r="J197" s="79">
        <f t="shared" si="58"/>
        <v>23.416089003099998</v>
      </c>
      <c r="K197" s="329"/>
      <c r="L197" s="330"/>
      <c r="M197" s="330"/>
      <c r="N197" s="330"/>
      <c r="O197" s="331"/>
    </row>
  </sheetData>
  <dataConsolidate/>
  <mergeCells count="12">
    <mergeCell ref="F40:J40"/>
    <mergeCell ref="K41:O41"/>
    <mergeCell ref="M12:O12"/>
    <mergeCell ref="F13:J13"/>
    <mergeCell ref="O6:O7"/>
    <mergeCell ref="C31:C34"/>
    <mergeCell ref="C2:E3"/>
    <mergeCell ref="F2:J2"/>
    <mergeCell ref="C6:C9"/>
    <mergeCell ref="L6:L7"/>
    <mergeCell ref="M6:M7"/>
    <mergeCell ref="N6:N7"/>
  </mergeCells>
  <conditionalFormatting sqref="B14:P28">
    <cfRule type="expression" dxfId="779" priority="146">
      <formula>$B14="Validated"</formula>
    </cfRule>
    <cfRule type="expression" dxfId="778" priority="147">
      <formula>$B14="Canceled"</formula>
    </cfRule>
  </conditionalFormatting>
  <conditionalFormatting sqref="B31:B34 K31:N34">
    <cfRule type="expression" dxfId="777" priority="144">
      <formula>$B31="Validated"</formula>
    </cfRule>
    <cfRule type="expression" dxfId="776" priority="145">
      <formula>$B31="Canceled"</formula>
    </cfRule>
  </conditionalFormatting>
  <conditionalFormatting sqref="F43">
    <cfRule type="cellIs" dxfId="775" priority="143" operator="notEqual">
      <formula>F42</formula>
    </cfRule>
  </conditionalFormatting>
  <conditionalFormatting sqref="F44:F54">
    <cfRule type="cellIs" dxfId="774" priority="142" operator="notEqual">
      <formula>F43</formula>
    </cfRule>
  </conditionalFormatting>
  <conditionalFormatting sqref="F55">
    <cfRule type="cellIs" dxfId="773" priority="141" operator="notEqual">
      <formula>F42</formula>
    </cfRule>
  </conditionalFormatting>
  <conditionalFormatting sqref="F56">
    <cfRule type="cellIs" dxfId="772" priority="140" operator="notEqual">
      <formula>F54</formula>
    </cfRule>
  </conditionalFormatting>
  <conditionalFormatting sqref="F57:F67">
    <cfRule type="cellIs" dxfId="771" priority="139" operator="notEqual">
      <formula>F56</formula>
    </cfRule>
  </conditionalFormatting>
  <conditionalFormatting sqref="F69">
    <cfRule type="cellIs" dxfId="770" priority="138" operator="notEqual">
      <formula>F67</formula>
    </cfRule>
  </conditionalFormatting>
  <conditionalFormatting sqref="F70:F80">
    <cfRule type="cellIs" dxfId="769" priority="137" operator="notEqual">
      <formula>F69</formula>
    </cfRule>
  </conditionalFormatting>
  <conditionalFormatting sqref="F82">
    <cfRule type="cellIs" dxfId="768" priority="136" operator="notEqual">
      <formula>F80</formula>
    </cfRule>
  </conditionalFormatting>
  <conditionalFormatting sqref="F83:F93">
    <cfRule type="cellIs" dxfId="767" priority="135" operator="notEqual">
      <formula>F82</formula>
    </cfRule>
  </conditionalFormatting>
  <conditionalFormatting sqref="F95">
    <cfRule type="cellIs" dxfId="766" priority="134" operator="notEqual">
      <formula>F93</formula>
    </cfRule>
  </conditionalFormatting>
  <conditionalFormatting sqref="F96:F106">
    <cfRule type="cellIs" dxfId="765" priority="133" operator="notEqual">
      <formula>F95</formula>
    </cfRule>
  </conditionalFormatting>
  <conditionalFormatting sqref="F108">
    <cfRule type="cellIs" dxfId="764" priority="132" operator="notEqual">
      <formula>F106</formula>
    </cfRule>
  </conditionalFormatting>
  <conditionalFormatting sqref="F109:F119">
    <cfRule type="cellIs" dxfId="763" priority="131" operator="notEqual">
      <formula>F108</formula>
    </cfRule>
  </conditionalFormatting>
  <conditionalFormatting sqref="F121">
    <cfRule type="cellIs" dxfId="762" priority="130" operator="notEqual">
      <formula>F119</formula>
    </cfRule>
  </conditionalFormatting>
  <conditionalFormatting sqref="F122:F132">
    <cfRule type="cellIs" dxfId="761" priority="129" operator="notEqual">
      <formula>F121</formula>
    </cfRule>
  </conditionalFormatting>
  <conditionalFormatting sqref="F134:J134">
    <cfRule type="cellIs" dxfId="760" priority="128" operator="notEqual">
      <formula>F132</formula>
    </cfRule>
  </conditionalFormatting>
  <conditionalFormatting sqref="F135:F145">
    <cfRule type="cellIs" dxfId="759" priority="127" operator="notEqual">
      <formula>F134</formula>
    </cfRule>
  </conditionalFormatting>
  <conditionalFormatting sqref="F147">
    <cfRule type="cellIs" dxfId="758" priority="126" operator="notEqual">
      <formula>F145</formula>
    </cfRule>
  </conditionalFormatting>
  <conditionalFormatting sqref="F148:F158">
    <cfRule type="cellIs" dxfId="757" priority="125" operator="notEqual">
      <formula>F147</formula>
    </cfRule>
  </conditionalFormatting>
  <conditionalFormatting sqref="F160">
    <cfRule type="cellIs" dxfId="756" priority="124" operator="notEqual">
      <formula>F158</formula>
    </cfRule>
  </conditionalFormatting>
  <conditionalFormatting sqref="F161:F171">
    <cfRule type="cellIs" dxfId="755" priority="123" operator="notEqual">
      <formula>F160</formula>
    </cfRule>
  </conditionalFormatting>
  <conditionalFormatting sqref="F173">
    <cfRule type="cellIs" dxfId="754" priority="122" operator="notEqual">
      <formula>F171</formula>
    </cfRule>
  </conditionalFormatting>
  <conditionalFormatting sqref="F174:F184">
    <cfRule type="cellIs" dxfId="753" priority="121" operator="notEqual">
      <formula>F173</formula>
    </cfRule>
  </conditionalFormatting>
  <conditionalFormatting sqref="F186">
    <cfRule type="cellIs" dxfId="752" priority="120" operator="notEqual">
      <formula>F184</formula>
    </cfRule>
  </conditionalFormatting>
  <conditionalFormatting sqref="F187:F197">
    <cfRule type="cellIs" dxfId="751" priority="119" operator="notEqual">
      <formula>F186</formula>
    </cfRule>
  </conditionalFormatting>
  <conditionalFormatting sqref="F68">
    <cfRule type="cellIs" dxfId="750" priority="118" operator="notEqual">
      <formula>F55</formula>
    </cfRule>
  </conditionalFormatting>
  <conditionalFormatting sqref="F81">
    <cfRule type="cellIs" dxfId="749" priority="117" operator="notEqual">
      <formula>F68</formula>
    </cfRule>
  </conditionalFormatting>
  <conditionalFormatting sqref="F94">
    <cfRule type="cellIs" dxfId="748" priority="116" operator="notEqual">
      <formula>F81</formula>
    </cfRule>
  </conditionalFormatting>
  <conditionalFormatting sqref="F107">
    <cfRule type="cellIs" dxfId="747" priority="115" operator="notEqual">
      <formula>F94</formula>
    </cfRule>
  </conditionalFormatting>
  <conditionalFormatting sqref="F120">
    <cfRule type="cellIs" dxfId="746" priority="114" operator="notEqual">
      <formula>F107</formula>
    </cfRule>
  </conditionalFormatting>
  <conditionalFormatting sqref="F133">
    <cfRule type="cellIs" dxfId="745" priority="113" operator="notEqual">
      <formula>F120</formula>
    </cfRule>
  </conditionalFormatting>
  <conditionalFormatting sqref="F146">
    <cfRule type="cellIs" dxfId="744" priority="112" operator="notEqual">
      <formula>F133</formula>
    </cfRule>
  </conditionalFormatting>
  <conditionalFormatting sqref="F159">
    <cfRule type="cellIs" dxfId="743" priority="111" operator="notEqual">
      <formula>F146</formula>
    </cfRule>
  </conditionalFormatting>
  <conditionalFormatting sqref="F172">
    <cfRule type="cellIs" dxfId="742" priority="110" operator="notEqual">
      <formula>F159</formula>
    </cfRule>
  </conditionalFormatting>
  <conditionalFormatting sqref="F185">
    <cfRule type="cellIs" dxfId="741" priority="109" operator="notEqual">
      <formula>F172</formula>
    </cfRule>
  </conditionalFormatting>
  <conditionalFormatting sqref="F108">
    <cfRule type="cellIs" dxfId="740" priority="108" operator="notEqual">
      <formula>F106</formula>
    </cfRule>
  </conditionalFormatting>
  <conditionalFormatting sqref="F69">
    <cfRule type="cellIs" dxfId="739" priority="107" operator="notEqual">
      <formula>F67</formula>
    </cfRule>
  </conditionalFormatting>
  <conditionalFormatting sqref="F82">
    <cfRule type="cellIs" dxfId="738" priority="106" operator="notEqual">
      <formula>F80</formula>
    </cfRule>
  </conditionalFormatting>
  <conditionalFormatting sqref="F82">
    <cfRule type="cellIs" dxfId="737" priority="105" operator="notEqual">
      <formula>F80</formula>
    </cfRule>
  </conditionalFormatting>
  <conditionalFormatting sqref="F95">
    <cfRule type="cellIs" dxfId="736" priority="104" operator="notEqual">
      <formula>F93</formula>
    </cfRule>
  </conditionalFormatting>
  <conditionalFormatting sqref="F95">
    <cfRule type="cellIs" dxfId="735" priority="103" operator="notEqual">
      <formula>F93</formula>
    </cfRule>
  </conditionalFormatting>
  <conditionalFormatting sqref="F108">
    <cfRule type="cellIs" dxfId="734" priority="102" operator="notEqual">
      <formula>F106</formula>
    </cfRule>
  </conditionalFormatting>
  <conditionalFormatting sqref="F108">
    <cfRule type="cellIs" dxfId="733" priority="101" operator="notEqual">
      <formula>F106</formula>
    </cfRule>
  </conditionalFormatting>
  <conditionalFormatting sqref="F108">
    <cfRule type="cellIs" dxfId="732" priority="100" operator="notEqual">
      <formula>F106</formula>
    </cfRule>
  </conditionalFormatting>
  <conditionalFormatting sqref="F108">
    <cfRule type="cellIs" dxfId="731" priority="99" operator="notEqual">
      <formula>F106</formula>
    </cfRule>
  </conditionalFormatting>
  <conditionalFormatting sqref="F108">
    <cfRule type="cellIs" dxfId="730" priority="98" operator="notEqual">
      <formula>F106</formula>
    </cfRule>
  </conditionalFormatting>
  <conditionalFormatting sqref="F42">
    <cfRule type="cellIs" dxfId="729" priority="97" operator="notEqual">
      <formula>F$9</formula>
    </cfRule>
  </conditionalFormatting>
  <conditionalFormatting sqref="G43">
    <cfRule type="cellIs" dxfId="728" priority="96" operator="notEqual">
      <formula>G42</formula>
    </cfRule>
  </conditionalFormatting>
  <conditionalFormatting sqref="G44:G54">
    <cfRule type="cellIs" dxfId="727" priority="95" operator="notEqual">
      <formula>G43</formula>
    </cfRule>
  </conditionalFormatting>
  <conditionalFormatting sqref="G55">
    <cfRule type="cellIs" dxfId="726" priority="94" operator="notEqual">
      <formula>G42</formula>
    </cfRule>
  </conditionalFormatting>
  <conditionalFormatting sqref="G56">
    <cfRule type="cellIs" dxfId="725" priority="93" operator="notEqual">
      <formula>G54</formula>
    </cfRule>
  </conditionalFormatting>
  <conditionalFormatting sqref="G57:G67">
    <cfRule type="cellIs" dxfId="724" priority="92" operator="notEqual">
      <formula>G56</formula>
    </cfRule>
  </conditionalFormatting>
  <conditionalFormatting sqref="G69">
    <cfRule type="cellIs" dxfId="723" priority="91" operator="notEqual">
      <formula>G67</formula>
    </cfRule>
  </conditionalFormatting>
  <conditionalFormatting sqref="G70:G80">
    <cfRule type="cellIs" dxfId="722" priority="90" operator="notEqual">
      <formula>G69</formula>
    </cfRule>
  </conditionalFormatting>
  <conditionalFormatting sqref="G82">
    <cfRule type="cellIs" dxfId="721" priority="89" operator="notEqual">
      <formula>G80</formula>
    </cfRule>
  </conditionalFormatting>
  <conditionalFormatting sqref="G83:G93">
    <cfRule type="cellIs" dxfId="720" priority="88" operator="notEqual">
      <formula>G82</formula>
    </cfRule>
  </conditionalFormatting>
  <conditionalFormatting sqref="G95">
    <cfRule type="cellIs" dxfId="719" priority="87" operator="notEqual">
      <formula>G93</formula>
    </cfRule>
  </conditionalFormatting>
  <conditionalFormatting sqref="G96:G106">
    <cfRule type="cellIs" dxfId="718" priority="86" operator="notEqual">
      <formula>G95</formula>
    </cfRule>
  </conditionalFormatting>
  <conditionalFormatting sqref="G108">
    <cfRule type="cellIs" dxfId="717" priority="85" operator="notEqual">
      <formula>G106</formula>
    </cfRule>
  </conditionalFormatting>
  <conditionalFormatting sqref="G109:G119">
    <cfRule type="cellIs" dxfId="716" priority="84" operator="notEqual">
      <formula>G108</formula>
    </cfRule>
  </conditionalFormatting>
  <conditionalFormatting sqref="G121">
    <cfRule type="cellIs" dxfId="715" priority="83" operator="notEqual">
      <formula>G119</formula>
    </cfRule>
  </conditionalFormatting>
  <conditionalFormatting sqref="G122:G132">
    <cfRule type="cellIs" dxfId="714" priority="82" operator="notEqual">
      <formula>G121</formula>
    </cfRule>
  </conditionalFormatting>
  <conditionalFormatting sqref="G134">
    <cfRule type="cellIs" dxfId="713" priority="81" operator="notEqual">
      <formula>G132</formula>
    </cfRule>
  </conditionalFormatting>
  <conditionalFormatting sqref="G135:G145">
    <cfRule type="cellIs" dxfId="712" priority="80" operator="notEqual">
      <formula>G134</formula>
    </cfRule>
  </conditionalFormatting>
  <conditionalFormatting sqref="G147">
    <cfRule type="cellIs" dxfId="711" priority="79" operator="notEqual">
      <formula>G145</formula>
    </cfRule>
  </conditionalFormatting>
  <conditionalFormatting sqref="G148:G158">
    <cfRule type="cellIs" dxfId="710" priority="78" operator="notEqual">
      <formula>G147</formula>
    </cfRule>
  </conditionalFormatting>
  <conditionalFormatting sqref="G160">
    <cfRule type="cellIs" dxfId="709" priority="77" operator="notEqual">
      <formula>G158</formula>
    </cfRule>
  </conditionalFormatting>
  <conditionalFormatting sqref="G161:G171">
    <cfRule type="cellIs" dxfId="708" priority="76" operator="notEqual">
      <formula>G160</formula>
    </cfRule>
  </conditionalFormatting>
  <conditionalFormatting sqref="G173">
    <cfRule type="cellIs" dxfId="707" priority="75" operator="notEqual">
      <formula>G171</formula>
    </cfRule>
  </conditionalFormatting>
  <conditionalFormatting sqref="G174:G184">
    <cfRule type="cellIs" dxfId="706" priority="74" operator="notEqual">
      <formula>G173</formula>
    </cfRule>
  </conditionalFormatting>
  <conditionalFormatting sqref="G186">
    <cfRule type="cellIs" dxfId="705" priority="73" operator="notEqual">
      <formula>G184</formula>
    </cfRule>
  </conditionalFormatting>
  <conditionalFormatting sqref="G187:G197">
    <cfRule type="cellIs" dxfId="704" priority="72" operator="notEqual">
      <formula>G186</formula>
    </cfRule>
  </conditionalFormatting>
  <conditionalFormatting sqref="G68">
    <cfRule type="cellIs" dxfId="703" priority="71" operator="notEqual">
      <formula>G55</formula>
    </cfRule>
  </conditionalFormatting>
  <conditionalFormatting sqref="G81">
    <cfRule type="cellIs" dxfId="702" priority="70" operator="notEqual">
      <formula>G68</formula>
    </cfRule>
  </conditionalFormatting>
  <conditionalFormatting sqref="G94">
    <cfRule type="cellIs" dxfId="701" priority="69" operator="notEqual">
      <formula>G81</formula>
    </cfRule>
  </conditionalFormatting>
  <conditionalFormatting sqref="G107">
    <cfRule type="cellIs" dxfId="700" priority="68" operator="notEqual">
      <formula>G94</formula>
    </cfRule>
  </conditionalFormatting>
  <conditionalFormatting sqref="G120">
    <cfRule type="cellIs" dxfId="699" priority="67" operator="notEqual">
      <formula>G107</formula>
    </cfRule>
  </conditionalFormatting>
  <conditionalFormatting sqref="G133">
    <cfRule type="cellIs" dxfId="698" priority="66" operator="notEqual">
      <formula>G120</formula>
    </cfRule>
  </conditionalFormatting>
  <conditionalFormatting sqref="G146">
    <cfRule type="cellIs" dxfId="697" priority="65" operator="notEqual">
      <formula>G133</formula>
    </cfRule>
  </conditionalFormatting>
  <conditionalFormatting sqref="G159">
    <cfRule type="cellIs" dxfId="696" priority="64" operator="notEqual">
      <formula>G146</formula>
    </cfRule>
  </conditionalFormatting>
  <conditionalFormatting sqref="G172">
    <cfRule type="cellIs" dxfId="695" priority="63" operator="notEqual">
      <formula>G159</formula>
    </cfRule>
  </conditionalFormatting>
  <conditionalFormatting sqref="G185">
    <cfRule type="cellIs" dxfId="694" priority="62" operator="notEqual">
      <formula>G172</formula>
    </cfRule>
  </conditionalFormatting>
  <conditionalFormatting sqref="G108">
    <cfRule type="cellIs" dxfId="693" priority="61" operator="notEqual">
      <formula>G106</formula>
    </cfRule>
  </conditionalFormatting>
  <conditionalFormatting sqref="G69">
    <cfRule type="cellIs" dxfId="692" priority="60" operator="notEqual">
      <formula>G67</formula>
    </cfRule>
  </conditionalFormatting>
  <conditionalFormatting sqref="G82">
    <cfRule type="cellIs" dxfId="691" priority="59" operator="notEqual">
      <formula>G80</formula>
    </cfRule>
  </conditionalFormatting>
  <conditionalFormatting sqref="G82">
    <cfRule type="cellIs" dxfId="690" priority="58" operator="notEqual">
      <formula>G80</formula>
    </cfRule>
  </conditionalFormatting>
  <conditionalFormatting sqref="G95">
    <cfRule type="cellIs" dxfId="689" priority="57" operator="notEqual">
      <formula>G93</formula>
    </cfRule>
  </conditionalFormatting>
  <conditionalFormatting sqref="G95">
    <cfRule type="cellIs" dxfId="688" priority="56" operator="notEqual">
      <formula>G93</formula>
    </cfRule>
  </conditionalFormatting>
  <conditionalFormatting sqref="G108">
    <cfRule type="cellIs" dxfId="687" priority="55" operator="notEqual">
      <formula>G106</formula>
    </cfRule>
  </conditionalFormatting>
  <conditionalFormatting sqref="G108">
    <cfRule type="cellIs" dxfId="686" priority="54" operator="notEqual">
      <formula>G106</formula>
    </cfRule>
  </conditionalFormatting>
  <conditionalFormatting sqref="G108">
    <cfRule type="cellIs" dxfId="685" priority="53" operator="notEqual">
      <formula>G106</formula>
    </cfRule>
  </conditionalFormatting>
  <conditionalFormatting sqref="G108">
    <cfRule type="cellIs" dxfId="684" priority="52" operator="notEqual">
      <formula>G106</formula>
    </cfRule>
  </conditionalFormatting>
  <conditionalFormatting sqref="G108">
    <cfRule type="cellIs" dxfId="683" priority="51" operator="notEqual">
      <formula>G106</formula>
    </cfRule>
  </conditionalFormatting>
  <conditionalFormatting sqref="G42">
    <cfRule type="cellIs" dxfId="682" priority="50" operator="notEqual">
      <formula>G$9</formula>
    </cfRule>
  </conditionalFormatting>
  <conditionalFormatting sqref="H43:J43">
    <cfRule type="cellIs" dxfId="681" priority="49" operator="notEqual">
      <formula>H42</formula>
    </cfRule>
  </conditionalFormatting>
  <conditionalFormatting sqref="H44:J54">
    <cfRule type="cellIs" dxfId="680" priority="48" operator="notEqual">
      <formula>H43</formula>
    </cfRule>
  </conditionalFormatting>
  <conditionalFormatting sqref="H55:J55">
    <cfRule type="cellIs" dxfId="679" priority="47" operator="notEqual">
      <formula>H42</formula>
    </cfRule>
  </conditionalFormatting>
  <conditionalFormatting sqref="H56:J56">
    <cfRule type="cellIs" dxfId="678" priority="46" operator="notEqual">
      <formula>H54</formula>
    </cfRule>
  </conditionalFormatting>
  <conditionalFormatting sqref="H57:J67">
    <cfRule type="cellIs" dxfId="677" priority="45" operator="notEqual">
      <formula>H56</formula>
    </cfRule>
  </conditionalFormatting>
  <conditionalFormatting sqref="H69:J69">
    <cfRule type="cellIs" dxfId="676" priority="44" operator="notEqual">
      <formula>H67</formula>
    </cfRule>
  </conditionalFormatting>
  <conditionalFormatting sqref="H70:J80">
    <cfRule type="cellIs" dxfId="675" priority="43" operator="notEqual">
      <formula>H69</formula>
    </cfRule>
  </conditionalFormatting>
  <conditionalFormatting sqref="H82:J82">
    <cfRule type="cellIs" dxfId="674" priority="42" operator="notEqual">
      <formula>H80</formula>
    </cfRule>
  </conditionalFormatting>
  <conditionalFormatting sqref="H83:J93">
    <cfRule type="cellIs" dxfId="673" priority="41" operator="notEqual">
      <formula>H82</formula>
    </cfRule>
  </conditionalFormatting>
  <conditionalFormatting sqref="H95:J95">
    <cfRule type="cellIs" dxfId="672" priority="40" operator="notEqual">
      <formula>H93</formula>
    </cfRule>
  </conditionalFormatting>
  <conditionalFormatting sqref="H96:J106">
    <cfRule type="cellIs" dxfId="671" priority="39" operator="notEqual">
      <formula>H95</formula>
    </cfRule>
  </conditionalFormatting>
  <conditionalFormatting sqref="H108:J108">
    <cfRule type="cellIs" dxfId="670" priority="38" operator="notEqual">
      <formula>H106</formula>
    </cfRule>
  </conditionalFormatting>
  <conditionalFormatting sqref="H109:J119">
    <cfRule type="cellIs" dxfId="669" priority="37" operator="notEqual">
      <formula>H108</formula>
    </cfRule>
  </conditionalFormatting>
  <conditionalFormatting sqref="H121:J121">
    <cfRule type="cellIs" dxfId="668" priority="36" operator="notEqual">
      <formula>H119</formula>
    </cfRule>
  </conditionalFormatting>
  <conditionalFormatting sqref="H122:J132">
    <cfRule type="cellIs" dxfId="667" priority="35" operator="notEqual">
      <formula>H121</formula>
    </cfRule>
  </conditionalFormatting>
  <conditionalFormatting sqref="H134:J134">
    <cfRule type="cellIs" dxfId="666" priority="34" operator="notEqual">
      <formula>H132</formula>
    </cfRule>
  </conditionalFormatting>
  <conditionalFormatting sqref="H135:J145">
    <cfRule type="cellIs" dxfId="665" priority="33" operator="notEqual">
      <formula>H134</formula>
    </cfRule>
  </conditionalFormatting>
  <conditionalFormatting sqref="H147:J147">
    <cfRule type="cellIs" dxfId="664" priority="32" operator="notEqual">
      <formula>H145</formula>
    </cfRule>
  </conditionalFormatting>
  <conditionalFormatting sqref="H148:J158">
    <cfRule type="cellIs" dxfId="663" priority="31" operator="notEqual">
      <formula>H147</formula>
    </cfRule>
  </conditionalFormatting>
  <conditionalFormatting sqref="H160:J160">
    <cfRule type="cellIs" dxfId="662" priority="30" operator="notEqual">
      <formula>H158</formula>
    </cfRule>
  </conditionalFormatting>
  <conditionalFormatting sqref="H161:J171">
    <cfRule type="cellIs" dxfId="661" priority="29" operator="notEqual">
      <formula>H160</formula>
    </cfRule>
  </conditionalFormatting>
  <conditionalFormatting sqref="H173:J173">
    <cfRule type="cellIs" dxfId="660" priority="28" operator="notEqual">
      <formula>H171</formula>
    </cfRule>
  </conditionalFormatting>
  <conditionalFormatting sqref="H174:J184">
    <cfRule type="cellIs" dxfId="659" priority="27" operator="notEqual">
      <formula>H173</formula>
    </cfRule>
  </conditionalFormatting>
  <conditionalFormatting sqref="H186:J186">
    <cfRule type="cellIs" dxfId="658" priority="26" operator="notEqual">
      <formula>H184</formula>
    </cfRule>
  </conditionalFormatting>
  <conditionalFormatting sqref="H187:J197">
    <cfRule type="cellIs" dxfId="657" priority="25" operator="notEqual">
      <formula>H186</formula>
    </cfRule>
  </conditionalFormatting>
  <conditionalFormatting sqref="H68:J68">
    <cfRule type="cellIs" dxfId="656" priority="24" operator="notEqual">
      <formula>H55</formula>
    </cfRule>
  </conditionalFormatting>
  <conditionalFormatting sqref="H81:J81">
    <cfRule type="cellIs" dxfId="655" priority="23" operator="notEqual">
      <formula>H68</formula>
    </cfRule>
  </conditionalFormatting>
  <conditionalFormatting sqref="H94:J94">
    <cfRule type="cellIs" dxfId="654" priority="22" operator="notEqual">
      <formula>H81</formula>
    </cfRule>
  </conditionalFormatting>
  <conditionalFormatting sqref="H107:J107">
    <cfRule type="cellIs" dxfId="653" priority="21" operator="notEqual">
      <formula>H94</formula>
    </cfRule>
  </conditionalFormatting>
  <conditionalFormatting sqref="H120:J120">
    <cfRule type="cellIs" dxfId="652" priority="20" operator="notEqual">
      <formula>H107</formula>
    </cfRule>
  </conditionalFormatting>
  <conditionalFormatting sqref="H133:J133">
    <cfRule type="cellIs" dxfId="651" priority="19" operator="notEqual">
      <formula>H120</formula>
    </cfRule>
  </conditionalFormatting>
  <conditionalFormatting sqref="H146:J146">
    <cfRule type="cellIs" dxfId="650" priority="18" operator="notEqual">
      <formula>H133</formula>
    </cfRule>
  </conditionalFormatting>
  <conditionalFormatting sqref="H159:J159">
    <cfRule type="cellIs" dxfId="649" priority="17" operator="notEqual">
      <formula>H146</formula>
    </cfRule>
  </conditionalFormatting>
  <conditionalFormatting sqref="H172:J172">
    <cfRule type="cellIs" dxfId="648" priority="16" operator="notEqual">
      <formula>H159</formula>
    </cfRule>
  </conditionalFormatting>
  <conditionalFormatting sqref="H185:J185">
    <cfRule type="cellIs" dxfId="647" priority="15" operator="notEqual">
      <formula>H172</formula>
    </cfRule>
  </conditionalFormatting>
  <conditionalFormatting sqref="H108:J108">
    <cfRule type="cellIs" dxfId="646" priority="14" operator="notEqual">
      <formula>H106</formula>
    </cfRule>
  </conditionalFormatting>
  <conditionalFormatting sqref="H69:J69">
    <cfRule type="cellIs" dxfId="645" priority="13" operator="notEqual">
      <formula>H67</formula>
    </cfRule>
  </conditionalFormatting>
  <conditionalFormatting sqref="H82:J82">
    <cfRule type="cellIs" dxfId="644" priority="12" operator="notEqual">
      <formula>H80</formula>
    </cfRule>
  </conditionalFormatting>
  <conditionalFormatting sqref="H82:J82">
    <cfRule type="cellIs" dxfId="643" priority="11" operator="notEqual">
      <formula>H80</formula>
    </cfRule>
  </conditionalFormatting>
  <conditionalFormatting sqref="H95:J95">
    <cfRule type="cellIs" dxfId="642" priority="10" operator="notEqual">
      <formula>H93</formula>
    </cfRule>
  </conditionalFormatting>
  <conditionalFormatting sqref="H95:J95">
    <cfRule type="cellIs" dxfId="641" priority="9" operator="notEqual">
      <formula>H93</formula>
    </cfRule>
  </conditionalFormatting>
  <conditionalFormatting sqref="H108:J108">
    <cfRule type="cellIs" dxfId="640" priority="8" operator="notEqual">
      <formula>H106</formula>
    </cfRule>
  </conditionalFormatting>
  <conditionalFormatting sqref="H108:J108">
    <cfRule type="cellIs" dxfId="639" priority="7" operator="notEqual">
      <formula>H106</formula>
    </cfRule>
  </conditionalFormatting>
  <conditionalFormatting sqref="H108:J108">
    <cfRule type="cellIs" dxfId="638" priority="6" operator="notEqual">
      <formula>H106</formula>
    </cfRule>
  </conditionalFormatting>
  <conditionalFormatting sqref="H108:J108">
    <cfRule type="cellIs" dxfId="637" priority="5" operator="notEqual">
      <formula>H106</formula>
    </cfRule>
  </conditionalFormatting>
  <conditionalFormatting sqref="H108:J108">
    <cfRule type="cellIs" dxfId="636" priority="4" operator="notEqual">
      <formula>H106</formula>
    </cfRule>
  </conditionalFormatting>
  <conditionalFormatting sqref="H42:J42">
    <cfRule type="cellIs" dxfId="635" priority="3" operator="notEqual">
      <formula>H$9</formula>
    </cfRule>
  </conditionalFormatting>
  <conditionalFormatting sqref="O8">
    <cfRule type="expression" dxfId="634" priority="1">
      <formula>$B6="Validated"</formula>
    </cfRule>
    <cfRule type="expression" dxfId="633" priority="2">
      <formula>$B6="Canceled"</formula>
    </cfRule>
  </conditionalFormatting>
  <dataValidations disablePrompts="1" count="2">
    <dataValidation type="list" allowBlank="1" showInputMessage="1" showErrorMessage="1" sqref="B31:B34 B14:B28">
      <formula1>Status_F4</formula1>
    </dataValidation>
    <dataValidation type="list" allowBlank="1" showInputMessage="1" showErrorMessage="1" sqref="F14:J28">
      <formula1>Valid_F4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7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B1:O192"/>
  <sheetViews>
    <sheetView showGridLines="0" zoomScale="80" zoomScaleNormal="80" workbookViewId="0">
      <selection activeCell="F4" sqref="F4:G5"/>
    </sheetView>
  </sheetViews>
  <sheetFormatPr baseColWidth="10" defaultColWidth="12" defaultRowHeight="12.75" outlineLevelRow="1"/>
  <cols>
    <col min="1" max="1" width="3.5" style="217" customWidth="1"/>
    <col min="2" max="2" width="10.83203125" style="217" customWidth="1"/>
    <col min="3" max="3" width="14" style="217" customWidth="1"/>
    <col min="4" max="4" width="50.5" style="217" customWidth="1"/>
    <col min="5" max="5" width="17" style="217" bestFit="1" customWidth="1"/>
    <col min="6" max="8" width="15.6640625" style="217" customWidth="1"/>
    <col min="9" max="11" width="15" style="217" customWidth="1"/>
    <col min="12" max="12" width="14.5" style="217" bestFit="1" customWidth="1"/>
    <col min="13" max="13" width="13" style="217" customWidth="1"/>
    <col min="14" max="14" width="13.1640625" style="217" bestFit="1" customWidth="1"/>
    <col min="15" max="15" width="14.1640625" style="217" bestFit="1" customWidth="1"/>
    <col min="16" max="16" width="13" style="217" customWidth="1"/>
    <col min="17" max="17" width="17" style="217" customWidth="1"/>
    <col min="18" max="16384" width="12" style="217"/>
  </cols>
  <sheetData>
    <row r="1" spans="2:15" ht="13.5" thickBot="1"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2:15" ht="18" customHeight="1" thickBot="1">
      <c r="B2" s="216"/>
      <c r="C2" s="574" t="s">
        <v>219</v>
      </c>
      <c r="D2" s="575"/>
      <c r="E2" s="576"/>
      <c r="F2" s="580" t="s">
        <v>23</v>
      </c>
      <c r="G2" s="581"/>
      <c r="H2" s="582"/>
    </row>
    <row r="3" spans="2:15" s="221" customFormat="1" ht="49.5" customHeight="1" thickBot="1">
      <c r="B3" s="218"/>
      <c r="C3" s="577"/>
      <c r="D3" s="578"/>
      <c r="E3" s="579"/>
      <c r="F3" s="219" t="s">
        <v>220</v>
      </c>
      <c r="G3" s="219" t="s">
        <v>221</v>
      </c>
      <c r="H3" s="219" t="s">
        <v>222</v>
      </c>
      <c r="I3" s="648"/>
      <c r="J3" s="599" t="s">
        <v>130</v>
      </c>
      <c r="K3" s="599"/>
      <c r="L3" s="599"/>
    </row>
    <row r="4" spans="2:15" s="221" customFormat="1" ht="17.25" customHeight="1">
      <c r="B4" s="218"/>
      <c r="C4" s="225"/>
      <c r="D4" s="226"/>
      <c r="E4" s="227" t="s">
        <v>185</v>
      </c>
      <c r="F4" s="228">
        <v>123456789</v>
      </c>
      <c r="G4" s="228">
        <v>123456790</v>
      </c>
      <c r="H4" s="229">
        <v>123456791</v>
      </c>
    </row>
    <row r="5" spans="2:15" s="221" customFormat="1" ht="15.75" customHeight="1" thickBot="1">
      <c r="B5" s="218"/>
      <c r="C5" s="230"/>
      <c r="D5" s="231"/>
      <c r="E5" s="232" t="s">
        <v>191</v>
      </c>
      <c r="F5" s="233">
        <v>987654321</v>
      </c>
      <c r="G5" s="233">
        <v>987654320</v>
      </c>
      <c r="H5" s="234">
        <v>987654319</v>
      </c>
    </row>
    <row r="6" spans="2:15" ht="12.75" customHeight="1">
      <c r="C6" s="583" t="s">
        <v>5</v>
      </c>
      <c r="D6" s="236" t="s">
        <v>4</v>
      </c>
      <c r="E6" s="237"/>
      <c r="F6" s="24">
        <v>20</v>
      </c>
      <c r="G6" s="24">
        <v>25</v>
      </c>
      <c r="H6" s="82">
        <v>30</v>
      </c>
    </row>
    <row r="7" spans="2:15">
      <c r="C7" s="583"/>
      <c r="D7" s="238" t="s">
        <v>3</v>
      </c>
      <c r="E7" s="239"/>
      <c r="F7" s="26">
        <v>0.25</v>
      </c>
      <c r="G7" s="26">
        <v>0.25</v>
      </c>
      <c r="H7" s="83">
        <v>0.25</v>
      </c>
    </row>
    <row r="8" spans="2:15" ht="13.5" thickBot="1">
      <c r="C8" s="583"/>
      <c r="D8" s="240" t="s">
        <v>1</v>
      </c>
      <c r="E8" s="241"/>
      <c r="F8" s="140">
        <v>0.09</v>
      </c>
      <c r="G8" s="140">
        <v>0.09</v>
      </c>
      <c r="H8" s="141">
        <v>0.09</v>
      </c>
      <c r="L8" s="332"/>
      <c r="M8" s="332"/>
    </row>
    <row r="9" spans="2:15" ht="15.75" customHeight="1" thickBot="1">
      <c r="C9" s="584"/>
      <c r="D9" s="245" t="s">
        <v>24</v>
      </c>
      <c r="E9" s="246"/>
      <c r="F9" s="100">
        <f>SUM(F6:F8)</f>
        <v>20.34</v>
      </c>
      <c r="G9" s="100">
        <f t="shared" ref="G9:H9" si="0">SUM(G6:G8)</f>
        <v>25.34</v>
      </c>
      <c r="H9" s="84">
        <f t="shared" si="0"/>
        <v>30.34</v>
      </c>
    </row>
    <row r="10" spans="2:15">
      <c r="C10" s="247"/>
      <c r="D10" s="247"/>
      <c r="E10" s="247"/>
      <c r="F10" s="247"/>
      <c r="G10" s="247"/>
      <c r="H10" s="247"/>
    </row>
    <row r="11" spans="2:15" ht="13.5" thickBot="1">
      <c r="C11" s="247"/>
      <c r="D11" s="247"/>
      <c r="E11" s="247"/>
      <c r="F11" s="247"/>
      <c r="G11" s="247"/>
      <c r="H11" s="247"/>
    </row>
    <row r="12" spans="2:15" s="248" customFormat="1" ht="13.5" thickBot="1">
      <c r="C12" s="249"/>
      <c r="D12" s="249"/>
      <c r="E12" s="249"/>
      <c r="F12" s="19"/>
      <c r="G12" s="19"/>
      <c r="H12" s="19"/>
      <c r="J12" s="250" t="s">
        <v>32</v>
      </c>
      <c r="K12" s="592" t="s">
        <v>6</v>
      </c>
      <c r="L12" s="593"/>
      <c r="M12" s="594"/>
      <c r="N12" s="251" t="s">
        <v>35</v>
      </c>
      <c r="O12" s="159" t="s">
        <v>108</v>
      </c>
    </row>
    <row r="13" spans="2:15" s="259" customFormat="1" ht="26.25" thickBot="1">
      <c r="B13" s="252" t="s">
        <v>28</v>
      </c>
      <c r="C13" s="253" t="s">
        <v>8</v>
      </c>
      <c r="D13" s="253" t="s">
        <v>0</v>
      </c>
      <c r="E13" s="254" t="s">
        <v>37</v>
      </c>
      <c r="F13" s="595" t="s">
        <v>36</v>
      </c>
      <c r="G13" s="596"/>
      <c r="H13" s="596"/>
      <c r="I13" s="255" t="s">
        <v>38</v>
      </c>
      <c r="J13" s="253" t="s">
        <v>32</v>
      </c>
      <c r="K13" s="256" t="s">
        <v>33</v>
      </c>
      <c r="L13" s="257" t="s">
        <v>39</v>
      </c>
      <c r="M13" s="258" t="s">
        <v>40</v>
      </c>
      <c r="N13" s="253" t="s">
        <v>9</v>
      </c>
      <c r="O13" s="61" t="s">
        <v>32</v>
      </c>
    </row>
    <row r="14" spans="2:15" ht="32.25" customHeight="1">
      <c r="B14" s="260" t="s">
        <v>31</v>
      </c>
      <c r="C14" s="261" t="s">
        <v>25</v>
      </c>
      <c r="D14" s="262" t="s">
        <v>186</v>
      </c>
      <c r="E14" s="263">
        <f>J14+K14+O14</f>
        <v>0.88</v>
      </c>
      <c r="F14" s="51" t="s">
        <v>2</v>
      </c>
      <c r="G14" s="51"/>
      <c r="H14" s="51"/>
      <c r="I14" s="264"/>
      <c r="J14" s="265">
        <v>0.76</v>
      </c>
      <c r="K14" s="266">
        <v>0.12</v>
      </c>
      <c r="L14" s="267">
        <v>37700</v>
      </c>
      <c r="M14" s="268" t="s">
        <v>131</v>
      </c>
      <c r="N14" s="269">
        <v>65000</v>
      </c>
      <c r="O14" s="383"/>
    </row>
    <row r="15" spans="2:15" ht="32.25" customHeight="1">
      <c r="B15" s="270" t="s">
        <v>31</v>
      </c>
      <c r="C15" s="271" t="s">
        <v>26</v>
      </c>
      <c r="D15" s="272" t="s">
        <v>234</v>
      </c>
      <c r="E15" s="273">
        <f t="shared" ref="E15:E23" si="1">J15+K15+O15</f>
        <v>0.42000000000000004</v>
      </c>
      <c r="F15" s="52"/>
      <c r="G15" s="52" t="s">
        <v>2</v>
      </c>
      <c r="H15" s="52"/>
      <c r="I15" s="274"/>
      <c r="J15" s="275">
        <v>0.26</v>
      </c>
      <c r="K15" s="276">
        <v>0.16</v>
      </c>
      <c r="L15" s="277">
        <v>32200</v>
      </c>
      <c r="M15" s="280" t="s">
        <v>132</v>
      </c>
      <c r="N15" s="279">
        <v>108000</v>
      </c>
      <c r="O15" s="384"/>
    </row>
    <row r="16" spans="2:15" ht="32.25" customHeight="1">
      <c r="B16" s="270" t="s">
        <v>31</v>
      </c>
      <c r="C16" s="271" t="s">
        <v>26</v>
      </c>
      <c r="D16" s="272" t="s">
        <v>235</v>
      </c>
      <c r="E16" s="273">
        <f t="shared" si="1"/>
        <v>0.88</v>
      </c>
      <c r="F16" s="52"/>
      <c r="G16" s="52"/>
      <c r="H16" s="52" t="s">
        <v>2</v>
      </c>
      <c r="I16" s="274"/>
      <c r="J16" s="275">
        <v>0.26</v>
      </c>
      <c r="K16" s="276">
        <v>0.62</v>
      </c>
      <c r="L16" s="277">
        <v>20200</v>
      </c>
      <c r="M16" s="280" t="s">
        <v>133</v>
      </c>
      <c r="N16" s="279">
        <v>74000</v>
      </c>
      <c r="O16" s="384"/>
    </row>
    <row r="17" spans="2:15" ht="32.25" customHeight="1">
      <c r="B17" s="270" t="s">
        <v>30</v>
      </c>
      <c r="C17" s="271" t="s">
        <v>56</v>
      </c>
      <c r="D17" s="272" t="s">
        <v>149</v>
      </c>
      <c r="E17" s="273">
        <f t="shared" si="1"/>
        <v>0.03</v>
      </c>
      <c r="F17" s="52" t="s">
        <v>2</v>
      </c>
      <c r="G17" s="52" t="s">
        <v>2</v>
      </c>
      <c r="H17" s="52" t="s">
        <v>2</v>
      </c>
      <c r="I17" s="274"/>
      <c r="J17" s="275"/>
      <c r="K17" s="276">
        <v>0.03</v>
      </c>
      <c r="L17" s="277">
        <v>14910</v>
      </c>
      <c r="M17" s="280" t="s">
        <v>127</v>
      </c>
      <c r="N17" s="279"/>
      <c r="O17" s="384"/>
    </row>
    <row r="18" spans="2:15" ht="32.25" customHeight="1">
      <c r="B18" s="270" t="s">
        <v>31</v>
      </c>
      <c r="C18" s="271" t="s">
        <v>152</v>
      </c>
      <c r="D18" s="272" t="s">
        <v>154</v>
      </c>
      <c r="E18" s="273">
        <f t="shared" si="1"/>
        <v>3.1E-2</v>
      </c>
      <c r="F18" s="52" t="s">
        <v>2</v>
      </c>
      <c r="G18" s="52" t="s">
        <v>2</v>
      </c>
      <c r="H18" s="52" t="s">
        <v>2</v>
      </c>
      <c r="I18" s="274"/>
      <c r="J18" s="275"/>
      <c r="K18" s="276"/>
      <c r="L18" s="277"/>
      <c r="M18" s="278"/>
      <c r="N18" s="279"/>
      <c r="O18" s="384">
        <f>0.121-0.09</f>
        <v>3.1E-2</v>
      </c>
    </row>
    <row r="19" spans="2:15" ht="32.25" customHeight="1">
      <c r="B19" s="270" t="s">
        <v>31</v>
      </c>
      <c r="C19" s="271" t="s">
        <v>152</v>
      </c>
      <c r="D19" s="272" t="s">
        <v>153</v>
      </c>
      <c r="E19" s="273">
        <f t="shared" si="1"/>
        <v>-7.9999999999999932E-3</v>
      </c>
      <c r="F19" s="52" t="s">
        <v>2</v>
      </c>
      <c r="G19" s="52" t="s">
        <v>2</v>
      </c>
      <c r="H19" s="52" t="s">
        <v>2</v>
      </c>
      <c r="I19" s="274"/>
      <c r="J19" s="275"/>
      <c r="K19" s="276"/>
      <c r="L19" s="277"/>
      <c r="M19" s="278"/>
      <c r="N19" s="279"/>
      <c r="O19" s="384">
        <f>0.113-0.121</f>
        <v>-7.9999999999999932E-3</v>
      </c>
    </row>
    <row r="20" spans="2:15" ht="32.25" customHeight="1">
      <c r="B20" s="270" t="s">
        <v>29</v>
      </c>
      <c r="C20" s="271" t="s">
        <v>177</v>
      </c>
      <c r="D20" s="281" t="s">
        <v>177</v>
      </c>
      <c r="E20" s="273">
        <f t="shared" si="1"/>
        <v>0.13951059999999998</v>
      </c>
      <c r="F20" s="52" t="s">
        <v>2</v>
      </c>
      <c r="G20" s="52" t="s">
        <v>2</v>
      </c>
      <c r="H20" s="52" t="s">
        <v>2</v>
      </c>
      <c r="I20" s="274"/>
      <c r="J20" s="275">
        <v>0.13951059999999998</v>
      </c>
      <c r="K20" s="276"/>
      <c r="L20" s="277"/>
      <c r="M20" s="278"/>
      <c r="N20" s="279"/>
      <c r="O20" s="384"/>
    </row>
    <row r="21" spans="2:15" ht="32.25" customHeight="1">
      <c r="B21" s="270"/>
      <c r="C21" s="271"/>
      <c r="D21" s="281"/>
      <c r="E21" s="273">
        <f t="shared" si="1"/>
        <v>0</v>
      </c>
      <c r="F21" s="52"/>
      <c r="G21" s="52"/>
      <c r="H21" s="52"/>
      <c r="I21" s="274"/>
      <c r="J21" s="275"/>
      <c r="K21" s="276"/>
      <c r="L21" s="277"/>
      <c r="M21" s="278"/>
      <c r="N21" s="279"/>
      <c r="O21" s="384"/>
    </row>
    <row r="22" spans="2:15" ht="32.25" customHeight="1">
      <c r="B22" s="270"/>
      <c r="C22" s="271"/>
      <c r="D22" s="281"/>
      <c r="E22" s="273">
        <f t="shared" si="1"/>
        <v>0</v>
      </c>
      <c r="F22" s="52"/>
      <c r="G22" s="52"/>
      <c r="H22" s="52"/>
      <c r="I22" s="274"/>
      <c r="J22" s="275"/>
      <c r="K22" s="276"/>
      <c r="L22" s="277"/>
      <c r="M22" s="278"/>
      <c r="N22" s="279"/>
      <c r="O22" s="384"/>
    </row>
    <row r="23" spans="2:15" ht="32.25" customHeight="1" thickBot="1">
      <c r="B23" s="282"/>
      <c r="C23" s="283"/>
      <c r="D23" s="284"/>
      <c r="E23" s="285">
        <f t="shared" si="1"/>
        <v>0</v>
      </c>
      <c r="F23" s="53"/>
      <c r="G23" s="53"/>
      <c r="H23" s="53"/>
      <c r="I23" s="286"/>
      <c r="J23" s="287"/>
      <c r="K23" s="288"/>
      <c r="L23" s="289"/>
      <c r="M23" s="290"/>
      <c r="N23" s="291"/>
      <c r="O23" s="385"/>
    </row>
    <row r="24" spans="2:15">
      <c r="B24" s="292"/>
      <c r="C24" s="292"/>
      <c r="D24" s="333"/>
      <c r="E24" s="111"/>
      <c r="F24" s="112"/>
      <c r="G24" s="112"/>
      <c r="H24" s="112"/>
      <c r="I24" s="333"/>
      <c r="J24" s="243"/>
      <c r="K24" s="243"/>
      <c r="L24" s="295"/>
      <c r="M24" s="294"/>
      <c r="N24" s="295"/>
      <c r="O24" s="295"/>
    </row>
    <row r="25" spans="2:15" ht="13.5" thickBot="1">
      <c r="B25" s="292"/>
      <c r="C25" s="292"/>
      <c r="D25" s="333"/>
      <c r="E25" s="111"/>
      <c r="F25" s="112"/>
      <c r="G25" s="112"/>
      <c r="H25" s="112"/>
      <c r="I25" s="333"/>
      <c r="J25" s="243"/>
      <c r="K25" s="243"/>
      <c r="L25" s="295"/>
      <c r="M25" s="294"/>
      <c r="N25" s="295"/>
    </row>
    <row r="26" spans="2:15">
      <c r="B26" s="292"/>
      <c r="C26" s="571" t="s">
        <v>42</v>
      </c>
      <c r="D26" s="236" t="s">
        <v>4</v>
      </c>
      <c r="E26" s="237"/>
      <c r="F26" s="24">
        <f>F6+SUMIFS($J$14:$J$23,$B$14:$B$23,"Validated",F14:F23,"Y")</f>
        <v>20.76</v>
      </c>
      <c r="G26" s="24">
        <f t="shared" ref="G26:H26" si="2">G6+SUMIFS($J$14:$J$23,$B$14:$B$23,"Validated",G14:G23,"Y")</f>
        <v>25.26</v>
      </c>
      <c r="H26" s="24">
        <f t="shared" si="2"/>
        <v>30.26</v>
      </c>
      <c r="I26" s="333"/>
      <c r="J26" s="243"/>
      <c r="K26" s="243"/>
      <c r="L26" s="295"/>
      <c r="M26" s="294"/>
      <c r="N26" s="295"/>
    </row>
    <row r="27" spans="2:15">
      <c r="B27" s="292"/>
      <c r="C27" s="572"/>
      <c r="D27" s="238" t="s">
        <v>3</v>
      </c>
      <c r="E27" s="239"/>
      <c r="F27" s="26">
        <f>F7+SUMIFS($K$14:$K$23,$B$14:$B$23,"Validated",F14:F23,"Y")</f>
        <v>0.37</v>
      </c>
      <c r="G27" s="26">
        <f t="shared" ref="G27:H27" si="3">G7+SUMIFS($K$14:$K$23,$B$14:$B$23,"Validated",G14:G23,"Y")</f>
        <v>0.41000000000000003</v>
      </c>
      <c r="H27" s="26">
        <f t="shared" si="3"/>
        <v>0.87</v>
      </c>
      <c r="I27" s="333"/>
      <c r="J27" s="243"/>
      <c r="K27" s="243"/>
      <c r="L27" s="295"/>
      <c r="M27" s="294"/>
      <c r="N27" s="295"/>
    </row>
    <row r="28" spans="2:15" ht="13.5" thickBot="1">
      <c r="B28" s="292"/>
      <c r="C28" s="572"/>
      <c r="D28" s="240" t="s">
        <v>1</v>
      </c>
      <c r="E28" s="241"/>
      <c r="F28" s="140">
        <f>F8+SUMIFS($O$14:$O$23,$B$14:$B$23,"Validated",F14:F23,"Y")</f>
        <v>0.113</v>
      </c>
      <c r="G28" s="140">
        <f t="shared" ref="G28:H28" si="4">G8+SUMIFS($O$14:$O$23,$B$14:$B$23,"Validated",G14:G23,"Y")</f>
        <v>0.113</v>
      </c>
      <c r="H28" s="140">
        <f t="shared" si="4"/>
        <v>0.113</v>
      </c>
      <c r="I28" s="333"/>
      <c r="J28" s="243"/>
      <c r="K28" s="243"/>
      <c r="L28" s="295"/>
      <c r="M28" s="294"/>
      <c r="N28" s="295"/>
    </row>
    <row r="29" spans="2:15" ht="15.75" thickBot="1">
      <c r="B29" s="292"/>
      <c r="C29" s="573"/>
      <c r="D29" s="296" t="s">
        <v>50</v>
      </c>
      <c r="E29" s="297"/>
      <c r="F29" s="103">
        <f>SUM(F26:F28)</f>
        <v>21.243000000000002</v>
      </c>
      <c r="G29" s="103">
        <f t="shared" ref="G29:H29" si="5">SUM(G26:G28)</f>
        <v>25.783000000000001</v>
      </c>
      <c r="H29" s="103">
        <f t="shared" si="5"/>
        <v>31.243000000000002</v>
      </c>
      <c r="I29" s="333"/>
      <c r="J29" s="243"/>
      <c r="K29" s="243"/>
      <c r="L29" s="295"/>
      <c r="M29" s="294"/>
      <c r="N29" s="295"/>
    </row>
    <row r="30" spans="2:15">
      <c r="B30" s="292"/>
      <c r="C30" s="292"/>
      <c r="D30" s="333"/>
      <c r="E30" s="111"/>
      <c r="F30" s="112"/>
      <c r="G30" s="112"/>
      <c r="H30" s="112"/>
      <c r="I30" s="333"/>
      <c r="J30" s="243"/>
      <c r="K30" s="243"/>
      <c r="L30" s="295"/>
      <c r="M30" s="294"/>
      <c r="N30" s="295"/>
    </row>
    <row r="31" spans="2:15">
      <c r="B31" s="292"/>
      <c r="C31" s="292"/>
      <c r="D31" s="333"/>
      <c r="E31" s="217" t="s">
        <v>175</v>
      </c>
      <c r="F31" s="324">
        <f>F29-F9</f>
        <v>0.90300000000000225</v>
      </c>
      <c r="G31" s="324">
        <f t="shared" ref="G31:H31" si="6">G29-G9</f>
        <v>0.44300000000000139</v>
      </c>
      <c r="H31" s="324">
        <f t="shared" si="6"/>
        <v>0.90300000000000225</v>
      </c>
      <c r="I31" s="333"/>
      <c r="J31" s="243"/>
      <c r="K31" s="243"/>
      <c r="L31" s="295"/>
      <c r="M31" s="294"/>
      <c r="N31" s="295"/>
    </row>
    <row r="32" spans="2:15">
      <c r="B32" s="292"/>
      <c r="C32" s="292"/>
      <c r="D32" s="333"/>
      <c r="E32" s="111"/>
      <c r="F32" s="112"/>
      <c r="G32" s="112"/>
      <c r="H32" s="112"/>
      <c r="I32" s="333"/>
      <c r="J32" s="243"/>
      <c r="K32" s="243"/>
      <c r="L32" s="295"/>
      <c r="M32" s="294"/>
      <c r="N32" s="295"/>
    </row>
    <row r="33" spans="2:15">
      <c r="B33" s="292"/>
      <c r="C33" s="292"/>
      <c r="D33" s="333"/>
      <c r="E33" s="111"/>
      <c r="F33" s="112"/>
      <c r="G33" s="112"/>
      <c r="H33" s="112"/>
      <c r="I33" s="333"/>
      <c r="J33" s="243"/>
      <c r="K33" s="243"/>
      <c r="L33" s="295"/>
      <c r="M33" s="294"/>
      <c r="N33" s="295"/>
    </row>
    <row r="34" spans="2:15" ht="13.5" thickBot="1"/>
    <row r="35" spans="2:15" ht="19.5" customHeight="1" thickBot="1">
      <c r="F35" s="587" t="s">
        <v>11</v>
      </c>
      <c r="G35" s="588"/>
      <c r="H35" s="589"/>
      <c r="L35" s="334"/>
    </row>
    <row r="36" spans="2:15" ht="42.75" customHeight="1" thickBot="1">
      <c r="C36" s="300" t="s">
        <v>34</v>
      </c>
      <c r="D36" s="300" t="s">
        <v>41</v>
      </c>
      <c r="E36" s="300" t="s">
        <v>43</v>
      </c>
      <c r="F36" s="219" t="str">
        <f>F3</f>
        <v>PF2-1</v>
      </c>
      <c r="G36" s="219" t="str">
        <f>G3</f>
        <v>PF2-2</v>
      </c>
      <c r="H36" s="220" t="str">
        <f>H3</f>
        <v>PF2-3</v>
      </c>
      <c r="I36" s="598" t="s">
        <v>52</v>
      </c>
      <c r="J36" s="590"/>
      <c r="K36" s="591"/>
      <c r="L36" s="334"/>
      <c r="M36" s="334"/>
      <c r="O36" s="334"/>
    </row>
    <row r="37" spans="2:15" s="301" customFormat="1">
      <c r="B37" s="301" t="s">
        <v>42</v>
      </c>
      <c r="C37" s="302">
        <v>2014</v>
      </c>
      <c r="D37" s="303"/>
      <c r="E37" s="304"/>
      <c r="F37" s="75">
        <f>F38</f>
        <v>21.243000000000002</v>
      </c>
      <c r="G37" s="75">
        <f t="shared" ref="G37:H37" si="7">G38</f>
        <v>25.783000000000001</v>
      </c>
      <c r="H37" s="75">
        <f t="shared" si="7"/>
        <v>31.243000000000002</v>
      </c>
      <c r="I37" s="335"/>
      <c r="K37" s="306"/>
      <c r="L37" s="334"/>
      <c r="M37" s="334"/>
      <c r="N37" s="217"/>
      <c r="O37" s="334"/>
    </row>
    <row r="38" spans="2:15" outlineLevel="1">
      <c r="B38" s="217" t="s">
        <v>42</v>
      </c>
      <c r="C38" s="307">
        <v>41640</v>
      </c>
      <c r="D38" s="308" t="s">
        <v>44</v>
      </c>
      <c r="E38" s="309" t="s">
        <v>45</v>
      </c>
      <c r="F38" s="76">
        <f>F29</f>
        <v>21.243000000000002</v>
      </c>
      <c r="G38" s="76">
        <f>G29</f>
        <v>25.783000000000001</v>
      </c>
      <c r="H38" s="76">
        <f>H29</f>
        <v>31.243000000000002</v>
      </c>
      <c r="I38" s="311"/>
      <c r="K38" s="312"/>
      <c r="L38" s="334"/>
      <c r="M38" s="334"/>
      <c r="O38" s="334"/>
    </row>
    <row r="39" spans="2:15" outlineLevel="1">
      <c r="C39" s="307">
        <v>41671</v>
      </c>
      <c r="D39" s="308"/>
      <c r="E39" s="309"/>
      <c r="F39" s="76">
        <f>F38</f>
        <v>21.243000000000002</v>
      </c>
      <c r="G39" s="76">
        <f t="shared" ref="G39:H49" si="8">G38</f>
        <v>25.783000000000001</v>
      </c>
      <c r="H39" s="76">
        <f t="shared" si="8"/>
        <v>31.243000000000002</v>
      </c>
      <c r="K39" s="312"/>
      <c r="L39" s="334"/>
      <c r="M39" s="334"/>
      <c r="O39" s="334"/>
    </row>
    <row r="40" spans="2:15" outlineLevel="1">
      <c r="C40" s="307">
        <v>41699</v>
      </c>
      <c r="D40" s="308"/>
      <c r="E40" s="313"/>
      <c r="F40" s="76">
        <f t="shared" ref="F40:F49" si="9">F39</f>
        <v>21.243000000000002</v>
      </c>
      <c r="G40" s="76">
        <f t="shared" si="8"/>
        <v>25.783000000000001</v>
      </c>
      <c r="H40" s="76">
        <f t="shared" si="8"/>
        <v>31.243000000000002</v>
      </c>
      <c r="K40" s="312"/>
      <c r="O40" s="334"/>
    </row>
    <row r="41" spans="2:15" outlineLevel="1">
      <c r="C41" s="307">
        <v>41730</v>
      </c>
      <c r="D41" s="308"/>
      <c r="E41" s="311"/>
      <c r="F41" s="76">
        <f t="shared" si="9"/>
        <v>21.243000000000002</v>
      </c>
      <c r="G41" s="76">
        <f t="shared" si="8"/>
        <v>25.783000000000001</v>
      </c>
      <c r="H41" s="76">
        <f t="shared" si="8"/>
        <v>31.243000000000002</v>
      </c>
      <c r="K41" s="312"/>
    </row>
    <row r="42" spans="2:15" outlineLevel="1">
      <c r="C42" s="307">
        <v>41760</v>
      </c>
      <c r="D42" s="308"/>
      <c r="E42" s="309"/>
      <c r="F42" s="76">
        <f t="shared" si="9"/>
        <v>21.243000000000002</v>
      </c>
      <c r="G42" s="76">
        <f t="shared" si="8"/>
        <v>25.783000000000001</v>
      </c>
      <c r="H42" s="76">
        <f t="shared" si="8"/>
        <v>31.243000000000002</v>
      </c>
      <c r="K42" s="312"/>
    </row>
    <row r="43" spans="2:15" outlineLevel="1">
      <c r="C43" s="307">
        <v>41791</v>
      </c>
      <c r="D43" s="308"/>
      <c r="E43" s="313"/>
      <c r="F43" s="76">
        <f t="shared" si="9"/>
        <v>21.243000000000002</v>
      </c>
      <c r="G43" s="76">
        <f t="shared" si="8"/>
        <v>25.783000000000001</v>
      </c>
      <c r="H43" s="76">
        <f t="shared" si="8"/>
        <v>31.243000000000002</v>
      </c>
      <c r="K43" s="312"/>
      <c r="L43" s="334"/>
    </row>
    <row r="44" spans="2:15" outlineLevel="1">
      <c r="C44" s="307">
        <v>41821</v>
      </c>
      <c r="D44" s="308"/>
      <c r="E44" s="311"/>
      <c r="F44" s="76">
        <f t="shared" si="9"/>
        <v>21.243000000000002</v>
      </c>
      <c r="G44" s="76">
        <f t="shared" si="8"/>
        <v>25.783000000000001</v>
      </c>
      <c r="H44" s="76">
        <f t="shared" si="8"/>
        <v>31.243000000000002</v>
      </c>
      <c r="K44" s="312"/>
    </row>
    <row r="45" spans="2:15" outlineLevel="1">
      <c r="C45" s="307">
        <v>41852</v>
      </c>
      <c r="D45" s="308"/>
      <c r="E45" s="309"/>
      <c r="F45" s="76">
        <f t="shared" si="9"/>
        <v>21.243000000000002</v>
      </c>
      <c r="G45" s="76">
        <f t="shared" si="8"/>
        <v>25.783000000000001</v>
      </c>
      <c r="H45" s="76">
        <f t="shared" si="8"/>
        <v>31.243000000000002</v>
      </c>
      <c r="K45" s="312"/>
    </row>
    <row r="46" spans="2:15" outlineLevel="1">
      <c r="C46" s="307">
        <v>41883</v>
      </c>
      <c r="D46" s="308"/>
      <c r="E46" s="313"/>
      <c r="F46" s="76">
        <f t="shared" si="9"/>
        <v>21.243000000000002</v>
      </c>
      <c r="G46" s="76">
        <f t="shared" si="8"/>
        <v>25.783000000000001</v>
      </c>
      <c r="H46" s="76">
        <f t="shared" si="8"/>
        <v>31.243000000000002</v>
      </c>
      <c r="K46" s="312"/>
    </row>
    <row r="47" spans="2:15" outlineLevel="1">
      <c r="C47" s="307">
        <v>41913</v>
      </c>
      <c r="D47" s="308"/>
      <c r="E47" s="311"/>
      <c r="F47" s="76">
        <f t="shared" si="9"/>
        <v>21.243000000000002</v>
      </c>
      <c r="G47" s="76">
        <f t="shared" si="8"/>
        <v>25.783000000000001</v>
      </c>
      <c r="H47" s="76">
        <f t="shared" si="8"/>
        <v>31.243000000000002</v>
      </c>
      <c r="K47" s="312"/>
    </row>
    <row r="48" spans="2:15" outlineLevel="1">
      <c r="C48" s="307">
        <v>41944</v>
      </c>
      <c r="D48" s="308"/>
      <c r="E48" s="309"/>
      <c r="F48" s="76">
        <f t="shared" si="9"/>
        <v>21.243000000000002</v>
      </c>
      <c r="G48" s="76">
        <f t="shared" si="8"/>
        <v>25.783000000000001</v>
      </c>
      <c r="H48" s="76">
        <f t="shared" si="8"/>
        <v>31.243000000000002</v>
      </c>
      <c r="K48" s="312"/>
    </row>
    <row r="49" spans="2:15" ht="13.5" outlineLevel="1" thickBot="1">
      <c r="C49" s="314">
        <v>41974</v>
      </c>
      <c r="D49" s="315"/>
      <c r="E49" s="316"/>
      <c r="F49" s="79">
        <f t="shared" si="9"/>
        <v>21.243000000000002</v>
      </c>
      <c r="G49" s="79">
        <f t="shared" si="8"/>
        <v>25.783000000000001</v>
      </c>
      <c r="H49" s="79">
        <f t="shared" si="8"/>
        <v>31.243000000000002</v>
      </c>
      <c r="K49" s="312"/>
    </row>
    <row r="50" spans="2:15" s="301" customFormat="1">
      <c r="B50" s="301" t="s">
        <v>12</v>
      </c>
      <c r="C50" s="302">
        <v>2015</v>
      </c>
      <c r="D50" s="303"/>
      <c r="E50" s="304"/>
      <c r="F50" s="75">
        <f>MIN(F51:F62)</f>
        <v>20.827800000000003</v>
      </c>
      <c r="G50" s="75">
        <f t="shared" ref="G50:H50" si="10">MIN(G51:G62)</f>
        <v>25.277799999999999</v>
      </c>
      <c r="H50" s="75">
        <f t="shared" si="10"/>
        <v>30.637800000000002</v>
      </c>
      <c r="K50" s="318"/>
    </row>
    <row r="51" spans="2:15" outlineLevel="1">
      <c r="B51" s="217" t="s">
        <v>12</v>
      </c>
      <c r="C51" s="307">
        <v>42005</v>
      </c>
      <c r="D51" s="319" t="s">
        <v>49</v>
      </c>
      <c r="E51" s="320">
        <v>-0.02</v>
      </c>
      <c r="F51" s="76">
        <f>((F49-SUM(F$27:F$28))*(1+$E51))+SUM(F$27:F$28)</f>
        <v>20.827800000000003</v>
      </c>
      <c r="G51" s="76">
        <f t="shared" ref="G51:H51" si="11">((G49-SUM(G$27:G$28))*(1+$E51))+SUM(G$27:G$28)</f>
        <v>25.277799999999999</v>
      </c>
      <c r="H51" s="76">
        <f t="shared" si="11"/>
        <v>30.637800000000002</v>
      </c>
      <c r="I51" s="321">
        <f>F49*(1+$E51)</f>
        <v>20.818140000000003</v>
      </c>
      <c r="J51" s="321">
        <f t="shared" ref="J51:K51" si="12">G49*(1+$E51)</f>
        <v>25.267340000000001</v>
      </c>
      <c r="K51" s="323">
        <f t="shared" si="12"/>
        <v>30.61814</v>
      </c>
      <c r="M51" s="324">
        <f>F51-F38</f>
        <v>-0.41519999999999868</v>
      </c>
      <c r="N51" s="324">
        <f t="shared" ref="N51:O51" si="13">G51-G38</f>
        <v>-0.50520000000000209</v>
      </c>
      <c r="O51" s="324">
        <f t="shared" si="13"/>
        <v>-0.60519999999999996</v>
      </c>
    </row>
    <row r="52" spans="2:15" outlineLevel="1">
      <c r="C52" s="307">
        <v>42036</v>
      </c>
      <c r="D52" s="325"/>
      <c r="E52" s="309"/>
      <c r="F52" s="76">
        <f t="shared" ref="F52:H62" si="14">F51</f>
        <v>20.827800000000003</v>
      </c>
      <c r="G52" s="76">
        <f t="shared" si="14"/>
        <v>25.277799999999999</v>
      </c>
      <c r="H52" s="76">
        <f t="shared" si="14"/>
        <v>30.637800000000002</v>
      </c>
      <c r="K52" s="312"/>
    </row>
    <row r="53" spans="2:15" outlineLevel="1">
      <c r="C53" s="307">
        <v>42064</v>
      </c>
      <c r="D53" s="325"/>
      <c r="E53" s="313"/>
      <c r="F53" s="76">
        <f t="shared" si="14"/>
        <v>20.827800000000003</v>
      </c>
      <c r="G53" s="76">
        <f t="shared" si="14"/>
        <v>25.277799999999999</v>
      </c>
      <c r="H53" s="76">
        <f t="shared" si="14"/>
        <v>30.637800000000002</v>
      </c>
      <c r="K53" s="312"/>
    </row>
    <row r="54" spans="2:15" outlineLevel="1">
      <c r="C54" s="307">
        <v>42095</v>
      </c>
      <c r="D54" s="325"/>
      <c r="E54" s="311"/>
      <c r="F54" s="76">
        <f t="shared" si="14"/>
        <v>20.827800000000003</v>
      </c>
      <c r="G54" s="76">
        <f t="shared" si="14"/>
        <v>25.277799999999999</v>
      </c>
      <c r="H54" s="76">
        <f t="shared" si="14"/>
        <v>30.637800000000002</v>
      </c>
      <c r="K54" s="312"/>
    </row>
    <row r="55" spans="2:15" outlineLevel="1">
      <c r="C55" s="307">
        <v>42125</v>
      </c>
      <c r="D55" s="325"/>
      <c r="E55" s="309"/>
      <c r="F55" s="76">
        <f t="shared" si="14"/>
        <v>20.827800000000003</v>
      </c>
      <c r="G55" s="76">
        <f t="shared" si="14"/>
        <v>25.277799999999999</v>
      </c>
      <c r="H55" s="76">
        <f t="shared" si="14"/>
        <v>30.637800000000002</v>
      </c>
      <c r="K55" s="312"/>
    </row>
    <row r="56" spans="2:15" outlineLevel="1">
      <c r="C56" s="307">
        <v>42156</v>
      </c>
      <c r="D56" s="325"/>
      <c r="E56" s="313"/>
      <c r="F56" s="76">
        <f t="shared" si="14"/>
        <v>20.827800000000003</v>
      </c>
      <c r="G56" s="76">
        <f t="shared" si="14"/>
        <v>25.277799999999999</v>
      </c>
      <c r="H56" s="76">
        <f t="shared" si="14"/>
        <v>30.637800000000002</v>
      </c>
      <c r="K56" s="312"/>
    </row>
    <row r="57" spans="2:15" outlineLevel="1">
      <c r="C57" s="307">
        <v>42186</v>
      </c>
      <c r="D57" s="325"/>
      <c r="E57" s="311"/>
      <c r="F57" s="76">
        <f t="shared" si="14"/>
        <v>20.827800000000003</v>
      </c>
      <c r="G57" s="76">
        <f t="shared" si="14"/>
        <v>25.277799999999999</v>
      </c>
      <c r="H57" s="76">
        <f t="shared" si="14"/>
        <v>30.637800000000002</v>
      </c>
      <c r="K57" s="312"/>
    </row>
    <row r="58" spans="2:15" outlineLevel="1">
      <c r="C58" s="307">
        <v>42217</v>
      </c>
      <c r="D58" s="325"/>
      <c r="E58" s="309"/>
      <c r="F58" s="76">
        <f t="shared" si="14"/>
        <v>20.827800000000003</v>
      </c>
      <c r="G58" s="76">
        <f t="shared" si="14"/>
        <v>25.277799999999999</v>
      </c>
      <c r="H58" s="76">
        <f t="shared" si="14"/>
        <v>30.637800000000002</v>
      </c>
      <c r="K58" s="312"/>
    </row>
    <row r="59" spans="2:15" outlineLevel="1">
      <c r="C59" s="307">
        <v>42248</v>
      </c>
      <c r="D59" s="325"/>
      <c r="E59" s="313"/>
      <c r="F59" s="76">
        <f t="shared" si="14"/>
        <v>20.827800000000003</v>
      </c>
      <c r="G59" s="76">
        <f t="shared" si="14"/>
        <v>25.277799999999999</v>
      </c>
      <c r="H59" s="76">
        <f t="shared" si="14"/>
        <v>30.637800000000002</v>
      </c>
      <c r="K59" s="312"/>
    </row>
    <row r="60" spans="2:15" outlineLevel="1">
      <c r="C60" s="307">
        <v>42278</v>
      </c>
      <c r="D60" s="325"/>
      <c r="E60" s="311"/>
      <c r="F60" s="76">
        <f t="shared" si="14"/>
        <v>20.827800000000003</v>
      </c>
      <c r="G60" s="76">
        <f t="shared" si="14"/>
        <v>25.277799999999999</v>
      </c>
      <c r="H60" s="76">
        <f t="shared" si="14"/>
        <v>30.637800000000002</v>
      </c>
      <c r="K60" s="312"/>
    </row>
    <row r="61" spans="2:15" outlineLevel="1">
      <c r="C61" s="307">
        <v>42309</v>
      </c>
      <c r="D61" s="325"/>
      <c r="E61" s="309"/>
      <c r="F61" s="76">
        <f t="shared" si="14"/>
        <v>20.827800000000003</v>
      </c>
      <c r="G61" s="76">
        <f t="shared" si="14"/>
        <v>25.277799999999999</v>
      </c>
      <c r="H61" s="76">
        <f t="shared" si="14"/>
        <v>30.637800000000002</v>
      </c>
      <c r="K61" s="312"/>
    </row>
    <row r="62" spans="2:15" ht="13.5" outlineLevel="1" thickBot="1">
      <c r="C62" s="314">
        <v>42339</v>
      </c>
      <c r="D62" s="326"/>
      <c r="E62" s="316"/>
      <c r="F62" s="79">
        <f t="shared" si="14"/>
        <v>20.827800000000003</v>
      </c>
      <c r="G62" s="79">
        <f t="shared" si="14"/>
        <v>25.277799999999999</v>
      </c>
      <c r="H62" s="79">
        <f t="shared" si="14"/>
        <v>30.637800000000002</v>
      </c>
      <c r="K62" s="312"/>
    </row>
    <row r="63" spans="2:15" s="301" customFormat="1">
      <c r="B63" s="301" t="s">
        <v>13</v>
      </c>
      <c r="C63" s="302">
        <v>2016</v>
      </c>
      <c r="D63" s="303"/>
      <c r="E63" s="304"/>
      <c r="F63" s="75">
        <f>MIN(F64:F75)</f>
        <v>20.420904000000004</v>
      </c>
      <c r="G63" s="75">
        <f t="shared" ref="G63:H63" si="15">MIN(G64:G75)</f>
        <v>24.782703999999999</v>
      </c>
      <c r="H63" s="75">
        <f t="shared" si="15"/>
        <v>30.044704000000003</v>
      </c>
      <c r="K63" s="318"/>
    </row>
    <row r="64" spans="2:15" outlineLevel="1">
      <c r="B64" s="217" t="s">
        <v>13</v>
      </c>
      <c r="C64" s="307">
        <v>42370</v>
      </c>
      <c r="D64" s="319" t="s">
        <v>49</v>
      </c>
      <c r="E64" s="320">
        <v>-0.02</v>
      </c>
      <c r="F64" s="76">
        <f>((F62-SUM(F$27:F$28))*(1+$E64))+SUM(F$27:F$28)</f>
        <v>20.420904000000004</v>
      </c>
      <c r="G64" s="76">
        <f t="shared" ref="G64:H64" si="16">((G62-SUM(G$27:G$28))*(1+$E64))+SUM(G$27:G$28)</f>
        <v>24.782703999999999</v>
      </c>
      <c r="H64" s="76">
        <f t="shared" si="16"/>
        <v>30.044704000000003</v>
      </c>
      <c r="I64" s="321">
        <f>I51*(1+$E64)</f>
        <v>20.401777200000001</v>
      </c>
      <c r="J64" s="321">
        <f t="shared" ref="J64:K64" si="17">J51*(1+$E64)</f>
        <v>24.761993199999999</v>
      </c>
      <c r="K64" s="323">
        <f t="shared" si="17"/>
        <v>30.005777200000001</v>
      </c>
    </row>
    <row r="65" spans="2:11" outlineLevel="1">
      <c r="C65" s="307">
        <v>42401</v>
      </c>
      <c r="D65" s="325"/>
      <c r="E65" s="309"/>
      <c r="F65" s="76">
        <f t="shared" ref="F65:H75" si="18">F64</f>
        <v>20.420904000000004</v>
      </c>
      <c r="G65" s="76">
        <f t="shared" si="18"/>
        <v>24.782703999999999</v>
      </c>
      <c r="H65" s="76">
        <f t="shared" si="18"/>
        <v>30.044704000000003</v>
      </c>
      <c r="K65" s="312"/>
    </row>
    <row r="66" spans="2:11" outlineLevel="1">
      <c r="C66" s="307">
        <v>42430</v>
      </c>
      <c r="D66" s="325"/>
      <c r="E66" s="313"/>
      <c r="F66" s="76">
        <f t="shared" si="18"/>
        <v>20.420904000000004</v>
      </c>
      <c r="G66" s="76">
        <f t="shared" si="18"/>
        <v>24.782703999999999</v>
      </c>
      <c r="H66" s="76">
        <f t="shared" si="18"/>
        <v>30.044704000000003</v>
      </c>
      <c r="K66" s="312"/>
    </row>
    <row r="67" spans="2:11" outlineLevel="1">
      <c r="C67" s="307">
        <v>42461</v>
      </c>
      <c r="D67" s="325"/>
      <c r="E67" s="311"/>
      <c r="F67" s="76">
        <f t="shared" si="18"/>
        <v>20.420904000000004</v>
      </c>
      <c r="G67" s="76">
        <f t="shared" si="18"/>
        <v>24.782703999999999</v>
      </c>
      <c r="H67" s="76">
        <f t="shared" si="18"/>
        <v>30.044704000000003</v>
      </c>
      <c r="K67" s="312"/>
    </row>
    <row r="68" spans="2:11" outlineLevel="1">
      <c r="C68" s="307">
        <v>42491</v>
      </c>
      <c r="D68" s="325"/>
      <c r="E68" s="309"/>
      <c r="F68" s="76">
        <f t="shared" si="18"/>
        <v>20.420904000000004</v>
      </c>
      <c r="G68" s="76">
        <f t="shared" si="18"/>
        <v>24.782703999999999</v>
      </c>
      <c r="H68" s="76">
        <f t="shared" si="18"/>
        <v>30.044704000000003</v>
      </c>
      <c r="K68" s="312"/>
    </row>
    <row r="69" spans="2:11" outlineLevel="1">
      <c r="C69" s="307">
        <v>42522</v>
      </c>
      <c r="D69" s="325"/>
      <c r="E69" s="313"/>
      <c r="F69" s="76">
        <f t="shared" si="18"/>
        <v>20.420904000000004</v>
      </c>
      <c r="G69" s="76">
        <f t="shared" si="18"/>
        <v>24.782703999999999</v>
      </c>
      <c r="H69" s="76">
        <f t="shared" si="18"/>
        <v>30.044704000000003</v>
      </c>
      <c r="K69" s="312"/>
    </row>
    <row r="70" spans="2:11" outlineLevel="1">
      <c r="C70" s="307">
        <v>42552</v>
      </c>
      <c r="D70" s="325"/>
      <c r="E70" s="311"/>
      <c r="F70" s="76">
        <f t="shared" si="18"/>
        <v>20.420904000000004</v>
      </c>
      <c r="G70" s="76">
        <f t="shared" si="18"/>
        <v>24.782703999999999</v>
      </c>
      <c r="H70" s="76">
        <f t="shared" si="18"/>
        <v>30.044704000000003</v>
      </c>
      <c r="K70" s="312"/>
    </row>
    <row r="71" spans="2:11" outlineLevel="1">
      <c r="C71" s="307">
        <v>42583</v>
      </c>
      <c r="D71" s="325"/>
      <c r="E71" s="309"/>
      <c r="F71" s="76">
        <f t="shared" si="18"/>
        <v>20.420904000000004</v>
      </c>
      <c r="G71" s="76">
        <f t="shared" si="18"/>
        <v>24.782703999999999</v>
      </c>
      <c r="H71" s="76">
        <f t="shared" si="18"/>
        <v>30.044704000000003</v>
      </c>
      <c r="K71" s="312"/>
    </row>
    <row r="72" spans="2:11" outlineLevel="1">
      <c r="C72" s="307">
        <v>42614</v>
      </c>
      <c r="D72" s="325"/>
      <c r="E72" s="313"/>
      <c r="F72" s="76">
        <f t="shared" si="18"/>
        <v>20.420904000000004</v>
      </c>
      <c r="G72" s="76">
        <f t="shared" si="18"/>
        <v>24.782703999999999</v>
      </c>
      <c r="H72" s="76">
        <f t="shared" si="18"/>
        <v>30.044704000000003</v>
      </c>
      <c r="K72" s="312"/>
    </row>
    <row r="73" spans="2:11" outlineLevel="1">
      <c r="C73" s="307">
        <v>42644</v>
      </c>
      <c r="D73" s="325"/>
      <c r="E73" s="311"/>
      <c r="F73" s="76">
        <f t="shared" si="18"/>
        <v>20.420904000000004</v>
      </c>
      <c r="G73" s="76">
        <f t="shared" si="18"/>
        <v>24.782703999999999</v>
      </c>
      <c r="H73" s="76">
        <f t="shared" si="18"/>
        <v>30.044704000000003</v>
      </c>
      <c r="K73" s="312"/>
    </row>
    <row r="74" spans="2:11" outlineLevel="1">
      <c r="C74" s="307">
        <v>42675</v>
      </c>
      <c r="D74" s="325"/>
      <c r="E74" s="309"/>
      <c r="F74" s="76">
        <f t="shared" si="18"/>
        <v>20.420904000000004</v>
      </c>
      <c r="G74" s="76">
        <f t="shared" si="18"/>
        <v>24.782703999999999</v>
      </c>
      <c r="H74" s="76">
        <f t="shared" si="18"/>
        <v>30.044704000000003</v>
      </c>
      <c r="K74" s="312"/>
    </row>
    <row r="75" spans="2:11" ht="13.5" outlineLevel="1" thickBot="1">
      <c r="C75" s="314">
        <v>42705</v>
      </c>
      <c r="D75" s="326"/>
      <c r="E75" s="316"/>
      <c r="F75" s="79">
        <f t="shared" si="18"/>
        <v>20.420904000000004</v>
      </c>
      <c r="G75" s="79">
        <f t="shared" si="18"/>
        <v>24.782703999999999</v>
      </c>
      <c r="H75" s="79">
        <f t="shared" si="18"/>
        <v>30.044704000000003</v>
      </c>
      <c r="K75" s="312"/>
    </row>
    <row r="76" spans="2:11" s="301" customFormat="1">
      <c r="B76" s="301" t="s">
        <v>14</v>
      </c>
      <c r="C76" s="302">
        <v>2017</v>
      </c>
      <c r="D76" s="303"/>
      <c r="E76" s="304"/>
      <c r="F76" s="75">
        <f>MIN(F77:F88)</f>
        <v>20.022145920000003</v>
      </c>
      <c r="G76" s="75">
        <f t="shared" ref="G76:H76" si="19">MIN(G77:G88)</f>
        <v>24.29750992</v>
      </c>
      <c r="H76" s="75">
        <f t="shared" si="19"/>
        <v>29.463469920000001</v>
      </c>
      <c r="K76" s="318"/>
    </row>
    <row r="77" spans="2:11" outlineLevel="1">
      <c r="B77" s="217" t="s">
        <v>14</v>
      </c>
      <c r="C77" s="307">
        <v>42736</v>
      </c>
      <c r="D77" s="319" t="s">
        <v>49</v>
      </c>
      <c r="E77" s="320">
        <v>-0.02</v>
      </c>
      <c r="F77" s="76">
        <f>((F75-SUM(F$27:F$28))*(1+$E77))+SUM(F$27:F$28)</f>
        <v>20.022145920000003</v>
      </c>
      <c r="G77" s="76">
        <f t="shared" ref="G77:H77" si="20">((G75-SUM(G$27:G$28))*(1+$E77))+SUM(G$27:G$28)</f>
        <v>24.29750992</v>
      </c>
      <c r="H77" s="76">
        <f t="shared" si="20"/>
        <v>29.463469920000001</v>
      </c>
      <c r="I77" s="321">
        <f>I64*(1+$E77)</f>
        <v>19.993741656000001</v>
      </c>
      <c r="J77" s="321">
        <f t="shared" ref="J77:K77" si="21">J64*(1+$E77)</f>
        <v>24.266753335999997</v>
      </c>
      <c r="K77" s="323">
        <f t="shared" si="21"/>
        <v>29.405661655999999</v>
      </c>
    </row>
    <row r="78" spans="2:11" outlineLevel="1">
      <c r="C78" s="307">
        <v>42767</v>
      </c>
      <c r="D78" s="325"/>
      <c r="E78" s="309"/>
      <c r="F78" s="76">
        <f t="shared" ref="F78:H88" si="22">F77</f>
        <v>20.022145920000003</v>
      </c>
      <c r="G78" s="76">
        <f t="shared" si="22"/>
        <v>24.29750992</v>
      </c>
      <c r="H78" s="76">
        <f t="shared" si="22"/>
        <v>29.463469920000001</v>
      </c>
      <c r="K78" s="312"/>
    </row>
    <row r="79" spans="2:11" outlineLevel="1">
      <c r="C79" s="307">
        <v>42795</v>
      </c>
      <c r="D79" s="325"/>
      <c r="E79" s="313"/>
      <c r="F79" s="76">
        <f t="shared" si="22"/>
        <v>20.022145920000003</v>
      </c>
      <c r="G79" s="76">
        <f t="shared" si="22"/>
        <v>24.29750992</v>
      </c>
      <c r="H79" s="76">
        <f t="shared" si="22"/>
        <v>29.463469920000001</v>
      </c>
      <c r="K79" s="312"/>
    </row>
    <row r="80" spans="2:11" outlineLevel="1">
      <c r="C80" s="307">
        <v>42826</v>
      </c>
      <c r="D80" s="325"/>
      <c r="E80" s="311"/>
      <c r="F80" s="76">
        <f t="shared" si="22"/>
        <v>20.022145920000003</v>
      </c>
      <c r="G80" s="76">
        <f t="shared" si="22"/>
        <v>24.29750992</v>
      </c>
      <c r="H80" s="76">
        <f t="shared" si="22"/>
        <v>29.463469920000001</v>
      </c>
      <c r="K80" s="312"/>
    </row>
    <row r="81" spans="2:11" outlineLevel="1">
      <c r="C81" s="307">
        <v>42856</v>
      </c>
      <c r="D81" s="325"/>
      <c r="E81" s="309"/>
      <c r="F81" s="76">
        <f t="shared" si="22"/>
        <v>20.022145920000003</v>
      </c>
      <c r="G81" s="76">
        <f t="shared" si="22"/>
        <v>24.29750992</v>
      </c>
      <c r="H81" s="76">
        <f t="shared" si="22"/>
        <v>29.463469920000001</v>
      </c>
      <c r="K81" s="312"/>
    </row>
    <row r="82" spans="2:11" outlineLevel="1">
      <c r="C82" s="307">
        <v>42887</v>
      </c>
      <c r="D82" s="325"/>
      <c r="E82" s="313"/>
      <c r="F82" s="76">
        <f t="shared" si="22"/>
        <v>20.022145920000003</v>
      </c>
      <c r="G82" s="76">
        <f t="shared" si="22"/>
        <v>24.29750992</v>
      </c>
      <c r="H82" s="76">
        <f t="shared" si="22"/>
        <v>29.463469920000001</v>
      </c>
      <c r="K82" s="312"/>
    </row>
    <row r="83" spans="2:11" outlineLevel="1">
      <c r="C83" s="307">
        <v>42917</v>
      </c>
      <c r="D83" s="325"/>
      <c r="E83" s="311"/>
      <c r="F83" s="76">
        <f t="shared" si="22"/>
        <v>20.022145920000003</v>
      </c>
      <c r="G83" s="76">
        <f t="shared" si="22"/>
        <v>24.29750992</v>
      </c>
      <c r="H83" s="76">
        <f t="shared" si="22"/>
        <v>29.463469920000001</v>
      </c>
      <c r="K83" s="312"/>
    </row>
    <row r="84" spans="2:11" outlineLevel="1">
      <c r="C84" s="307">
        <v>42948</v>
      </c>
      <c r="D84" s="325"/>
      <c r="E84" s="309"/>
      <c r="F84" s="76">
        <f t="shared" si="22"/>
        <v>20.022145920000003</v>
      </c>
      <c r="G84" s="76">
        <f t="shared" si="22"/>
        <v>24.29750992</v>
      </c>
      <c r="H84" s="76">
        <f t="shared" si="22"/>
        <v>29.463469920000001</v>
      </c>
      <c r="K84" s="312"/>
    </row>
    <row r="85" spans="2:11" outlineLevel="1">
      <c r="C85" s="307">
        <v>42979</v>
      </c>
      <c r="D85" s="325"/>
      <c r="E85" s="313"/>
      <c r="F85" s="76">
        <f t="shared" si="22"/>
        <v>20.022145920000003</v>
      </c>
      <c r="G85" s="76">
        <f t="shared" si="22"/>
        <v>24.29750992</v>
      </c>
      <c r="H85" s="76">
        <f t="shared" si="22"/>
        <v>29.463469920000001</v>
      </c>
      <c r="K85" s="312"/>
    </row>
    <row r="86" spans="2:11" outlineLevel="1">
      <c r="C86" s="307">
        <v>43009</v>
      </c>
      <c r="D86" s="325"/>
      <c r="E86" s="311"/>
      <c r="F86" s="76">
        <f t="shared" si="22"/>
        <v>20.022145920000003</v>
      </c>
      <c r="G86" s="76">
        <f t="shared" si="22"/>
        <v>24.29750992</v>
      </c>
      <c r="H86" s="76">
        <f t="shared" si="22"/>
        <v>29.463469920000001</v>
      </c>
      <c r="K86" s="312"/>
    </row>
    <row r="87" spans="2:11" outlineLevel="1">
      <c r="C87" s="307">
        <v>43040</v>
      </c>
      <c r="D87" s="325"/>
      <c r="E87" s="309"/>
      <c r="F87" s="76">
        <f t="shared" si="22"/>
        <v>20.022145920000003</v>
      </c>
      <c r="G87" s="76">
        <f t="shared" si="22"/>
        <v>24.29750992</v>
      </c>
      <c r="H87" s="76">
        <f t="shared" si="22"/>
        <v>29.463469920000001</v>
      </c>
      <c r="K87" s="312"/>
    </row>
    <row r="88" spans="2:11" ht="13.5" outlineLevel="1" thickBot="1">
      <c r="C88" s="314">
        <v>43070</v>
      </c>
      <c r="D88" s="326"/>
      <c r="E88" s="316"/>
      <c r="F88" s="79">
        <f t="shared" si="22"/>
        <v>20.022145920000003</v>
      </c>
      <c r="G88" s="79">
        <f t="shared" si="22"/>
        <v>24.29750992</v>
      </c>
      <c r="H88" s="79">
        <f t="shared" si="22"/>
        <v>29.463469920000001</v>
      </c>
      <c r="K88" s="312"/>
    </row>
    <row r="89" spans="2:11" s="301" customFormat="1">
      <c r="B89" s="301" t="s">
        <v>15</v>
      </c>
      <c r="C89" s="302">
        <v>2018</v>
      </c>
      <c r="D89" s="303"/>
      <c r="E89" s="304"/>
      <c r="F89" s="75">
        <f>MIN(F90:F101)</f>
        <v>19.631363001600004</v>
      </c>
      <c r="G89" s="75">
        <f t="shared" ref="G89:H89" si="23">MIN(G90:G101)</f>
        <v>23.8220197216</v>
      </c>
      <c r="H89" s="75">
        <f t="shared" si="23"/>
        <v>28.893860521600001</v>
      </c>
      <c r="K89" s="318"/>
    </row>
    <row r="90" spans="2:11" outlineLevel="1">
      <c r="B90" s="217" t="s">
        <v>15</v>
      </c>
      <c r="C90" s="307">
        <v>43101</v>
      </c>
      <c r="D90" s="319" t="s">
        <v>49</v>
      </c>
      <c r="E90" s="320">
        <v>-0.02</v>
      </c>
      <c r="F90" s="76">
        <f>((F88-SUM(F$27:F$28))*(1+$E90))+SUM(F$27:F$28)</f>
        <v>19.631363001600004</v>
      </c>
      <c r="G90" s="76">
        <f t="shared" ref="G90:H90" si="24">((G88-SUM(G$27:G$28))*(1+$E90))+SUM(G$27:G$28)</f>
        <v>23.8220197216</v>
      </c>
      <c r="H90" s="76">
        <f t="shared" si="24"/>
        <v>28.893860521600001</v>
      </c>
      <c r="I90" s="321">
        <f>I77*(1+$E90)</f>
        <v>19.593866822879999</v>
      </c>
      <c r="J90" s="321">
        <f t="shared" ref="J90:K90" si="25">J77*(1+$E90)</f>
        <v>23.781418269279996</v>
      </c>
      <c r="K90" s="323">
        <f t="shared" si="25"/>
        <v>28.817548422879998</v>
      </c>
    </row>
    <row r="91" spans="2:11" outlineLevel="1">
      <c r="C91" s="307">
        <v>43132</v>
      </c>
      <c r="D91" s="325"/>
      <c r="E91" s="309"/>
      <c r="F91" s="76">
        <f t="shared" ref="F91:H101" si="26">F90</f>
        <v>19.631363001600004</v>
      </c>
      <c r="G91" s="76">
        <f t="shared" si="26"/>
        <v>23.8220197216</v>
      </c>
      <c r="H91" s="76">
        <f t="shared" si="26"/>
        <v>28.893860521600001</v>
      </c>
      <c r="K91" s="312"/>
    </row>
    <row r="92" spans="2:11" outlineLevel="1">
      <c r="C92" s="307">
        <v>43160</v>
      </c>
      <c r="D92" s="325"/>
      <c r="E92" s="313"/>
      <c r="F92" s="76">
        <f t="shared" si="26"/>
        <v>19.631363001600004</v>
      </c>
      <c r="G92" s="76">
        <f t="shared" si="26"/>
        <v>23.8220197216</v>
      </c>
      <c r="H92" s="76">
        <f t="shared" si="26"/>
        <v>28.893860521600001</v>
      </c>
      <c r="K92" s="312"/>
    </row>
    <row r="93" spans="2:11" outlineLevel="1">
      <c r="C93" s="307">
        <v>43191</v>
      </c>
      <c r="D93" s="325"/>
      <c r="E93" s="311"/>
      <c r="F93" s="76">
        <f t="shared" si="26"/>
        <v>19.631363001600004</v>
      </c>
      <c r="G93" s="76">
        <f t="shared" si="26"/>
        <v>23.8220197216</v>
      </c>
      <c r="H93" s="76">
        <f t="shared" si="26"/>
        <v>28.893860521600001</v>
      </c>
      <c r="K93" s="312"/>
    </row>
    <row r="94" spans="2:11" outlineLevel="1">
      <c r="C94" s="307">
        <v>43221</v>
      </c>
      <c r="D94" s="325"/>
      <c r="E94" s="309"/>
      <c r="F94" s="76">
        <f t="shared" si="26"/>
        <v>19.631363001600004</v>
      </c>
      <c r="G94" s="76">
        <f t="shared" si="26"/>
        <v>23.8220197216</v>
      </c>
      <c r="H94" s="76">
        <f t="shared" si="26"/>
        <v>28.893860521600001</v>
      </c>
      <c r="K94" s="312"/>
    </row>
    <row r="95" spans="2:11" outlineLevel="1">
      <c r="C95" s="307">
        <v>43252</v>
      </c>
      <c r="D95" s="325"/>
      <c r="E95" s="313"/>
      <c r="F95" s="76">
        <f t="shared" si="26"/>
        <v>19.631363001600004</v>
      </c>
      <c r="G95" s="76">
        <f t="shared" si="26"/>
        <v>23.8220197216</v>
      </c>
      <c r="H95" s="76">
        <f t="shared" si="26"/>
        <v>28.893860521600001</v>
      </c>
      <c r="K95" s="312"/>
    </row>
    <row r="96" spans="2:11" outlineLevel="1">
      <c r="C96" s="307">
        <v>43282</v>
      </c>
      <c r="D96" s="325"/>
      <c r="E96" s="311"/>
      <c r="F96" s="76">
        <f t="shared" si="26"/>
        <v>19.631363001600004</v>
      </c>
      <c r="G96" s="76">
        <f t="shared" si="26"/>
        <v>23.8220197216</v>
      </c>
      <c r="H96" s="76">
        <f t="shared" si="26"/>
        <v>28.893860521600001</v>
      </c>
      <c r="K96" s="312"/>
    </row>
    <row r="97" spans="2:11" outlineLevel="1">
      <c r="C97" s="307">
        <v>43313</v>
      </c>
      <c r="D97" s="325"/>
      <c r="E97" s="309"/>
      <c r="F97" s="76">
        <f t="shared" si="26"/>
        <v>19.631363001600004</v>
      </c>
      <c r="G97" s="76">
        <f t="shared" si="26"/>
        <v>23.8220197216</v>
      </c>
      <c r="H97" s="76">
        <f t="shared" si="26"/>
        <v>28.893860521600001</v>
      </c>
      <c r="K97" s="312"/>
    </row>
    <row r="98" spans="2:11" outlineLevel="1">
      <c r="C98" s="307">
        <v>43344</v>
      </c>
      <c r="D98" s="325"/>
      <c r="E98" s="313"/>
      <c r="F98" s="76">
        <f t="shared" si="26"/>
        <v>19.631363001600004</v>
      </c>
      <c r="G98" s="76">
        <f t="shared" si="26"/>
        <v>23.8220197216</v>
      </c>
      <c r="H98" s="76">
        <f t="shared" si="26"/>
        <v>28.893860521600001</v>
      </c>
      <c r="K98" s="312"/>
    </row>
    <row r="99" spans="2:11" outlineLevel="1">
      <c r="C99" s="307">
        <v>43374</v>
      </c>
      <c r="D99" s="325"/>
      <c r="E99" s="311"/>
      <c r="F99" s="76">
        <f t="shared" si="26"/>
        <v>19.631363001600004</v>
      </c>
      <c r="G99" s="76">
        <f t="shared" si="26"/>
        <v>23.8220197216</v>
      </c>
      <c r="H99" s="76">
        <f t="shared" si="26"/>
        <v>28.893860521600001</v>
      </c>
      <c r="K99" s="312"/>
    </row>
    <row r="100" spans="2:11" outlineLevel="1">
      <c r="C100" s="307">
        <v>43405</v>
      </c>
      <c r="D100" s="325"/>
      <c r="E100" s="309"/>
      <c r="F100" s="76">
        <f t="shared" si="26"/>
        <v>19.631363001600004</v>
      </c>
      <c r="G100" s="76">
        <f t="shared" si="26"/>
        <v>23.8220197216</v>
      </c>
      <c r="H100" s="76">
        <f t="shared" si="26"/>
        <v>28.893860521600001</v>
      </c>
      <c r="K100" s="312"/>
    </row>
    <row r="101" spans="2:11" ht="13.5" outlineLevel="1" thickBot="1">
      <c r="C101" s="314">
        <v>43435</v>
      </c>
      <c r="D101" s="326"/>
      <c r="E101" s="316"/>
      <c r="F101" s="79">
        <f t="shared" si="26"/>
        <v>19.631363001600004</v>
      </c>
      <c r="G101" s="79">
        <f t="shared" si="26"/>
        <v>23.8220197216</v>
      </c>
      <c r="H101" s="79">
        <f t="shared" si="26"/>
        <v>28.893860521600001</v>
      </c>
      <c r="K101" s="312"/>
    </row>
    <row r="102" spans="2:11" s="301" customFormat="1">
      <c r="B102" s="301" t="s">
        <v>16</v>
      </c>
      <c r="C102" s="302">
        <v>2019</v>
      </c>
      <c r="D102" s="303"/>
      <c r="E102" s="304"/>
      <c r="F102" s="75">
        <f>MIN(F103:F114)</f>
        <v>19.248395741568004</v>
      </c>
      <c r="G102" s="75">
        <f t="shared" ref="G102:H102" si="27">MIN(G103:G114)</f>
        <v>23.356039327167998</v>
      </c>
      <c r="H102" s="75">
        <f t="shared" si="27"/>
        <v>28.335643311167999</v>
      </c>
      <c r="K102" s="318"/>
    </row>
    <row r="103" spans="2:11" outlineLevel="1">
      <c r="B103" s="217" t="s">
        <v>16</v>
      </c>
      <c r="C103" s="307">
        <v>43466</v>
      </c>
      <c r="D103" s="319" t="s">
        <v>49</v>
      </c>
      <c r="E103" s="320">
        <v>-0.02</v>
      </c>
      <c r="F103" s="76">
        <f>((F101-SUM(F$27:F$28))*(1+$E103))+SUM(F$27:F$28)</f>
        <v>19.248395741568004</v>
      </c>
      <c r="G103" s="76">
        <f t="shared" ref="G103:H103" si="28">((G101-SUM(G$27:G$28))*(1+$E103))+SUM(G$27:G$28)</f>
        <v>23.356039327167998</v>
      </c>
      <c r="H103" s="76">
        <f t="shared" si="28"/>
        <v>28.335643311167999</v>
      </c>
      <c r="I103" s="321">
        <f>I90*(1+$E103)</f>
        <v>19.201989486422399</v>
      </c>
      <c r="J103" s="321">
        <f t="shared" ref="J103:K103" si="29">J90*(1+$E103)</f>
        <v>23.305789903894397</v>
      </c>
      <c r="K103" s="323">
        <f t="shared" si="29"/>
        <v>28.241197454422398</v>
      </c>
    </row>
    <row r="104" spans="2:11" outlineLevel="1">
      <c r="C104" s="307">
        <v>43497</v>
      </c>
      <c r="D104" s="325"/>
      <c r="E104" s="309"/>
      <c r="F104" s="76">
        <f t="shared" ref="F104:H114" si="30">F103</f>
        <v>19.248395741568004</v>
      </c>
      <c r="G104" s="76">
        <f t="shared" si="30"/>
        <v>23.356039327167998</v>
      </c>
      <c r="H104" s="76">
        <f t="shared" si="30"/>
        <v>28.335643311167999</v>
      </c>
      <c r="K104" s="312"/>
    </row>
    <row r="105" spans="2:11" outlineLevel="1">
      <c r="C105" s="307">
        <v>43525</v>
      </c>
      <c r="D105" s="325"/>
      <c r="E105" s="313"/>
      <c r="F105" s="76">
        <f t="shared" si="30"/>
        <v>19.248395741568004</v>
      </c>
      <c r="G105" s="76">
        <f t="shared" si="30"/>
        <v>23.356039327167998</v>
      </c>
      <c r="H105" s="76">
        <f t="shared" si="30"/>
        <v>28.335643311167999</v>
      </c>
      <c r="K105" s="312"/>
    </row>
    <row r="106" spans="2:11" outlineLevel="1">
      <c r="C106" s="307">
        <v>43556</v>
      </c>
      <c r="D106" s="325"/>
      <c r="E106" s="311"/>
      <c r="F106" s="76">
        <f t="shared" si="30"/>
        <v>19.248395741568004</v>
      </c>
      <c r="G106" s="76">
        <f t="shared" si="30"/>
        <v>23.356039327167998</v>
      </c>
      <c r="H106" s="76">
        <f t="shared" si="30"/>
        <v>28.335643311167999</v>
      </c>
      <c r="K106" s="312"/>
    </row>
    <row r="107" spans="2:11" outlineLevel="1">
      <c r="C107" s="307">
        <v>43586</v>
      </c>
      <c r="D107" s="325"/>
      <c r="E107" s="309"/>
      <c r="F107" s="76">
        <f t="shared" si="30"/>
        <v>19.248395741568004</v>
      </c>
      <c r="G107" s="76">
        <f t="shared" si="30"/>
        <v>23.356039327167998</v>
      </c>
      <c r="H107" s="76">
        <f t="shared" si="30"/>
        <v>28.335643311167999</v>
      </c>
      <c r="K107" s="312"/>
    </row>
    <row r="108" spans="2:11" outlineLevel="1">
      <c r="C108" s="307">
        <v>43617</v>
      </c>
      <c r="D108" s="325"/>
      <c r="E108" s="313"/>
      <c r="F108" s="76">
        <f t="shared" si="30"/>
        <v>19.248395741568004</v>
      </c>
      <c r="G108" s="76">
        <f t="shared" si="30"/>
        <v>23.356039327167998</v>
      </c>
      <c r="H108" s="76">
        <f t="shared" si="30"/>
        <v>28.335643311167999</v>
      </c>
      <c r="K108" s="312"/>
    </row>
    <row r="109" spans="2:11" outlineLevel="1">
      <c r="C109" s="307">
        <v>43647</v>
      </c>
      <c r="D109" s="325"/>
      <c r="E109" s="311"/>
      <c r="F109" s="76">
        <f t="shared" si="30"/>
        <v>19.248395741568004</v>
      </c>
      <c r="G109" s="76">
        <f t="shared" si="30"/>
        <v>23.356039327167998</v>
      </c>
      <c r="H109" s="76">
        <f t="shared" si="30"/>
        <v>28.335643311167999</v>
      </c>
      <c r="K109" s="312"/>
    </row>
    <row r="110" spans="2:11" outlineLevel="1">
      <c r="C110" s="307">
        <v>43678</v>
      </c>
      <c r="D110" s="325"/>
      <c r="E110" s="309"/>
      <c r="F110" s="76">
        <f t="shared" si="30"/>
        <v>19.248395741568004</v>
      </c>
      <c r="G110" s="76">
        <f t="shared" si="30"/>
        <v>23.356039327167998</v>
      </c>
      <c r="H110" s="76">
        <f t="shared" si="30"/>
        <v>28.335643311167999</v>
      </c>
      <c r="K110" s="312"/>
    </row>
    <row r="111" spans="2:11" outlineLevel="1">
      <c r="C111" s="307">
        <v>43709</v>
      </c>
      <c r="D111" s="325"/>
      <c r="E111" s="313"/>
      <c r="F111" s="76">
        <f t="shared" si="30"/>
        <v>19.248395741568004</v>
      </c>
      <c r="G111" s="76">
        <f t="shared" si="30"/>
        <v>23.356039327167998</v>
      </c>
      <c r="H111" s="76">
        <f t="shared" si="30"/>
        <v>28.335643311167999</v>
      </c>
      <c r="K111" s="312"/>
    </row>
    <row r="112" spans="2:11" outlineLevel="1">
      <c r="C112" s="307">
        <v>43739</v>
      </c>
      <c r="D112" s="325"/>
      <c r="E112" s="311"/>
      <c r="F112" s="76">
        <f t="shared" si="30"/>
        <v>19.248395741568004</v>
      </c>
      <c r="G112" s="76">
        <f t="shared" si="30"/>
        <v>23.356039327167998</v>
      </c>
      <c r="H112" s="76">
        <f t="shared" si="30"/>
        <v>28.335643311167999</v>
      </c>
      <c r="K112" s="312"/>
    </row>
    <row r="113" spans="2:11" outlineLevel="1">
      <c r="C113" s="307">
        <v>43770</v>
      </c>
      <c r="D113" s="325"/>
      <c r="E113" s="309"/>
      <c r="F113" s="76">
        <f t="shared" si="30"/>
        <v>19.248395741568004</v>
      </c>
      <c r="G113" s="76">
        <f t="shared" si="30"/>
        <v>23.356039327167998</v>
      </c>
      <c r="H113" s="76">
        <f t="shared" si="30"/>
        <v>28.335643311167999</v>
      </c>
      <c r="K113" s="312"/>
    </row>
    <row r="114" spans="2:11" ht="13.5" outlineLevel="1" thickBot="1">
      <c r="C114" s="314">
        <v>43800</v>
      </c>
      <c r="D114" s="326"/>
      <c r="E114" s="316"/>
      <c r="F114" s="79">
        <f t="shared" si="30"/>
        <v>19.248395741568004</v>
      </c>
      <c r="G114" s="79">
        <f t="shared" si="30"/>
        <v>23.356039327167998</v>
      </c>
      <c r="H114" s="79">
        <f t="shared" si="30"/>
        <v>28.335643311167999</v>
      </c>
      <c r="K114" s="312"/>
    </row>
    <row r="115" spans="2:11" s="301" customFormat="1">
      <c r="B115" s="301" t="s">
        <v>17</v>
      </c>
      <c r="C115" s="302">
        <v>2020</v>
      </c>
      <c r="D115" s="303"/>
      <c r="E115" s="304"/>
      <c r="F115" s="75">
        <f>MIN(F116:F127)</f>
        <v>19.248395741568004</v>
      </c>
      <c r="G115" s="75">
        <f t="shared" ref="G115:H115" si="31">MIN(G116:G127)</f>
        <v>23.356039327167998</v>
      </c>
      <c r="H115" s="75">
        <f t="shared" si="31"/>
        <v>28.335643311167999</v>
      </c>
      <c r="K115" s="318"/>
    </row>
    <row r="116" spans="2:11" outlineLevel="1">
      <c r="B116" s="217" t="s">
        <v>17</v>
      </c>
      <c r="C116" s="307">
        <v>43831</v>
      </c>
      <c r="D116" s="325"/>
      <c r="E116" s="320"/>
      <c r="F116" s="76">
        <f>F114</f>
        <v>19.248395741568004</v>
      </c>
      <c r="G116" s="76">
        <f t="shared" ref="G116:H116" si="32">G114</f>
        <v>23.356039327167998</v>
      </c>
      <c r="H116" s="76">
        <f t="shared" si="32"/>
        <v>28.335643311167999</v>
      </c>
      <c r="I116" s="321">
        <f>I103*(1+$E116)</f>
        <v>19.201989486422399</v>
      </c>
      <c r="J116" s="321">
        <f t="shared" ref="J116:K116" si="33">J103*(1+$E116)</f>
        <v>23.305789903894397</v>
      </c>
      <c r="K116" s="323">
        <f t="shared" si="33"/>
        <v>28.241197454422398</v>
      </c>
    </row>
    <row r="117" spans="2:11" outlineLevel="1">
      <c r="C117" s="307">
        <v>43862</v>
      </c>
      <c r="D117" s="325"/>
      <c r="E117" s="309"/>
      <c r="F117" s="76">
        <f t="shared" ref="F117:H127" si="34">F116</f>
        <v>19.248395741568004</v>
      </c>
      <c r="G117" s="76">
        <f t="shared" si="34"/>
        <v>23.356039327167998</v>
      </c>
      <c r="H117" s="76">
        <f t="shared" si="34"/>
        <v>28.335643311167999</v>
      </c>
      <c r="K117" s="312"/>
    </row>
    <row r="118" spans="2:11" outlineLevel="1">
      <c r="C118" s="307">
        <v>43891</v>
      </c>
      <c r="D118" s="325"/>
      <c r="E118" s="313"/>
      <c r="F118" s="76">
        <f t="shared" si="34"/>
        <v>19.248395741568004</v>
      </c>
      <c r="G118" s="76">
        <f t="shared" si="34"/>
        <v>23.356039327167998</v>
      </c>
      <c r="H118" s="76">
        <f t="shared" si="34"/>
        <v>28.335643311167999</v>
      </c>
      <c r="K118" s="312"/>
    </row>
    <row r="119" spans="2:11" outlineLevel="1">
      <c r="C119" s="307">
        <v>43922</v>
      </c>
      <c r="D119" s="325"/>
      <c r="E119" s="311"/>
      <c r="F119" s="76">
        <f t="shared" si="34"/>
        <v>19.248395741568004</v>
      </c>
      <c r="G119" s="76">
        <f t="shared" si="34"/>
        <v>23.356039327167998</v>
      </c>
      <c r="H119" s="76">
        <f t="shared" si="34"/>
        <v>28.335643311167999</v>
      </c>
      <c r="K119" s="312"/>
    </row>
    <row r="120" spans="2:11" outlineLevel="1">
      <c r="C120" s="307">
        <v>43952</v>
      </c>
      <c r="D120" s="325"/>
      <c r="E120" s="309"/>
      <c r="F120" s="76">
        <f t="shared" si="34"/>
        <v>19.248395741568004</v>
      </c>
      <c r="G120" s="76">
        <f t="shared" si="34"/>
        <v>23.356039327167998</v>
      </c>
      <c r="H120" s="76">
        <f t="shared" si="34"/>
        <v>28.335643311167999</v>
      </c>
      <c r="K120" s="312"/>
    </row>
    <row r="121" spans="2:11" outlineLevel="1">
      <c r="C121" s="307">
        <v>43983</v>
      </c>
      <c r="D121" s="325"/>
      <c r="E121" s="313"/>
      <c r="F121" s="76">
        <f t="shared" si="34"/>
        <v>19.248395741568004</v>
      </c>
      <c r="G121" s="76">
        <f t="shared" si="34"/>
        <v>23.356039327167998</v>
      </c>
      <c r="H121" s="76">
        <f t="shared" si="34"/>
        <v>28.335643311167999</v>
      </c>
      <c r="K121" s="312"/>
    </row>
    <row r="122" spans="2:11" outlineLevel="1">
      <c r="C122" s="307">
        <v>44013</v>
      </c>
      <c r="D122" s="325"/>
      <c r="E122" s="311"/>
      <c r="F122" s="76">
        <f t="shared" si="34"/>
        <v>19.248395741568004</v>
      </c>
      <c r="G122" s="76">
        <f t="shared" si="34"/>
        <v>23.356039327167998</v>
      </c>
      <c r="H122" s="76">
        <f t="shared" si="34"/>
        <v>28.335643311167999</v>
      </c>
      <c r="K122" s="312"/>
    </row>
    <row r="123" spans="2:11" outlineLevel="1">
      <c r="C123" s="307">
        <v>44044</v>
      </c>
      <c r="D123" s="325"/>
      <c r="E123" s="309"/>
      <c r="F123" s="76">
        <f t="shared" si="34"/>
        <v>19.248395741568004</v>
      </c>
      <c r="G123" s="76">
        <f t="shared" si="34"/>
        <v>23.356039327167998</v>
      </c>
      <c r="H123" s="76">
        <f t="shared" si="34"/>
        <v>28.335643311167999</v>
      </c>
      <c r="K123" s="312"/>
    </row>
    <row r="124" spans="2:11" outlineLevel="1">
      <c r="C124" s="307">
        <v>44075</v>
      </c>
      <c r="D124" s="325"/>
      <c r="E124" s="313"/>
      <c r="F124" s="76">
        <f t="shared" si="34"/>
        <v>19.248395741568004</v>
      </c>
      <c r="G124" s="76">
        <f t="shared" si="34"/>
        <v>23.356039327167998</v>
      </c>
      <c r="H124" s="76">
        <f t="shared" si="34"/>
        <v>28.335643311167999</v>
      </c>
      <c r="K124" s="312"/>
    </row>
    <row r="125" spans="2:11" outlineLevel="1">
      <c r="C125" s="307">
        <v>44105</v>
      </c>
      <c r="D125" s="325"/>
      <c r="E125" s="311"/>
      <c r="F125" s="76">
        <f t="shared" si="34"/>
        <v>19.248395741568004</v>
      </c>
      <c r="G125" s="76">
        <f t="shared" si="34"/>
        <v>23.356039327167998</v>
      </c>
      <c r="H125" s="76">
        <f t="shared" si="34"/>
        <v>28.335643311167999</v>
      </c>
      <c r="K125" s="312"/>
    </row>
    <row r="126" spans="2:11" outlineLevel="1">
      <c r="C126" s="307">
        <v>44136</v>
      </c>
      <c r="D126" s="325"/>
      <c r="E126" s="309"/>
      <c r="F126" s="76">
        <f t="shared" si="34"/>
        <v>19.248395741568004</v>
      </c>
      <c r="G126" s="76">
        <f t="shared" si="34"/>
        <v>23.356039327167998</v>
      </c>
      <c r="H126" s="76">
        <f t="shared" si="34"/>
        <v>28.335643311167999</v>
      </c>
      <c r="K126" s="312"/>
    </row>
    <row r="127" spans="2:11" ht="13.5" outlineLevel="1" thickBot="1">
      <c r="C127" s="314">
        <v>44166</v>
      </c>
      <c r="D127" s="326"/>
      <c r="E127" s="316"/>
      <c r="F127" s="79">
        <f t="shared" si="34"/>
        <v>19.248395741568004</v>
      </c>
      <c r="G127" s="79">
        <f t="shared" si="34"/>
        <v>23.356039327167998</v>
      </c>
      <c r="H127" s="79">
        <f t="shared" si="34"/>
        <v>28.335643311167999</v>
      </c>
      <c r="K127" s="312"/>
    </row>
    <row r="128" spans="2:11" s="301" customFormat="1" ht="15.75">
      <c r="B128" s="301" t="s">
        <v>18</v>
      </c>
      <c r="C128" s="302">
        <v>2021</v>
      </c>
      <c r="D128" s="303"/>
      <c r="E128" s="304"/>
      <c r="F128" s="75">
        <f>MIN(F129:F140)</f>
        <v>18.878395741568003</v>
      </c>
      <c r="G128" s="75">
        <f t="shared" ref="G128:H128" si="35">MIN(G129:G140)</f>
        <v>22.946039327167998</v>
      </c>
      <c r="H128" s="75">
        <f t="shared" si="35"/>
        <v>27.465643311167998</v>
      </c>
      <c r="I128" s="327" t="s">
        <v>47</v>
      </c>
      <c r="J128" s="217"/>
      <c r="K128" s="312"/>
    </row>
    <row r="129" spans="2:11" outlineLevel="1">
      <c r="B129" s="217" t="s">
        <v>18</v>
      </c>
      <c r="C129" s="336">
        <v>44197</v>
      </c>
      <c r="D129" s="328" t="s">
        <v>54</v>
      </c>
      <c r="E129" s="337"/>
      <c r="F129" s="125">
        <f>F127-F27</f>
        <v>18.878395741568003</v>
      </c>
      <c r="G129" s="125">
        <f t="shared" ref="G129:H129" si="36">G127-G27</f>
        <v>22.946039327167998</v>
      </c>
      <c r="H129" s="125">
        <f t="shared" si="36"/>
        <v>27.465643311167998</v>
      </c>
      <c r="I129" s="321">
        <f>I116*(1+$E129)</f>
        <v>19.201989486422399</v>
      </c>
      <c r="J129" s="321">
        <f t="shared" ref="J129:K129" si="37">J116*(1+$E129)</f>
        <v>23.305789903894397</v>
      </c>
      <c r="K129" s="323">
        <f t="shared" si="37"/>
        <v>28.241197454422398</v>
      </c>
    </row>
    <row r="130" spans="2:11" outlineLevel="1">
      <c r="C130" s="307">
        <v>44228</v>
      </c>
      <c r="D130" s="325"/>
      <c r="E130" s="309"/>
      <c r="F130" s="76">
        <f t="shared" ref="F130:H140" si="38">F129</f>
        <v>18.878395741568003</v>
      </c>
      <c r="G130" s="76">
        <f t="shared" si="38"/>
        <v>22.946039327167998</v>
      </c>
      <c r="H130" s="76">
        <f t="shared" si="38"/>
        <v>27.465643311167998</v>
      </c>
      <c r="K130" s="312"/>
    </row>
    <row r="131" spans="2:11" outlineLevel="1">
      <c r="C131" s="307">
        <v>44256</v>
      </c>
      <c r="D131" s="325"/>
      <c r="E131" s="313"/>
      <c r="F131" s="76">
        <f t="shared" si="38"/>
        <v>18.878395741568003</v>
      </c>
      <c r="G131" s="76">
        <f t="shared" si="38"/>
        <v>22.946039327167998</v>
      </c>
      <c r="H131" s="76">
        <f t="shared" si="38"/>
        <v>27.465643311167998</v>
      </c>
      <c r="K131" s="312"/>
    </row>
    <row r="132" spans="2:11" outlineLevel="1">
      <c r="C132" s="307">
        <v>44287</v>
      </c>
      <c r="D132" s="325"/>
      <c r="E132" s="311"/>
      <c r="F132" s="76">
        <f t="shared" si="38"/>
        <v>18.878395741568003</v>
      </c>
      <c r="G132" s="76">
        <f t="shared" si="38"/>
        <v>22.946039327167998</v>
      </c>
      <c r="H132" s="76">
        <f t="shared" si="38"/>
        <v>27.465643311167998</v>
      </c>
      <c r="K132" s="312"/>
    </row>
    <row r="133" spans="2:11" outlineLevel="1">
      <c r="C133" s="307">
        <v>44317</v>
      </c>
      <c r="D133" s="325"/>
      <c r="E133" s="309"/>
      <c r="F133" s="76">
        <f t="shared" si="38"/>
        <v>18.878395741568003</v>
      </c>
      <c r="G133" s="76">
        <f t="shared" si="38"/>
        <v>22.946039327167998</v>
      </c>
      <c r="H133" s="76">
        <f t="shared" si="38"/>
        <v>27.465643311167998</v>
      </c>
      <c r="K133" s="312"/>
    </row>
    <row r="134" spans="2:11" outlineLevel="1">
      <c r="C134" s="307">
        <v>44348</v>
      </c>
      <c r="D134" s="325"/>
      <c r="E134" s="313"/>
      <c r="F134" s="76">
        <f t="shared" si="38"/>
        <v>18.878395741568003</v>
      </c>
      <c r="G134" s="76">
        <f t="shared" si="38"/>
        <v>22.946039327167998</v>
      </c>
      <c r="H134" s="76">
        <f t="shared" si="38"/>
        <v>27.465643311167998</v>
      </c>
      <c r="K134" s="312"/>
    </row>
    <row r="135" spans="2:11" outlineLevel="1">
      <c r="C135" s="307">
        <v>44378</v>
      </c>
      <c r="D135" s="325"/>
      <c r="E135" s="311"/>
      <c r="F135" s="76">
        <f t="shared" si="38"/>
        <v>18.878395741568003</v>
      </c>
      <c r="G135" s="76">
        <f t="shared" si="38"/>
        <v>22.946039327167998</v>
      </c>
      <c r="H135" s="76">
        <f t="shared" si="38"/>
        <v>27.465643311167998</v>
      </c>
      <c r="K135" s="312"/>
    </row>
    <row r="136" spans="2:11" outlineLevel="1">
      <c r="C136" s="307">
        <v>44409</v>
      </c>
      <c r="D136" s="325"/>
      <c r="E136" s="309"/>
      <c r="F136" s="76">
        <f t="shared" si="38"/>
        <v>18.878395741568003</v>
      </c>
      <c r="G136" s="76">
        <f t="shared" si="38"/>
        <v>22.946039327167998</v>
      </c>
      <c r="H136" s="76">
        <f t="shared" si="38"/>
        <v>27.465643311167998</v>
      </c>
      <c r="K136" s="312"/>
    </row>
    <row r="137" spans="2:11" outlineLevel="1">
      <c r="C137" s="307">
        <v>44440</v>
      </c>
      <c r="D137" s="325"/>
      <c r="E137" s="313"/>
      <c r="F137" s="76">
        <f t="shared" si="38"/>
        <v>18.878395741568003</v>
      </c>
      <c r="G137" s="76">
        <f t="shared" si="38"/>
        <v>22.946039327167998</v>
      </c>
      <c r="H137" s="76">
        <f t="shared" si="38"/>
        <v>27.465643311167998</v>
      </c>
      <c r="K137" s="312"/>
    </row>
    <row r="138" spans="2:11" outlineLevel="1">
      <c r="C138" s="307">
        <v>44470</v>
      </c>
      <c r="D138" s="325"/>
      <c r="E138" s="311"/>
      <c r="F138" s="76">
        <f t="shared" si="38"/>
        <v>18.878395741568003</v>
      </c>
      <c r="G138" s="76">
        <f t="shared" si="38"/>
        <v>22.946039327167998</v>
      </c>
      <c r="H138" s="76">
        <f t="shared" si="38"/>
        <v>27.465643311167998</v>
      </c>
      <c r="K138" s="312"/>
    </row>
    <row r="139" spans="2:11" outlineLevel="1">
      <c r="C139" s="307">
        <v>44501</v>
      </c>
      <c r="D139" s="325"/>
      <c r="E139" s="309"/>
      <c r="F139" s="76">
        <f t="shared" si="38"/>
        <v>18.878395741568003</v>
      </c>
      <c r="G139" s="76">
        <f t="shared" si="38"/>
        <v>22.946039327167998</v>
      </c>
      <c r="H139" s="76">
        <f t="shared" si="38"/>
        <v>27.465643311167998</v>
      </c>
      <c r="K139" s="312"/>
    </row>
    <row r="140" spans="2:11" ht="13.5" outlineLevel="1" thickBot="1">
      <c r="C140" s="314">
        <v>44531</v>
      </c>
      <c r="D140" s="326"/>
      <c r="E140" s="316"/>
      <c r="F140" s="79">
        <f t="shared" si="38"/>
        <v>18.878395741568003</v>
      </c>
      <c r="G140" s="79">
        <f t="shared" si="38"/>
        <v>22.946039327167998</v>
      </c>
      <c r="H140" s="79">
        <f t="shared" si="38"/>
        <v>27.465643311167998</v>
      </c>
      <c r="K140" s="312"/>
    </row>
    <row r="141" spans="2:11" s="301" customFormat="1">
      <c r="B141" s="301" t="s">
        <v>19</v>
      </c>
      <c r="C141" s="302">
        <v>2022</v>
      </c>
      <c r="D141" s="303"/>
      <c r="E141" s="304"/>
      <c r="F141" s="75">
        <f>MIN(F142:F153)</f>
        <v>18.878395741568003</v>
      </c>
      <c r="G141" s="75">
        <f t="shared" ref="G141:H141" si="39">MIN(G142:G153)</f>
        <v>22.946039327167998</v>
      </c>
      <c r="H141" s="75">
        <f t="shared" si="39"/>
        <v>27.465643311167998</v>
      </c>
      <c r="K141" s="318"/>
    </row>
    <row r="142" spans="2:11" outlineLevel="1">
      <c r="B142" s="217" t="s">
        <v>19</v>
      </c>
      <c r="C142" s="307">
        <v>44562</v>
      </c>
      <c r="D142" s="325"/>
      <c r="E142" s="320"/>
      <c r="F142" s="76">
        <f>F140</f>
        <v>18.878395741568003</v>
      </c>
      <c r="G142" s="76">
        <f t="shared" ref="G142:H142" si="40">G140</f>
        <v>22.946039327167998</v>
      </c>
      <c r="H142" s="76">
        <f t="shared" si="40"/>
        <v>27.465643311167998</v>
      </c>
      <c r="I142" s="321">
        <f>I129*(1+$E142)</f>
        <v>19.201989486422399</v>
      </c>
      <c r="J142" s="321">
        <f t="shared" ref="J142:K142" si="41">J129*(1+$E142)</f>
        <v>23.305789903894397</v>
      </c>
      <c r="K142" s="323">
        <f t="shared" si="41"/>
        <v>28.241197454422398</v>
      </c>
    </row>
    <row r="143" spans="2:11" outlineLevel="1">
      <c r="C143" s="307">
        <v>44593</v>
      </c>
      <c r="D143" s="325"/>
      <c r="E143" s="309"/>
      <c r="F143" s="76">
        <f t="shared" ref="F143:H153" si="42">F142</f>
        <v>18.878395741568003</v>
      </c>
      <c r="G143" s="76">
        <f t="shared" si="42"/>
        <v>22.946039327167998</v>
      </c>
      <c r="H143" s="76">
        <f t="shared" si="42"/>
        <v>27.465643311167998</v>
      </c>
      <c r="K143" s="312"/>
    </row>
    <row r="144" spans="2:11" outlineLevel="1">
      <c r="C144" s="307">
        <v>44621</v>
      </c>
      <c r="D144" s="325"/>
      <c r="E144" s="313"/>
      <c r="F144" s="76">
        <f t="shared" si="42"/>
        <v>18.878395741568003</v>
      </c>
      <c r="G144" s="76">
        <f t="shared" si="42"/>
        <v>22.946039327167998</v>
      </c>
      <c r="H144" s="76">
        <f t="shared" si="42"/>
        <v>27.465643311167998</v>
      </c>
      <c r="K144" s="312"/>
    </row>
    <row r="145" spans="2:11" outlineLevel="1">
      <c r="C145" s="307">
        <v>44652</v>
      </c>
      <c r="D145" s="325"/>
      <c r="E145" s="311"/>
      <c r="F145" s="76">
        <f t="shared" si="42"/>
        <v>18.878395741568003</v>
      </c>
      <c r="G145" s="76">
        <f t="shared" si="42"/>
        <v>22.946039327167998</v>
      </c>
      <c r="H145" s="76">
        <f t="shared" si="42"/>
        <v>27.465643311167998</v>
      </c>
      <c r="K145" s="312"/>
    </row>
    <row r="146" spans="2:11" outlineLevel="1">
      <c r="C146" s="307">
        <v>44682</v>
      </c>
      <c r="D146" s="325"/>
      <c r="E146" s="309"/>
      <c r="F146" s="76">
        <f t="shared" si="42"/>
        <v>18.878395741568003</v>
      </c>
      <c r="G146" s="76">
        <f t="shared" si="42"/>
        <v>22.946039327167998</v>
      </c>
      <c r="H146" s="76">
        <f t="shared" si="42"/>
        <v>27.465643311167998</v>
      </c>
      <c r="K146" s="312"/>
    </row>
    <row r="147" spans="2:11" outlineLevel="1">
      <c r="C147" s="307">
        <v>44713</v>
      </c>
      <c r="D147" s="325"/>
      <c r="E147" s="313"/>
      <c r="F147" s="76">
        <f t="shared" si="42"/>
        <v>18.878395741568003</v>
      </c>
      <c r="G147" s="76">
        <f t="shared" si="42"/>
        <v>22.946039327167998</v>
      </c>
      <c r="H147" s="76">
        <f t="shared" si="42"/>
        <v>27.465643311167998</v>
      </c>
      <c r="K147" s="312"/>
    </row>
    <row r="148" spans="2:11" outlineLevel="1">
      <c r="C148" s="307">
        <v>44743</v>
      </c>
      <c r="D148" s="325"/>
      <c r="E148" s="311"/>
      <c r="F148" s="76">
        <f t="shared" si="42"/>
        <v>18.878395741568003</v>
      </c>
      <c r="G148" s="76">
        <f t="shared" si="42"/>
        <v>22.946039327167998</v>
      </c>
      <c r="H148" s="76">
        <f t="shared" si="42"/>
        <v>27.465643311167998</v>
      </c>
      <c r="K148" s="312"/>
    </row>
    <row r="149" spans="2:11" outlineLevel="1">
      <c r="C149" s="307">
        <v>44774</v>
      </c>
      <c r="D149" s="325"/>
      <c r="E149" s="309"/>
      <c r="F149" s="76">
        <f t="shared" si="42"/>
        <v>18.878395741568003</v>
      </c>
      <c r="G149" s="76">
        <f t="shared" si="42"/>
        <v>22.946039327167998</v>
      </c>
      <c r="H149" s="76">
        <f t="shared" si="42"/>
        <v>27.465643311167998</v>
      </c>
      <c r="K149" s="312"/>
    </row>
    <row r="150" spans="2:11" outlineLevel="1">
      <c r="C150" s="307">
        <v>44805</v>
      </c>
      <c r="D150" s="325"/>
      <c r="E150" s="313"/>
      <c r="F150" s="76">
        <f t="shared" si="42"/>
        <v>18.878395741568003</v>
      </c>
      <c r="G150" s="76">
        <f t="shared" si="42"/>
        <v>22.946039327167998</v>
      </c>
      <c r="H150" s="76">
        <f t="shared" si="42"/>
        <v>27.465643311167998</v>
      </c>
      <c r="K150" s="312"/>
    </row>
    <row r="151" spans="2:11" outlineLevel="1">
      <c r="C151" s="307">
        <v>44835</v>
      </c>
      <c r="D151" s="325"/>
      <c r="E151" s="311"/>
      <c r="F151" s="76">
        <f t="shared" si="42"/>
        <v>18.878395741568003</v>
      </c>
      <c r="G151" s="76">
        <f t="shared" si="42"/>
        <v>22.946039327167998</v>
      </c>
      <c r="H151" s="76">
        <f t="shared" si="42"/>
        <v>27.465643311167998</v>
      </c>
      <c r="K151" s="312"/>
    </row>
    <row r="152" spans="2:11" outlineLevel="1">
      <c r="C152" s="307">
        <v>44866</v>
      </c>
      <c r="D152" s="325"/>
      <c r="E152" s="309"/>
      <c r="F152" s="76">
        <f t="shared" si="42"/>
        <v>18.878395741568003</v>
      </c>
      <c r="G152" s="76">
        <f t="shared" si="42"/>
        <v>22.946039327167998</v>
      </c>
      <c r="H152" s="76">
        <f t="shared" si="42"/>
        <v>27.465643311167998</v>
      </c>
      <c r="K152" s="312"/>
    </row>
    <row r="153" spans="2:11" ht="13.5" outlineLevel="1" thickBot="1">
      <c r="C153" s="314">
        <v>44896</v>
      </c>
      <c r="D153" s="326"/>
      <c r="E153" s="316"/>
      <c r="F153" s="79">
        <f t="shared" si="42"/>
        <v>18.878395741568003</v>
      </c>
      <c r="G153" s="79">
        <f t="shared" si="42"/>
        <v>22.946039327167998</v>
      </c>
      <c r="H153" s="79">
        <f t="shared" si="42"/>
        <v>27.465643311167998</v>
      </c>
      <c r="K153" s="312"/>
    </row>
    <row r="154" spans="2:11" s="301" customFormat="1">
      <c r="B154" s="301" t="s">
        <v>20</v>
      </c>
      <c r="C154" s="302">
        <v>2023</v>
      </c>
      <c r="D154" s="303"/>
      <c r="E154" s="304"/>
      <c r="F154" s="75">
        <f>MIN(F155:F166)</f>
        <v>18.878395741568003</v>
      </c>
      <c r="G154" s="75">
        <f t="shared" ref="G154:H154" si="43">MIN(G155:G166)</f>
        <v>22.946039327167998</v>
      </c>
      <c r="H154" s="75">
        <f t="shared" si="43"/>
        <v>27.465643311167998</v>
      </c>
      <c r="K154" s="318"/>
    </row>
    <row r="155" spans="2:11" outlineLevel="1">
      <c r="B155" s="217" t="s">
        <v>20</v>
      </c>
      <c r="C155" s="307">
        <v>44927</v>
      </c>
      <c r="D155" s="325"/>
      <c r="E155" s="320"/>
      <c r="F155" s="76">
        <f>F153</f>
        <v>18.878395741568003</v>
      </c>
      <c r="G155" s="76">
        <f t="shared" ref="G155:H155" si="44">G153</f>
        <v>22.946039327167998</v>
      </c>
      <c r="H155" s="76">
        <f t="shared" si="44"/>
        <v>27.465643311167998</v>
      </c>
      <c r="I155" s="321">
        <f>I142*(1+$E155)</f>
        <v>19.201989486422399</v>
      </c>
      <c r="J155" s="321">
        <f t="shared" ref="J155:K155" si="45">J142*(1+$E155)</f>
        <v>23.305789903894397</v>
      </c>
      <c r="K155" s="323">
        <f t="shared" si="45"/>
        <v>28.241197454422398</v>
      </c>
    </row>
    <row r="156" spans="2:11" outlineLevel="1">
      <c r="C156" s="307">
        <v>44958</v>
      </c>
      <c r="D156" s="325"/>
      <c r="E156" s="309"/>
      <c r="F156" s="76">
        <f t="shared" ref="F156:H166" si="46">F155</f>
        <v>18.878395741568003</v>
      </c>
      <c r="G156" s="76">
        <f t="shared" si="46"/>
        <v>22.946039327167998</v>
      </c>
      <c r="H156" s="76">
        <f t="shared" si="46"/>
        <v>27.465643311167998</v>
      </c>
      <c r="K156" s="312"/>
    </row>
    <row r="157" spans="2:11" outlineLevel="1">
      <c r="C157" s="307">
        <v>44986</v>
      </c>
      <c r="D157" s="325"/>
      <c r="E157" s="313"/>
      <c r="F157" s="76">
        <f t="shared" si="46"/>
        <v>18.878395741568003</v>
      </c>
      <c r="G157" s="76">
        <f t="shared" si="46"/>
        <v>22.946039327167998</v>
      </c>
      <c r="H157" s="76">
        <f t="shared" si="46"/>
        <v>27.465643311167998</v>
      </c>
      <c r="K157" s="312"/>
    </row>
    <row r="158" spans="2:11" outlineLevel="1">
      <c r="C158" s="307">
        <v>45017</v>
      </c>
      <c r="D158" s="325"/>
      <c r="E158" s="311"/>
      <c r="F158" s="76">
        <f t="shared" si="46"/>
        <v>18.878395741568003</v>
      </c>
      <c r="G158" s="76">
        <f t="shared" si="46"/>
        <v>22.946039327167998</v>
      </c>
      <c r="H158" s="76">
        <f t="shared" si="46"/>
        <v>27.465643311167998</v>
      </c>
      <c r="K158" s="312"/>
    </row>
    <row r="159" spans="2:11" outlineLevel="1">
      <c r="C159" s="307">
        <v>45047</v>
      </c>
      <c r="D159" s="325"/>
      <c r="E159" s="309"/>
      <c r="F159" s="76">
        <f t="shared" si="46"/>
        <v>18.878395741568003</v>
      </c>
      <c r="G159" s="76">
        <f t="shared" si="46"/>
        <v>22.946039327167998</v>
      </c>
      <c r="H159" s="76">
        <f t="shared" si="46"/>
        <v>27.465643311167998</v>
      </c>
      <c r="K159" s="312"/>
    </row>
    <row r="160" spans="2:11" outlineLevel="1">
      <c r="C160" s="307">
        <v>45078</v>
      </c>
      <c r="D160" s="325"/>
      <c r="E160" s="313"/>
      <c r="F160" s="76">
        <f t="shared" si="46"/>
        <v>18.878395741568003</v>
      </c>
      <c r="G160" s="76">
        <f t="shared" si="46"/>
        <v>22.946039327167998</v>
      </c>
      <c r="H160" s="76">
        <f t="shared" si="46"/>
        <v>27.465643311167998</v>
      </c>
      <c r="K160" s="312"/>
    </row>
    <row r="161" spans="2:11" outlineLevel="1">
      <c r="C161" s="307">
        <v>45108</v>
      </c>
      <c r="D161" s="325"/>
      <c r="E161" s="311"/>
      <c r="F161" s="76">
        <f t="shared" si="46"/>
        <v>18.878395741568003</v>
      </c>
      <c r="G161" s="76">
        <f t="shared" si="46"/>
        <v>22.946039327167998</v>
      </c>
      <c r="H161" s="76">
        <f t="shared" si="46"/>
        <v>27.465643311167998</v>
      </c>
      <c r="K161" s="312"/>
    </row>
    <row r="162" spans="2:11" outlineLevel="1">
      <c r="C162" s="307">
        <v>45139</v>
      </c>
      <c r="D162" s="325"/>
      <c r="E162" s="309"/>
      <c r="F162" s="76">
        <f t="shared" si="46"/>
        <v>18.878395741568003</v>
      </c>
      <c r="G162" s="76">
        <f t="shared" si="46"/>
        <v>22.946039327167998</v>
      </c>
      <c r="H162" s="76">
        <f t="shared" si="46"/>
        <v>27.465643311167998</v>
      </c>
      <c r="K162" s="312"/>
    </row>
    <row r="163" spans="2:11" outlineLevel="1">
      <c r="C163" s="307">
        <v>45170</v>
      </c>
      <c r="D163" s="325"/>
      <c r="E163" s="313"/>
      <c r="F163" s="76">
        <f t="shared" si="46"/>
        <v>18.878395741568003</v>
      </c>
      <c r="G163" s="76">
        <f t="shared" si="46"/>
        <v>22.946039327167998</v>
      </c>
      <c r="H163" s="76">
        <f t="shared" si="46"/>
        <v>27.465643311167998</v>
      </c>
      <c r="K163" s="312"/>
    </row>
    <row r="164" spans="2:11" outlineLevel="1">
      <c r="C164" s="307">
        <v>45200</v>
      </c>
      <c r="D164" s="325"/>
      <c r="E164" s="311"/>
      <c r="F164" s="76">
        <f t="shared" si="46"/>
        <v>18.878395741568003</v>
      </c>
      <c r="G164" s="76">
        <f t="shared" si="46"/>
        <v>22.946039327167998</v>
      </c>
      <c r="H164" s="76">
        <f t="shared" si="46"/>
        <v>27.465643311167998</v>
      </c>
      <c r="K164" s="312"/>
    </row>
    <row r="165" spans="2:11" outlineLevel="1">
      <c r="C165" s="307">
        <v>45231</v>
      </c>
      <c r="D165" s="325"/>
      <c r="E165" s="309"/>
      <c r="F165" s="76">
        <f t="shared" si="46"/>
        <v>18.878395741568003</v>
      </c>
      <c r="G165" s="76">
        <f t="shared" si="46"/>
        <v>22.946039327167998</v>
      </c>
      <c r="H165" s="76">
        <f t="shared" si="46"/>
        <v>27.465643311167998</v>
      </c>
      <c r="K165" s="312"/>
    </row>
    <row r="166" spans="2:11" ht="13.5" outlineLevel="1" thickBot="1">
      <c r="C166" s="314">
        <v>45261</v>
      </c>
      <c r="D166" s="326"/>
      <c r="E166" s="316"/>
      <c r="F166" s="79">
        <f t="shared" si="46"/>
        <v>18.878395741568003</v>
      </c>
      <c r="G166" s="79">
        <f t="shared" si="46"/>
        <v>22.946039327167998</v>
      </c>
      <c r="H166" s="79">
        <f t="shared" si="46"/>
        <v>27.465643311167998</v>
      </c>
      <c r="K166" s="312"/>
    </row>
    <row r="167" spans="2:11" s="301" customFormat="1">
      <c r="B167" s="301" t="s">
        <v>21</v>
      </c>
      <c r="C167" s="302">
        <v>2024</v>
      </c>
      <c r="D167" s="303"/>
      <c r="E167" s="304"/>
      <c r="F167" s="75">
        <f>MIN(F168:F179)</f>
        <v>18.878395741568003</v>
      </c>
      <c r="G167" s="75">
        <f t="shared" ref="G167:H167" si="47">MIN(G168:G179)</f>
        <v>22.946039327167998</v>
      </c>
      <c r="H167" s="75">
        <f t="shared" si="47"/>
        <v>27.465643311167998</v>
      </c>
      <c r="K167" s="318"/>
    </row>
    <row r="168" spans="2:11" outlineLevel="1">
      <c r="B168" s="217" t="s">
        <v>21</v>
      </c>
      <c r="C168" s="307">
        <v>45292</v>
      </c>
      <c r="D168" s="325"/>
      <c r="E168" s="320"/>
      <c r="F168" s="76">
        <f>F166</f>
        <v>18.878395741568003</v>
      </c>
      <c r="G168" s="76">
        <f t="shared" ref="G168:H168" si="48">G166</f>
        <v>22.946039327167998</v>
      </c>
      <c r="H168" s="76">
        <f t="shared" si="48"/>
        <v>27.465643311167998</v>
      </c>
      <c r="I168" s="321">
        <f>I155*(1+$E168)</f>
        <v>19.201989486422399</v>
      </c>
      <c r="J168" s="321">
        <f t="shared" ref="J168:K168" si="49">J155*(1+$E168)</f>
        <v>23.305789903894397</v>
      </c>
      <c r="K168" s="323">
        <f t="shared" si="49"/>
        <v>28.241197454422398</v>
      </c>
    </row>
    <row r="169" spans="2:11" outlineLevel="1">
      <c r="C169" s="307">
        <v>45323</v>
      </c>
      <c r="D169" s="325"/>
      <c r="E169" s="309"/>
      <c r="F169" s="76">
        <f t="shared" ref="F169:H179" si="50">F168</f>
        <v>18.878395741568003</v>
      </c>
      <c r="G169" s="76">
        <f t="shared" si="50"/>
        <v>22.946039327167998</v>
      </c>
      <c r="H169" s="76">
        <f t="shared" si="50"/>
        <v>27.465643311167998</v>
      </c>
      <c r="K169" s="312"/>
    </row>
    <row r="170" spans="2:11" outlineLevel="1">
      <c r="C170" s="307">
        <v>45352</v>
      </c>
      <c r="D170" s="325"/>
      <c r="E170" s="313"/>
      <c r="F170" s="76">
        <f t="shared" si="50"/>
        <v>18.878395741568003</v>
      </c>
      <c r="G170" s="76">
        <f t="shared" si="50"/>
        <v>22.946039327167998</v>
      </c>
      <c r="H170" s="76">
        <f t="shared" si="50"/>
        <v>27.465643311167998</v>
      </c>
      <c r="K170" s="312"/>
    </row>
    <row r="171" spans="2:11" outlineLevel="1">
      <c r="C171" s="307">
        <v>45383</v>
      </c>
      <c r="D171" s="325"/>
      <c r="E171" s="311"/>
      <c r="F171" s="76">
        <f t="shared" si="50"/>
        <v>18.878395741568003</v>
      </c>
      <c r="G171" s="76">
        <f t="shared" si="50"/>
        <v>22.946039327167998</v>
      </c>
      <c r="H171" s="76">
        <f t="shared" si="50"/>
        <v>27.465643311167998</v>
      </c>
      <c r="K171" s="312"/>
    </row>
    <row r="172" spans="2:11" outlineLevel="1">
      <c r="C172" s="307">
        <v>45413</v>
      </c>
      <c r="D172" s="325"/>
      <c r="E172" s="309"/>
      <c r="F172" s="76">
        <f t="shared" si="50"/>
        <v>18.878395741568003</v>
      </c>
      <c r="G172" s="76">
        <f t="shared" si="50"/>
        <v>22.946039327167998</v>
      </c>
      <c r="H172" s="76">
        <f t="shared" si="50"/>
        <v>27.465643311167998</v>
      </c>
      <c r="K172" s="312"/>
    </row>
    <row r="173" spans="2:11" outlineLevel="1">
      <c r="C173" s="307">
        <v>45444</v>
      </c>
      <c r="D173" s="325"/>
      <c r="E173" s="313"/>
      <c r="F173" s="76">
        <f t="shared" si="50"/>
        <v>18.878395741568003</v>
      </c>
      <c r="G173" s="76">
        <f t="shared" si="50"/>
        <v>22.946039327167998</v>
      </c>
      <c r="H173" s="76">
        <f t="shared" si="50"/>
        <v>27.465643311167998</v>
      </c>
      <c r="K173" s="312"/>
    </row>
    <row r="174" spans="2:11" outlineLevel="1">
      <c r="C174" s="307">
        <v>45474</v>
      </c>
      <c r="D174" s="325"/>
      <c r="E174" s="311"/>
      <c r="F174" s="76">
        <f t="shared" si="50"/>
        <v>18.878395741568003</v>
      </c>
      <c r="G174" s="76">
        <f t="shared" si="50"/>
        <v>22.946039327167998</v>
      </c>
      <c r="H174" s="76">
        <f t="shared" si="50"/>
        <v>27.465643311167998</v>
      </c>
      <c r="K174" s="312"/>
    </row>
    <row r="175" spans="2:11" outlineLevel="1">
      <c r="C175" s="307">
        <v>45505</v>
      </c>
      <c r="D175" s="325"/>
      <c r="E175" s="309"/>
      <c r="F175" s="76">
        <f t="shared" si="50"/>
        <v>18.878395741568003</v>
      </c>
      <c r="G175" s="76">
        <f t="shared" si="50"/>
        <v>22.946039327167998</v>
      </c>
      <c r="H175" s="76">
        <f t="shared" si="50"/>
        <v>27.465643311167998</v>
      </c>
      <c r="K175" s="312"/>
    </row>
    <row r="176" spans="2:11" outlineLevel="1">
      <c r="C176" s="307">
        <v>45536</v>
      </c>
      <c r="D176" s="325"/>
      <c r="E176" s="313"/>
      <c r="F176" s="76">
        <f t="shared" si="50"/>
        <v>18.878395741568003</v>
      </c>
      <c r="G176" s="76">
        <f t="shared" si="50"/>
        <v>22.946039327167998</v>
      </c>
      <c r="H176" s="76">
        <f t="shared" si="50"/>
        <v>27.465643311167998</v>
      </c>
      <c r="K176" s="312"/>
    </row>
    <row r="177" spans="2:11" outlineLevel="1">
      <c r="C177" s="307">
        <v>45566</v>
      </c>
      <c r="D177" s="325"/>
      <c r="E177" s="311"/>
      <c r="F177" s="76">
        <f t="shared" si="50"/>
        <v>18.878395741568003</v>
      </c>
      <c r="G177" s="76">
        <f t="shared" si="50"/>
        <v>22.946039327167998</v>
      </c>
      <c r="H177" s="76">
        <f t="shared" si="50"/>
        <v>27.465643311167998</v>
      </c>
      <c r="K177" s="312"/>
    </row>
    <row r="178" spans="2:11" outlineLevel="1">
      <c r="C178" s="307">
        <v>45597</v>
      </c>
      <c r="D178" s="325"/>
      <c r="E178" s="309"/>
      <c r="F178" s="76">
        <f t="shared" si="50"/>
        <v>18.878395741568003</v>
      </c>
      <c r="G178" s="76">
        <f t="shared" si="50"/>
        <v>22.946039327167998</v>
      </c>
      <c r="H178" s="76">
        <f t="shared" si="50"/>
        <v>27.465643311167998</v>
      </c>
      <c r="K178" s="312"/>
    </row>
    <row r="179" spans="2:11" ht="13.5" outlineLevel="1" thickBot="1">
      <c r="C179" s="314">
        <v>45627</v>
      </c>
      <c r="D179" s="326"/>
      <c r="E179" s="316"/>
      <c r="F179" s="79">
        <f t="shared" si="50"/>
        <v>18.878395741568003</v>
      </c>
      <c r="G179" s="79">
        <f t="shared" si="50"/>
        <v>22.946039327167998</v>
      </c>
      <c r="H179" s="79">
        <f t="shared" si="50"/>
        <v>27.465643311167998</v>
      </c>
      <c r="K179" s="312"/>
    </row>
    <row r="180" spans="2:11" s="301" customFormat="1">
      <c r="B180" s="301" t="s">
        <v>22</v>
      </c>
      <c r="C180" s="302">
        <v>2025</v>
      </c>
      <c r="D180" s="303"/>
      <c r="E180" s="304"/>
      <c r="F180" s="75">
        <f>MIN(F181:F192)</f>
        <v>18.878395741568003</v>
      </c>
      <c r="G180" s="75">
        <f t="shared" ref="G180:H180" si="51">MIN(G181:G192)</f>
        <v>22.946039327167998</v>
      </c>
      <c r="H180" s="75">
        <f t="shared" si="51"/>
        <v>27.465643311167998</v>
      </c>
      <c r="K180" s="318"/>
    </row>
    <row r="181" spans="2:11" outlineLevel="1">
      <c r="B181" s="217" t="s">
        <v>22</v>
      </c>
      <c r="C181" s="307">
        <v>45658</v>
      </c>
      <c r="D181" s="325"/>
      <c r="E181" s="320"/>
      <c r="F181" s="76">
        <f>F179</f>
        <v>18.878395741568003</v>
      </c>
      <c r="G181" s="76">
        <f t="shared" ref="G181:H181" si="52">G179</f>
        <v>22.946039327167998</v>
      </c>
      <c r="H181" s="76">
        <f t="shared" si="52"/>
        <v>27.465643311167998</v>
      </c>
      <c r="I181" s="321">
        <f>I168*(1+$E181)</f>
        <v>19.201989486422399</v>
      </c>
      <c r="J181" s="321">
        <f t="shared" ref="J181:K181" si="53">J168*(1+$E181)</f>
        <v>23.305789903894397</v>
      </c>
      <c r="K181" s="323">
        <f t="shared" si="53"/>
        <v>28.241197454422398</v>
      </c>
    </row>
    <row r="182" spans="2:11" outlineLevel="1">
      <c r="C182" s="307">
        <v>45689</v>
      </c>
      <c r="D182" s="325"/>
      <c r="E182" s="309"/>
      <c r="F182" s="76">
        <f t="shared" ref="F182:H192" si="54">F181</f>
        <v>18.878395741568003</v>
      </c>
      <c r="G182" s="76">
        <f t="shared" si="54"/>
        <v>22.946039327167998</v>
      </c>
      <c r="H182" s="76">
        <f t="shared" si="54"/>
        <v>27.465643311167998</v>
      </c>
      <c r="K182" s="312"/>
    </row>
    <row r="183" spans="2:11" outlineLevel="1">
      <c r="C183" s="307">
        <v>45717</v>
      </c>
      <c r="D183" s="325"/>
      <c r="E183" s="313"/>
      <c r="F183" s="76">
        <f t="shared" si="54"/>
        <v>18.878395741568003</v>
      </c>
      <c r="G183" s="76">
        <f t="shared" si="54"/>
        <v>22.946039327167998</v>
      </c>
      <c r="H183" s="76">
        <f t="shared" si="54"/>
        <v>27.465643311167998</v>
      </c>
      <c r="K183" s="312"/>
    </row>
    <row r="184" spans="2:11" outlineLevel="1">
      <c r="C184" s="307">
        <v>45748</v>
      </c>
      <c r="D184" s="325"/>
      <c r="E184" s="311"/>
      <c r="F184" s="76">
        <f t="shared" si="54"/>
        <v>18.878395741568003</v>
      </c>
      <c r="G184" s="76">
        <f t="shared" si="54"/>
        <v>22.946039327167998</v>
      </c>
      <c r="H184" s="76">
        <f t="shared" si="54"/>
        <v>27.465643311167998</v>
      </c>
      <c r="K184" s="312"/>
    </row>
    <row r="185" spans="2:11" outlineLevel="1">
      <c r="C185" s="307">
        <v>45778</v>
      </c>
      <c r="D185" s="325"/>
      <c r="E185" s="309"/>
      <c r="F185" s="76">
        <f t="shared" si="54"/>
        <v>18.878395741568003</v>
      </c>
      <c r="G185" s="76">
        <f t="shared" si="54"/>
        <v>22.946039327167998</v>
      </c>
      <c r="H185" s="76">
        <f t="shared" si="54"/>
        <v>27.465643311167998</v>
      </c>
      <c r="K185" s="312"/>
    </row>
    <row r="186" spans="2:11" outlineLevel="1">
      <c r="C186" s="307">
        <v>45809</v>
      </c>
      <c r="D186" s="325"/>
      <c r="E186" s="313"/>
      <c r="F186" s="76">
        <f t="shared" si="54"/>
        <v>18.878395741568003</v>
      </c>
      <c r="G186" s="76">
        <f t="shared" si="54"/>
        <v>22.946039327167998</v>
      </c>
      <c r="H186" s="76">
        <f t="shared" si="54"/>
        <v>27.465643311167998</v>
      </c>
      <c r="K186" s="312"/>
    </row>
    <row r="187" spans="2:11" outlineLevel="1">
      <c r="C187" s="307">
        <v>45839</v>
      </c>
      <c r="D187" s="325"/>
      <c r="E187" s="311"/>
      <c r="F187" s="76">
        <f t="shared" si="54"/>
        <v>18.878395741568003</v>
      </c>
      <c r="G187" s="76">
        <f t="shared" si="54"/>
        <v>22.946039327167998</v>
      </c>
      <c r="H187" s="76">
        <f t="shared" si="54"/>
        <v>27.465643311167998</v>
      </c>
      <c r="K187" s="312"/>
    </row>
    <row r="188" spans="2:11" outlineLevel="1">
      <c r="C188" s="307">
        <v>45870</v>
      </c>
      <c r="D188" s="325"/>
      <c r="E188" s="309"/>
      <c r="F188" s="76">
        <f t="shared" si="54"/>
        <v>18.878395741568003</v>
      </c>
      <c r="G188" s="76">
        <f t="shared" si="54"/>
        <v>22.946039327167998</v>
      </c>
      <c r="H188" s="76">
        <f t="shared" si="54"/>
        <v>27.465643311167998</v>
      </c>
      <c r="K188" s="312"/>
    </row>
    <row r="189" spans="2:11" outlineLevel="1">
      <c r="C189" s="307">
        <v>45901</v>
      </c>
      <c r="D189" s="325"/>
      <c r="E189" s="313"/>
      <c r="F189" s="76">
        <f t="shared" si="54"/>
        <v>18.878395741568003</v>
      </c>
      <c r="G189" s="76">
        <f t="shared" si="54"/>
        <v>22.946039327167998</v>
      </c>
      <c r="H189" s="76">
        <f t="shared" si="54"/>
        <v>27.465643311167998</v>
      </c>
      <c r="K189" s="312"/>
    </row>
    <row r="190" spans="2:11" outlineLevel="1">
      <c r="C190" s="307">
        <v>45931</v>
      </c>
      <c r="D190" s="325"/>
      <c r="E190" s="311"/>
      <c r="F190" s="76">
        <f t="shared" si="54"/>
        <v>18.878395741568003</v>
      </c>
      <c r="G190" s="76">
        <f t="shared" si="54"/>
        <v>22.946039327167998</v>
      </c>
      <c r="H190" s="76">
        <f t="shared" si="54"/>
        <v>27.465643311167998</v>
      </c>
      <c r="K190" s="312"/>
    </row>
    <row r="191" spans="2:11" outlineLevel="1">
      <c r="C191" s="307">
        <v>45962</v>
      </c>
      <c r="D191" s="325"/>
      <c r="E191" s="309"/>
      <c r="F191" s="76">
        <f t="shared" si="54"/>
        <v>18.878395741568003</v>
      </c>
      <c r="G191" s="76">
        <f t="shared" si="54"/>
        <v>22.946039327167998</v>
      </c>
      <c r="H191" s="76">
        <f t="shared" si="54"/>
        <v>27.465643311167998</v>
      </c>
      <c r="K191" s="312"/>
    </row>
    <row r="192" spans="2:11" ht="13.5" outlineLevel="1" thickBot="1">
      <c r="C192" s="314">
        <v>45992</v>
      </c>
      <c r="D192" s="326"/>
      <c r="E192" s="316"/>
      <c r="F192" s="79">
        <f t="shared" si="54"/>
        <v>18.878395741568003</v>
      </c>
      <c r="G192" s="79">
        <f t="shared" si="54"/>
        <v>22.946039327167998</v>
      </c>
      <c r="H192" s="79">
        <f t="shared" si="54"/>
        <v>27.465643311167998</v>
      </c>
      <c r="I192" s="338"/>
      <c r="J192" s="338"/>
      <c r="K192" s="339"/>
    </row>
  </sheetData>
  <dataConsolidate/>
  <mergeCells count="9">
    <mergeCell ref="C26:C29"/>
    <mergeCell ref="F35:H35"/>
    <mergeCell ref="I36:K36"/>
    <mergeCell ref="C2:E3"/>
    <mergeCell ref="F2:H2"/>
    <mergeCell ref="J3:L3"/>
    <mergeCell ref="C6:C9"/>
    <mergeCell ref="K12:M12"/>
    <mergeCell ref="F13:H13"/>
  </mergeCells>
  <conditionalFormatting sqref="B14:B33 I14:N33 C30:D33 E30:H30 E32:H33 C14:H25">
    <cfRule type="expression" dxfId="632" priority="150">
      <formula>$B14="Validated"</formula>
    </cfRule>
    <cfRule type="expression" dxfId="631" priority="151">
      <formula>$B14="Canceled"</formula>
    </cfRule>
  </conditionalFormatting>
  <conditionalFormatting sqref="F38">
    <cfRule type="cellIs" dxfId="630" priority="149" operator="notEqual">
      <formula>F37</formula>
    </cfRule>
  </conditionalFormatting>
  <conditionalFormatting sqref="F39:F49">
    <cfRule type="cellIs" dxfId="629" priority="148" operator="notEqual">
      <formula>F38</formula>
    </cfRule>
  </conditionalFormatting>
  <conditionalFormatting sqref="F50">
    <cfRule type="cellIs" dxfId="628" priority="147" operator="notEqual">
      <formula>F37</formula>
    </cfRule>
  </conditionalFormatting>
  <conditionalFormatting sqref="F51">
    <cfRule type="cellIs" dxfId="627" priority="146" operator="notEqual">
      <formula>F49</formula>
    </cfRule>
  </conditionalFormatting>
  <conditionalFormatting sqref="F52:F62">
    <cfRule type="cellIs" dxfId="626" priority="145" operator="notEqual">
      <formula>F51</formula>
    </cfRule>
  </conditionalFormatting>
  <conditionalFormatting sqref="F64">
    <cfRule type="cellIs" dxfId="625" priority="144" operator="notEqual">
      <formula>F62</formula>
    </cfRule>
  </conditionalFormatting>
  <conditionalFormatting sqref="F65:F75">
    <cfRule type="cellIs" dxfId="624" priority="143" operator="notEqual">
      <formula>F64</formula>
    </cfRule>
  </conditionalFormatting>
  <conditionalFormatting sqref="F77">
    <cfRule type="cellIs" dxfId="623" priority="142" operator="notEqual">
      <formula>F75</formula>
    </cfRule>
  </conditionalFormatting>
  <conditionalFormatting sqref="F78:F88">
    <cfRule type="cellIs" dxfId="622" priority="141" operator="notEqual">
      <formula>F77</formula>
    </cfRule>
  </conditionalFormatting>
  <conditionalFormatting sqref="F90">
    <cfRule type="cellIs" dxfId="621" priority="140" operator="notEqual">
      <formula>F88</formula>
    </cfRule>
  </conditionalFormatting>
  <conditionalFormatting sqref="F91:F101">
    <cfRule type="cellIs" dxfId="620" priority="139" operator="notEqual">
      <formula>F90</formula>
    </cfRule>
  </conditionalFormatting>
  <conditionalFormatting sqref="F103">
    <cfRule type="cellIs" dxfId="619" priority="138" operator="notEqual">
      <formula>F101</formula>
    </cfRule>
  </conditionalFormatting>
  <conditionalFormatting sqref="F104:F114">
    <cfRule type="cellIs" dxfId="618" priority="137" operator="notEqual">
      <formula>F103</formula>
    </cfRule>
  </conditionalFormatting>
  <conditionalFormatting sqref="F116">
    <cfRule type="cellIs" dxfId="617" priority="136" operator="notEqual">
      <formula>F114</formula>
    </cfRule>
  </conditionalFormatting>
  <conditionalFormatting sqref="F117:F127">
    <cfRule type="cellIs" dxfId="616" priority="135" operator="notEqual">
      <formula>F116</formula>
    </cfRule>
  </conditionalFormatting>
  <conditionalFormatting sqref="F129">
    <cfRule type="cellIs" dxfId="615" priority="134" operator="notEqual">
      <formula>F127</formula>
    </cfRule>
  </conditionalFormatting>
  <conditionalFormatting sqref="F130:F140">
    <cfRule type="cellIs" dxfId="614" priority="133" operator="notEqual">
      <formula>F129</formula>
    </cfRule>
  </conditionalFormatting>
  <conditionalFormatting sqref="F142">
    <cfRule type="cellIs" dxfId="613" priority="132" operator="notEqual">
      <formula>F140</formula>
    </cfRule>
  </conditionalFormatting>
  <conditionalFormatting sqref="F143:F153">
    <cfRule type="cellIs" dxfId="612" priority="131" operator="notEqual">
      <formula>F142</formula>
    </cfRule>
  </conditionalFormatting>
  <conditionalFormatting sqref="F155">
    <cfRule type="cellIs" dxfId="611" priority="130" operator="notEqual">
      <formula>F153</formula>
    </cfRule>
  </conditionalFormatting>
  <conditionalFormatting sqref="F156:F166">
    <cfRule type="cellIs" dxfId="610" priority="129" operator="notEqual">
      <formula>F155</formula>
    </cfRule>
  </conditionalFormatting>
  <conditionalFormatting sqref="F168">
    <cfRule type="cellIs" dxfId="609" priority="128" operator="notEqual">
      <formula>F166</formula>
    </cfRule>
  </conditionalFormatting>
  <conditionalFormatting sqref="F169:F179">
    <cfRule type="cellIs" dxfId="608" priority="127" operator="notEqual">
      <formula>F168</formula>
    </cfRule>
  </conditionalFormatting>
  <conditionalFormatting sqref="F181">
    <cfRule type="cellIs" dxfId="607" priority="126" operator="notEqual">
      <formula>F179</formula>
    </cfRule>
  </conditionalFormatting>
  <conditionalFormatting sqref="F182:F192">
    <cfRule type="cellIs" dxfId="606" priority="125" operator="notEqual">
      <formula>F181</formula>
    </cfRule>
  </conditionalFormatting>
  <conditionalFormatting sqref="F63">
    <cfRule type="cellIs" dxfId="605" priority="124" operator="notEqual">
      <formula>F50</formula>
    </cfRule>
  </conditionalFormatting>
  <conditionalFormatting sqref="F76">
    <cfRule type="cellIs" dxfId="604" priority="123" operator="notEqual">
      <formula>F63</formula>
    </cfRule>
  </conditionalFormatting>
  <conditionalFormatting sqref="F89">
    <cfRule type="cellIs" dxfId="603" priority="122" operator="notEqual">
      <formula>F76</formula>
    </cfRule>
  </conditionalFormatting>
  <conditionalFormatting sqref="F102">
    <cfRule type="cellIs" dxfId="602" priority="121" operator="notEqual">
      <formula>F89</formula>
    </cfRule>
  </conditionalFormatting>
  <conditionalFormatting sqref="F115">
    <cfRule type="cellIs" dxfId="601" priority="120" operator="notEqual">
      <formula>F102</formula>
    </cfRule>
  </conditionalFormatting>
  <conditionalFormatting sqref="F128">
    <cfRule type="cellIs" dxfId="600" priority="119" operator="notEqual">
      <formula>F115</formula>
    </cfRule>
  </conditionalFormatting>
  <conditionalFormatting sqref="F141">
    <cfRule type="cellIs" dxfId="599" priority="118" operator="notEqual">
      <formula>F128</formula>
    </cfRule>
  </conditionalFormatting>
  <conditionalFormatting sqref="F154">
    <cfRule type="cellIs" dxfId="598" priority="117" operator="notEqual">
      <formula>F141</formula>
    </cfRule>
  </conditionalFormatting>
  <conditionalFormatting sqref="F167">
    <cfRule type="cellIs" dxfId="597" priority="116" operator="notEqual">
      <formula>F154</formula>
    </cfRule>
  </conditionalFormatting>
  <conditionalFormatting sqref="F180">
    <cfRule type="cellIs" dxfId="596" priority="115" operator="notEqual">
      <formula>F167</formula>
    </cfRule>
  </conditionalFormatting>
  <conditionalFormatting sqref="F103">
    <cfRule type="cellIs" dxfId="595" priority="114" operator="notEqual">
      <formula>F101</formula>
    </cfRule>
  </conditionalFormatting>
  <conditionalFormatting sqref="F64">
    <cfRule type="cellIs" dxfId="594" priority="113" operator="notEqual">
      <formula>F62</formula>
    </cfRule>
  </conditionalFormatting>
  <conditionalFormatting sqref="F77">
    <cfRule type="cellIs" dxfId="593" priority="112" operator="notEqual">
      <formula>F75</formula>
    </cfRule>
  </conditionalFormatting>
  <conditionalFormatting sqref="F77">
    <cfRule type="cellIs" dxfId="592" priority="111" operator="notEqual">
      <formula>F75</formula>
    </cfRule>
  </conditionalFormatting>
  <conditionalFormatting sqref="F90">
    <cfRule type="cellIs" dxfId="591" priority="110" operator="notEqual">
      <formula>F88</formula>
    </cfRule>
  </conditionalFormatting>
  <conditionalFormatting sqref="F90">
    <cfRule type="cellIs" dxfId="590" priority="109" operator="notEqual">
      <formula>F88</formula>
    </cfRule>
  </conditionalFormatting>
  <conditionalFormatting sqref="F103">
    <cfRule type="cellIs" dxfId="589" priority="108" operator="notEqual">
      <formula>F101</formula>
    </cfRule>
  </conditionalFormatting>
  <conditionalFormatting sqref="F103">
    <cfRule type="cellIs" dxfId="588" priority="107" operator="notEqual">
      <formula>F101</formula>
    </cfRule>
  </conditionalFormatting>
  <conditionalFormatting sqref="F103">
    <cfRule type="cellIs" dxfId="587" priority="106" operator="notEqual">
      <formula>F101</formula>
    </cfRule>
  </conditionalFormatting>
  <conditionalFormatting sqref="F103">
    <cfRule type="cellIs" dxfId="586" priority="105" operator="notEqual">
      <formula>F101</formula>
    </cfRule>
  </conditionalFormatting>
  <conditionalFormatting sqref="F103">
    <cfRule type="cellIs" dxfId="585" priority="104" operator="notEqual">
      <formula>F101</formula>
    </cfRule>
  </conditionalFormatting>
  <conditionalFormatting sqref="F37">
    <cfRule type="cellIs" dxfId="584" priority="103" operator="notEqual">
      <formula>F$9</formula>
    </cfRule>
  </conditionalFormatting>
  <conditionalFormatting sqref="G38">
    <cfRule type="cellIs" dxfId="583" priority="102" operator="notEqual">
      <formula>G37</formula>
    </cfRule>
  </conditionalFormatting>
  <conditionalFormatting sqref="G39:G49">
    <cfRule type="cellIs" dxfId="582" priority="101" operator="notEqual">
      <formula>G38</formula>
    </cfRule>
  </conditionalFormatting>
  <conditionalFormatting sqref="G50">
    <cfRule type="cellIs" dxfId="581" priority="100" operator="notEqual">
      <formula>G37</formula>
    </cfRule>
  </conditionalFormatting>
  <conditionalFormatting sqref="G51">
    <cfRule type="cellIs" dxfId="580" priority="99" operator="notEqual">
      <formula>G49</formula>
    </cfRule>
  </conditionalFormatting>
  <conditionalFormatting sqref="G52:G62">
    <cfRule type="cellIs" dxfId="579" priority="98" operator="notEqual">
      <formula>G51</formula>
    </cfRule>
  </conditionalFormatting>
  <conditionalFormatting sqref="G64">
    <cfRule type="cellIs" dxfId="578" priority="97" operator="notEqual">
      <formula>G62</formula>
    </cfRule>
  </conditionalFormatting>
  <conditionalFormatting sqref="G65:G75">
    <cfRule type="cellIs" dxfId="577" priority="96" operator="notEqual">
      <formula>G64</formula>
    </cfRule>
  </conditionalFormatting>
  <conditionalFormatting sqref="G77">
    <cfRule type="cellIs" dxfId="576" priority="95" operator="notEqual">
      <formula>G75</formula>
    </cfRule>
  </conditionalFormatting>
  <conditionalFormatting sqref="G78:G88">
    <cfRule type="cellIs" dxfId="575" priority="94" operator="notEqual">
      <formula>G77</formula>
    </cfRule>
  </conditionalFormatting>
  <conditionalFormatting sqref="G90">
    <cfRule type="cellIs" dxfId="574" priority="93" operator="notEqual">
      <formula>G88</formula>
    </cfRule>
  </conditionalFormatting>
  <conditionalFormatting sqref="G91:G101">
    <cfRule type="cellIs" dxfId="573" priority="92" operator="notEqual">
      <formula>G90</formula>
    </cfRule>
  </conditionalFormatting>
  <conditionalFormatting sqref="G103">
    <cfRule type="cellIs" dxfId="572" priority="91" operator="notEqual">
      <formula>G101</formula>
    </cfRule>
  </conditionalFormatting>
  <conditionalFormatting sqref="G104:G114">
    <cfRule type="cellIs" dxfId="571" priority="90" operator="notEqual">
      <formula>G103</formula>
    </cfRule>
  </conditionalFormatting>
  <conditionalFormatting sqref="G116">
    <cfRule type="cellIs" dxfId="570" priority="89" operator="notEqual">
      <formula>G114</formula>
    </cfRule>
  </conditionalFormatting>
  <conditionalFormatting sqref="G117:G127">
    <cfRule type="cellIs" dxfId="569" priority="88" operator="notEqual">
      <formula>G116</formula>
    </cfRule>
  </conditionalFormatting>
  <conditionalFormatting sqref="G129">
    <cfRule type="cellIs" dxfId="568" priority="87" operator="notEqual">
      <formula>G127</formula>
    </cfRule>
  </conditionalFormatting>
  <conditionalFormatting sqref="G130:G140">
    <cfRule type="cellIs" dxfId="567" priority="86" operator="notEqual">
      <formula>G129</formula>
    </cfRule>
  </conditionalFormatting>
  <conditionalFormatting sqref="G142">
    <cfRule type="cellIs" dxfId="566" priority="85" operator="notEqual">
      <formula>G140</formula>
    </cfRule>
  </conditionalFormatting>
  <conditionalFormatting sqref="G143:G153">
    <cfRule type="cellIs" dxfId="565" priority="84" operator="notEqual">
      <formula>G142</formula>
    </cfRule>
  </conditionalFormatting>
  <conditionalFormatting sqref="G155">
    <cfRule type="cellIs" dxfId="564" priority="83" operator="notEqual">
      <formula>G153</formula>
    </cfRule>
  </conditionalFormatting>
  <conditionalFormatting sqref="G156:G166">
    <cfRule type="cellIs" dxfId="563" priority="82" operator="notEqual">
      <formula>G155</formula>
    </cfRule>
  </conditionalFormatting>
  <conditionalFormatting sqref="G168">
    <cfRule type="cellIs" dxfId="562" priority="81" operator="notEqual">
      <formula>G166</formula>
    </cfRule>
  </conditionalFormatting>
  <conditionalFormatting sqref="G169:G179">
    <cfRule type="cellIs" dxfId="561" priority="80" operator="notEqual">
      <formula>G168</formula>
    </cfRule>
  </conditionalFormatting>
  <conditionalFormatting sqref="G181">
    <cfRule type="cellIs" dxfId="560" priority="79" operator="notEqual">
      <formula>G179</formula>
    </cfRule>
  </conditionalFormatting>
  <conditionalFormatting sqref="G182:G192">
    <cfRule type="cellIs" dxfId="559" priority="78" operator="notEqual">
      <formula>G181</formula>
    </cfRule>
  </conditionalFormatting>
  <conditionalFormatting sqref="G63">
    <cfRule type="cellIs" dxfId="558" priority="77" operator="notEqual">
      <formula>G50</formula>
    </cfRule>
  </conditionalFormatting>
  <conditionalFormatting sqref="G76">
    <cfRule type="cellIs" dxfId="557" priority="76" operator="notEqual">
      <formula>G63</formula>
    </cfRule>
  </conditionalFormatting>
  <conditionalFormatting sqref="G89">
    <cfRule type="cellIs" dxfId="556" priority="75" operator="notEqual">
      <formula>G76</formula>
    </cfRule>
  </conditionalFormatting>
  <conditionalFormatting sqref="G102">
    <cfRule type="cellIs" dxfId="555" priority="74" operator="notEqual">
      <formula>G89</formula>
    </cfRule>
  </conditionalFormatting>
  <conditionalFormatting sqref="G115">
    <cfRule type="cellIs" dxfId="554" priority="73" operator="notEqual">
      <formula>G102</formula>
    </cfRule>
  </conditionalFormatting>
  <conditionalFormatting sqref="G128">
    <cfRule type="cellIs" dxfId="553" priority="72" operator="notEqual">
      <formula>G115</formula>
    </cfRule>
  </conditionalFormatting>
  <conditionalFormatting sqref="G141">
    <cfRule type="cellIs" dxfId="552" priority="71" operator="notEqual">
      <formula>G128</formula>
    </cfRule>
  </conditionalFormatting>
  <conditionalFormatting sqref="G154">
    <cfRule type="cellIs" dxfId="551" priority="70" operator="notEqual">
      <formula>G141</formula>
    </cfRule>
  </conditionalFormatting>
  <conditionalFormatting sqref="G167">
    <cfRule type="cellIs" dxfId="550" priority="69" operator="notEqual">
      <formula>G154</formula>
    </cfRule>
  </conditionalFormatting>
  <conditionalFormatting sqref="G180">
    <cfRule type="cellIs" dxfId="549" priority="68" operator="notEqual">
      <formula>G167</formula>
    </cfRule>
  </conditionalFormatting>
  <conditionalFormatting sqref="G103">
    <cfRule type="cellIs" dxfId="548" priority="67" operator="notEqual">
      <formula>G101</formula>
    </cfRule>
  </conditionalFormatting>
  <conditionalFormatting sqref="G64">
    <cfRule type="cellIs" dxfId="547" priority="66" operator="notEqual">
      <formula>G62</formula>
    </cfRule>
  </conditionalFormatting>
  <conditionalFormatting sqref="G77">
    <cfRule type="cellIs" dxfId="546" priority="65" operator="notEqual">
      <formula>G75</formula>
    </cfRule>
  </conditionalFormatting>
  <conditionalFormatting sqref="G77">
    <cfRule type="cellIs" dxfId="545" priority="64" operator="notEqual">
      <formula>G75</formula>
    </cfRule>
  </conditionalFormatting>
  <conditionalFormatting sqref="G90">
    <cfRule type="cellIs" dxfId="544" priority="63" operator="notEqual">
      <formula>G88</formula>
    </cfRule>
  </conditionalFormatting>
  <conditionalFormatting sqref="G90">
    <cfRule type="cellIs" dxfId="543" priority="62" operator="notEqual">
      <formula>G88</formula>
    </cfRule>
  </conditionalFormatting>
  <conditionalFormatting sqref="G103">
    <cfRule type="cellIs" dxfId="542" priority="61" operator="notEqual">
      <formula>G101</formula>
    </cfRule>
  </conditionalFormatting>
  <conditionalFormatting sqref="G103">
    <cfRule type="cellIs" dxfId="541" priority="60" operator="notEqual">
      <formula>G101</formula>
    </cfRule>
  </conditionalFormatting>
  <conditionalFormatting sqref="G103">
    <cfRule type="cellIs" dxfId="540" priority="59" operator="notEqual">
      <formula>G101</formula>
    </cfRule>
  </conditionalFormatting>
  <conditionalFormatting sqref="G103">
    <cfRule type="cellIs" dxfId="539" priority="58" operator="notEqual">
      <formula>G101</formula>
    </cfRule>
  </conditionalFormatting>
  <conditionalFormatting sqref="G103">
    <cfRule type="cellIs" dxfId="538" priority="57" operator="notEqual">
      <formula>G101</formula>
    </cfRule>
  </conditionalFormatting>
  <conditionalFormatting sqref="G37">
    <cfRule type="cellIs" dxfId="537" priority="56" operator="notEqual">
      <formula>G$9</formula>
    </cfRule>
  </conditionalFormatting>
  <conditionalFormatting sqref="H38">
    <cfRule type="cellIs" dxfId="536" priority="55" operator="notEqual">
      <formula>H37</formula>
    </cfRule>
  </conditionalFormatting>
  <conditionalFormatting sqref="H39:H49">
    <cfRule type="cellIs" dxfId="535" priority="54" operator="notEqual">
      <formula>H38</formula>
    </cfRule>
  </conditionalFormatting>
  <conditionalFormatting sqref="H50">
    <cfRule type="cellIs" dxfId="534" priority="53" operator="notEqual">
      <formula>H37</formula>
    </cfRule>
  </conditionalFormatting>
  <conditionalFormatting sqref="H51">
    <cfRule type="cellIs" dxfId="533" priority="52" operator="notEqual">
      <formula>H49</formula>
    </cfRule>
  </conditionalFormatting>
  <conditionalFormatting sqref="H52:H62">
    <cfRule type="cellIs" dxfId="532" priority="51" operator="notEqual">
      <formula>H51</formula>
    </cfRule>
  </conditionalFormatting>
  <conditionalFormatting sqref="H64">
    <cfRule type="cellIs" dxfId="531" priority="50" operator="notEqual">
      <formula>H62</formula>
    </cfRule>
  </conditionalFormatting>
  <conditionalFormatting sqref="H65:H75">
    <cfRule type="cellIs" dxfId="530" priority="49" operator="notEqual">
      <formula>H64</formula>
    </cfRule>
  </conditionalFormatting>
  <conditionalFormatting sqref="H77">
    <cfRule type="cellIs" dxfId="529" priority="48" operator="notEqual">
      <formula>H75</formula>
    </cfRule>
  </conditionalFormatting>
  <conditionalFormatting sqref="H78:H88">
    <cfRule type="cellIs" dxfId="528" priority="47" operator="notEqual">
      <formula>H77</formula>
    </cfRule>
  </conditionalFormatting>
  <conditionalFormatting sqref="H90">
    <cfRule type="cellIs" dxfId="527" priority="46" operator="notEqual">
      <formula>H88</formula>
    </cfRule>
  </conditionalFormatting>
  <conditionalFormatting sqref="H91:H101">
    <cfRule type="cellIs" dxfId="526" priority="45" operator="notEqual">
      <formula>H90</formula>
    </cfRule>
  </conditionalFormatting>
  <conditionalFormatting sqref="H103">
    <cfRule type="cellIs" dxfId="525" priority="44" operator="notEqual">
      <formula>H101</formula>
    </cfRule>
  </conditionalFormatting>
  <conditionalFormatting sqref="H104:H114">
    <cfRule type="cellIs" dxfId="524" priority="43" operator="notEqual">
      <formula>H103</formula>
    </cfRule>
  </conditionalFormatting>
  <conditionalFormatting sqref="H116">
    <cfRule type="cellIs" dxfId="523" priority="42" operator="notEqual">
      <formula>H114</formula>
    </cfRule>
  </conditionalFormatting>
  <conditionalFormatting sqref="H117:H127">
    <cfRule type="cellIs" dxfId="522" priority="41" operator="notEqual">
      <formula>H116</formula>
    </cfRule>
  </conditionalFormatting>
  <conditionalFormatting sqref="H129">
    <cfRule type="cellIs" dxfId="521" priority="40" operator="notEqual">
      <formula>H127</formula>
    </cfRule>
  </conditionalFormatting>
  <conditionalFormatting sqref="H130:H140">
    <cfRule type="cellIs" dxfId="520" priority="39" operator="notEqual">
      <formula>H129</formula>
    </cfRule>
  </conditionalFormatting>
  <conditionalFormatting sqref="H142">
    <cfRule type="cellIs" dxfId="519" priority="38" operator="notEqual">
      <formula>H140</formula>
    </cfRule>
  </conditionalFormatting>
  <conditionalFormatting sqref="H143:H153">
    <cfRule type="cellIs" dxfId="518" priority="37" operator="notEqual">
      <formula>H142</formula>
    </cfRule>
  </conditionalFormatting>
  <conditionalFormatting sqref="H155">
    <cfRule type="cellIs" dxfId="517" priority="36" operator="notEqual">
      <formula>H153</formula>
    </cfRule>
  </conditionalFormatting>
  <conditionalFormatting sqref="H156:H166">
    <cfRule type="cellIs" dxfId="516" priority="35" operator="notEqual">
      <formula>H155</formula>
    </cfRule>
  </conditionalFormatting>
  <conditionalFormatting sqref="H168">
    <cfRule type="cellIs" dxfId="515" priority="34" operator="notEqual">
      <formula>H166</formula>
    </cfRule>
  </conditionalFormatting>
  <conditionalFormatting sqref="H169:H179">
    <cfRule type="cellIs" dxfId="514" priority="33" operator="notEqual">
      <formula>H168</formula>
    </cfRule>
  </conditionalFormatting>
  <conditionalFormatting sqref="H181">
    <cfRule type="cellIs" dxfId="513" priority="32" operator="notEqual">
      <formula>H179</formula>
    </cfRule>
  </conditionalFormatting>
  <conditionalFormatting sqref="H182:H192">
    <cfRule type="cellIs" dxfId="512" priority="31" operator="notEqual">
      <formula>H181</formula>
    </cfRule>
  </conditionalFormatting>
  <conditionalFormatting sqref="H63">
    <cfRule type="cellIs" dxfId="511" priority="30" operator="notEqual">
      <formula>H50</formula>
    </cfRule>
  </conditionalFormatting>
  <conditionalFormatting sqref="H76">
    <cfRule type="cellIs" dxfId="510" priority="29" operator="notEqual">
      <formula>H63</formula>
    </cfRule>
  </conditionalFormatting>
  <conditionalFormatting sqref="H89">
    <cfRule type="cellIs" dxfId="509" priority="28" operator="notEqual">
      <formula>H76</formula>
    </cfRule>
  </conditionalFormatting>
  <conditionalFormatting sqref="H102">
    <cfRule type="cellIs" dxfId="508" priority="27" operator="notEqual">
      <formula>H89</formula>
    </cfRule>
  </conditionalFormatting>
  <conditionalFormatting sqref="H115">
    <cfRule type="cellIs" dxfId="507" priority="26" operator="notEqual">
      <formula>H102</formula>
    </cfRule>
  </conditionalFormatting>
  <conditionalFormatting sqref="H128">
    <cfRule type="cellIs" dxfId="506" priority="25" operator="notEqual">
      <formula>H115</formula>
    </cfRule>
  </conditionalFormatting>
  <conditionalFormatting sqref="H141">
    <cfRule type="cellIs" dxfId="505" priority="24" operator="notEqual">
      <formula>H128</formula>
    </cfRule>
  </conditionalFormatting>
  <conditionalFormatting sqref="H154">
    <cfRule type="cellIs" dxfId="504" priority="23" operator="notEqual">
      <formula>H141</formula>
    </cfRule>
  </conditionalFormatting>
  <conditionalFormatting sqref="H167">
    <cfRule type="cellIs" dxfId="503" priority="22" operator="notEqual">
      <formula>H154</formula>
    </cfRule>
  </conditionalFormatting>
  <conditionalFormatting sqref="H180">
    <cfRule type="cellIs" dxfId="502" priority="21" operator="notEqual">
      <formula>H167</formula>
    </cfRule>
  </conditionalFormatting>
  <conditionalFormatting sqref="H103">
    <cfRule type="cellIs" dxfId="501" priority="20" operator="notEqual">
      <formula>H101</formula>
    </cfRule>
  </conditionalFormatting>
  <conditionalFormatting sqref="H64">
    <cfRule type="cellIs" dxfId="500" priority="19" operator="notEqual">
      <formula>H62</formula>
    </cfRule>
  </conditionalFormatting>
  <conditionalFormatting sqref="H77">
    <cfRule type="cellIs" dxfId="499" priority="18" operator="notEqual">
      <formula>H75</formula>
    </cfRule>
  </conditionalFormatting>
  <conditionalFormatting sqref="H77">
    <cfRule type="cellIs" dxfId="498" priority="17" operator="notEqual">
      <formula>H75</formula>
    </cfRule>
  </conditionalFormatting>
  <conditionalFormatting sqref="H90">
    <cfRule type="cellIs" dxfId="497" priority="16" operator="notEqual">
      <formula>H88</formula>
    </cfRule>
  </conditionalFormatting>
  <conditionalFormatting sqref="H90">
    <cfRule type="cellIs" dxfId="496" priority="15" operator="notEqual">
      <formula>H88</formula>
    </cfRule>
  </conditionalFormatting>
  <conditionalFormatting sqref="H103">
    <cfRule type="cellIs" dxfId="495" priority="14" operator="notEqual">
      <formula>H101</formula>
    </cfRule>
  </conditionalFormatting>
  <conditionalFormatting sqref="H103">
    <cfRule type="cellIs" dxfId="494" priority="13" operator="notEqual">
      <formula>H101</formula>
    </cfRule>
  </conditionalFormatting>
  <conditionalFormatting sqref="H103">
    <cfRule type="cellIs" dxfId="493" priority="12" operator="notEqual">
      <formula>H101</formula>
    </cfRule>
  </conditionalFormatting>
  <conditionalFormatting sqref="H103">
    <cfRule type="cellIs" dxfId="492" priority="11" operator="notEqual">
      <formula>H101</formula>
    </cfRule>
  </conditionalFormatting>
  <conditionalFormatting sqref="H103">
    <cfRule type="cellIs" dxfId="491" priority="10" operator="notEqual">
      <formula>H101</formula>
    </cfRule>
  </conditionalFormatting>
  <conditionalFormatting sqref="H37">
    <cfRule type="cellIs" dxfId="490" priority="9" operator="notEqual">
      <formula>H$9</formula>
    </cfRule>
  </conditionalFormatting>
  <conditionalFormatting sqref="D17">
    <cfRule type="expression" dxfId="489" priority="7">
      <formula>$B17="Validated"</formula>
    </cfRule>
    <cfRule type="expression" dxfId="488" priority="8">
      <formula>$B17="Canceled"</formula>
    </cfRule>
  </conditionalFormatting>
  <conditionalFormatting sqref="O14:O24">
    <cfRule type="expression" dxfId="487" priority="5">
      <formula>$B14="Validated"</formula>
    </cfRule>
    <cfRule type="expression" dxfId="486" priority="6">
      <formula>$B14="Canceled"</formula>
    </cfRule>
  </conditionalFormatting>
  <conditionalFormatting sqref="O23:O24">
    <cfRule type="expression" dxfId="485" priority="3">
      <formula>$B23="Validated"</formula>
    </cfRule>
    <cfRule type="expression" dxfId="484" priority="4">
      <formula>$B23="Canceled"</formula>
    </cfRule>
  </conditionalFormatting>
  <conditionalFormatting sqref="B20:D20">
    <cfRule type="expression" dxfId="483" priority="1">
      <formula>$B20="Validated"</formula>
    </cfRule>
    <cfRule type="expression" dxfId="482" priority="2">
      <formula>$B20="Canceled"</formula>
    </cfRule>
  </conditionalFormatting>
  <dataValidations count="2">
    <dataValidation type="list" allowBlank="1" showInputMessage="1" showErrorMessage="1" sqref="F32:H33 F30:H30 F14:H25">
      <formula1>Valid_F4</formula1>
    </dataValidation>
    <dataValidation type="list" allowBlank="1" showInputMessage="1" showErrorMessage="1" sqref="B14:B33">
      <formula1>Status_F4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7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B1:M192"/>
  <sheetViews>
    <sheetView showGridLines="0" zoomScale="80" zoomScaleNormal="80" workbookViewId="0">
      <selection activeCell="D34" sqref="D34"/>
    </sheetView>
  </sheetViews>
  <sheetFormatPr baseColWidth="10" defaultColWidth="12" defaultRowHeight="12.75" outlineLevelRow="1"/>
  <cols>
    <col min="1" max="1" width="3.5" style="217" customWidth="1"/>
    <col min="2" max="2" width="10.83203125" style="217" customWidth="1"/>
    <col min="3" max="3" width="14" style="217" customWidth="1"/>
    <col min="4" max="4" width="50.5" style="217" customWidth="1"/>
    <col min="5" max="5" width="17" style="217" bestFit="1" customWidth="1"/>
    <col min="6" max="6" width="29.33203125" style="217" customWidth="1"/>
    <col min="7" max="9" width="15" style="217" customWidth="1"/>
    <col min="10" max="10" width="14.5" style="217" bestFit="1" customWidth="1"/>
    <col min="11" max="11" width="13" style="217" customWidth="1"/>
    <col min="12" max="12" width="13.1640625" style="217" bestFit="1" customWidth="1"/>
    <col min="13" max="13" width="14.1640625" style="217" bestFit="1" customWidth="1"/>
    <col min="14" max="14" width="13" style="217" customWidth="1"/>
    <col min="15" max="15" width="17" style="217" customWidth="1"/>
    <col min="16" max="16384" width="12" style="217"/>
  </cols>
  <sheetData>
    <row r="1" spans="2:13" ht="13.5" thickBot="1"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</row>
    <row r="2" spans="2:13" ht="18" customHeight="1" thickBot="1">
      <c r="B2" s="216"/>
      <c r="C2" s="574" t="s">
        <v>236</v>
      </c>
      <c r="D2" s="575"/>
      <c r="E2" s="576"/>
      <c r="F2" s="340" t="s">
        <v>23</v>
      </c>
    </row>
    <row r="3" spans="2:13" s="221" customFormat="1" ht="49.5" customHeight="1" thickBot="1">
      <c r="B3" s="218"/>
      <c r="C3" s="577"/>
      <c r="D3" s="578"/>
      <c r="E3" s="579"/>
      <c r="F3" s="220" t="s">
        <v>242</v>
      </c>
      <c r="H3" s="599" t="s">
        <v>130</v>
      </c>
      <c r="I3" s="599"/>
      <c r="J3" s="599"/>
    </row>
    <row r="4" spans="2:13" s="221" customFormat="1" ht="17.25" customHeight="1">
      <c r="B4" s="218"/>
      <c r="C4" s="225"/>
      <c r="D4" s="226"/>
      <c r="E4" s="227" t="s">
        <v>185</v>
      </c>
      <c r="F4" s="341" t="s">
        <v>238</v>
      </c>
    </row>
    <row r="5" spans="2:13" s="221" customFormat="1" ht="15.75" customHeight="1" thickBot="1">
      <c r="B5" s="218"/>
      <c r="C5" s="230"/>
      <c r="D5" s="231"/>
      <c r="E5" s="232" t="s">
        <v>191</v>
      </c>
      <c r="F5" s="342" t="s">
        <v>239</v>
      </c>
    </row>
    <row r="6" spans="2:13" ht="12.75" customHeight="1">
      <c r="C6" s="583" t="s">
        <v>5</v>
      </c>
      <c r="D6" s="236" t="s">
        <v>4</v>
      </c>
      <c r="E6" s="237"/>
      <c r="F6" s="24">
        <v>23.54</v>
      </c>
    </row>
    <row r="7" spans="2:13">
      <c r="C7" s="583"/>
      <c r="D7" s="238" t="s">
        <v>51</v>
      </c>
      <c r="E7" s="239"/>
      <c r="F7" s="26">
        <v>15.25</v>
      </c>
    </row>
    <row r="8" spans="2:13" ht="13.5" thickBot="1">
      <c r="C8" s="583"/>
      <c r="D8" s="240" t="s">
        <v>1</v>
      </c>
      <c r="E8" s="241"/>
      <c r="F8" s="140">
        <v>0.05</v>
      </c>
      <c r="J8" s="332"/>
      <c r="K8" s="332"/>
    </row>
    <row r="9" spans="2:13" ht="15.75" customHeight="1" thickBot="1">
      <c r="C9" s="584"/>
      <c r="D9" s="245" t="s">
        <v>24</v>
      </c>
      <c r="E9" s="246"/>
      <c r="F9" s="100">
        <f>SUM(F6:F8)</f>
        <v>38.839999999999996</v>
      </c>
    </row>
    <row r="10" spans="2:13">
      <c r="C10" s="247"/>
      <c r="D10" s="247"/>
      <c r="E10" s="247"/>
      <c r="F10" s="247"/>
    </row>
    <row r="11" spans="2:13" ht="13.5" thickBot="1">
      <c r="C11" s="247"/>
      <c r="D11" s="247"/>
      <c r="E11" s="247"/>
      <c r="F11" s="247"/>
    </row>
    <row r="12" spans="2:13" s="248" customFormat="1" ht="13.5" thickBot="1">
      <c r="C12" s="249"/>
      <c r="D12" s="249"/>
      <c r="E12" s="249"/>
      <c r="F12" s="19"/>
      <c r="H12" s="250" t="s">
        <v>32</v>
      </c>
      <c r="I12" s="592" t="s">
        <v>6</v>
      </c>
      <c r="J12" s="593"/>
      <c r="K12" s="594"/>
      <c r="L12" s="251" t="s">
        <v>35</v>
      </c>
      <c r="M12" s="159" t="s">
        <v>108</v>
      </c>
    </row>
    <row r="13" spans="2:13" s="259" customFormat="1" ht="26.25" thickBot="1">
      <c r="B13" s="252" t="s">
        <v>28</v>
      </c>
      <c r="C13" s="253" t="s">
        <v>8</v>
      </c>
      <c r="D13" s="253" t="s">
        <v>0</v>
      </c>
      <c r="E13" s="254" t="s">
        <v>37</v>
      </c>
      <c r="F13" s="258" t="s">
        <v>36</v>
      </c>
      <c r="G13" s="255" t="s">
        <v>38</v>
      </c>
      <c r="H13" s="253" t="s">
        <v>32</v>
      </c>
      <c r="I13" s="256" t="s">
        <v>33</v>
      </c>
      <c r="J13" s="257" t="s">
        <v>39</v>
      </c>
      <c r="K13" s="258" t="s">
        <v>40</v>
      </c>
      <c r="L13" s="253" t="s">
        <v>9</v>
      </c>
      <c r="M13" s="61" t="s">
        <v>32</v>
      </c>
    </row>
    <row r="14" spans="2:13" ht="32.25" customHeight="1">
      <c r="B14" s="260" t="s">
        <v>31</v>
      </c>
      <c r="C14" s="261" t="s">
        <v>48</v>
      </c>
      <c r="D14" s="343" t="s">
        <v>134</v>
      </c>
      <c r="E14" s="263">
        <f>H14+I14+M14</f>
        <v>7.09</v>
      </c>
      <c r="F14" s="51" t="s">
        <v>2</v>
      </c>
      <c r="G14" s="264"/>
      <c r="H14" s="265">
        <v>1.97</v>
      </c>
      <c r="I14" s="266">
        <v>5.12</v>
      </c>
      <c r="J14" s="267">
        <v>143000</v>
      </c>
      <c r="K14" s="268" t="s">
        <v>135</v>
      </c>
      <c r="L14" s="269">
        <v>169000</v>
      </c>
      <c r="M14" s="383"/>
    </row>
    <row r="15" spans="2:13" ht="32.25" customHeight="1">
      <c r="B15" s="270" t="s">
        <v>31</v>
      </c>
      <c r="C15" s="271" t="s">
        <v>53</v>
      </c>
      <c r="D15" s="281" t="s">
        <v>136</v>
      </c>
      <c r="E15" s="273">
        <f t="shared" ref="E15:E16" si="0">H15+I15+M15</f>
        <v>0.15</v>
      </c>
      <c r="F15" s="52" t="s">
        <v>2</v>
      </c>
      <c r="G15" s="274"/>
      <c r="H15" s="275">
        <v>0.15</v>
      </c>
      <c r="I15" s="276"/>
      <c r="J15" s="277"/>
      <c r="K15" s="280"/>
      <c r="L15" s="279">
        <v>16500</v>
      </c>
      <c r="M15" s="384"/>
    </row>
    <row r="16" spans="2:13" ht="32.25" customHeight="1">
      <c r="B16" s="270" t="s">
        <v>31</v>
      </c>
      <c r="C16" s="271" t="s">
        <v>152</v>
      </c>
      <c r="D16" s="272" t="s">
        <v>155</v>
      </c>
      <c r="E16" s="273">
        <f t="shared" si="0"/>
        <v>3.5000000000000003E-2</v>
      </c>
      <c r="F16" s="52" t="s">
        <v>2</v>
      </c>
      <c r="G16" s="274"/>
      <c r="H16" s="275"/>
      <c r="I16" s="276"/>
      <c r="J16" s="277"/>
      <c r="K16" s="280"/>
      <c r="L16" s="279"/>
      <c r="M16" s="384">
        <f>0.085-0.05</f>
        <v>3.5000000000000003E-2</v>
      </c>
    </row>
    <row r="17" spans="2:13" ht="32.25" customHeight="1">
      <c r="B17" s="270" t="s">
        <v>29</v>
      </c>
      <c r="C17" s="271" t="s">
        <v>177</v>
      </c>
      <c r="D17" s="281" t="s">
        <v>177</v>
      </c>
      <c r="E17" s="273">
        <f t="shared" ref="E17:E23" si="1">H17+I17</f>
        <v>6.8065000000000001E-2</v>
      </c>
      <c r="F17" s="52" t="s">
        <v>2</v>
      </c>
      <c r="G17" s="274"/>
      <c r="H17" s="275">
        <v>6.8065000000000001E-2</v>
      </c>
      <c r="I17" s="276"/>
      <c r="J17" s="277"/>
      <c r="K17" s="278"/>
      <c r="L17" s="279"/>
      <c r="M17" s="384"/>
    </row>
    <row r="18" spans="2:13" ht="32.25" customHeight="1">
      <c r="B18" s="270"/>
      <c r="C18" s="271"/>
      <c r="D18" s="281"/>
      <c r="E18" s="273">
        <f t="shared" si="1"/>
        <v>0</v>
      </c>
      <c r="F18" s="52"/>
      <c r="G18" s="274"/>
      <c r="H18" s="275"/>
      <c r="I18" s="276"/>
      <c r="J18" s="277"/>
      <c r="K18" s="278"/>
      <c r="L18" s="279"/>
      <c r="M18" s="384"/>
    </row>
    <row r="19" spans="2:13" ht="32.25" customHeight="1">
      <c r="B19" s="270"/>
      <c r="C19" s="271"/>
      <c r="D19" s="281"/>
      <c r="E19" s="273">
        <f t="shared" si="1"/>
        <v>0</v>
      </c>
      <c r="F19" s="52"/>
      <c r="G19" s="274"/>
      <c r="H19" s="275"/>
      <c r="I19" s="276"/>
      <c r="J19" s="277"/>
      <c r="K19" s="278"/>
      <c r="L19" s="279"/>
      <c r="M19" s="384"/>
    </row>
    <row r="20" spans="2:13" ht="32.25" customHeight="1">
      <c r="B20" s="270"/>
      <c r="C20" s="271"/>
      <c r="D20" s="281"/>
      <c r="E20" s="273">
        <f t="shared" si="1"/>
        <v>0</v>
      </c>
      <c r="F20" s="52"/>
      <c r="G20" s="274"/>
      <c r="H20" s="275"/>
      <c r="I20" s="276"/>
      <c r="J20" s="277"/>
      <c r="K20" s="278"/>
      <c r="L20" s="279"/>
      <c r="M20" s="384"/>
    </row>
    <row r="21" spans="2:13" ht="32.25" customHeight="1">
      <c r="B21" s="270"/>
      <c r="C21" s="271"/>
      <c r="D21" s="281"/>
      <c r="E21" s="273">
        <f t="shared" si="1"/>
        <v>0</v>
      </c>
      <c r="F21" s="52"/>
      <c r="G21" s="274"/>
      <c r="H21" s="275"/>
      <c r="I21" s="276"/>
      <c r="J21" s="277"/>
      <c r="K21" s="278"/>
      <c r="L21" s="279"/>
      <c r="M21" s="384"/>
    </row>
    <row r="22" spans="2:13" ht="32.25" customHeight="1">
      <c r="B22" s="270"/>
      <c r="C22" s="271"/>
      <c r="D22" s="281"/>
      <c r="E22" s="273">
        <f t="shared" si="1"/>
        <v>0</v>
      </c>
      <c r="F22" s="52"/>
      <c r="G22" s="274"/>
      <c r="H22" s="275"/>
      <c r="I22" s="276"/>
      <c r="J22" s="277"/>
      <c r="K22" s="278"/>
      <c r="L22" s="279"/>
      <c r="M22" s="384"/>
    </row>
    <row r="23" spans="2:13" ht="32.25" customHeight="1" thickBot="1">
      <c r="B23" s="282"/>
      <c r="C23" s="283"/>
      <c r="D23" s="284"/>
      <c r="E23" s="285">
        <f t="shared" si="1"/>
        <v>0</v>
      </c>
      <c r="F23" s="53"/>
      <c r="G23" s="286"/>
      <c r="H23" s="287"/>
      <c r="I23" s="288"/>
      <c r="J23" s="289"/>
      <c r="K23" s="290"/>
      <c r="L23" s="291"/>
      <c r="M23" s="385"/>
    </row>
    <row r="25" spans="2:13" ht="23.25" customHeight="1" thickBot="1">
      <c r="J25" s="334"/>
      <c r="K25" s="334"/>
      <c r="M25" s="334"/>
    </row>
    <row r="26" spans="2:13">
      <c r="C26" s="571" t="s">
        <v>42</v>
      </c>
      <c r="D26" s="236" t="s">
        <v>4</v>
      </c>
      <c r="E26" s="237"/>
      <c r="F26" s="24">
        <f>F6+SUMIFS($H$14:$H$23,$B$14:$B$23,"Validated",F14:F23,"Y")</f>
        <v>25.66</v>
      </c>
      <c r="J26" s="334"/>
      <c r="K26" s="334"/>
      <c r="L26" s="301"/>
      <c r="M26" s="334"/>
    </row>
    <row r="27" spans="2:13">
      <c r="C27" s="572"/>
      <c r="D27" s="238" t="s">
        <v>3</v>
      </c>
      <c r="E27" s="239"/>
      <c r="F27" s="26">
        <f>F7+SUMIFS($I$14:$I$23,$B$14:$B$23,"Validated",F14:F23,"Y")</f>
        <v>20.37</v>
      </c>
      <c r="J27" s="334"/>
      <c r="K27" s="334"/>
      <c r="L27" s="301"/>
      <c r="M27" s="334"/>
    </row>
    <row r="28" spans="2:13" ht="13.5" thickBot="1">
      <c r="C28" s="572"/>
      <c r="D28" s="240" t="s">
        <v>1</v>
      </c>
      <c r="E28" s="241"/>
      <c r="F28" s="140">
        <f>F8+SUMIFS($M$14:$M$23,$B$14:$B$23,"Validated",F14:F23,"Y")</f>
        <v>8.5000000000000006E-2</v>
      </c>
      <c r="J28" s="334"/>
      <c r="K28" s="334"/>
      <c r="L28" s="301"/>
      <c r="M28" s="334"/>
    </row>
    <row r="29" spans="2:13" ht="15.75" thickBot="1">
      <c r="C29" s="573"/>
      <c r="D29" s="296" t="s">
        <v>50</v>
      </c>
      <c r="E29" s="297"/>
      <c r="F29" s="103">
        <f>SUM(F26:F28)</f>
        <v>46.115000000000002</v>
      </c>
      <c r="J29" s="334"/>
      <c r="K29" s="334"/>
      <c r="L29" s="301"/>
      <c r="M29" s="334"/>
    </row>
    <row r="30" spans="2:13" ht="15">
      <c r="C30" s="344"/>
      <c r="D30" s="345"/>
      <c r="E30" s="345"/>
      <c r="F30" s="106"/>
      <c r="J30" s="334"/>
      <c r="K30" s="334"/>
      <c r="L30" s="301"/>
      <c r="M30" s="334"/>
    </row>
    <row r="31" spans="2:13" ht="15">
      <c r="C31" s="344"/>
      <c r="D31" s="345"/>
      <c r="E31" s="217" t="s">
        <v>175</v>
      </c>
      <c r="F31" s="324">
        <f>F29-F9</f>
        <v>7.2750000000000057</v>
      </c>
      <c r="J31" s="334"/>
      <c r="K31" s="334"/>
      <c r="L31" s="301"/>
      <c r="M31" s="334"/>
    </row>
    <row r="32" spans="2:13" ht="15">
      <c r="C32" s="344"/>
      <c r="D32" s="345"/>
      <c r="E32" s="345"/>
      <c r="F32" s="106"/>
      <c r="J32" s="334"/>
      <c r="K32" s="334"/>
      <c r="L32" s="301"/>
      <c r="M32" s="334"/>
    </row>
    <row r="33" spans="2:13" ht="15">
      <c r="C33" s="344"/>
      <c r="D33" s="345"/>
      <c r="E33" s="345"/>
      <c r="F33" s="106"/>
      <c r="J33" s="334"/>
      <c r="K33" s="334"/>
      <c r="L33" s="301"/>
      <c r="M33" s="334"/>
    </row>
    <row r="34" spans="2:13" ht="15.75" thickBot="1">
      <c r="C34" s="344"/>
      <c r="D34" s="345"/>
      <c r="E34" s="345"/>
      <c r="F34" s="107"/>
      <c r="J34" s="334"/>
      <c r="K34" s="334"/>
      <c r="L34" s="301"/>
      <c r="M34" s="334"/>
    </row>
    <row r="35" spans="2:13" ht="19.5" customHeight="1" thickBot="1">
      <c r="F35" s="346" t="s">
        <v>11</v>
      </c>
      <c r="J35" s="334"/>
      <c r="K35" s="334"/>
      <c r="L35" s="301"/>
      <c r="M35" s="334"/>
    </row>
    <row r="36" spans="2:13" ht="39" customHeight="1" thickBot="1">
      <c r="C36" s="300" t="s">
        <v>34</v>
      </c>
      <c r="D36" s="300" t="s">
        <v>41</v>
      </c>
      <c r="E36" s="300" t="s">
        <v>43</v>
      </c>
      <c r="F36" s="220" t="str">
        <f>F3</f>
        <v>PF3-1</v>
      </c>
      <c r="G36" s="598" t="s">
        <v>52</v>
      </c>
      <c r="H36" s="590"/>
      <c r="I36" s="591"/>
      <c r="J36" s="334"/>
      <c r="K36" s="334"/>
      <c r="L36" s="301"/>
      <c r="M36" s="334"/>
    </row>
    <row r="37" spans="2:13" s="301" customFormat="1">
      <c r="B37" s="301" t="s">
        <v>42</v>
      </c>
      <c r="C37" s="302">
        <v>2014</v>
      </c>
      <c r="D37" s="303"/>
      <c r="E37" s="304"/>
      <c r="F37" s="75">
        <f>F38</f>
        <v>46.115000000000002</v>
      </c>
      <c r="I37" s="306"/>
      <c r="J37" s="334"/>
      <c r="K37" s="334"/>
      <c r="L37" s="217"/>
      <c r="M37" s="334"/>
    </row>
    <row r="38" spans="2:13" outlineLevel="1">
      <c r="B38" s="217" t="s">
        <v>42</v>
      </c>
      <c r="C38" s="307">
        <v>41640</v>
      </c>
      <c r="D38" s="308" t="s">
        <v>44</v>
      </c>
      <c r="E38" s="309" t="s">
        <v>45</v>
      </c>
      <c r="F38" s="76">
        <f>F29</f>
        <v>46.115000000000002</v>
      </c>
      <c r="I38" s="312"/>
      <c r="J38" s="334"/>
      <c r="K38" s="334"/>
      <c r="M38" s="334"/>
    </row>
    <row r="39" spans="2:13" outlineLevel="1">
      <c r="C39" s="307">
        <v>41671</v>
      </c>
      <c r="D39" s="308"/>
      <c r="E39" s="309"/>
      <c r="F39" s="76">
        <f>F38</f>
        <v>46.115000000000002</v>
      </c>
      <c r="I39" s="312"/>
      <c r="J39" s="334"/>
      <c r="K39" s="334"/>
      <c r="M39" s="334"/>
    </row>
    <row r="40" spans="2:13" outlineLevel="1">
      <c r="C40" s="307">
        <v>41699</v>
      </c>
      <c r="D40" s="308"/>
      <c r="E40" s="313"/>
      <c r="F40" s="76">
        <f t="shared" ref="F40:F49" si="2">F39</f>
        <v>46.115000000000002</v>
      </c>
      <c r="I40" s="312"/>
      <c r="M40" s="334"/>
    </row>
    <row r="41" spans="2:13" outlineLevel="1">
      <c r="C41" s="307">
        <v>41730</v>
      </c>
      <c r="D41" s="308"/>
      <c r="E41" s="311"/>
      <c r="F41" s="76">
        <f t="shared" si="2"/>
        <v>46.115000000000002</v>
      </c>
      <c r="I41" s="312"/>
    </row>
    <row r="42" spans="2:13" outlineLevel="1">
      <c r="C42" s="307">
        <v>41760</v>
      </c>
      <c r="D42" s="308"/>
      <c r="E42" s="309"/>
      <c r="F42" s="76">
        <f t="shared" si="2"/>
        <v>46.115000000000002</v>
      </c>
      <c r="I42" s="312"/>
    </row>
    <row r="43" spans="2:13" outlineLevel="1">
      <c r="C43" s="307">
        <v>41791</v>
      </c>
      <c r="D43" s="308"/>
      <c r="E43" s="313"/>
      <c r="F43" s="76">
        <f t="shared" si="2"/>
        <v>46.115000000000002</v>
      </c>
      <c r="I43" s="312"/>
      <c r="J43" s="334"/>
    </row>
    <row r="44" spans="2:13" outlineLevel="1">
      <c r="C44" s="307">
        <v>41821</v>
      </c>
      <c r="D44" s="308"/>
      <c r="E44" s="311"/>
      <c r="F44" s="76">
        <f t="shared" si="2"/>
        <v>46.115000000000002</v>
      </c>
      <c r="I44" s="312"/>
    </row>
    <row r="45" spans="2:13" outlineLevel="1">
      <c r="C45" s="307">
        <v>41852</v>
      </c>
      <c r="D45" s="308"/>
      <c r="E45" s="309"/>
      <c r="F45" s="76">
        <f t="shared" si="2"/>
        <v>46.115000000000002</v>
      </c>
      <c r="I45" s="312"/>
    </row>
    <row r="46" spans="2:13" outlineLevel="1">
      <c r="C46" s="307">
        <v>41883</v>
      </c>
      <c r="D46" s="308"/>
      <c r="E46" s="313"/>
      <c r="F46" s="76">
        <f t="shared" si="2"/>
        <v>46.115000000000002</v>
      </c>
      <c r="I46" s="312"/>
    </row>
    <row r="47" spans="2:13" outlineLevel="1">
      <c r="C47" s="307">
        <v>41913</v>
      </c>
      <c r="D47" s="308"/>
      <c r="E47" s="311"/>
      <c r="F47" s="76">
        <f t="shared" si="2"/>
        <v>46.115000000000002</v>
      </c>
      <c r="I47" s="312"/>
    </row>
    <row r="48" spans="2:13" outlineLevel="1">
      <c r="C48" s="307">
        <v>41944</v>
      </c>
      <c r="D48" s="308"/>
      <c r="E48" s="309"/>
      <c r="F48" s="76">
        <f t="shared" si="2"/>
        <v>46.115000000000002</v>
      </c>
      <c r="I48" s="312"/>
    </row>
    <row r="49" spans="2:11" ht="13.5" outlineLevel="1" thickBot="1">
      <c r="C49" s="314">
        <v>41974</v>
      </c>
      <c r="D49" s="315"/>
      <c r="E49" s="316"/>
      <c r="F49" s="79">
        <f t="shared" si="2"/>
        <v>46.115000000000002</v>
      </c>
      <c r="I49" s="312"/>
    </row>
    <row r="50" spans="2:11" s="301" customFormat="1">
      <c r="B50" s="301" t="s">
        <v>12</v>
      </c>
      <c r="C50" s="302">
        <v>2015</v>
      </c>
      <c r="D50" s="303"/>
      <c r="E50" s="304"/>
      <c r="F50" s="75">
        <f>MIN(F51:F62)</f>
        <v>45.601799999999997</v>
      </c>
      <c r="I50" s="318"/>
    </row>
    <row r="51" spans="2:11" outlineLevel="1">
      <c r="B51" s="217" t="s">
        <v>12</v>
      </c>
      <c r="C51" s="307">
        <v>42005</v>
      </c>
      <c r="D51" s="319" t="s">
        <v>49</v>
      </c>
      <c r="E51" s="320">
        <v>-0.02</v>
      </c>
      <c r="F51" s="76">
        <f>((F49-SUM($F$27:$F$28))*(1+E51))+SUM($F$27:$F$28)</f>
        <v>45.601799999999997</v>
      </c>
      <c r="G51" s="347">
        <f>F49*(1+$E51)</f>
        <v>45.192700000000002</v>
      </c>
      <c r="I51" s="312"/>
      <c r="K51" s="324">
        <f>F51-F38</f>
        <v>-0.51320000000000476</v>
      </c>
    </row>
    <row r="52" spans="2:11" outlineLevel="1">
      <c r="C52" s="307">
        <v>42036</v>
      </c>
      <c r="D52" s="325"/>
      <c r="E52" s="309"/>
      <c r="F52" s="76">
        <f t="shared" ref="F52:F62" si="3">F51</f>
        <v>45.601799999999997</v>
      </c>
      <c r="G52" s="347"/>
      <c r="I52" s="312"/>
    </row>
    <row r="53" spans="2:11" outlineLevel="1">
      <c r="C53" s="307">
        <v>42064</v>
      </c>
      <c r="D53" s="325"/>
      <c r="E53" s="313"/>
      <c r="F53" s="76">
        <f t="shared" si="3"/>
        <v>45.601799999999997</v>
      </c>
      <c r="G53" s="347"/>
      <c r="I53" s="312"/>
    </row>
    <row r="54" spans="2:11" outlineLevel="1">
      <c r="C54" s="307">
        <v>42095</v>
      </c>
      <c r="D54" s="325"/>
      <c r="E54" s="311"/>
      <c r="F54" s="76">
        <f t="shared" si="3"/>
        <v>45.601799999999997</v>
      </c>
      <c r="G54" s="347"/>
      <c r="I54" s="312"/>
    </row>
    <row r="55" spans="2:11" outlineLevel="1">
      <c r="C55" s="307">
        <v>42125</v>
      </c>
      <c r="D55" s="325"/>
      <c r="E55" s="309"/>
      <c r="F55" s="76">
        <f t="shared" si="3"/>
        <v>45.601799999999997</v>
      </c>
      <c r="G55" s="347"/>
      <c r="I55" s="312"/>
    </row>
    <row r="56" spans="2:11" outlineLevel="1">
      <c r="C56" s="307">
        <v>42156</v>
      </c>
      <c r="D56" s="325"/>
      <c r="E56" s="313"/>
      <c r="F56" s="76">
        <f t="shared" si="3"/>
        <v>45.601799999999997</v>
      </c>
      <c r="G56" s="347"/>
      <c r="I56" s="312"/>
    </row>
    <row r="57" spans="2:11" outlineLevel="1">
      <c r="C57" s="307">
        <v>42186</v>
      </c>
      <c r="D57" s="325"/>
      <c r="E57" s="311"/>
      <c r="F57" s="76">
        <f t="shared" si="3"/>
        <v>45.601799999999997</v>
      </c>
      <c r="G57" s="347"/>
      <c r="I57" s="312"/>
    </row>
    <row r="58" spans="2:11" outlineLevel="1">
      <c r="C58" s="307">
        <v>42217</v>
      </c>
      <c r="D58" s="325"/>
      <c r="E58" s="309"/>
      <c r="F58" s="76">
        <f t="shared" si="3"/>
        <v>45.601799999999997</v>
      </c>
      <c r="G58" s="347"/>
      <c r="I58" s="312"/>
    </row>
    <row r="59" spans="2:11" outlineLevel="1">
      <c r="C59" s="307">
        <v>42248</v>
      </c>
      <c r="D59" s="325"/>
      <c r="E59" s="313"/>
      <c r="F59" s="76">
        <f t="shared" si="3"/>
        <v>45.601799999999997</v>
      </c>
      <c r="G59" s="347"/>
      <c r="I59" s="312"/>
    </row>
    <row r="60" spans="2:11" outlineLevel="1">
      <c r="C60" s="307">
        <v>42278</v>
      </c>
      <c r="D60" s="325"/>
      <c r="E60" s="311"/>
      <c r="F60" s="76">
        <f t="shared" si="3"/>
        <v>45.601799999999997</v>
      </c>
      <c r="G60" s="347"/>
      <c r="I60" s="312"/>
    </row>
    <row r="61" spans="2:11" outlineLevel="1">
      <c r="C61" s="307">
        <v>42309</v>
      </c>
      <c r="D61" s="325"/>
      <c r="E61" s="309"/>
      <c r="F61" s="76">
        <f t="shared" si="3"/>
        <v>45.601799999999997</v>
      </c>
      <c r="G61" s="347"/>
      <c r="I61" s="312"/>
    </row>
    <row r="62" spans="2:11" ht="13.5" outlineLevel="1" thickBot="1">
      <c r="C62" s="314">
        <v>42339</v>
      </c>
      <c r="D62" s="326"/>
      <c r="E62" s="316"/>
      <c r="F62" s="79">
        <f t="shared" si="3"/>
        <v>45.601799999999997</v>
      </c>
      <c r="G62" s="347"/>
      <c r="I62" s="312"/>
    </row>
    <row r="63" spans="2:11" s="301" customFormat="1">
      <c r="B63" s="301" t="s">
        <v>13</v>
      </c>
      <c r="C63" s="302">
        <v>2016</v>
      </c>
      <c r="D63" s="303"/>
      <c r="E63" s="304"/>
      <c r="F63" s="75">
        <f>MIN(F64:F75)</f>
        <v>45.098863999999992</v>
      </c>
      <c r="G63" s="348"/>
      <c r="I63" s="318"/>
    </row>
    <row r="64" spans="2:11" outlineLevel="1">
      <c r="B64" s="217" t="s">
        <v>13</v>
      </c>
      <c r="C64" s="307">
        <v>42370</v>
      </c>
      <c r="D64" s="319" t="s">
        <v>49</v>
      </c>
      <c r="E64" s="320">
        <v>-0.02</v>
      </c>
      <c r="F64" s="76">
        <f>((F62-SUM($F$27:$F$28))*(1+E64))+SUM($F$27:$F$28)</f>
        <v>45.098863999999992</v>
      </c>
      <c r="G64" s="347">
        <f>G51*(1+$E64)</f>
        <v>44.288845999999999</v>
      </c>
      <c r="I64" s="312"/>
    </row>
    <row r="65" spans="2:9" outlineLevel="1">
      <c r="C65" s="307">
        <v>42401</v>
      </c>
      <c r="D65" s="325"/>
      <c r="E65" s="309"/>
      <c r="F65" s="76">
        <f t="shared" ref="F65:F75" si="4">F64</f>
        <v>45.098863999999992</v>
      </c>
      <c r="G65" s="347"/>
      <c r="I65" s="312"/>
    </row>
    <row r="66" spans="2:9" outlineLevel="1">
      <c r="C66" s="307">
        <v>42430</v>
      </c>
      <c r="D66" s="325"/>
      <c r="E66" s="313"/>
      <c r="F66" s="76">
        <f t="shared" si="4"/>
        <v>45.098863999999992</v>
      </c>
      <c r="G66" s="347"/>
      <c r="I66" s="312"/>
    </row>
    <row r="67" spans="2:9" outlineLevel="1">
      <c r="C67" s="307">
        <v>42461</v>
      </c>
      <c r="D67" s="325"/>
      <c r="E67" s="311"/>
      <c r="F67" s="76">
        <f t="shared" si="4"/>
        <v>45.098863999999992</v>
      </c>
      <c r="G67" s="347"/>
      <c r="I67" s="312"/>
    </row>
    <row r="68" spans="2:9" outlineLevel="1">
      <c r="C68" s="307">
        <v>42491</v>
      </c>
      <c r="D68" s="325"/>
      <c r="E68" s="309"/>
      <c r="F68" s="76">
        <f t="shared" si="4"/>
        <v>45.098863999999992</v>
      </c>
      <c r="G68" s="347"/>
      <c r="I68" s="312"/>
    </row>
    <row r="69" spans="2:9" outlineLevel="1">
      <c r="C69" s="307">
        <v>42522</v>
      </c>
      <c r="D69" s="325"/>
      <c r="E69" s="313"/>
      <c r="F69" s="76">
        <f t="shared" si="4"/>
        <v>45.098863999999992</v>
      </c>
      <c r="G69" s="347"/>
      <c r="I69" s="312"/>
    </row>
    <row r="70" spans="2:9" outlineLevel="1">
      <c r="C70" s="307">
        <v>42552</v>
      </c>
      <c r="D70" s="325"/>
      <c r="E70" s="311"/>
      <c r="F70" s="76">
        <f t="shared" si="4"/>
        <v>45.098863999999992</v>
      </c>
      <c r="G70" s="347"/>
      <c r="I70" s="312"/>
    </row>
    <row r="71" spans="2:9" outlineLevel="1">
      <c r="C71" s="307">
        <v>42583</v>
      </c>
      <c r="D71" s="325"/>
      <c r="E71" s="309"/>
      <c r="F71" s="76">
        <f t="shared" si="4"/>
        <v>45.098863999999992</v>
      </c>
      <c r="G71" s="347"/>
      <c r="I71" s="312"/>
    </row>
    <row r="72" spans="2:9" outlineLevel="1">
      <c r="C72" s="307">
        <v>42614</v>
      </c>
      <c r="D72" s="325"/>
      <c r="E72" s="313"/>
      <c r="F72" s="76">
        <f t="shared" si="4"/>
        <v>45.098863999999992</v>
      </c>
      <c r="G72" s="347"/>
      <c r="I72" s="312"/>
    </row>
    <row r="73" spans="2:9" outlineLevel="1">
      <c r="C73" s="307">
        <v>42644</v>
      </c>
      <c r="D73" s="325"/>
      <c r="E73" s="311"/>
      <c r="F73" s="76">
        <f t="shared" si="4"/>
        <v>45.098863999999992</v>
      </c>
      <c r="G73" s="347"/>
      <c r="I73" s="312"/>
    </row>
    <row r="74" spans="2:9" outlineLevel="1">
      <c r="C74" s="307">
        <v>42675</v>
      </c>
      <c r="D74" s="325"/>
      <c r="E74" s="309"/>
      <c r="F74" s="76">
        <f t="shared" si="4"/>
        <v>45.098863999999992</v>
      </c>
      <c r="G74" s="347"/>
      <c r="I74" s="312"/>
    </row>
    <row r="75" spans="2:9" ht="13.5" outlineLevel="1" thickBot="1">
      <c r="C75" s="314">
        <v>42705</v>
      </c>
      <c r="D75" s="326"/>
      <c r="E75" s="316"/>
      <c r="F75" s="79">
        <f t="shared" si="4"/>
        <v>45.098863999999992</v>
      </c>
      <c r="G75" s="347"/>
      <c r="I75" s="312"/>
    </row>
    <row r="76" spans="2:9" s="301" customFormat="1" ht="15.75">
      <c r="B76" s="301" t="s">
        <v>14</v>
      </c>
      <c r="C76" s="302">
        <v>2017</v>
      </c>
      <c r="D76" s="303"/>
      <c r="E76" s="304"/>
      <c r="F76" s="75">
        <f>MIN(F77:F88)</f>
        <v>24.150986719999988</v>
      </c>
      <c r="G76" s="327" t="s">
        <v>47</v>
      </c>
      <c r="I76" s="318"/>
    </row>
    <row r="77" spans="2:9" ht="25.5" outlineLevel="1">
      <c r="B77" s="217" t="s">
        <v>14</v>
      </c>
      <c r="C77" s="307">
        <v>42736</v>
      </c>
      <c r="D77" s="349" t="s">
        <v>55</v>
      </c>
      <c r="E77" s="320">
        <v>-0.02</v>
      </c>
      <c r="F77" s="76">
        <f>((F75-SUM($F$27:$F$28))*(1+E77))</f>
        <v>24.150986719999988</v>
      </c>
      <c r="G77" s="347">
        <f>G64*(1+$E77)-F27</f>
        <v>23.033069080000001</v>
      </c>
      <c r="I77" s="312"/>
    </row>
    <row r="78" spans="2:9" outlineLevel="1">
      <c r="C78" s="307">
        <v>42767</v>
      </c>
      <c r="D78" s="325"/>
      <c r="E78" s="309"/>
      <c r="F78" s="76">
        <f t="shared" ref="F78:F88" si="5">F77</f>
        <v>24.150986719999988</v>
      </c>
      <c r="G78" s="347"/>
      <c r="I78" s="312"/>
    </row>
    <row r="79" spans="2:9" outlineLevel="1">
      <c r="C79" s="307">
        <v>42795</v>
      </c>
      <c r="D79" s="325"/>
      <c r="E79" s="313"/>
      <c r="F79" s="76">
        <f t="shared" si="5"/>
        <v>24.150986719999988</v>
      </c>
      <c r="G79" s="347"/>
      <c r="I79" s="312"/>
    </row>
    <row r="80" spans="2:9" outlineLevel="1">
      <c r="C80" s="307">
        <v>42826</v>
      </c>
      <c r="D80" s="325"/>
      <c r="E80" s="311"/>
      <c r="F80" s="76">
        <f t="shared" si="5"/>
        <v>24.150986719999988</v>
      </c>
      <c r="G80" s="347"/>
      <c r="I80" s="312"/>
    </row>
    <row r="81" spans="2:9" outlineLevel="1">
      <c r="C81" s="307">
        <v>42856</v>
      </c>
      <c r="D81" s="325"/>
      <c r="E81" s="309"/>
      <c r="F81" s="76">
        <f t="shared" si="5"/>
        <v>24.150986719999988</v>
      </c>
      <c r="G81" s="347"/>
      <c r="I81" s="312"/>
    </row>
    <row r="82" spans="2:9" outlineLevel="1">
      <c r="C82" s="307">
        <v>42887</v>
      </c>
      <c r="D82" s="325"/>
      <c r="E82" s="313"/>
      <c r="F82" s="76">
        <f t="shared" si="5"/>
        <v>24.150986719999988</v>
      </c>
      <c r="G82" s="347"/>
      <c r="I82" s="312"/>
    </row>
    <row r="83" spans="2:9" outlineLevel="1">
      <c r="C83" s="307">
        <v>42917</v>
      </c>
      <c r="D83" s="325"/>
      <c r="E83" s="311"/>
      <c r="F83" s="76">
        <f t="shared" si="5"/>
        <v>24.150986719999988</v>
      </c>
      <c r="G83" s="347"/>
      <c r="I83" s="312"/>
    </row>
    <row r="84" spans="2:9" outlineLevel="1">
      <c r="C84" s="307">
        <v>42948</v>
      </c>
      <c r="D84" s="325"/>
      <c r="E84" s="309"/>
      <c r="F84" s="76">
        <f t="shared" si="5"/>
        <v>24.150986719999988</v>
      </c>
      <c r="G84" s="347"/>
      <c r="I84" s="312"/>
    </row>
    <row r="85" spans="2:9" outlineLevel="1">
      <c r="C85" s="307">
        <v>42979</v>
      </c>
      <c r="D85" s="325"/>
      <c r="E85" s="313"/>
      <c r="F85" s="76">
        <f t="shared" si="5"/>
        <v>24.150986719999988</v>
      </c>
      <c r="G85" s="347"/>
      <c r="I85" s="312"/>
    </row>
    <row r="86" spans="2:9" outlineLevel="1">
      <c r="C86" s="307">
        <v>43009</v>
      </c>
      <c r="D86" s="325"/>
      <c r="E86" s="311"/>
      <c r="F86" s="76">
        <f t="shared" si="5"/>
        <v>24.150986719999988</v>
      </c>
      <c r="G86" s="347"/>
      <c r="I86" s="312"/>
    </row>
    <row r="87" spans="2:9" outlineLevel="1">
      <c r="C87" s="307">
        <v>43040</v>
      </c>
      <c r="D87" s="325"/>
      <c r="E87" s="309"/>
      <c r="F87" s="76">
        <f t="shared" si="5"/>
        <v>24.150986719999988</v>
      </c>
      <c r="G87" s="347"/>
      <c r="I87" s="312"/>
    </row>
    <row r="88" spans="2:9" ht="13.5" outlineLevel="1" thickBot="1">
      <c r="C88" s="314">
        <v>43070</v>
      </c>
      <c r="D88" s="326"/>
      <c r="E88" s="316"/>
      <c r="F88" s="79">
        <f t="shared" si="5"/>
        <v>24.150986719999988</v>
      </c>
      <c r="G88" s="347"/>
      <c r="I88" s="312"/>
    </row>
    <row r="89" spans="2:9" s="301" customFormat="1">
      <c r="B89" s="301" t="s">
        <v>15</v>
      </c>
      <c r="C89" s="302">
        <v>2018</v>
      </c>
      <c r="D89" s="303"/>
      <c r="E89" s="304"/>
      <c r="F89" s="75">
        <f>MIN(F90:F101)</f>
        <v>23.667966985599989</v>
      </c>
      <c r="G89" s="348"/>
      <c r="I89" s="318"/>
    </row>
    <row r="90" spans="2:9" outlineLevel="1">
      <c r="B90" s="217" t="s">
        <v>15</v>
      </c>
      <c r="C90" s="307">
        <v>43101</v>
      </c>
      <c r="D90" s="319" t="s">
        <v>49</v>
      </c>
      <c r="E90" s="320">
        <v>-0.02</v>
      </c>
      <c r="F90" s="76">
        <f>F88*(1+E90)</f>
        <v>23.667966985599989</v>
      </c>
      <c r="G90" s="347">
        <f>G77*(1+$E90)</f>
        <v>22.572407698399999</v>
      </c>
      <c r="I90" s="312"/>
    </row>
    <row r="91" spans="2:9" outlineLevel="1">
      <c r="C91" s="307">
        <v>43132</v>
      </c>
      <c r="D91" s="325"/>
      <c r="E91" s="309"/>
      <c r="F91" s="76">
        <f t="shared" ref="F91:F101" si="6">F90</f>
        <v>23.667966985599989</v>
      </c>
      <c r="G91" s="347"/>
      <c r="I91" s="312"/>
    </row>
    <row r="92" spans="2:9" outlineLevel="1">
      <c r="C92" s="307">
        <v>43160</v>
      </c>
      <c r="D92" s="325"/>
      <c r="E92" s="313"/>
      <c r="F92" s="76">
        <f t="shared" si="6"/>
        <v>23.667966985599989</v>
      </c>
      <c r="G92" s="347"/>
      <c r="I92" s="312"/>
    </row>
    <row r="93" spans="2:9" outlineLevel="1">
      <c r="C93" s="307">
        <v>43191</v>
      </c>
      <c r="D93" s="325"/>
      <c r="E93" s="311"/>
      <c r="F93" s="76">
        <f t="shared" si="6"/>
        <v>23.667966985599989</v>
      </c>
      <c r="G93" s="347"/>
      <c r="I93" s="312"/>
    </row>
    <row r="94" spans="2:9" outlineLevel="1">
      <c r="C94" s="307">
        <v>43221</v>
      </c>
      <c r="D94" s="325"/>
      <c r="E94" s="309"/>
      <c r="F94" s="76">
        <f t="shared" si="6"/>
        <v>23.667966985599989</v>
      </c>
      <c r="G94" s="347"/>
      <c r="I94" s="312"/>
    </row>
    <row r="95" spans="2:9" outlineLevel="1">
      <c r="C95" s="307">
        <v>43252</v>
      </c>
      <c r="D95" s="325"/>
      <c r="E95" s="313"/>
      <c r="F95" s="76">
        <f t="shared" si="6"/>
        <v>23.667966985599989</v>
      </c>
      <c r="G95" s="347"/>
      <c r="I95" s="312"/>
    </row>
    <row r="96" spans="2:9" outlineLevel="1">
      <c r="C96" s="307">
        <v>43282</v>
      </c>
      <c r="D96" s="325"/>
      <c r="E96" s="311"/>
      <c r="F96" s="76">
        <f t="shared" si="6"/>
        <v>23.667966985599989</v>
      </c>
      <c r="G96" s="347"/>
      <c r="I96" s="312"/>
    </row>
    <row r="97" spans="2:9" outlineLevel="1">
      <c r="C97" s="307">
        <v>43313</v>
      </c>
      <c r="D97" s="325"/>
      <c r="E97" s="309"/>
      <c r="F97" s="76">
        <f t="shared" si="6"/>
        <v>23.667966985599989</v>
      </c>
      <c r="G97" s="347"/>
      <c r="I97" s="312"/>
    </row>
    <row r="98" spans="2:9" outlineLevel="1">
      <c r="C98" s="307">
        <v>43344</v>
      </c>
      <c r="D98" s="325"/>
      <c r="E98" s="313"/>
      <c r="F98" s="76">
        <f t="shared" si="6"/>
        <v>23.667966985599989</v>
      </c>
      <c r="G98" s="347"/>
      <c r="I98" s="312"/>
    </row>
    <row r="99" spans="2:9" outlineLevel="1">
      <c r="C99" s="307">
        <v>43374</v>
      </c>
      <c r="D99" s="325"/>
      <c r="E99" s="311"/>
      <c r="F99" s="76">
        <f t="shared" si="6"/>
        <v>23.667966985599989</v>
      </c>
      <c r="G99" s="347"/>
      <c r="I99" s="312"/>
    </row>
    <row r="100" spans="2:9" outlineLevel="1">
      <c r="C100" s="307">
        <v>43405</v>
      </c>
      <c r="D100" s="325"/>
      <c r="E100" s="309"/>
      <c r="F100" s="76">
        <f t="shared" si="6"/>
        <v>23.667966985599989</v>
      </c>
      <c r="G100" s="347"/>
      <c r="I100" s="312"/>
    </row>
    <row r="101" spans="2:9" ht="13.5" outlineLevel="1" thickBot="1">
      <c r="C101" s="314">
        <v>43435</v>
      </c>
      <c r="D101" s="326"/>
      <c r="E101" s="316"/>
      <c r="F101" s="79">
        <f t="shared" si="6"/>
        <v>23.667966985599989</v>
      </c>
      <c r="G101" s="347"/>
      <c r="I101" s="312"/>
    </row>
    <row r="102" spans="2:9" s="301" customFormat="1">
      <c r="B102" s="301" t="s">
        <v>16</v>
      </c>
      <c r="C102" s="302">
        <v>2019</v>
      </c>
      <c r="D102" s="303"/>
      <c r="E102" s="304"/>
      <c r="F102" s="75">
        <f>MIN(F103:F114)</f>
        <v>23.194607645887988</v>
      </c>
      <c r="G102" s="348"/>
      <c r="I102" s="318"/>
    </row>
    <row r="103" spans="2:9" outlineLevel="1">
      <c r="B103" s="217" t="s">
        <v>16</v>
      </c>
      <c r="C103" s="307">
        <v>43466</v>
      </c>
      <c r="D103" s="319" t="s">
        <v>49</v>
      </c>
      <c r="E103" s="320">
        <v>-0.02</v>
      </c>
      <c r="F103" s="76">
        <f>F101*(1+E103)</f>
        <v>23.194607645887988</v>
      </c>
      <c r="G103" s="347">
        <f>G90*(1+$E103)</f>
        <v>22.120959544431997</v>
      </c>
      <c r="I103" s="312"/>
    </row>
    <row r="104" spans="2:9" outlineLevel="1">
      <c r="C104" s="307">
        <v>43497</v>
      </c>
      <c r="D104" s="325"/>
      <c r="E104" s="309"/>
      <c r="F104" s="76">
        <f t="shared" ref="F104:F114" si="7">F103</f>
        <v>23.194607645887988</v>
      </c>
      <c r="I104" s="312"/>
    </row>
    <row r="105" spans="2:9" outlineLevel="1">
      <c r="C105" s="307">
        <v>43525</v>
      </c>
      <c r="D105" s="325"/>
      <c r="E105" s="313"/>
      <c r="F105" s="76">
        <f t="shared" si="7"/>
        <v>23.194607645887988</v>
      </c>
      <c r="I105" s="312"/>
    </row>
    <row r="106" spans="2:9" outlineLevel="1">
      <c r="C106" s="307">
        <v>43556</v>
      </c>
      <c r="D106" s="325"/>
      <c r="E106" s="311"/>
      <c r="F106" s="76">
        <f t="shared" si="7"/>
        <v>23.194607645887988</v>
      </c>
      <c r="I106" s="312"/>
    </row>
    <row r="107" spans="2:9" outlineLevel="1">
      <c r="C107" s="307">
        <v>43586</v>
      </c>
      <c r="D107" s="325"/>
      <c r="E107" s="309"/>
      <c r="F107" s="76">
        <f t="shared" si="7"/>
        <v>23.194607645887988</v>
      </c>
      <c r="I107" s="312"/>
    </row>
    <row r="108" spans="2:9" outlineLevel="1">
      <c r="C108" s="307">
        <v>43617</v>
      </c>
      <c r="D108" s="325"/>
      <c r="E108" s="313"/>
      <c r="F108" s="76">
        <f t="shared" si="7"/>
        <v>23.194607645887988</v>
      </c>
      <c r="I108" s="312"/>
    </row>
    <row r="109" spans="2:9" outlineLevel="1">
      <c r="C109" s="307">
        <v>43647</v>
      </c>
      <c r="D109" s="325"/>
      <c r="E109" s="311"/>
      <c r="F109" s="76">
        <f t="shared" si="7"/>
        <v>23.194607645887988</v>
      </c>
      <c r="I109" s="312"/>
    </row>
    <row r="110" spans="2:9" outlineLevel="1">
      <c r="C110" s="307">
        <v>43678</v>
      </c>
      <c r="D110" s="325"/>
      <c r="E110" s="309"/>
      <c r="F110" s="76">
        <f t="shared" si="7"/>
        <v>23.194607645887988</v>
      </c>
      <c r="I110" s="312"/>
    </row>
    <row r="111" spans="2:9" outlineLevel="1">
      <c r="C111" s="307">
        <v>43709</v>
      </c>
      <c r="D111" s="325"/>
      <c r="E111" s="313"/>
      <c r="F111" s="76">
        <f t="shared" si="7"/>
        <v>23.194607645887988</v>
      </c>
      <c r="I111" s="312"/>
    </row>
    <row r="112" spans="2:9" outlineLevel="1">
      <c r="C112" s="307">
        <v>43739</v>
      </c>
      <c r="D112" s="325"/>
      <c r="E112" s="311"/>
      <c r="F112" s="76">
        <f t="shared" si="7"/>
        <v>23.194607645887988</v>
      </c>
      <c r="I112" s="312"/>
    </row>
    <row r="113" spans="2:9" outlineLevel="1">
      <c r="C113" s="307">
        <v>43770</v>
      </c>
      <c r="D113" s="325"/>
      <c r="E113" s="309"/>
      <c r="F113" s="76">
        <f t="shared" si="7"/>
        <v>23.194607645887988</v>
      </c>
      <c r="I113" s="312"/>
    </row>
    <row r="114" spans="2:9" ht="13.5" outlineLevel="1" thickBot="1">
      <c r="C114" s="314">
        <v>43800</v>
      </c>
      <c r="D114" s="326"/>
      <c r="E114" s="316"/>
      <c r="F114" s="79">
        <f t="shared" si="7"/>
        <v>23.194607645887988</v>
      </c>
      <c r="I114" s="312"/>
    </row>
    <row r="115" spans="2:9" s="301" customFormat="1">
      <c r="B115" s="301" t="s">
        <v>17</v>
      </c>
      <c r="C115" s="302">
        <v>2020</v>
      </c>
      <c r="D115" s="303"/>
      <c r="E115" s="304"/>
      <c r="F115" s="75">
        <f>MIN(F116:F127)</f>
        <v>23.194607645887988</v>
      </c>
      <c r="I115" s="318"/>
    </row>
    <row r="116" spans="2:9" outlineLevel="1">
      <c r="B116" s="217" t="s">
        <v>17</v>
      </c>
      <c r="C116" s="307">
        <v>43831</v>
      </c>
      <c r="D116" s="325"/>
      <c r="E116" s="320"/>
      <c r="F116" s="76">
        <f>F114</f>
        <v>23.194607645887988</v>
      </c>
      <c r="I116" s="312"/>
    </row>
    <row r="117" spans="2:9" outlineLevel="1">
      <c r="C117" s="307">
        <v>43862</v>
      </c>
      <c r="D117" s="325"/>
      <c r="E117" s="309"/>
      <c r="F117" s="76">
        <f t="shared" ref="F117:F127" si="8">F116</f>
        <v>23.194607645887988</v>
      </c>
      <c r="I117" s="312"/>
    </row>
    <row r="118" spans="2:9" outlineLevel="1">
      <c r="C118" s="307">
        <v>43891</v>
      </c>
      <c r="D118" s="325"/>
      <c r="E118" s="313"/>
      <c r="F118" s="76">
        <f t="shared" si="8"/>
        <v>23.194607645887988</v>
      </c>
      <c r="I118" s="312"/>
    </row>
    <row r="119" spans="2:9" outlineLevel="1">
      <c r="C119" s="307">
        <v>43922</v>
      </c>
      <c r="D119" s="325"/>
      <c r="E119" s="311"/>
      <c r="F119" s="76">
        <f t="shared" si="8"/>
        <v>23.194607645887988</v>
      </c>
      <c r="I119" s="312"/>
    </row>
    <row r="120" spans="2:9" outlineLevel="1">
      <c r="C120" s="307">
        <v>43952</v>
      </c>
      <c r="D120" s="325"/>
      <c r="E120" s="309"/>
      <c r="F120" s="76">
        <f t="shared" si="8"/>
        <v>23.194607645887988</v>
      </c>
      <c r="I120" s="312"/>
    </row>
    <row r="121" spans="2:9" outlineLevel="1">
      <c r="C121" s="307">
        <v>43983</v>
      </c>
      <c r="D121" s="325"/>
      <c r="E121" s="313"/>
      <c r="F121" s="76">
        <f t="shared" si="8"/>
        <v>23.194607645887988</v>
      </c>
      <c r="I121" s="312"/>
    </row>
    <row r="122" spans="2:9" outlineLevel="1">
      <c r="C122" s="307">
        <v>44013</v>
      </c>
      <c r="D122" s="325"/>
      <c r="E122" s="311"/>
      <c r="F122" s="76">
        <f t="shared" si="8"/>
        <v>23.194607645887988</v>
      </c>
      <c r="I122" s="312"/>
    </row>
    <row r="123" spans="2:9" outlineLevel="1">
      <c r="C123" s="307">
        <v>44044</v>
      </c>
      <c r="D123" s="325"/>
      <c r="E123" s="309"/>
      <c r="F123" s="76">
        <f t="shared" si="8"/>
        <v>23.194607645887988</v>
      </c>
      <c r="I123" s="312"/>
    </row>
    <row r="124" spans="2:9" outlineLevel="1">
      <c r="C124" s="307">
        <v>44075</v>
      </c>
      <c r="D124" s="325"/>
      <c r="E124" s="313"/>
      <c r="F124" s="76">
        <f t="shared" si="8"/>
        <v>23.194607645887988</v>
      </c>
      <c r="I124" s="312"/>
    </row>
    <row r="125" spans="2:9" outlineLevel="1">
      <c r="C125" s="307">
        <v>44105</v>
      </c>
      <c r="D125" s="325"/>
      <c r="E125" s="311"/>
      <c r="F125" s="76">
        <f t="shared" si="8"/>
        <v>23.194607645887988</v>
      </c>
      <c r="I125" s="312"/>
    </row>
    <row r="126" spans="2:9" outlineLevel="1">
      <c r="C126" s="307">
        <v>44136</v>
      </c>
      <c r="D126" s="325"/>
      <c r="E126" s="309"/>
      <c r="F126" s="76">
        <f t="shared" si="8"/>
        <v>23.194607645887988</v>
      </c>
      <c r="I126" s="312"/>
    </row>
    <row r="127" spans="2:9" ht="13.5" outlineLevel="1" thickBot="1">
      <c r="C127" s="314">
        <v>44166</v>
      </c>
      <c r="D127" s="326"/>
      <c r="E127" s="316"/>
      <c r="F127" s="79">
        <f t="shared" si="8"/>
        <v>23.194607645887988</v>
      </c>
      <c r="I127" s="312"/>
    </row>
    <row r="128" spans="2:9" s="301" customFormat="1">
      <c r="B128" s="301" t="s">
        <v>18</v>
      </c>
      <c r="C128" s="302">
        <v>2021</v>
      </c>
      <c r="D128" s="303"/>
      <c r="E128" s="304"/>
      <c r="F128" s="75">
        <f>MIN(F129:F140)</f>
        <v>23.194607645887988</v>
      </c>
      <c r="I128" s="318"/>
    </row>
    <row r="129" spans="2:9" ht="15.75" outlineLevel="1">
      <c r="B129" s="217" t="s">
        <v>18</v>
      </c>
      <c r="C129" s="336">
        <v>44197</v>
      </c>
      <c r="D129" s="325"/>
      <c r="E129" s="337"/>
      <c r="F129" s="125">
        <f>F127</f>
        <v>23.194607645887988</v>
      </c>
      <c r="G129" s="327"/>
      <c r="I129" s="312"/>
    </row>
    <row r="130" spans="2:9" outlineLevel="1">
      <c r="C130" s="307">
        <v>44228</v>
      </c>
      <c r="D130" s="325"/>
      <c r="E130" s="309"/>
      <c r="F130" s="76">
        <f t="shared" ref="F130:F140" si="9">F129</f>
        <v>23.194607645887988</v>
      </c>
      <c r="I130" s="312"/>
    </row>
    <row r="131" spans="2:9" outlineLevel="1">
      <c r="C131" s="307">
        <v>44256</v>
      </c>
      <c r="D131" s="325"/>
      <c r="E131" s="313"/>
      <c r="F131" s="76">
        <f t="shared" si="9"/>
        <v>23.194607645887988</v>
      </c>
      <c r="I131" s="312"/>
    </row>
    <row r="132" spans="2:9" outlineLevel="1">
      <c r="C132" s="307">
        <v>44287</v>
      </c>
      <c r="D132" s="325"/>
      <c r="E132" s="311"/>
      <c r="F132" s="76">
        <f t="shared" si="9"/>
        <v>23.194607645887988</v>
      </c>
      <c r="I132" s="312"/>
    </row>
    <row r="133" spans="2:9" outlineLevel="1">
      <c r="C133" s="307">
        <v>44317</v>
      </c>
      <c r="D133" s="325"/>
      <c r="E133" s="309"/>
      <c r="F133" s="76">
        <f t="shared" si="9"/>
        <v>23.194607645887988</v>
      </c>
      <c r="I133" s="312"/>
    </row>
    <row r="134" spans="2:9" outlineLevel="1">
      <c r="C134" s="307">
        <v>44348</v>
      </c>
      <c r="D134" s="325"/>
      <c r="E134" s="313"/>
      <c r="F134" s="76">
        <f t="shared" si="9"/>
        <v>23.194607645887988</v>
      </c>
      <c r="I134" s="312"/>
    </row>
    <row r="135" spans="2:9" outlineLevel="1">
      <c r="C135" s="307">
        <v>44378</v>
      </c>
      <c r="D135" s="325"/>
      <c r="E135" s="311"/>
      <c r="F135" s="76">
        <f t="shared" si="9"/>
        <v>23.194607645887988</v>
      </c>
      <c r="I135" s="312"/>
    </row>
    <row r="136" spans="2:9" outlineLevel="1">
      <c r="C136" s="307">
        <v>44409</v>
      </c>
      <c r="D136" s="325"/>
      <c r="E136" s="309"/>
      <c r="F136" s="76">
        <f t="shared" si="9"/>
        <v>23.194607645887988</v>
      </c>
      <c r="I136" s="312"/>
    </row>
    <row r="137" spans="2:9" outlineLevel="1">
      <c r="C137" s="307">
        <v>44440</v>
      </c>
      <c r="D137" s="325"/>
      <c r="E137" s="313"/>
      <c r="F137" s="76">
        <f t="shared" si="9"/>
        <v>23.194607645887988</v>
      </c>
      <c r="I137" s="312"/>
    </row>
    <row r="138" spans="2:9" outlineLevel="1">
      <c r="C138" s="307">
        <v>44470</v>
      </c>
      <c r="D138" s="325"/>
      <c r="E138" s="311"/>
      <c r="F138" s="76">
        <f t="shared" si="9"/>
        <v>23.194607645887988</v>
      </c>
      <c r="I138" s="312"/>
    </row>
    <row r="139" spans="2:9" outlineLevel="1">
      <c r="C139" s="307">
        <v>44501</v>
      </c>
      <c r="D139" s="325"/>
      <c r="E139" s="309"/>
      <c r="F139" s="76">
        <f t="shared" si="9"/>
        <v>23.194607645887988</v>
      </c>
      <c r="I139" s="312"/>
    </row>
    <row r="140" spans="2:9" ht="13.5" outlineLevel="1" thickBot="1">
      <c r="C140" s="314">
        <v>44531</v>
      </c>
      <c r="D140" s="326"/>
      <c r="E140" s="316"/>
      <c r="F140" s="79">
        <f t="shared" si="9"/>
        <v>23.194607645887988</v>
      </c>
      <c r="I140" s="312"/>
    </row>
    <row r="141" spans="2:9" s="301" customFormat="1">
      <c r="B141" s="301" t="s">
        <v>19</v>
      </c>
      <c r="C141" s="302">
        <v>2022</v>
      </c>
      <c r="D141" s="303"/>
      <c r="E141" s="304"/>
      <c r="F141" s="75">
        <f>MIN(F142:F153)</f>
        <v>23.194607645887988</v>
      </c>
      <c r="I141" s="318"/>
    </row>
    <row r="142" spans="2:9" outlineLevel="1">
      <c r="B142" s="217" t="s">
        <v>19</v>
      </c>
      <c r="C142" s="307">
        <v>44562</v>
      </c>
      <c r="D142" s="325"/>
      <c r="E142" s="320"/>
      <c r="F142" s="76">
        <f>F140</f>
        <v>23.194607645887988</v>
      </c>
      <c r="I142" s="312"/>
    </row>
    <row r="143" spans="2:9" outlineLevel="1">
      <c r="C143" s="307">
        <v>44593</v>
      </c>
      <c r="D143" s="325"/>
      <c r="E143" s="309"/>
      <c r="F143" s="76">
        <f t="shared" ref="F143:F153" si="10">F142</f>
        <v>23.194607645887988</v>
      </c>
      <c r="I143" s="312"/>
    </row>
    <row r="144" spans="2:9" outlineLevel="1">
      <c r="C144" s="307">
        <v>44621</v>
      </c>
      <c r="D144" s="325"/>
      <c r="E144" s="313"/>
      <c r="F144" s="76">
        <f t="shared" si="10"/>
        <v>23.194607645887988</v>
      </c>
      <c r="I144" s="312"/>
    </row>
    <row r="145" spans="2:9" outlineLevel="1">
      <c r="C145" s="307">
        <v>44652</v>
      </c>
      <c r="D145" s="325"/>
      <c r="E145" s="311"/>
      <c r="F145" s="76">
        <f t="shared" si="10"/>
        <v>23.194607645887988</v>
      </c>
      <c r="I145" s="312"/>
    </row>
    <row r="146" spans="2:9" outlineLevel="1">
      <c r="C146" s="307">
        <v>44682</v>
      </c>
      <c r="D146" s="325"/>
      <c r="E146" s="309"/>
      <c r="F146" s="76">
        <f t="shared" si="10"/>
        <v>23.194607645887988</v>
      </c>
      <c r="I146" s="312"/>
    </row>
    <row r="147" spans="2:9" outlineLevel="1">
      <c r="C147" s="307">
        <v>44713</v>
      </c>
      <c r="D147" s="325"/>
      <c r="E147" s="313"/>
      <c r="F147" s="76">
        <f t="shared" si="10"/>
        <v>23.194607645887988</v>
      </c>
      <c r="I147" s="312"/>
    </row>
    <row r="148" spans="2:9" outlineLevel="1">
      <c r="C148" s="307">
        <v>44743</v>
      </c>
      <c r="D148" s="325"/>
      <c r="E148" s="311"/>
      <c r="F148" s="76">
        <f t="shared" si="10"/>
        <v>23.194607645887988</v>
      </c>
      <c r="I148" s="312"/>
    </row>
    <row r="149" spans="2:9" outlineLevel="1">
      <c r="C149" s="307">
        <v>44774</v>
      </c>
      <c r="D149" s="325"/>
      <c r="E149" s="309"/>
      <c r="F149" s="76">
        <f t="shared" si="10"/>
        <v>23.194607645887988</v>
      </c>
      <c r="I149" s="312"/>
    </row>
    <row r="150" spans="2:9" outlineLevel="1">
      <c r="C150" s="307">
        <v>44805</v>
      </c>
      <c r="D150" s="325"/>
      <c r="E150" s="313"/>
      <c r="F150" s="76">
        <f t="shared" si="10"/>
        <v>23.194607645887988</v>
      </c>
      <c r="I150" s="312"/>
    </row>
    <row r="151" spans="2:9" outlineLevel="1">
      <c r="C151" s="307">
        <v>44835</v>
      </c>
      <c r="D151" s="325"/>
      <c r="E151" s="311"/>
      <c r="F151" s="76">
        <f t="shared" si="10"/>
        <v>23.194607645887988</v>
      </c>
      <c r="I151" s="312"/>
    </row>
    <row r="152" spans="2:9" outlineLevel="1">
      <c r="C152" s="307">
        <v>44866</v>
      </c>
      <c r="D152" s="325"/>
      <c r="E152" s="309"/>
      <c r="F152" s="76">
        <f t="shared" si="10"/>
        <v>23.194607645887988</v>
      </c>
      <c r="I152" s="312"/>
    </row>
    <row r="153" spans="2:9" ht="13.5" outlineLevel="1" thickBot="1">
      <c r="C153" s="314">
        <v>44896</v>
      </c>
      <c r="D153" s="326"/>
      <c r="E153" s="316"/>
      <c r="F153" s="79">
        <f t="shared" si="10"/>
        <v>23.194607645887988</v>
      </c>
      <c r="I153" s="312"/>
    </row>
    <row r="154" spans="2:9" s="301" customFormat="1">
      <c r="B154" s="301" t="s">
        <v>20</v>
      </c>
      <c r="C154" s="302">
        <v>2023</v>
      </c>
      <c r="D154" s="303"/>
      <c r="E154" s="304"/>
      <c r="F154" s="75">
        <f>MIN(F155:F166)</f>
        <v>23.194607645887988</v>
      </c>
      <c r="I154" s="318"/>
    </row>
    <row r="155" spans="2:9" outlineLevel="1">
      <c r="B155" s="217" t="s">
        <v>20</v>
      </c>
      <c r="C155" s="307">
        <v>44927</v>
      </c>
      <c r="D155" s="325"/>
      <c r="E155" s="320"/>
      <c r="F155" s="76">
        <f>F153</f>
        <v>23.194607645887988</v>
      </c>
      <c r="I155" s="312"/>
    </row>
    <row r="156" spans="2:9" outlineLevel="1">
      <c r="C156" s="307">
        <v>44958</v>
      </c>
      <c r="D156" s="325"/>
      <c r="E156" s="309"/>
      <c r="F156" s="76">
        <f t="shared" ref="F156:F166" si="11">F155</f>
        <v>23.194607645887988</v>
      </c>
      <c r="I156" s="312"/>
    </row>
    <row r="157" spans="2:9" outlineLevel="1">
      <c r="C157" s="307">
        <v>44986</v>
      </c>
      <c r="D157" s="325"/>
      <c r="E157" s="313"/>
      <c r="F157" s="76">
        <f t="shared" si="11"/>
        <v>23.194607645887988</v>
      </c>
      <c r="I157" s="312"/>
    </row>
    <row r="158" spans="2:9" outlineLevel="1">
      <c r="C158" s="307">
        <v>45017</v>
      </c>
      <c r="D158" s="325"/>
      <c r="E158" s="311"/>
      <c r="F158" s="76">
        <f t="shared" si="11"/>
        <v>23.194607645887988</v>
      </c>
      <c r="I158" s="312"/>
    </row>
    <row r="159" spans="2:9" outlineLevel="1">
      <c r="C159" s="307">
        <v>45047</v>
      </c>
      <c r="D159" s="325"/>
      <c r="E159" s="309"/>
      <c r="F159" s="76">
        <f t="shared" si="11"/>
        <v>23.194607645887988</v>
      </c>
      <c r="I159" s="312"/>
    </row>
    <row r="160" spans="2:9" outlineLevel="1">
      <c r="C160" s="307">
        <v>45078</v>
      </c>
      <c r="D160" s="325"/>
      <c r="E160" s="313"/>
      <c r="F160" s="76">
        <f t="shared" si="11"/>
        <v>23.194607645887988</v>
      </c>
      <c r="I160" s="312"/>
    </row>
    <row r="161" spans="2:9" outlineLevel="1">
      <c r="C161" s="307">
        <v>45108</v>
      </c>
      <c r="D161" s="325"/>
      <c r="E161" s="311"/>
      <c r="F161" s="76">
        <f t="shared" si="11"/>
        <v>23.194607645887988</v>
      </c>
      <c r="I161" s="312"/>
    </row>
    <row r="162" spans="2:9" outlineLevel="1">
      <c r="C162" s="307">
        <v>45139</v>
      </c>
      <c r="D162" s="325"/>
      <c r="E162" s="309"/>
      <c r="F162" s="76">
        <f t="shared" si="11"/>
        <v>23.194607645887988</v>
      </c>
      <c r="I162" s="312"/>
    </row>
    <row r="163" spans="2:9" outlineLevel="1">
      <c r="C163" s="307">
        <v>45170</v>
      </c>
      <c r="D163" s="325"/>
      <c r="E163" s="313"/>
      <c r="F163" s="76">
        <f t="shared" si="11"/>
        <v>23.194607645887988</v>
      </c>
      <c r="I163" s="312"/>
    </row>
    <row r="164" spans="2:9" outlineLevel="1">
      <c r="C164" s="307">
        <v>45200</v>
      </c>
      <c r="D164" s="325"/>
      <c r="E164" s="311"/>
      <c r="F164" s="76">
        <f t="shared" si="11"/>
        <v>23.194607645887988</v>
      </c>
      <c r="I164" s="312"/>
    </row>
    <row r="165" spans="2:9" outlineLevel="1">
      <c r="C165" s="307">
        <v>45231</v>
      </c>
      <c r="D165" s="325"/>
      <c r="E165" s="309"/>
      <c r="F165" s="76">
        <f t="shared" si="11"/>
        <v>23.194607645887988</v>
      </c>
      <c r="I165" s="312"/>
    </row>
    <row r="166" spans="2:9" ht="13.5" outlineLevel="1" thickBot="1">
      <c r="C166" s="314">
        <v>45261</v>
      </c>
      <c r="D166" s="326"/>
      <c r="E166" s="316"/>
      <c r="F166" s="79">
        <f t="shared" si="11"/>
        <v>23.194607645887988</v>
      </c>
      <c r="I166" s="312"/>
    </row>
    <row r="167" spans="2:9" s="301" customFormat="1">
      <c r="B167" s="301" t="s">
        <v>21</v>
      </c>
      <c r="C167" s="302">
        <v>2024</v>
      </c>
      <c r="D167" s="303"/>
      <c r="E167" s="304"/>
      <c r="F167" s="75">
        <f>MIN(F168:F179)</f>
        <v>23.194607645887988</v>
      </c>
      <c r="I167" s="318"/>
    </row>
    <row r="168" spans="2:9" outlineLevel="1">
      <c r="B168" s="217" t="s">
        <v>21</v>
      </c>
      <c r="C168" s="307">
        <v>45292</v>
      </c>
      <c r="D168" s="325"/>
      <c r="E168" s="320"/>
      <c r="F168" s="76">
        <f>F166</f>
        <v>23.194607645887988</v>
      </c>
      <c r="I168" s="312"/>
    </row>
    <row r="169" spans="2:9" outlineLevel="1">
      <c r="C169" s="307">
        <v>45323</v>
      </c>
      <c r="D169" s="325"/>
      <c r="E169" s="309"/>
      <c r="F169" s="76">
        <f t="shared" ref="F169:F179" si="12">F168</f>
        <v>23.194607645887988</v>
      </c>
      <c r="I169" s="312"/>
    </row>
    <row r="170" spans="2:9" outlineLevel="1">
      <c r="C170" s="307">
        <v>45352</v>
      </c>
      <c r="D170" s="325"/>
      <c r="E170" s="313"/>
      <c r="F170" s="76">
        <f t="shared" si="12"/>
        <v>23.194607645887988</v>
      </c>
      <c r="I170" s="312"/>
    </row>
    <row r="171" spans="2:9" outlineLevel="1">
      <c r="C171" s="307">
        <v>45383</v>
      </c>
      <c r="D171" s="325"/>
      <c r="E171" s="311"/>
      <c r="F171" s="76">
        <f t="shared" si="12"/>
        <v>23.194607645887988</v>
      </c>
      <c r="I171" s="312"/>
    </row>
    <row r="172" spans="2:9" outlineLevel="1">
      <c r="C172" s="307">
        <v>45413</v>
      </c>
      <c r="D172" s="325"/>
      <c r="E172" s="309"/>
      <c r="F172" s="76">
        <f t="shared" si="12"/>
        <v>23.194607645887988</v>
      </c>
      <c r="I172" s="312"/>
    </row>
    <row r="173" spans="2:9" outlineLevel="1">
      <c r="C173" s="307">
        <v>45444</v>
      </c>
      <c r="D173" s="325"/>
      <c r="E173" s="313"/>
      <c r="F173" s="76">
        <f t="shared" si="12"/>
        <v>23.194607645887988</v>
      </c>
      <c r="I173" s="312"/>
    </row>
    <row r="174" spans="2:9" outlineLevel="1">
      <c r="C174" s="307">
        <v>45474</v>
      </c>
      <c r="D174" s="325"/>
      <c r="E174" s="311"/>
      <c r="F174" s="76">
        <f t="shared" si="12"/>
        <v>23.194607645887988</v>
      </c>
      <c r="I174" s="312"/>
    </row>
    <row r="175" spans="2:9" outlineLevel="1">
      <c r="C175" s="307">
        <v>45505</v>
      </c>
      <c r="D175" s="325"/>
      <c r="E175" s="309"/>
      <c r="F175" s="76">
        <f t="shared" si="12"/>
        <v>23.194607645887988</v>
      </c>
      <c r="I175" s="312"/>
    </row>
    <row r="176" spans="2:9" outlineLevel="1">
      <c r="C176" s="307">
        <v>45536</v>
      </c>
      <c r="D176" s="325"/>
      <c r="E176" s="313"/>
      <c r="F176" s="76">
        <f t="shared" si="12"/>
        <v>23.194607645887988</v>
      </c>
      <c r="I176" s="312"/>
    </row>
    <row r="177" spans="2:9" outlineLevel="1">
      <c r="C177" s="307">
        <v>45566</v>
      </c>
      <c r="D177" s="325"/>
      <c r="E177" s="311"/>
      <c r="F177" s="76">
        <f t="shared" si="12"/>
        <v>23.194607645887988</v>
      </c>
      <c r="I177" s="312"/>
    </row>
    <row r="178" spans="2:9" outlineLevel="1">
      <c r="C178" s="307">
        <v>45597</v>
      </c>
      <c r="D178" s="325"/>
      <c r="E178" s="309"/>
      <c r="F178" s="76">
        <f t="shared" si="12"/>
        <v>23.194607645887988</v>
      </c>
      <c r="I178" s="312"/>
    </row>
    <row r="179" spans="2:9" ht="13.5" outlineLevel="1" thickBot="1">
      <c r="C179" s="314">
        <v>45627</v>
      </c>
      <c r="D179" s="326"/>
      <c r="E179" s="316"/>
      <c r="F179" s="79">
        <f t="shared" si="12"/>
        <v>23.194607645887988</v>
      </c>
      <c r="I179" s="312"/>
    </row>
    <row r="180" spans="2:9" s="301" customFormat="1">
      <c r="B180" s="301" t="s">
        <v>22</v>
      </c>
      <c r="C180" s="302">
        <v>2025</v>
      </c>
      <c r="D180" s="303"/>
      <c r="E180" s="304"/>
      <c r="F180" s="75">
        <f>MIN(F181:F192)</f>
        <v>23.194607645887988</v>
      </c>
      <c r="I180" s="318"/>
    </row>
    <row r="181" spans="2:9" outlineLevel="1">
      <c r="B181" s="217" t="s">
        <v>22</v>
      </c>
      <c r="C181" s="307">
        <v>45658</v>
      </c>
      <c r="D181" s="325"/>
      <c r="E181" s="320"/>
      <c r="F181" s="76">
        <f>F179</f>
        <v>23.194607645887988</v>
      </c>
      <c r="I181" s="312"/>
    </row>
    <row r="182" spans="2:9" outlineLevel="1">
      <c r="C182" s="307">
        <v>45689</v>
      </c>
      <c r="D182" s="325"/>
      <c r="E182" s="309"/>
      <c r="F182" s="76">
        <f t="shared" ref="F182:F192" si="13">F181</f>
        <v>23.194607645887988</v>
      </c>
      <c r="I182" s="312"/>
    </row>
    <row r="183" spans="2:9" outlineLevel="1">
      <c r="C183" s="307">
        <v>45717</v>
      </c>
      <c r="D183" s="325"/>
      <c r="E183" s="313"/>
      <c r="F183" s="76">
        <f t="shared" si="13"/>
        <v>23.194607645887988</v>
      </c>
      <c r="I183" s="312"/>
    </row>
    <row r="184" spans="2:9" outlineLevel="1">
      <c r="C184" s="307">
        <v>45748</v>
      </c>
      <c r="D184" s="325"/>
      <c r="E184" s="311"/>
      <c r="F184" s="76">
        <f t="shared" si="13"/>
        <v>23.194607645887988</v>
      </c>
      <c r="I184" s="312"/>
    </row>
    <row r="185" spans="2:9" outlineLevel="1">
      <c r="C185" s="307">
        <v>45778</v>
      </c>
      <c r="D185" s="325"/>
      <c r="E185" s="309"/>
      <c r="F185" s="76">
        <f t="shared" si="13"/>
        <v>23.194607645887988</v>
      </c>
      <c r="I185" s="312"/>
    </row>
    <row r="186" spans="2:9" outlineLevel="1">
      <c r="C186" s="307">
        <v>45809</v>
      </c>
      <c r="D186" s="325"/>
      <c r="E186" s="313"/>
      <c r="F186" s="76">
        <f t="shared" si="13"/>
        <v>23.194607645887988</v>
      </c>
      <c r="I186" s="312"/>
    </row>
    <row r="187" spans="2:9" outlineLevel="1">
      <c r="C187" s="307">
        <v>45839</v>
      </c>
      <c r="D187" s="325"/>
      <c r="E187" s="311"/>
      <c r="F187" s="76">
        <f t="shared" si="13"/>
        <v>23.194607645887988</v>
      </c>
      <c r="I187" s="312"/>
    </row>
    <row r="188" spans="2:9" outlineLevel="1">
      <c r="C188" s="307">
        <v>45870</v>
      </c>
      <c r="D188" s="325"/>
      <c r="E188" s="309"/>
      <c r="F188" s="76">
        <f t="shared" si="13"/>
        <v>23.194607645887988</v>
      </c>
      <c r="I188" s="312"/>
    </row>
    <row r="189" spans="2:9" outlineLevel="1">
      <c r="C189" s="307">
        <v>45901</v>
      </c>
      <c r="D189" s="325"/>
      <c r="E189" s="313"/>
      <c r="F189" s="76">
        <f t="shared" si="13"/>
        <v>23.194607645887988</v>
      </c>
      <c r="I189" s="312"/>
    </row>
    <row r="190" spans="2:9" outlineLevel="1">
      <c r="C190" s="307">
        <v>45931</v>
      </c>
      <c r="D190" s="325"/>
      <c r="E190" s="311"/>
      <c r="F190" s="76">
        <f t="shared" si="13"/>
        <v>23.194607645887988</v>
      </c>
      <c r="I190" s="312"/>
    </row>
    <row r="191" spans="2:9" outlineLevel="1">
      <c r="C191" s="307">
        <v>45962</v>
      </c>
      <c r="D191" s="325"/>
      <c r="E191" s="309"/>
      <c r="F191" s="76">
        <f t="shared" si="13"/>
        <v>23.194607645887988</v>
      </c>
      <c r="I191" s="312"/>
    </row>
    <row r="192" spans="2:9" ht="13.5" outlineLevel="1" thickBot="1">
      <c r="C192" s="314">
        <v>45992</v>
      </c>
      <c r="D192" s="326"/>
      <c r="E192" s="316"/>
      <c r="F192" s="79">
        <f t="shared" si="13"/>
        <v>23.194607645887988</v>
      </c>
      <c r="G192" s="350"/>
      <c r="H192" s="338"/>
      <c r="I192" s="339"/>
    </row>
  </sheetData>
  <dataConsolidate/>
  <mergeCells count="6">
    <mergeCell ref="G36:I36"/>
    <mergeCell ref="C2:E3"/>
    <mergeCell ref="H3:J3"/>
    <mergeCell ref="C6:C9"/>
    <mergeCell ref="I12:K12"/>
    <mergeCell ref="C26:C29"/>
  </mergeCells>
  <conditionalFormatting sqref="B14:L23">
    <cfRule type="expression" dxfId="481" priority="58">
      <formula>$B14="Validated"</formula>
    </cfRule>
    <cfRule type="expression" dxfId="480" priority="59">
      <formula>$B14="Canceled"</formula>
    </cfRule>
  </conditionalFormatting>
  <conditionalFormatting sqref="F38">
    <cfRule type="cellIs" dxfId="479" priority="57" operator="notEqual">
      <formula>F37</formula>
    </cfRule>
  </conditionalFormatting>
  <conditionalFormatting sqref="F39:F49">
    <cfRule type="cellIs" dxfId="478" priority="56" operator="notEqual">
      <formula>F38</formula>
    </cfRule>
  </conditionalFormatting>
  <conditionalFormatting sqref="F50">
    <cfRule type="cellIs" dxfId="477" priority="55" operator="notEqual">
      <formula>F37</formula>
    </cfRule>
  </conditionalFormatting>
  <conditionalFormatting sqref="F51">
    <cfRule type="cellIs" dxfId="476" priority="54" operator="notEqual">
      <formula>F49</formula>
    </cfRule>
  </conditionalFormatting>
  <conditionalFormatting sqref="F52:F62">
    <cfRule type="cellIs" dxfId="475" priority="53" operator="notEqual">
      <formula>F51</formula>
    </cfRule>
  </conditionalFormatting>
  <conditionalFormatting sqref="F64">
    <cfRule type="cellIs" dxfId="474" priority="52" operator="notEqual">
      <formula>F62</formula>
    </cfRule>
  </conditionalFormatting>
  <conditionalFormatting sqref="F65:F75">
    <cfRule type="cellIs" dxfId="473" priority="51" operator="notEqual">
      <formula>F64</formula>
    </cfRule>
  </conditionalFormatting>
  <conditionalFormatting sqref="F77">
    <cfRule type="cellIs" dxfId="472" priority="50" operator="notEqual">
      <formula>F75</formula>
    </cfRule>
  </conditionalFormatting>
  <conditionalFormatting sqref="F78:F88">
    <cfRule type="cellIs" dxfId="471" priority="49" operator="notEqual">
      <formula>F77</formula>
    </cfRule>
  </conditionalFormatting>
  <conditionalFormatting sqref="F90">
    <cfRule type="cellIs" dxfId="470" priority="48" operator="notEqual">
      <formula>F88</formula>
    </cfRule>
  </conditionalFormatting>
  <conditionalFormatting sqref="F91:F101">
    <cfRule type="cellIs" dxfId="469" priority="47" operator="notEqual">
      <formula>F90</formula>
    </cfRule>
  </conditionalFormatting>
  <conditionalFormatting sqref="F103">
    <cfRule type="cellIs" dxfId="468" priority="46" operator="notEqual">
      <formula>F101</formula>
    </cfRule>
  </conditionalFormatting>
  <conditionalFormatting sqref="F104:F114">
    <cfRule type="cellIs" dxfId="467" priority="45" operator="notEqual">
      <formula>F103</formula>
    </cfRule>
  </conditionalFormatting>
  <conditionalFormatting sqref="F116">
    <cfRule type="cellIs" dxfId="466" priority="44" operator="notEqual">
      <formula>F114</formula>
    </cfRule>
  </conditionalFormatting>
  <conditionalFormatting sqref="F117:F127">
    <cfRule type="cellIs" dxfId="465" priority="43" operator="notEqual">
      <formula>F116</formula>
    </cfRule>
  </conditionalFormatting>
  <conditionalFormatting sqref="F129">
    <cfRule type="cellIs" dxfId="464" priority="42" operator="notEqual">
      <formula>F127</formula>
    </cfRule>
  </conditionalFormatting>
  <conditionalFormatting sqref="F130:F140">
    <cfRule type="cellIs" dxfId="463" priority="41" operator="notEqual">
      <formula>F129</formula>
    </cfRule>
  </conditionalFormatting>
  <conditionalFormatting sqref="F142">
    <cfRule type="cellIs" dxfId="462" priority="40" operator="notEqual">
      <formula>F140</formula>
    </cfRule>
  </conditionalFormatting>
  <conditionalFormatting sqref="F143:F153">
    <cfRule type="cellIs" dxfId="461" priority="39" operator="notEqual">
      <formula>F142</formula>
    </cfRule>
  </conditionalFormatting>
  <conditionalFormatting sqref="F155">
    <cfRule type="cellIs" dxfId="460" priority="38" operator="notEqual">
      <formula>F153</formula>
    </cfRule>
  </conditionalFormatting>
  <conditionalFormatting sqref="F156:F166">
    <cfRule type="cellIs" dxfId="459" priority="37" operator="notEqual">
      <formula>F155</formula>
    </cfRule>
  </conditionalFormatting>
  <conditionalFormatting sqref="F168">
    <cfRule type="cellIs" dxfId="458" priority="36" operator="notEqual">
      <formula>F166</formula>
    </cfRule>
  </conditionalFormatting>
  <conditionalFormatting sqref="F169:F179">
    <cfRule type="cellIs" dxfId="457" priority="35" operator="notEqual">
      <formula>F168</formula>
    </cfRule>
  </conditionalFormatting>
  <conditionalFormatting sqref="F181">
    <cfRule type="cellIs" dxfId="456" priority="34" operator="notEqual">
      <formula>F179</formula>
    </cfRule>
  </conditionalFormatting>
  <conditionalFormatting sqref="F182:F192">
    <cfRule type="cellIs" dxfId="455" priority="33" operator="notEqual">
      <formula>F181</formula>
    </cfRule>
  </conditionalFormatting>
  <conditionalFormatting sqref="F63">
    <cfRule type="cellIs" dxfId="454" priority="32" operator="notEqual">
      <formula>F50</formula>
    </cfRule>
  </conditionalFormatting>
  <conditionalFormatting sqref="F76">
    <cfRule type="cellIs" dxfId="453" priority="31" operator="notEqual">
      <formula>F63</formula>
    </cfRule>
  </conditionalFormatting>
  <conditionalFormatting sqref="F89">
    <cfRule type="cellIs" dxfId="452" priority="30" operator="notEqual">
      <formula>F76</formula>
    </cfRule>
  </conditionalFormatting>
  <conditionalFormatting sqref="F102">
    <cfRule type="cellIs" dxfId="451" priority="29" operator="notEqual">
      <formula>F89</formula>
    </cfRule>
  </conditionalFormatting>
  <conditionalFormatting sqref="F115">
    <cfRule type="cellIs" dxfId="450" priority="28" operator="notEqual">
      <formula>F102</formula>
    </cfRule>
  </conditionalFormatting>
  <conditionalFormatting sqref="F128">
    <cfRule type="cellIs" dxfId="449" priority="27" operator="notEqual">
      <formula>F115</formula>
    </cfRule>
  </conditionalFormatting>
  <conditionalFormatting sqref="F141">
    <cfRule type="cellIs" dxfId="448" priority="26" operator="notEqual">
      <formula>F128</formula>
    </cfRule>
  </conditionalFormatting>
  <conditionalFormatting sqref="F154">
    <cfRule type="cellIs" dxfId="447" priority="25" operator="notEqual">
      <formula>F141</formula>
    </cfRule>
  </conditionalFormatting>
  <conditionalFormatting sqref="F167">
    <cfRule type="cellIs" dxfId="446" priority="24" operator="notEqual">
      <formula>F154</formula>
    </cfRule>
  </conditionalFormatting>
  <conditionalFormatting sqref="F180">
    <cfRule type="cellIs" dxfId="445" priority="23" operator="notEqual">
      <formula>F167</formula>
    </cfRule>
  </conditionalFormatting>
  <conditionalFormatting sqref="F103">
    <cfRule type="cellIs" dxfId="444" priority="22" operator="notEqual">
      <formula>F101</formula>
    </cfRule>
  </conditionalFormatting>
  <conditionalFormatting sqref="F64">
    <cfRule type="cellIs" dxfId="443" priority="21" operator="notEqual">
      <formula>F62</formula>
    </cfRule>
  </conditionalFormatting>
  <conditionalFormatting sqref="F77">
    <cfRule type="cellIs" dxfId="442" priority="20" operator="notEqual">
      <formula>F75</formula>
    </cfRule>
  </conditionalFormatting>
  <conditionalFormatting sqref="F77">
    <cfRule type="cellIs" dxfId="441" priority="19" operator="notEqual">
      <formula>F75</formula>
    </cfRule>
  </conditionalFormatting>
  <conditionalFormatting sqref="F90">
    <cfRule type="cellIs" dxfId="440" priority="18" operator="notEqual">
      <formula>F88</formula>
    </cfRule>
  </conditionalFormatting>
  <conditionalFormatting sqref="F90">
    <cfRule type="cellIs" dxfId="439" priority="17" operator="notEqual">
      <formula>F88</formula>
    </cfRule>
  </conditionalFormatting>
  <conditionalFormatting sqref="F103">
    <cfRule type="cellIs" dxfId="438" priority="16" operator="notEqual">
      <formula>F101</formula>
    </cfRule>
  </conditionalFormatting>
  <conditionalFormatting sqref="F103">
    <cfRule type="cellIs" dxfId="437" priority="15" operator="notEqual">
      <formula>F101</formula>
    </cfRule>
  </conditionalFormatting>
  <conditionalFormatting sqref="F103">
    <cfRule type="cellIs" dxfId="436" priority="14" operator="notEqual">
      <formula>F101</formula>
    </cfRule>
  </conditionalFormatting>
  <conditionalFormatting sqref="F103">
    <cfRule type="cellIs" dxfId="435" priority="13" operator="notEqual">
      <formula>F101</formula>
    </cfRule>
  </conditionalFormatting>
  <conditionalFormatting sqref="F103">
    <cfRule type="cellIs" dxfId="434" priority="12" operator="notEqual">
      <formula>F101</formula>
    </cfRule>
  </conditionalFormatting>
  <conditionalFormatting sqref="F37">
    <cfRule type="cellIs" dxfId="433" priority="11" operator="notEqual">
      <formula>F$9</formula>
    </cfRule>
  </conditionalFormatting>
  <conditionalFormatting sqref="M14:M23">
    <cfRule type="expression" dxfId="432" priority="9">
      <formula>$B14="Validated"</formula>
    </cfRule>
    <cfRule type="expression" dxfId="431" priority="10">
      <formula>$B14="Canceled"</formula>
    </cfRule>
  </conditionalFormatting>
  <conditionalFormatting sqref="M23">
    <cfRule type="expression" dxfId="430" priority="7">
      <formula>$B23="Validated"</formula>
    </cfRule>
    <cfRule type="expression" dxfId="429" priority="8">
      <formula>$B23="Canceled"</formula>
    </cfRule>
  </conditionalFormatting>
  <conditionalFormatting sqref="B16:D16">
    <cfRule type="expression" dxfId="428" priority="5">
      <formula>$B16="Validated"</formula>
    </cfRule>
    <cfRule type="expression" dxfId="427" priority="6">
      <formula>$B16="Canceled"</formula>
    </cfRule>
  </conditionalFormatting>
  <conditionalFormatting sqref="B17:D17">
    <cfRule type="expression" dxfId="426" priority="3">
      <formula>$B17="Validated"</formula>
    </cfRule>
    <cfRule type="expression" dxfId="425" priority="4">
      <formula>$B17="Canceled"</formula>
    </cfRule>
  </conditionalFormatting>
  <conditionalFormatting sqref="B17:D17">
    <cfRule type="expression" dxfId="424" priority="1">
      <formula>$B17="Validated"</formula>
    </cfRule>
    <cfRule type="expression" dxfId="423" priority="2">
      <formula>$B17="Canceled"</formula>
    </cfRule>
  </conditionalFormatting>
  <dataValidations count="2">
    <dataValidation type="list" allowBlank="1" showInputMessage="1" showErrorMessage="1" sqref="B14:B23">
      <formula1>Status_F4</formula1>
    </dataValidation>
    <dataValidation type="list" allowBlank="1" showInputMessage="1" showErrorMessage="1" sqref="F14:F23">
      <formula1>Valid_F4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7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1:N197"/>
  <sheetViews>
    <sheetView showGridLines="0" zoomScale="80" zoomScaleNormal="80" workbookViewId="0">
      <selection activeCell="C2" sqref="C2:E3"/>
    </sheetView>
  </sheetViews>
  <sheetFormatPr baseColWidth="10" defaultColWidth="12" defaultRowHeight="12.75" outlineLevelRow="1"/>
  <cols>
    <col min="1" max="1" width="3.5" style="217" customWidth="1"/>
    <col min="2" max="2" width="10.83203125" style="217" customWidth="1"/>
    <col min="3" max="3" width="14" style="217" customWidth="1"/>
    <col min="4" max="4" width="50.5" style="217" customWidth="1"/>
    <col min="5" max="5" width="17" style="217" bestFit="1" customWidth="1"/>
    <col min="6" max="6" width="29.33203125" style="217" customWidth="1"/>
    <col min="7" max="9" width="15" style="217" customWidth="1"/>
    <col min="10" max="10" width="14.5" style="217" bestFit="1" customWidth="1"/>
    <col min="11" max="11" width="13" style="217" customWidth="1"/>
    <col min="12" max="12" width="13.1640625" style="217" bestFit="1" customWidth="1"/>
    <col min="13" max="13" width="14.1640625" style="217" bestFit="1" customWidth="1"/>
    <col min="14" max="14" width="13" style="217" customWidth="1"/>
    <col min="15" max="15" width="17" style="217" customWidth="1"/>
    <col min="16" max="16384" width="12" style="217"/>
  </cols>
  <sheetData>
    <row r="1" spans="2:14" ht="13.5" thickBot="1"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</row>
    <row r="2" spans="2:14" ht="18" customHeight="1" thickBot="1">
      <c r="B2" s="216"/>
      <c r="C2" s="574" t="s">
        <v>237</v>
      </c>
      <c r="D2" s="575"/>
      <c r="E2" s="576"/>
      <c r="F2" s="340" t="s">
        <v>23</v>
      </c>
    </row>
    <row r="3" spans="2:14" s="221" customFormat="1" ht="49.5" customHeight="1" thickBot="1">
      <c r="B3" s="218"/>
      <c r="C3" s="577"/>
      <c r="D3" s="578"/>
      <c r="E3" s="579"/>
      <c r="F3" s="220" t="s">
        <v>243</v>
      </c>
      <c r="H3" s="599" t="s">
        <v>137</v>
      </c>
      <c r="I3" s="599"/>
      <c r="J3" s="599"/>
    </row>
    <row r="4" spans="2:14" s="221" customFormat="1" ht="27.75" customHeight="1">
      <c r="B4" s="218"/>
      <c r="C4" s="225"/>
      <c r="D4" s="226"/>
      <c r="E4" s="227" t="s">
        <v>185</v>
      </c>
      <c r="F4" s="341" t="s">
        <v>240</v>
      </c>
    </row>
    <row r="5" spans="2:14" s="221" customFormat="1" ht="27.75" customHeight="1" thickBot="1">
      <c r="B5" s="218"/>
      <c r="C5" s="230"/>
      <c r="D5" s="231"/>
      <c r="E5" s="232" t="s">
        <v>191</v>
      </c>
      <c r="F5" s="342" t="s">
        <v>241</v>
      </c>
    </row>
    <row r="6" spans="2:14" ht="12.75" customHeight="1">
      <c r="C6" s="583" t="s">
        <v>5</v>
      </c>
      <c r="D6" s="236" t="s">
        <v>4</v>
      </c>
      <c r="E6" s="237"/>
      <c r="F6" s="24">
        <v>15</v>
      </c>
    </row>
    <row r="7" spans="2:14">
      <c r="C7" s="583"/>
      <c r="D7" s="238" t="s">
        <v>51</v>
      </c>
      <c r="E7" s="239"/>
      <c r="F7" s="26"/>
    </row>
    <row r="8" spans="2:14" ht="13.5" thickBot="1">
      <c r="C8" s="583"/>
      <c r="D8" s="240" t="s">
        <v>1</v>
      </c>
      <c r="E8" s="241"/>
      <c r="F8" s="140">
        <v>0.05</v>
      </c>
      <c r="J8" s="332"/>
      <c r="K8" s="332"/>
    </row>
    <row r="9" spans="2:14" ht="15.75" customHeight="1" thickBot="1">
      <c r="C9" s="584"/>
      <c r="D9" s="245" t="s">
        <v>24</v>
      </c>
      <c r="E9" s="246"/>
      <c r="F9" s="100">
        <f>SUM(F6:F8)</f>
        <v>15.05</v>
      </c>
    </row>
    <row r="10" spans="2:14">
      <c r="C10" s="247"/>
      <c r="D10" s="247"/>
      <c r="E10" s="247"/>
      <c r="F10" s="247"/>
    </row>
    <row r="11" spans="2:14" ht="13.5" thickBot="1">
      <c r="C11" s="247"/>
      <c r="D11" s="247"/>
      <c r="E11" s="247"/>
      <c r="F11" s="247"/>
    </row>
    <row r="12" spans="2:14" s="248" customFormat="1" ht="13.5" thickBot="1">
      <c r="C12" s="249"/>
      <c r="D12" s="249"/>
      <c r="E12" s="249"/>
      <c r="F12" s="19"/>
      <c r="H12" s="250" t="s">
        <v>32</v>
      </c>
      <c r="I12" s="592" t="s">
        <v>6</v>
      </c>
      <c r="J12" s="593"/>
      <c r="K12" s="594"/>
      <c r="L12" s="251" t="s">
        <v>35</v>
      </c>
    </row>
    <row r="13" spans="2:14" s="259" customFormat="1" ht="26.25" thickBot="1">
      <c r="B13" s="252" t="s">
        <v>28</v>
      </c>
      <c r="C13" s="253" t="s">
        <v>8</v>
      </c>
      <c r="D13" s="253" t="s">
        <v>0</v>
      </c>
      <c r="E13" s="254" t="s">
        <v>37</v>
      </c>
      <c r="F13" s="258" t="s">
        <v>36</v>
      </c>
      <c r="G13" s="255" t="s">
        <v>38</v>
      </c>
      <c r="H13" s="253" t="s">
        <v>32</v>
      </c>
      <c r="I13" s="256" t="s">
        <v>33</v>
      </c>
      <c r="J13" s="257" t="s">
        <v>39</v>
      </c>
      <c r="K13" s="258" t="s">
        <v>40</v>
      </c>
      <c r="L13" s="253" t="s">
        <v>9</v>
      </c>
    </row>
    <row r="14" spans="2:14" ht="32.25" customHeight="1">
      <c r="B14" s="260" t="s">
        <v>31</v>
      </c>
      <c r="C14" s="261" t="s">
        <v>27</v>
      </c>
      <c r="D14" s="262" t="s">
        <v>138</v>
      </c>
      <c r="E14" s="263">
        <f>H14+I14</f>
        <v>0.65</v>
      </c>
      <c r="F14" s="51" t="s">
        <v>2</v>
      </c>
      <c r="G14" s="264"/>
      <c r="H14" s="265">
        <v>0.2</v>
      </c>
      <c r="I14" s="266">
        <v>0.45</v>
      </c>
      <c r="J14" s="267">
        <v>19700</v>
      </c>
      <c r="K14" s="268" t="s">
        <v>139</v>
      </c>
      <c r="L14" s="269"/>
    </row>
    <row r="15" spans="2:14" ht="32.25" customHeight="1">
      <c r="B15" s="270" t="s">
        <v>31</v>
      </c>
      <c r="C15" s="271" t="s">
        <v>56</v>
      </c>
      <c r="D15" s="272" t="s">
        <v>151</v>
      </c>
      <c r="E15" s="273">
        <f t="shared" ref="E15:E23" si="0">H15+I15</f>
        <v>0.1</v>
      </c>
      <c r="F15" s="52" t="s">
        <v>2</v>
      </c>
      <c r="G15" s="274"/>
      <c r="H15" s="275">
        <v>0</v>
      </c>
      <c r="I15" s="276">
        <v>0.1</v>
      </c>
      <c r="J15" s="277">
        <v>5000</v>
      </c>
      <c r="K15" s="280" t="s">
        <v>139</v>
      </c>
      <c r="L15" s="279"/>
      <c r="N15" s="386" t="s">
        <v>156</v>
      </c>
    </row>
    <row r="16" spans="2:14" ht="32.25" customHeight="1">
      <c r="B16" s="270"/>
      <c r="C16" s="271"/>
      <c r="D16" s="281"/>
      <c r="E16" s="273">
        <f t="shared" si="0"/>
        <v>0</v>
      </c>
      <c r="F16" s="52"/>
      <c r="G16" s="274"/>
      <c r="H16" s="275"/>
      <c r="I16" s="276"/>
      <c r="J16" s="277"/>
      <c r="K16" s="280"/>
      <c r="L16" s="279"/>
    </row>
    <row r="17" spans="2:13" ht="32.25" customHeight="1">
      <c r="B17" s="270"/>
      <c r="C17" s="271"/>
      <c r="D17" s="281"/>
      <c r="E17" s="273">
        <f t="shared" si="0"/>
        <v>0</v>
      </c>
      <c r="F17" s="52"/>
      <c r="G17" s="274"/>
      <c r="H17" s="275"/>
      <c r="I17" s="276"/>
      <c r="J17" s="277"/>
      <c r="K17" s="278"/>
      <c r="L17" s="279"/>
    </row>
    <row r="18" spans="2:13" ht="32.25" customHeight="1">
      <c r="B18" s="270"/>
      <c r="C18" s="271"/>
      <c r="D18" s="281"/>
      <c r="E18" s="273">
        <f t="shared" si="0"/>
        <v>0</v>
      </c>
      <c r="F18" s="52"/>
      <c r="G18" s="274"/>
      <c r="H18" s="275"/>
      <c r="I18" s="276"/>
      <c r="J18" s="277"/>
      <c r="K18" s="278"/>
      <c r="L18" s="279"/>
    </row>
    <row r="19" spans="2:13" ht="32.25" customHeight="1">
      <c r="B19" s="270"/>
      <c r="C19" s="271"/>
      <c r="D19" s="281"/>
      <c r="E19" s="273">
        <f t="shared" si="0"/>
        <v>0</v>
      </c>
      <c r="F19" s="52"/>
      <c r="G19" s="274"/>
      <c r="H19" s="275"/>
      <c r="I19" s="276"/>
      <c r="J19" s="277"/>
      <c r="K19" s="278"/>
      <c r="L19" s="279"/>
    </row>
    <row r="20" spans="2:13" ht="32.25" customHeight="1">
      <c r="B20" s="270"/>
      <c r="C20" s="271"/>
      <c r="D20" s="281"/>
      <c r="E20" s="273">
        <f t="shared" si="0"/>
        <v>0</v>
      </c>
      <c r="F20" s="52"/>
      <c r="G20" s="274"/>
      <c r="H20" s="275"/>
      <c r="I20" s="276"/>
      <c r="J20" s="277"/>
      <c r="K20" s="278"/>
      <c r="L20" s="279"/>
    </row>
    <row r="21" spans="2:13" ht="32.25" customHeight="1">
      <c r="B21" s="270"/>
      <c r="C21" s="271"/>
      <c r="D21" s="281"/>
      <c r="E21" s="273">
        <f t="shared" si="0"/>
        <v>0</v>
      </c>
      <c r="F21" s="52"/>
      <c r="G21" s="274"/>
      <c r="H21" s="275"/>
      <c r="I21" s="276"/>
      <c r="J21" s="277"/>
      <c r="K21" s="278"/>
      <c r="L21" s="279"/>
    </row>
    <row r="22" spans="2:13" ht="32.25" customHeight="1">
      <c r="B22" s="270"/>
      <c r="C22" s="271"/>
      <c r="D22" s="281"/>
      <c r="E22" s="273">
        <f t="shared" si="0"/>
        <v>0</v>
      </c>
      <c r="F22" s="52"/>
      <c r="G22" s="274"/>
      <c r="H22" s="275"/>
      <c r="I22" s="276"/>
      <c r="J22" s="277"/>
      <c r="K22" s="278"/>
      <c r="L22" s="279"/>
    </row>
    <row r="23" spans="2:13" ht="32.25" customHeight="1" thickBot="1">
      <c r="B23" s="282"/>
      <c r="C23" s="283"/>
      <c r="D23" s="284"/>
      <c r="E23" s="285">
        <f t="shared" si="0"/>
        <v>0</v>
      </c>
      <c r="F23" s="53"/>
      <c r="G23" s="286"/>
      <c r="H23" s="287"/>
      <c r="I23" s="288"/>
      <c r="J23" s="289"/>
      <c r="K23" s="290"/>
      <c r="L23" s="291"/>
    </row>
    <row r="25" spans="2:13" ht="23.25" customHeight="1" thickBot="1">
      <c r="J25" s="334"/>
      <c r="K25" s="334"/>
      <c r="M25" s="334"/>
    </row>
    <row r="26" spans="2:13">
      <c r="C26" s="571" t="s">
        <v>42</v>
      </c>
      <c r="D26" s="236" t="s">
        <v>4</v>
      </c>
      <c r="E26" s="237"/>
      <c r="F26" s="24">
        <f>F6+SUMIFS($H$14:$H$23,$B$14:$B$23,"Validated",F14:F23,"Y")</f>
        <v>15.2</v>
      </c>
      <c r="J26" s="334"/>
      <c r="K26" s="334"/>
      <c r="L26" s="301"/>
      <c r="M26" s="334"/>
    </row>
    <row r="27" spans="2:13">
      <c r="C27" s="572"/>
      <c r="D27" s="238" t="s">
        <v>3</v>
      </c>
      <c r="E27" s="239"/>
      <c r="F27" s="26">
        <f>F7+SUMIFS($I$14:$I$23,$B$14:$B$23,"Validated",F14:F23,"Y")</f>
        <v>0.55000000000000004</v>
      </c>
      <c r="J27" s="334"/>
      <c r="K27" s="334"/>
      <c r="L27" s="301"/>
      <c r="M27" s="334"/>
    </row>
    <row r="28" spans="2:13" ht="13.5" thickBot="1">
      <c r="C28" s="572"/>
      <c r="D28" s="240" t="s">
        <v>1</v>
      </c>
      <c r="E28" s="241"/>
      <c r="F28" s="140">
        <f>F8</f>
        <v>0.05</v>
      </c>
      <c r="J28" s="334"/>
      <c r="K28" s="334"/>
      <c r="L28" s="301"/>
      <c r="M28" s="334"/>
    </row>
    <row r="29" spans="2:13" ht="15.75" thickBot="1">
      <c r="C29" s="573"/>
      <c r="D29" s="296" t="s">
        <v>50</v>
      </c>
      <c r="E29" s="297"/>
      <c r="F29" s="103">
        <f>SUM(F26:F28)</f>
        <v>15.8</v>
      </c>
      <c r="J29" s="334"/>
      <c r="K29" s="334"/>
      <c r="L29" s="301"/>
      <c r="M29" s="334"/>
    </row>
    <row r="30" spans="2:13" ht="15">
      <c r="C30" s="247"/>
      <c r="D30" s="345"/>
      <c r="E30" s="345"/>
      <c r="F30" s="106"/>
      <c r="J30" s="334"/>
      <c r="K30" s="334"/>
      <c r="L30" s="301"/>
      <c r="M30" s="334"/>
    </row>
    <row r="31" spans="2:13" ht="15">
      <c r="C31" s="247"/>
      <c r="D31" s="105"/>
      <c r="E31" s="1"/>
      <c r="F31" s="202" t="str">
        <f>F3</f>
        <v>PF4-1</v>
      </c>
      <c r="J31" s="334"/>
      <c r="K31" s="334"/>
      <c r="L31" s="301"/>
      <c r="M31" s="334"/>
    </row>
    <row r="32" spans="2:13" ht="15">
      <c r="C32" s="247"/>
      <c r="D32" s="600" t="s">
        <v>106</v>
      </c>
      <c r="E32" s="601"/>
      <c r="F32" s="410">
        <f>SUM(F26:F27)</f>
        <v>15.75</v>
      </c>
      <c r="J32" s="334"/>
      <c r="K32" s="334"/>
      <c r="L32" s="301"/>
      <c r="M32" s="334"/>
    </row>
    <row r="33" spans="2:13">
      <c r="C33" s="247"/>
      <c r="D33" s="602" t="s">
        <v>200</v>
      </c>
      <c r="E33" s="603"/>
      <c r="F33" s="411">
        <v>9.9431089743589745</v>
      </c>
      <c r="J33" s="412"/>
      <c r="K33" s="334"/>
      <c r="L33" s="413">
        <f>F33+J33</f>
        <v>9.9431089743589745</v>
      </c>
      <c r="M33" s="334"/>
    </row>
    <row r="34" spans="2:13">
      <c r="C34" s="247"/>
      <c r="D34" s="604" t="s">
        <v>205</v>
      </c>
      <c r="E34" s="605"/>
      <c r="F34" s="513">
        <v>12.286858974358974</v>
      </c>
      <c r="J34" s="334"/>
      <c r="K34" s="334"/>
      <c r="L34" s="301"/>
      <c r="M34" s="334"/>
    </row>
    <row r="35" spans="2:13" ht="15">
      <c r="C35" s="247"/>
      <c r="D35" s="606" t="s">
        <v>201</v>
      </c>
      <c r="E35" s="607"/>
      <c r="F35" s="205">
        <f>F32+F33+J33</f>
        <v>25.693108974358974</v>
      </c>
      <c r="J35" s="334"/>
      <c r="K35" s="334"/>
      <c r="L35" s="301"/>
      <c r="M35" s="334"/>
    </row>
    <row r="36" spans="2:13" ht="15">
      <c r="C36" s="247"/>
      <c r="D36" s="608" t="s">
        <v>206</v>
      </c>
      <c r="E36" s="609"/>
      <c r="F36" s="208">
        <f>F32+F34+J34</f>
        <v>28.036858974358974</v>
      </c>
      <c r="J36" s="334"/>
      <c r="K36" s="334"/>
      <c r="L36" s="301"/>
      <c r="M36" s="334"/>
    </row>
    <row r="37" spans="2:13" ht="15">
      <c r="C37" s="247"/>
      <c r="D37" s="345"/>
      <c r="E37" s="345"/>
      <c r="F37" s="106"/>
      <c r="J37" s="334"/>
      <c r="K37" s="334"/>
      <c r="L37" s="301"/>
      <c r="M37" s="334"/>
    </row>
    <row r="38" spans="2:13" ht="15">
      <c r="C38" s="247"/>
      <c r="D38" s="345"/>
      <c r="E38" s="345"/>
      <c r="F38" s="106"/>
      <c r="J38" s="334"/>
      <c r="K38" s="334"/>
      <c r="L38" s="301"/>
      <c r="M38" s="334"/>
    </row>
    <row r="39" spans="2:13" ht="15.75" thickBot="1">
      <c r="C39" s="344"/>
      <c r="D39" s="345"/>
      <c r="E39" s="345"/>
      <c r="F39" s="107"/>
      <c r="J39" s="334"/>
      <c r="K39" s="334"/>
      <c r="L39" s="301"/>
      <c r="M39" s="334"/>
    </row>
    <row r="40" spans="2:13" ht="19.5" customHeight="1" thickBot="1">
      <c r="F40" s="346" t="s">
        <v>11</v>
      </c>
      <c r="J40" s="334"/>
      <c r="K40" s="334"/>
      <c r="L40" s="301"/>
      <c r="M40" s="334"/>
    </row>
    <row r="41" spans="2:13" ht="39" customHeight="1" thickBot="1">
      <c r="C41" s="300" t="s">
        <v>34</v>
      </c>
      <c r="D41" s="300" t="s">
        <v>41</v>
      </c>
      <c r="E41" s="300" t="s">
        <v>43</v>
      </c>
      <c r="F41" s="220" t="str">
        <f>F3</f>
        <v>PF4-1</v>
      </c>
      <c r="G41" s="598" t="s">
        <v>52</v>
      </c>
      <c r="H41" s="590"/>
      <c r="I41" s="591"/>
      <c r="J41" s="334"/>
      <c r="K41" s="334"/>
      <c r="L41" s="301"/>
      <c r="M41" s="334"/>
    </row>
    <row r="42" spans="2:13" s="301" customFormat="1">
      <c r="B42" s="301" t="s">
        <v>42</v>
      </c>
      <c r="C42" s="302">
        <v>2014</v>
      </c>
      <c r="D42" s="303"/>
      <c r="E42" s="304"/>
      <c r="F42" s="75">
        <f>F43</f>
        <v>15.8</v>
      </c>
      <c r="I42" s="306"/>
      <c r="J42" s="334"/>
      <c r="K42" s="334"/>
      <c r="L42" s="217"/>
      <c r="M42" s="334"/>
    </row>
    <row r="43" spans="2:13" outlineLevel="1">
      <c r="B43" s="217" t="s">
        <v>42</v>
      </c>
      <c r="C43" s="307">
        <v>41640</v>
      </c>
      <c r="D43" s="308" t="s">
        <v>44</v>
      </c>
      <c r="E43" s="309" t="s">
        <v>45</v>
      </c>
      <c r="F43" s="76">
        <f>F29</f>
        <v>15.8</v>
      </c>
      <c r="I43" s="312"/>
      <c r="J43" s="334"/>
      <c r="K43" s="334"/>
      <c r="M43" s="334"/>
    </row>
    <row r="44" spans="2:13" outlineLevel="1">
      <c r="C44" s="307">
        <v>41671</v>
      </c>
      <c r="D44" s="308"/>
      <c r="E44" s="309"/>
      <c r="F44" s="76">
        <f>F43</f>
        <v>15.8</v>
      </c>
      <c r="I44" s="312"/>
      <c r="J44" s="334"/>
      <c r="K44" s="334"/>
      <c r="M44" s="334"/>
    </row>
    <row r="45" spans="2:13" outlineLevel="1">
      <c r="C45" s="307">
        <v>41699</v>
      </c>
      <c r="D45" s="308"/>
      <c r="E45" s="313"/>
      <c r="F45" s="76">
        <f t="shared" ref="F45:F54" si="1">F44</f>
        <v>15.8</v>
      </c>
      <c r="I45" s="312"/>
      <c r="M45" s="334"/>
    </row>
    <row r="46" spans="2:13" outlineLevel="1">
      <c r="C46" s="307">
        <v>41730</v>
      </c>
      <c r="D46" s="308"/>
      <c r="E46" s="311"/>
      <c r="F46" s="76">
        <f t="shared" si="1"/>
        <v>15.8</v>
      </c>
      <c r="I46" s="312"/>
    </row>
    <row r="47" spans="2:13" outlineLevel="1">
      <c r="C47" s="307">
        <v>41760</v>
      </c>
      <c r="D47" s="308"/>
      <c r="E47" s="309"/>
      <c r="F47" s="76">
        <f t="shared" si="1"/>
        <v>15.8</v>
      </c>
      <c r="I47" s="312"/>
    </row>
    <row r="48" spans="2:13" outlineLevel="1">
      <c r="C48" s="307">
        <v>41791</v>
      </c>
      <c r="D48" s="308"/>
      <c r="E48" s="313"/>
      <c r="F48" s="76">
        <f t="shared" si="1"/>
        <v>15.8</v>
      </c>
      <c r="I48" s="312"/>
      <c r="J48" s="334"/>
    </row>
    <row r="49" spans="2:9" outlineLevel="1">
      <c r="C49" s="307">
        <v>41821</v>
      </c>
      <c r="D49" s="308"/>
      <c r="E49" s="311"/>
      <c r="F49" s="76">
        <f t="shared" si="1"/>
        <v>15.8</v>
      </c>
      <c r="I49" s="312"/>
    </row>
    <row r="50" spans="2:9" outlineLevel="1">
      <c r="C50" s="307">
        <v>41852</v>
      </c>
      <c r="D50" s="308"/>
      <c r="E50" s="309"/>
      <c r="F50" s="76">
        <f t="shared" si="1"/>
        <v>15.8</v>
      </c>
      <c r="I50" s="312"/>
    </row>
    <row r="51" spans="2:9" outlineLevel="1">
      <c r="C51" s="307">
        <v>41883</v>
      </c>
      <c r="D51" s="308"/>
      <c r="E51" s="313"/>
      <c r="F51" s="76">
        <f t="shared" si="1"/>
        <v>15.8</v>
      </c>
      <c r="I51" s="312"/>
    </row>
    <row r="52" spans="2:9" outlineLevel="1">
      <c r="C52" s="307">
        <v>41913</v>
      </c>
      <c r="D52" s="308"/>
      <c r="E52" s="311"/>
      <c r="F52" s="76">
        <f t="shared" si="1"/>
        <v>15.8</v>
      </c>
      <c r="I52" s="312"/>
    </row>
    <row r="53" spans="2:9" outlineLevel="1">
      <c r="C53" s="307">
        <v>41944</v>
      </c>
      <c r="D53" s="308"/>
      <c r="E53" s="309"/>
      <c r="F53" s="76">
        <f t="shared" si="1"/>
        <v>15.8</v>
      </c>
      <c r="I53" s="312"/>
    </row>
    <row r="54" spans="2:9" ht="13.5" outlineLevel="1" thickBot="1">
      <c r="C54" s="314">
        <v>41974</v>
      </c>
      <c r="D54" s="315"/>
      <c r="E54" s="316"/>
      <c r="F54" s="79">
        <f t="shared" si="1"/>
        <v>15.8</v>
      </c>
      <c r="I54" s="312"/>
    </row>
    <row r="55" spans="2:9" s="301" customFormat="1">
      <c r="B55" s="301" t="s">
        <v>12</v>
      </c>
      <c r="C55" s="302">
        <v>2015</v>
      </c>
      <c r="D55" s="303"/>
      <c r="E55" s="304"/>
      <c r="F55" s="75">
        <f>MIN(F56:F67)</f>
        <v>15.8</v>
      </c>
      <c r="I55" s="318"/>
    </row>
    <row r="56" spans="2:9" outlineLevel="1">
      <c r="B56" s="217" t="s">
        <v>12</v>
      </c>
      <c r="C56" s="307">
        <v>42005</v>
      </c>
      <c r="D56" s="319"/>
      <c r="E56" s="320"/>
      <c r="F56" s="76">
        <f>((F54-SUM($F$27:$F$28))*(1+E56))+SUM($F$27:$F$28)</f>
        <v>15.8</v>
      </c>
      <c r="G56" s="347">
        <f>F54*(1+$E56)</f>
        <v>15.8</v>
      </c>
      <c r="I56" s="312"/>
    </row>
    <row r="57" spans="2:9" outlineLevel="1">
      <c r="C57" s="307">
        <v>42036</v>
      </c>
      <c r="D57" s="325"/>
      <c r="E57" s="309"/>
      <c r="F57" s="76">
        <f t="shared" ref="F57:F67" si="2">F56</f>
        <v>15.8</v>
      </c>
      <c r="G57" s="347"/>
      <c r="I57" s="312"/>
    </row>
    <row r="58" spans="2:9" outlineLevel="1">
      <c r="C58" s="307">
        <v>42064</v>
      </c>
      <c r="D58" s="325"/>
      <c r="E58" s="313"/>
      <c r="F58" s="76">
        <f t="shared" si="2"/>
        <v>15.8</v>
      </c>
      <c r="G58" s="347"/>
      <c r="I58" s="312"/>
    </row>
    <row r="59" spans="2:9" outlineLevel="1">
      <c r="C59" s="307">
        <v>42095</v>
      </c>
      <c r="D59" s="325"/>
      <c r="E59" s="311"/>
      <c r="F59" s="76">
        <f t="shared" si="2"/>
        <v>15.8</v>
      </c>
      <c r="G59" s="347"/>
      <c r="I59" s="312"/>
    </row>
    <row r="60" spans="2:9" outlineLevel="1">
      <c r="C60" s="307">
        <v>42125</v>
      </c>
      <c r="D60" s="325"/>
      <c r="E60" s="309"/>
      <c r="F60" s="76">
        <f t="shared" si="2"/>
        <v>15.8</v>
      </c>
      <c r="G60" s="347"/>
      <c r="I60" s="312"/>
    </row>
    <row r="61" spans="2:9" outlineLevel="1">
      <c r="C61" s="307">
        <v>42156</v>
      </c>
      <c r="D61" s="325"/>
      <c r="E61" s="313"/>
      <c r="F61" s="76">
        <f t="shared" si="2"/>
        <v>15.8</v>
      </c>
      <c r="G61" s="347"/>
      <c r="I61" s="312"/>
    </row>
    <row r="62" spans="2:9" outlineLevel="1">
      <c r="C62" s="307">
        <v>42186</v>
      </c>
      <c r="D62" s="325"/>
      <c r="E62" s="311"/>
      <c r="F62" s="76">
        <f t="shared" si="2"/>
        <v>15.8</v>
      </c>
      <c r="G62" s="347"/>
      <c r="I62" s="312"/>
    </row>
    <row r="63" spans="2:9" outlineLevel="1">
      <c r="C63" s="307">
        <v>42217</v>
      </c>
      <c r="D63" s="325"/>
      <c r="E63" s="309"/>
      <c r="F63" s="76">
        <f t="shared" si="2"/>
        <v>15.8</v>
      </c>
      <c r="G63" s="347"/>
      <c r="I63" s="312"/>
    </row>
    <row r="64" spans="2:9" outlineLevel="1">
      <c r="C64" s="307">
        <v>42248</v>
      </c>
      <c r="D64" s="325"/>
      <c r="E64" s="313"/>
      <c r="F64" s="76">
        <f t="shared" si="2"/>
        <v>15.8</v>
      </c>
      <c r="G64" s="347"/>
      <c r="I64" s="312"/>
    </row>
    <row r="65" spans="2:9" outlineLevel="1">
      <c r="C65" s="307">
        <v>42278</v>
      </c>
      <c r="D65" s="325"/>
      <c r="E65" s="311"/>
      <c r="F65" s="76">
        <f t="shared" si="2"/>
        <v>15.8</v>
      </c>
      <c r="G65" s="347"/>
      <c r="I65" s="312"/>
    </row>
    <row r="66" spans="2:9" outlineLevel="1">
      <c r="C66" s="307">
        <v>42309</v>
      </c>
      <c r="D66" s="325"/>
      <c r="E66" s="309"/>
      <c r="F66" s="76">
        <f t="shared" si="2"/>
        <v>15.8</v>
      </c>
      <c r="G66" s="347"/>
      <c r="I66" s="312"/>
    </row>
    <row r="67" spans="2:9" ht="13.5" outlineLevel="1" thickBot="1">
      <c r="C67" s="314">
        <v>42339</v>
      </c>
      <c r="D67" s="326"/>
      <c r="E67" s="316"/>
      <c r="F67" s="79">
        <f t="shared" si="2"/>
        <v>15.8</v>
      </c>
      <c r="G67" s="347"/>
      <c r="I67" s="312"/>
    </row>
    <row r="68" spans="2:9" s="301" customFormat="1">
      <c r="B68" s="301" t="s">
        <v>13</v>
      </c>
      <c r="C68" s="302">
        <v>2016</v>
      </c>
      <c r="D68" s="303"/>
      <c r="E68" s="304"/>
      <c r="F68" s="75">
        <f>MIN(F69:F80)</f>
        <v>15.8</v>
      </c>
      <c r="G68" s="348"/>
      <c r="I68" s="318"/>
    </row>
    <row r="69" spans="2:9" outlineLevel="1">
      <c r="B69" s="217" t="s">
        <v>13</v>
      </c>
      <c r="C69" s="307">
        <v>42370</v>
      </c>
      <c r="D69" s="319"/>
      <c r="E69" s="320"/>
      <c r="F69" s="76">
        <f>((F67-SUM($F$27:$F$28))*(1+E69))+SUM($F$27:$F$28)</f>
        <v>15.8</v>
      </c>
      <c r="G69" s="347">
        <f>G56*(1+$E69)</f>
        <v>15.8</v>
      </c>
      <c r="I69" s="312"/>
    </row>
    <row r="70" spans="2:9" outlineLevel="1">
      <c r="C70" s="307">
        <v>42401</v>
      </c>
      <c r="D70" s="325"/>
      <c r="E70" s="309"/>
      <c r="F70" s="76">
        <f t="shared" ref="F70:F80" si="3">F69</f>
        <v>15.8</v>
      </c>
      <c r="G70" s="347"/>
      <c r="I70" s="312"/>
    </row>
    <row r="71" spans="2:9" outlineLevel="1">
      <c r="C71" s="307">
        <v>42430</v>
      </c>
      <c r="D71" s="325"/>
      <c r="E71" s="313"/>
      <c r="F71" s="76">
        <f t="shared" si="3"/>
        <v>15.8</v>
      </c>
      <c r="G71" s="347"/>
      <c r="I71" s="312"/>
    </row>
    <row r="72" spans="2:9" outlineLevel="1">
      <c r="C72" s="307">
        <v>42461</v>
      </c>
      <c r="D72" s="325"/>
      <c r="E72" s="311"/>
      <c r="F72" s="76">
        <f t="shared" si="3"/>
        <v>15.8</v>
      </c>
      <c r="G72" s="347"/>
      <c r="I72" s="312"/>
    </row>
    <row r="73" spans="2:9" outlineLevel="1">
      <c r="C73" s="307">
        <v>42491</v>
      </c>
      <c r="D73" s="325"/>
      <c r="E73" s="309"/>
      <c r="F73" s="76">
        <f t="shared" si="3"/>
        <v>15.8</v>
      </c>
      <c r="G73" s="347"/>
      <c r="I73" s="312"/>
    </row>
    <row r="74" spans="2:9" outlineLevel="1">
      <c r="C74" s="307">
        <v>42522</v>
      </c>
      <c r="D74" s="325"/>
      <c r="E74" s="313"/>
      <c r="F74" s="76">
        <f t="shared" si="3"/>
        <v>15.8</v>
      </c>
      <c r="G74" s="347"/>
      <c r="I74" s="312"/>
    </row>
    <row r="75" spans="2:9" outlineLevel="1">
      <c r="C75" s="307">
        <v>42552</v>
      </c>
      <c r="D75" s="325"/>
      <c r="E75" s="311"/>
      <c r="F75" s="76">
        <f t="shared" si="3"/>
        <v>15.8</v>
      </c>
      <c r="G75" s="347"/>
      <c r="I75" s="312"/>
    </row>
    <row r="76" spans="2:9" outlineLevel="1">
      <c r="C76" s="307">
        <v>42583</v>
      </c>
      <c r="D76" s="325"/>
      <c r="E76" s="309"/>
      <c r="F76" s="76">
        <f t="shared" si="3"/>
        <v>15.8</v>
      </c>
      <c r="G76" s="347"/>
      <c r="I76" s="312"/>
    </row>
    <row r="77" spans="2:9" outlineLevel="1">
      <c r="C77" s="307">
        <v>42614</v>
      </c>
      <c r="D77" s="325"/>
      <c r="E77" s="313"/>
      <c r="F77" s="76">
        <f t="shared" si="3"/>
        <v>15.8</v>
      </c>
      <c r="G77" s="347"/>
      <c r="I77" s="312"/>
    </row>
    <row r="78" spans="2:9" outlineLevel="1">
      <c r="C78" s="307">
        <v>42644</v>
      </c>
      <c r="D78" s="325"/>
      <c r="E78" s="311"/>
      <c r="F78" s="76">
        <f t="shared" si="3"/>
        <v>15.8</v>
      </c>
      <c r="G78" s="347"/>
      <c r="I78" s="312"/>
    </row>
    <row r="79" spans="2:9" outlineLevel="1">
      <c r="C79" s="307">
        <v>42675</v>
      </c>
      <c r="D79" s="325"/>
      <c r="E79" s="309"/>
      <c r="F79" s="76">
        <f t="shared" si="3"/>
        <v>15.8</v>
      </c>
      <c r="G79" s="347"/>
      <c r="I79" s="312"/>
    </row>
    <row r="80" spans="2:9" ht="13.5" outlineLevel="1" thickBot="1">
      <c r="C80" s="314">
        <v>42705</v>
      </c>
      <c r="D80" s="326"/>
      <c r="E80" s="316"/>
      <c r="F80" s="79">
        <f t="shared" si="3"/>
        <v>15.8</v>
      </c>
      <c r="G80" s="347"/>
      <c r="I80" s="312"/>
    </row>
    <row r="81" spans="2:9" s="301" customFormat="1">
      <c r="B81" s="301" t="s">
        <v>14</v>
      </c>
      <c r="C81" s="302">
        <v>2017</v>
      </c>
      <c r="D81" s="303"/>
      <c r="E81" s="304"/>
      <c r="F81" s="75">
        <f>MIN(F82:F93)</f>
        <v>15.8</v>
      </c>
      <c r="G81" s="348"/>
      <c r="I81" s="318"/>
    </row>
    <row r="82" spans="2:9" outlineLevel="1">
      <c r="B82" s="217" t="s">
        <v>14</v>
      </c>
      <c r="C82" s="307">
        <v>42736</v>
      </c>
      <c r="D82" s="349"/>
      <c r="E82" s="320"/>
      <c r="F82" s="76">
        <f>((F80-SUM($F$27:$F$28))*(1+E82))+SUM($F$27:$F$28)</f>
        <v>15.8</v>
      </c>
      <c r="G82" s="347">
        <f>G69*(1+$E82)-F27</f>
        <v>15.25</v>
      </c>
      <c r="I82" s="312"/>
    </row>
    <row r="83" spans="2:9" outlineLevel="1">
      <c r="C83" s="307">
        <v>42767</v>
      </c>
      <c r="D83" s="325"/>
      <c r="E83" s="309"/>
      <c r="F83" s="76">
        <f t="shared" ref="F83:F93" si="4">F82</f>
        <v>15.8</v>
      </c>
      <c r="G83" s="347"/>
      <c r="I83" s="312"/>
    </row>
    <row r="84" spans="2:9" outlineLevel="1">
      <c r="C84" s="307">
        <v>42795</v>
      </c>
      <c r="D84" s="325"/>
      <c r="E84" s="313"/>
      <c r="F84" s="76">
        <f t="shared" si="4"/>
        <v>15.8</v>
      </c>
      <c r="G84" s="347"/>
      <c r="I84" s="312"/>
    </row>
    <row r="85" spans="2:9" outlineLevel="1">
      <c r="C85" s="307">
        <v>42826</v>
      </c>
      <c r="D85" s="325"/>
      <c r="E85" s="311"/>
      <c r="F85" s="76">
        <f t="shared" si="4"/>
        <v>15.8</v>
      </c>
      <c r="G85" s="347"/>
      <c r="I85" s="312"/>
    </row>
    <row r="86" spans="2:9" outlineLevel="1">
      <c r="C86" s="307">
        <v>42856</v>
      </c>
      <c r="D86" s="325"/>
      <c r="E86" s="309"/>
      <c r="F86" s="76">
        <f t="shared" si="4"/>
        <v>15.8</v>
      </c>
      <c r="G86" s="347"/>
      <c r="I86" s="312"/>
    </row>
    <row r="87" spans="2:9" outlineLevel="1">
      <c r="C87" s="307">
        <v>42887</v>
      </c>
      <c r="D87" s="325"/>
      <c r="E87" s="313"/>
      <c r="F87" s="76">
        <f t="shared" si="4"/>
        <v>15.8</v>
      </c>
      <c r="G87" s="347"/>
      <c r="I87" s="312"/>
    </row>
    <row r="88" spans="2:9" outlineLevel="1">
      <c r="C88" s="307">
        <v>42917</v>
      </c>
      <c r="D88" s="325"/>
      <c r="E88" s="311"/>
      <c r="F88" s="76">
        <f t="shared" si="4"/>
        <v>15.8</v>
      </c>
      <c r="G88" s="347"/>
      <c r="I88" s="312"/>
    </row>
    <row r="89" spans="2:9" outlineLevel="1">
      <c r="C89" s="307">
        <v>42948</v>
      </c>
      <c r="D89" s="325"/>
      <c r="E89" s="309"/>
      <c r="F89" s="76">
        <f t="shared" si="4"/>
        <v>15.8</v>
      </c>
      <c r="G89" s="347"/>
      <c r="I89" s="312"/>
    </row>
    <row r="90" spans="2:9" outlineLevel="1">
      <c r="C90" s="307">
        <v>42979</v>
      </c>
      <c r="D90" s="325"/>
      <c r="E90" s="313"/>
      <c r="F90" s="76">
        <f t="shared" si="4"/>
        <v>15.8</v>
      </c>
      <c r="G90" s="347"/>
      <c r="I90" s="312"/>
    </row>
    <row r="91" spans="2:9" outlineLevel="1">
      <c r="C91" s="307">
        <v>43009</v>
      </c>
      <c r="D91" s="325"/>
      <c r="E91" s="311"/>
      <c r="F91" s="76">
        <f t="shared" si="4"/>
        <v>15.8</v>
      </c>
      <c r="G91" s="347"/>
      <c r="I91" s="312"/>
    </row>
    <row r="92" spans="2:9" outlineLevel="1">
      <c r="C92" s="307">
        <v>43040</v>
      </c>
      <c r="D92" s="325"/>
      <c r="E92" s="309"/>
      <c r="F92" s="76">
        <f t="shared" si="4"/>
        <v>15.8</v>
      </c>
      <c r="G92" s="347"/>
      <c r="I92" s="312"/>
    </row>
    <row r="93" spans="2:9" ht="13.5" outlineLevel="1" thickBot="1">
      <c r="C93" s="314">
        <v>43070</v>
      </c>
      <c r="D93" s="326"/>
      <c r="E93" s="316"/>
      <c r="F93" s="79">
        <f t="shared" si="4"/>
        <v>15.8</v>
      </c>
      <c r="G93" s="347"/>
      <c r="I93" s="312"/>
    </row>
    <row r="94" spans="2:9" s="301" customFormat="1">
      <c r="B94" s="301" t="s">
        <v>15</v>
      </c>
      <c r="C94" s="302">
        <v>2018</v>
      </c>
      <c r="D94" s="303"/>
      <c r="E94" s="304"/>
      <c r="F94" s="75">
        <f>MIN(F95:F106)</f>
        <v>15.8</v>
      </c>
      <c r="G94" s="348"/>
      <c r="I94" s="318"/>
    </row>
    <row r="95" spans="2:9" outlineLevel="1">
      <c r="B95" s="217" t="s">
        <v>15</v>
      </c>
      <c r="C95" s="307">
        <v>43101</v>
      </c>
      <c r="D95" s="319"/>
      <c r="E95" s="320"/>
      <c r="F95" s="76">
        <f>((F93-SUM($F$27:$F$28))*(1+E95))+SUM($F$27:$F$28)</f>
        <v>15.8</v>
      </c>
      <c r="G95" s="347">
        <f>G82*(1+$E95)</f>
        <v>15.25</v>
      </c>
      <c r="I95" s="312"/>
    </row>
    <row r="96" spans="2:9" outlineLevel="1">
      <c r="C96" s="307">
        <v>43132</v>
      </c>
      <c r="D96" s="325"/>
      <c r="E96" s="309"/>
      <c r="F96" s="76">
        <f t="shared" ref="F96:F106" si="5">F95</f>
        <v>15.8</v>
      </c>
      <c r="G96" s="347"/>
      <c r="I96" s="312"/>
    </row>
    <row r="97" spans="2:9" outlineLevel="1">
      <c r="C97" s="307">
        <v>43160</v>
      </c>
      <c r="D97" s="325"/>
      <c r="E97" s="313"/>
      <c r="F97" s="76">
        <f t="shared" si="5"/>
        <v>15.8</v>
      </c>
      <c r="G97" s="347"/>
      <c r="I97" s="312"/>
    </row>
    <row r="98" spans="2:9" outlineLevel="1">
      <c r="C98" s="307">
        <v>43191</v>
      </c>
      <c r="D98" s="325"/>
      <c r="E98" s="311"/>
      <c r="F98" s="76">
        <f t="shared" si="5"/>
        <v>15.8</v>
      </c>
      <c r="G98" s="347"/>
      <c r="I98" s="312"/>
    </row>
    <row r="99" spans="2:9" outlineLevel="1">
      <c r="C99" s="307">
        <v>43221</v>
      </c>
      <c r="D99" s="325"/>
      <c r="E99" s="309"/>
      <c r="F99" s="76">
        <f t="shared" si="5"/>
        <v>15.8</v>
      </c>
      <c r="G99" s="347"/>
      <c r="I99" s="312"/>
    </row>
    <row r="100" spans="2:9" outlineLevel="1">
      <c r="C100" s="307">
        <v>43252</v>
      </c>
      <c r="D100" s="325"/>
      <c r="E100" s="313"/>
      <c r="F100" s="76">
        <f t="shared" si="5"/>
        <v>15.8</v>
      </c>
      <c r="G100" s="347"/>
      <c r="I100" s="312"/>
    </row>
    <row r="101" spans="2:9" outlineLevel="1">
      <c r="C101" s="307">
        <v>43282</v>
      </c>
      <c r="D101" s="325"/>
      <c r="E101" s="311"/>
      <c r="F101" s="76">
        <f t="shared" si="5"/>
        <v>15.8</v>
      </c>
      <c r="G101" s="347"/>
      <c r="I101" s="312"/>
    </row>
    <row r="102" spans="2:9" outlineLevel="1">
      <c r="C102" s="307">
        <v>43313</v>
      </c>
      <c r="D102" s="325"/>
      <c r="E102" s="309"/>
      <c r="F102" s="76">
        <f t="shared" si="5"/>
        <v>15.8</v>
      </c>
      <c r="G102" s="347"/>
      <c r="I102" s="312"/>
    </row>
    <row r="103" spans="2:9" outlineLevel="1">
      <c r="C103" s="307">
        <v>43344</v>
      </c>
      <c r="D103" s="325"/>
      <c r="E103" s="313"/>
      <c r="F103" s="76">
        <f t="shared" si="5"/>
        <v>15.8</v>
      </c>
      <c r="G103" s="347"/>
      <c r="I103" s="312"/>
    </row>
    <row r="104" spans="2:9" outlineLevel="1">
      <c r="C104" s="307">
        <v>43374</v>
      </c>
      <c r="D104" s="325"/>
      <c r="E104" s="311"/>
      <c r="F104" s="76">
        <f t="shared" si="5"/>
        <v>15.8</v>
      </c>
      <c r="G104" s="347"/>
      <c r="I104" s="312"/>
    </row>
    <row r="105" spans="2:9" outlineLevel="1">
      <c r="C105" s="307">
        <v>43405</v>
      </c>
      <c r="D105" s="325"/>
      <c r="E105" s="309"/>
      <c r="F105" s="76">
        <f t="shared" si="5"/>
        <v>15.8</v>
      </c>
      <c r="G105" s="347"/>
      <c r="I105" s="312"/>
    </row>
    <row r="106" spans="2:9" ht="13.5" outlineLevel="1" thickBot="1">
      <c r="C106" s="314">
        <v>43435</v>
      </c>
      <c r="D106" s="326"/>
      <c r="E106" s="316"/>
      <c r="F106" s="79">
        <f t="shared" si="5"/>
        <v>15.8</v>
      </c>
      <c r="G106" s="347"/>
      <c r="I106" s="312"/>
    </row>
    <row r="107" spans="2:9" s="301" customFormat="1" ht="15.75">
      <c r="B107" s="301" t="s">
        <v>16</v>
      </c>
      <c r="C107" s="302">
        <v>2019</v>
      </c>
      <c r="D107" s="303"/>
      <c r="E107" s="304"/>
      <c r="F107" s="75">
        <f>MIN(F108:F119)</f>
        <v>15.25</v>
      </c>
      <c r="G107" s="327" t="s">
        <v>47</v>
      </c>
      <c r="I107" s="318"/>
    </row>
    <row r="108" spans="2:9" outlineLevel="1">
      <c r="B108" s="217" t="s">
        <v>16</v>
      </c>
      <c r="C108" s="307">
        <v>43466</v>
      </c>
      <c r="D108" s="328" t="s">
        <v>54</v>
      </c>
      <c r="E108" s="320"/>
      <c r="F108" s="76">
        <f>F106-F27</f>
        <v>15.25</v>
      </c>
      <c r="G108" s="347">
        <f>G95*(1+$E108)</f>
        <v>15.25</v>
      </c>
      <c r="I108" s="312"/>
    </row>
    <row r="109" spans="2:9" outlineLevel="1">
      <c r="C109" s="307">
        <v>43497</v>
      </c>
      <c r="D109" s="325"/>
      <c r="E109" s="309"/>
      <c r="F109" s="76">
        <f t="shared" ref="F109:F119" si="6">F108</f>
        <v>15.25</v>
      </c>
      <c r="I109" s="312"/>
    </row>
    <row r="110" spans="2:9" outlineLevel="1">
      <c r="C110" s="307">
        <v>43525</v>
      </c>
      <c r="D110" s="325"/>
      <c r="E110" s="313"/>
      <c r="F110" s="76">
        <f t="shared" si="6"/>
        <v>15.25</v>
      </c>
      <c r="I110" s="312"/>
    </row>
    <row r="111" spans="2:9" outlineLevel="1">
      <c r="C111" s="307">
        <v>43556</v>
      </c>
      <c r="D111" s="325"/>
      <c r="E111" s="311"/>
      <c r="F111" s="76">
        <f t="shared" si="6"/>
        <v>15.25</v>
      </c>
      <c r="I111" s="312"/>
    </row>
    <row r="112" spans="2:9" outlineLevel="1">
      <c r="C112" s="307">
        <v>43586</v>
      </c>
      <c r="D112" s="325"/>
      <c r="E112" s="309"/>
      <c r="F112" s="76">
        <f t="shared" si="6"/>
        <v>15.25</v>
      </c>
      <c r="I112" s="312"/>
    </row>
    <row r="113" spans="2:9" outlineLevel="1">
      <c r="C113" s="307">
        <v>43617</v>
      </c>
      <c r="D113" s="325"/>
      <c r="E113" s="313"/>
      <c r="F113" s="76">
        <f t="shared" si="6"/>
        <v>15.25</v>
      </c>
      <c r="I113" s="312"/>
    </row>
    <row r="114" spans="2:9" outlineLevel="1">
      <c r="C114" s="307">
        <v>43647</v>
      </c>
      <c r="D114" s="325"/>
      <c r="E114" s="311"/>
      <c r="F114" s="76">
        <f t="shared" si="6"/>
        <v>15.25</v>
      </c>
      <c r="I114" s="312"/>
    </row>
    <row r="115" spans="2:9" outlineLevel="1">
      <c r="C115" s="307">
        <v>43678</v>
      </c>
      <c r="D115" s="325"/>
      <c r="E115" s="309"/>
      <c r="F115" s="76">
        <f t="shared" si="6"/>
        <v>15.25</v>
      </c>
      <c r="I115" s="312"/>
    </row>
    <row r="116" spans="2:9" outlineLevel="1">
      <c r="C116" s="307">
        <v>43709</v>
      </c>
      <c r="D116" s="325"/>
      <c r="E116" s="313"/>
      <c r="F116" s="76">
        <f t="shared" si="6"/>
        <v>15.25</v>
      </c>
      <c r="I116" s="312"/>
    </row>
    <row r="117" spans="2:9" outlineLevel="1">
      <c r="C117" s="307">
        <v>43739</v>
      </c>
      <c r="D117" s="325"/>
      <c r="E117" s="311"/>
      <c r="F117" s="76">
        <f t="shared" si="6"/>
        <v>15.25</v>
      </c>
      <c r="I117" s="312"/>
    </row>
    <row r="118" spans="2:9" outlineLevel="1">
      <c r="C118" s="307">
        <v>43770</v>
      </c>
      <c r="D118" s="325"/>
      <c r="E118" s="309"/>
      <c r="F118" s="76">
        <f t="shared" si="6"/>
        <v>15.25</v>
      </c>
      <c r="I118" s="312"/>
    </row>
    <row r="119" spans="2:9" ht="13.5" outlineLevel="1" thickBot="1">
      <c r="C119" s="314">
        <v>43800</v>
      </c>
      <c r="D119" s="326"/>
      <c r="E119" s="316"/>
      <c r="F119" s="79">
        <f t="shared" si="6"/>
        <v>15.25</v>
      </c>
      <c r="I119" s="312"/>
    </row>
    <row r="120" spans="2:9" s="301" customFormat="1">
      <c r="B120" s="301" t="s">
        <v>17</v>
      </c>
      <c r="C120" s="302">
        <v>2020</v>
      </c>
      <c r="D120" s="303"/>
      <c r="E120" s="304"/>
      <c r="F120" s="75">
        <f>MIN(F121:F132)</f>
        <v>15.25</v>
      </c>
      <c r="I120" s="318"/>
    </row>
    <row r="121" spans="2:9" outlineLevel="1">
      <c r="B121" s="217" t="s">
        <v>17</v>
      </c>
      <c r="C121" s="307">
        <v>43831</v>
      </c>
      <c r="D121" s="325"/>
      <c r="E121" s="320"/>
      <c r="F121" s="76">
        <f>F119</f>
        <v>15.25</v>
      </c>
      <c r="I121" s="312"/>
    </row>
    <row r="122" spans="2:9" outlineLevel="1">
      <c r="C122" s="307">
        <v>43862</v>
      </c>
      <c r="D122" s="325"/>
      <c r="E122" s="309"/>
      <c r="F122" s="76">
        <f t="shared" ref="F122:F132" si="7">F121</f>
        <v>15.25</v>
      </c>
      <c r="I122" s="312"/>
    </row>
    <row r="123" spans="2:9" outlineLevel="1">
      <c r="C123" s="307">
        <v>43891</v>
      </c>
      <c r="D123" s="325"/>
      <c r="E123" s="313"/>
      <c r="F123" s="76">
        <f t="shared" si="7"/>
        <v>15.25</v>
      </c>
      <c r="I123" s="312"/>
    </row>
    <row r="124" spans="2:9" outlineLevel="1">
      <c r="C124" s="307">
        <v>43922</v>
      </c>
      <c r="D124" s="325"/>
      <c r="E124" s="311"/>
      <c r="F124" s="76">
        <f t="shared" si="7"/>
        <v>15.25</v>
      </c>
      <c r="I124" s="312"/>
    </row>
    <row r="125" spans="2:9" outlineLevel="1">
      <c r="C125" s="307">
        <v>43952</v>
      </c>
      <c r="D125" s="325"/>
      <c r="E125" s="309"/>
      <c r="F125" s="76">
        <f t="shared" si="7"/>
        <v>15.25</v>
      </c>
      <c r="I125" s="312"/>
    </row>
    <row r="126" spans="2:9" outlineLevel="1">
      <c r="C126" s="307">
        <v>43983</v>
      </c>
      <c r="D126" s="325"/>
      <c r="E126" s="313"/>
      <c r="F126" s="76">
        <f t="shared" si="7"/>
        <v>15.25</v>
      </c>
      <c r="I126" s="312"/>
    </row>
    <row r="127" spans="2:9" outlineLevel="1">
      <c r="C127" s="307">
        <v>44013</v>
      </c>
      <c r="D127" s="325"/>
      <c r="E127" s="311"/>
      <c r="F127" s="76">
        <f t="shared" si="7"/>
        <v>15.25</v>
      </c>
      <c r="I127" s="312"/>
    </row>
    <row r="128" spans="2:9" outlineLevel="1">
      <c r="C128" s="307">
        <v>44044</v>
      </c>
      <c r="D128" s="325"/>
      <c r="E128" s="309"/>
      <c r="F128" s="76">
        <f t="shared" si="7"/>
        <v>15.25</v>
      </c>
      <c r="I128" s="312"/>
    </row>
    <row r="129" spans="2:9" outlineLevel="1">
      <c r="C129" s="307">
        <v>44075</v>
      </c>
      <c r="D129" s="325"/>
      <c r="E129" s="313"/>
      <c r="F129" s="76">
        <f t="shared" si="7"/>
        <v>15.25</v>
      </c>
      <c r="I129" s="312"/>
    </row>
    <row r="130" spans="2:9" outlineLevel="1">
      <c r="C130" s="307">
        <v>44105</v>
      </c>
      <c r="D130" s="325"/>
      <c r="E130" s="311"/>
      <c r="F130" s="76">
        <f t="shared" si="7"/>
        <v>15.25</v>
      </c>
      <c r="I130" s="312"/>
    </row>
    <row r="131" spans="2:9" outlineLevel="1">
      <c r="C131" s="307">
        <v>44136</v>
      </c>
      <c r="D131" s="325"/>
      <c r="E131" s="309"/>
      <c r="F131" s="76">
        <f t="shared" si="7"/>
        <v>15.25</v>
      </c>
      <c r="I131" s="312"/>
    </row>
    <row r="132" spans="2:9" ht="13.5" outlineLevel="1" thickBot="1">
      <c r="C132" s="314">
        <v>44166</v>
      </c>
      <c r="D132" s="326"/>
      <c r="E132" s="316"/>
      <c r="F132" s="79">
        <f t="shared" si="7"/>
        <v>15.25</v>
      </c>
      <c r="I132" s="312"/>
    </row>
    <row r="133" spans="2:9" s="301" customFormat="1">
      <c r="B133" s="301" t="s">
        <v>18</v>
      </c>
      <c r="C133" s="302">
        <v>2021</v>
      </c>
      <c r="D133" s="303"/>
      <c r="E133" s="304"/>
      <c r="F133" s="75">
        <f>MIN(F134:F145)</f>
        <v>15.25</v>
      </c>
      <c r="I133" s="318"/>
    </row>
    <row r="134" spans="2:9" ht="15.75" outlineLevel="1">
      <c r="B134" s="217" t="s">
        <v>18</v>
      </c>
      <c r="C134" s="336">
        <v>44197</v>
      </c>
      <c r="D134" s="325"/>
      <c r="E134" s="337"/>
      <c r="F134" s="125">
        <f>F132</f>
        <v>15.25</v>
      </c>
      <c r="G134" s="327"/>
      <c r="I134" s="312"/>
    </row>
    <row r="135" spans="2:9" outlineLevel="1">
      <c r="C135" s="307">
        <v>44228</v>
      </c>
      <c r="D135" s="325"/>
      <c r="E135" s="309"/>
      <c r="F135" s="76">
        <f t="shared" ref="F135:F145" si="8">F134</f>
        <v>15.25</v>
      </c>
      <c r="I135" s="312"/>
    </row>
    <row r="136" spans="2:9" outlineLevel="1">
      <c r="C136" s="307">
        <v>44256</v>
      </c>
      <c r="D136" s="325"/>
      <c r="E136" s="313"/>
      <c r="F136" s="76">
        <f t="shared" si="8"/>
        <v>15.25</v>
      </c>
      <c r="I136" s="312"/>
    </row>
    <row r="137" spans="2:9" outlineLevel="1">
      <c r="C137" s="307">
        <v>44287</v>
      </c>
      <c r="D137" s="325"/>
      <c r="E137" s="311"/>
      <c r="F137" s="76">
        <f t="shared" si="8"/>
        <v>15.25</v>
      </c>
      <c r="I137" s="312"/>
    </row>
    <row r="138" spans="2:9" outlineLevel="1">
      <c r="C138" s="307">
        <v>44317</v>
      </c>
      <c r="D138" s="325"/>
      <c r="E138" s="309"/>
      <c r="F138" s="76">
        <f t="shared" si="8"/>
        <v>15.25</v>
      </c>
      <c r="I138" s="312"/>
    </row>
    <row r="139" spans="2:9" outlineLevel="1">
      <c r="C139" s="307">
        <v>44348</v>
      </c>
      <c r="D139" s="325"/>
      <c r="E139" s="313"/>
      <c r="F139" s="76">
        <f t="shared" si="8"/>
        <v>15.25</v>
      </c>
      <c r="I139" s="312"/>
    </row>
    <row r="140" spans="2:9" outlineLevel="1">
      <c r="C140" s="307">
        <v>44378</v>
      </c>
      <c r="D140" s="325"/>
      <c r="E140" s="311"/>
      <c r="F140" s="76">
        <f t="shared" si="8"/>
        <v>15.25</v>
      </c>
      <c r="I140" s="312"/>
    </row>
    <row r="141" spans="2:9" outlineLevel="1">
      <c r="C141" s="307">
        <v>44409</v>
      </c>
      <c r="D141" s="325"/>
      <c r="E141" s="309"/>
      <c r="F141" s="76">
        <f t="shared" si="8"/>
        <v>15.25</v>
      </c>
      <c r="I141" s="312"/>
    </row>
    <row r="142" spans="2:9" outlineLevel="1">
      <c r="C142" s="307">
        <v>44440</v>
      </c>
      <c r="D142" s="325"/>
      <c r="E142" s="313"/>
      <c r="F142" s="76">
        <f t="shared" si="8"/>
        <v>15.25</v>
      </c>
      <c r="I142" s="312"/>
    </row>
    <row r="143" spans="2:9" outlineLevel="1">
      <c r="C143" s="307">
        <v>44470</v>
      </c>
      <c r="D143" s="325"/>
      <c r="E143" s="311"/>
      <c r="F143" s="76">
        <f t="shared" si="8"/>
        <v>15.25</v>
      </c>
      <c r="I143" s="312"/>
    </row>
    <row r="144" spans="2:9" outlineLevel="1">
      <c r="C144" s="307">
        <v>44501</v>
      </c>
      <c r="D144" s="325"/>
      <c r="E144" s="309"/>
      <c r="F144" s="76">
        <f t="shared" si="8"/>
        <v>15.25</v>
      </c>
      <c r="I144" s="312"/>
    </row>
    <row r="145" spans="2:9" ht="13.5" outlineLevel="1" thickBot="1">
      <c r="C145" s="314">
        <v>44531</v>
      </c>
      <c r="D145" s="326"/>
      <c r="E145" s="316"/>
      <c r="F145" s="79">
        <f t="shared" si="8"/>
        <v>15.25</v>
      </c>
      <c r="I145" s="312"/>
    </row>
    <row r="146" spans="2:9" s="301" customFormat="1">
      <c r="B146" s="301" t="s">
        <v>19</v>
      </c>
      <c r="C146" s="302">
        <v>2022</v>
      </c>
      <c r="D146" s="303"/>
      <c r="E146" s="304"/>
      <c r="F146" s="75">
        <f>MIN(F147:F158)</f>
        <v>15.25</v>
      </c>
      <c r="I146" s="318"/>
    </row>
    <row r="147" spans="2:9" outlineLevel="1">
      <c r="B147" s="217" t="s">
        <v>19</v>
      </c>
      <c r="C147" s="307">
        <v>44562</v>
      </c>
      <c r="D147" s="325"/>
      <c r="E147" s="320"/>
      <c r="F147" s="76">
        <f>F145</f>
        <v>15.25</v>
      </c>
      <c r="I147" s="312"/>
    </row>
    <row r="148" spans="2:9" outlineLevel="1">
      <c r="C148" s="307">
        <v>44593</v>
      </c>
      <c r="D148" s="325"/>
      <c r="E148" s="309"/>
      <c r="F148" s="76">
        <f t="shared" ref="F148:F158" si="9">F147</f>
        <v>15.25</v>
      </c>
      <c r="I148" s="312"/>
    </row>
    <row r="149" spans="2:9" outlineLevel="1">
      <c r="C149" s="307">
        <v>44621</v>
      </c>
      <c r="D149" s="325"/>
      <c r="E149" s="313"/>
      <c r="F149" s="76">
        <f t="shared" si="9"/>
        <v>15.25</v>
      </c>
      <c r="I149" s="312"/>
    </row>
    <row r="150" spans="2:9" outlineLevel="1">
      <c r="C150" s="307">
        <v>44652</v>
      </c>
      <c r="D150" s="325"/>
      <c r="E150" s="311"/>
      <c r="F150" s="76">
        <f t="shared" si="9"/>
        <v>15.25</v>
      </c>
      <c r="I150" s="312"/>
    </row>
    <row r="151" spans="2:9" outlineLevel="1">
      <c r="C151" s="307">
        <v>44682</v>
      </c>
      <c r="D151" s="325"/>
      <c r="E151" s="309"/>
      <c r="F151" s="76">
        <f t="shared" si="9"/>
        <v>15.25</v>
      </c>
      <c r="I151" s="312"/>
    </row>
    <row r="152" spans="2:9" outlineLevel="1">
      <c r="C152" s="307">
        <v>44713</v>
      </c>
      <c r="D152" s="325"/>
      <c r="E152" s="313"/>
      <c r="F152" s="76">
        <f t="shared" si="9"/>
        <v>15.25</v>
      </c>
      <c r="I152" s="312"/>
    </row>
    <row r="153" spans="2:9" outlineLevel="1">
      <c r="C153" s="307">
        <v>44743</v>
      </c>
      <c r="D153" s="325"/>
      <c r="E153" s="311"/>
      <c r="F153" s="76">
        <f t="shared" si="9"/>
        <v>15.25</v>
      </c>
      <c r="I153" s="312"/>
    </row>
    <row r="154" spans="2:9" outlineLevel="1">
      <c r="C154" s="307">
        <v>44774</v>
      </c>
      <c r="D154" s="325"/>
      <c r="E154" s="309"/>
      <c r="F154" s="76">
        <f t="shared" si="9"/>
        <v>15.25</v>
      </c>
      <c r="I154" s="312"/>
    </row>
    <row r="155" spans="2:9" outlineLevel="1">
      <c r="C155" s="307">
        <v>44805</v>
      </c>
      <c r="D155" s="325"/>
      <c r="E155" s="313"/>
      <c r="F155" s="76">
        <f t="shared" si="9"/>
        <v>15.25</v>
      </c>
      <c r="I155" s="312"/>
    </row>
    <row r="156" spans="2:9" outlineLevel="1">
      <c r="C156" s="307">
        <v>44835</v>
      </c>
      <c r="D156" s="325"/>
      <c r="E156" s="311"/>
      <c r="F156" s="76">
        <f t="shared" si="9"/>
        <v>15.25</v>
      </c>
      <c r="I156" s="312"/>
    </row>
    <row r="157" spans="2:9" outlineLevel="1">
      <c r="C157" s="307">
        <v>44866</v>
      </c>
      <c r="D157" s="325"/>
      <c r="E157" s="309"/>
      <c r="F157" s="76">
        <f t="shared" si="9"/>
        <v>15.25</v>
      </c>
      <c r="I157" s="312"/>
    </row>
    <row r="158" spans="2:9" ht="13.5" outlineLevel="1" thickBot="1">
      <c r="C158" s="314">
        <v>44896</v>
      </c>
      <c r="D158" s="326"/>
      <c r="E158" s="316"/>
      <c r="F158" s="79">
        <f t="shared" si="9"/>
        <v>15.25</v>
      </c>
      <c r="I158" s="312"/>
    </row>
    <row r="159" spans="2:9" s="301" customFormat="1">
      <c r="B159" s="301" t="s">
        <v>20</v>
      </c>
      <c r="C159" s="302">
        <v>2023</v>
      </c>
      <c r="D159" s="303"/>
      <c r="E159" s="304"/>
      <c r="F159" s="75">
        <f>MIN(F160:F171)</f>
        <v>15.25</v>
      </c>
      <c r="I159" s="318"/>
    </row>
    <row r="160" spans="2:9" outlineLevel="1">
      <c r="B160" s="217" t="s">
        <v>20</v>
      </c>
      <c r="C160" s="307">
        <v>44927</v>
      </c>
      <c r="D160" s="325"/>
      <c r="E160" s="320"/>
      <c r="F160" s="76">
        <f>F158</f>
        <v>15.25</v>
      </c>
      <c r="I160" s="312"/>
    </row>
    <row r="161" spans="2:9" outlineLevel="1">
      <c r="C161" s="307">
        <v>44958</v>
      </c>
      <c r="D161" s="325"/>
      <c r="E161" s="309"/>
      <c r="F161" s="76">
        <f t="shared" ref="F161:F171" si="10">F160</f>
        <v>15.25</v>
      </c>
      <c r="I161" s="312"/>
    </row>
    <row r="162" spans="2:9" outlineLevel="1">
      <c r="C162" s="307">
        <v>44986</v>
      </c>
      <c r="D162" s="325"/>
      <c r="E162" s="313"/>
      <c r="F162" s="76">
        <f t="shared" si="10"/>
        <v>15.25</v>
      </c>
      <c r="I162" s="312"/>
    </row>
    <row r="163" spans="2:9" outlineLevel="1">
      <c r="C163" s="307">
        <v>45017</v>
      </c>
      <c r="D163" s="325"/>
      <c r="E163" s="311"/>
      <c r="F163" s="76">
        <f t="shared" si="10"/>
        <v>15.25</v>
      </c>
      <c r="I163" s="312"/>
    </row>
    <row r="164" spans="2:9" outlineLevel="1">
      <c r="C164" s="307">
        <v>45047</v>
      </c>
      <c r="D164" s="325"/>
      <c r="E164" s="309"/>
      <c r="F164" s="76">
        <f t="shared" si="10"/>
        <v>15.25</v>
      </c>
      <c r="I164" s="312"/>
    </row>
    <row r="165" spans="2:9" outlineLevel="1">
      <c r="C165" s="307">
        <v>45078</v>
      </c>
      <c r="D165" s="325"/>
      <c r="E165" s="313"/>
      <c r="F165" s="76">
        <f t="shared" si="10"/>
        <v>15.25</v>
      </c>
      <c r="I165" s="312"/>
    </row>
    <row r="166" spans="2:9" outlineLevel="1">
      <c r="C166" s="307">
        <v>45108</v>
      </c>
      <c r="D166" s="325"/>
      <c r="E166" s="311"/>
      <c r="F166" s="76">
        <f t="shared" si="10"/>
        <v>15.25</v>
      </c>
      <c r="I166" s="312"/>
    </row>
    <row r="167" spans="2:9" outlineLevel="1">
      <c r="C167" s="307">
        <v>45139</v>
      </c>
      <c r="D167" s="325"/>
      <c r="E167" s="309"/>
      <c r="F167" s="76">
        <f t="shared" si="10"/>
        <v>15.25</v>
      </c>
      <c r="I167" s="312"/>
    </row>
    <row r="168" spans="2:9" outlineLevel="1">
      <c r="C168" s="307">
        <v>45170</v>
      </c>
      <c r="D168" s="325"/>
      <c r="E168" s="313"/>
      <c r="F168" s="76">
        <f t="shared" si="10"/>
        <v>15.25</v>
      </c>
      <c r="I168" s="312"/>
    </row>
    <row r="169" spans="2:9" outlineLevel="1">
      <c r="C169" s="307">
        <v>45200</v>
      </c>
      <c r="D169" s="325"/>
      <c r="E169" s="311"/>
      <c r="F169" s="76">
        <f t="shared" si="10"/>
        <v>15.25</v>
      </c>
      <c r="I169" s="312"/>
    </row>
    <row r="170" spans="2:9" outlineLevel="1">
      <c r="C170" s="307">
        <v>45231</v>
      </c>
      <c r="D170" s="325"/>
      <c r="E170" s="309"/>
      <c r="F170" s="76">
        <f t="shared" si="10"/>
        <v>15.25</v>
      </c>
      <c r="I170" s="312"/>
    </row>
    <row r="171" spans="2:9" ht="13.5" outlineLevel="1" thickBot="1">
      <c r="C171" s="314">
        <v>45261</v>
      </c>
      <c r="D171" s="326"/>
      <c r="E171" s="316"/>
      <c r="F171" s="79">
        <f t="shared" si="10"/>
        <v>15.25</v>
      </c>
      <c r="I171" s="312"/>
    </row>
    <row r="172" spans="2:9" s="301" customFormat="1">
      <c r="B172" s="301" t="s">
        <v>21</v>
      </c>
      <c r="C172" s="302">
        <v>2024</v>
      </c>
      <c r="D172" s="303"/>
      <c r="E172" s="304"/>
      <c r="F172" s="75">
        <f>MIN(F173:F184)</f>
        <v>15.25</v>
      </c>
      <c r="I172" s="318"/>
    </row>
    <row r="173" spans="2:9" outlineLevel="1">
      <c r="B173" s="217" t="s">
        <v>21</v>
      </c>
      <c r="C173" s="307">
        <v>45292</v>
      </c>
      <c r="D173" s="325"/>
      <c r="E173" s="320"/>
      <c r="F173" s="76">
        <f>F171</f>
        <v>15.25</v>
      </c>
      <c r="I173" s="312"/>
    </row>
    <row r="174" spans="2:9" outlineLevel="1">
      <c r="C174" s="307">
        <v>45323</v>
      </c>
      <c r="D174" s="325"/>
      <c r="E174" s="309"/>
      <c r="F174" s="76">
        <f t="shared" ref="F174:F184" si="11">F173</f>
        <v>15.25</v>
      </c>
      <c r="I174" s="312"/>
    </row>
    <row r="175" spans="2:9" outlineLevel="1">
      <c r="C175" s="307">
        <v>45352</v>
      </c>
      <c r="D175" s="325"/>
      <c r="E175" s="313"/>
      <c r="F175" s="76">
        <f t="shared" si="11"/>
        <v>15.25</v>
      </c>
      <c r="I175" s="312"/>
    </row>
    <row r="176" spans="2:9" outlineLevel="1">
      <c r="C176" s="307">
        <v>45383</v>
      </c>
      <c r="D176" s="325"/>
      <c r="E176" s="311"/>
      <c r="F176" s="76">
        <f t="shared" si="11"/>
        <v>15.25</v>
      </c>
      <c r="I176" s="312"/>
    </row>
    <row r="177" spans="2:9" outlineLevel="1">
      <c r="C177" s="307">
        <v>45413</v>
      </c>
      <c r="D177" s="325"/>
      <c r="E177" s="309"/>
      <c r="F177" s="76">
        <f t="shared" si="11"/>
        <v>15.25</v>
      </c>
      <c r="I177" s="312"/>
    </row>
    <row r="178" spans="2:9" outlineLevel="1">
      <c r="C178" s="307">
        <v>45444</v>
      </c>
      <c r="D178" s="325"/>
      <c r="E178" s="313"/>
      <c r="F178" s="76">
        <f t="shared" si="11"/>
        <v>15.25</v>
      </c>
      <c r="I178" s="312"/>
    </row>
    <row r="179" spans="2:9" outlineLevel="1">
      <c r="C179" s="307">
        <v>45474</v>
      </c>
      <c r="D179" s="325"/>
      <c r="E179" s="311"/>
      <c r="F179" s="76">
        <f t="shared" si="11"/>
        <v>15.25</v>
      </c>
      <c r="I179" s="312"/>
    </row>
    <row r="180" spans="2:9" outlineLevel="1">
      <c r="C180" s="307">
        <v>45505</v>
      </c>
      <c r="D180" s="325"/>
      <c r="E180" s="309"/>
      <c r="F180" s="76">
        <f t="shared" si="11"/>
        <v>15.25</v>
      </c>
      <c r="I180" s="312"/>
    </row>
    <row r="181" spans="2:9" outlineLevel="1">
      <c r="C181" s="307">
        <v>45536</v>
      </c>
      <c r="D181" s="325"/>
      <c r="E181" s="313"/>
      <c r="F181" s="76">
        <f t="shared" si="11"/>
        <v>15.25</v>
      </c>
      <c r="I181" s="312"/>
    </row>
    <row r="182" spans="2:9" outlineLevel="1">
      <c r="C182" s="307">
        <v>45566</v>
      </c>
      <c r="D182" s="325"/>
      <c r="E182" s="311"/>
      <c r="F182" s="76">
        <f t="shared" si="11"/>
        <v>15.25</v>
      </c>
      <c r="I182" s="312"/>
    </row>
    <row r="183" spans="2:9" outlineLevel="1">
      <c r="C183" s="307">
        <v>45597</v>
      </c>
      <c r="D183" s="325"/>
      <c r="E183" s="309"/>
      <c r="F183" s="76">
        <f t="shared" si="11"/>
        <v>15.25</v>
      </c>
      <c r="I183" s="312"/>
    </row>
    <row r="184" spans="2:9" ht="13.5" outlineLevel="1" thickBot="1">
      <c r="C184" s="314">
        <v>45627</v>
      </c>
      <c r="D184" s="326"/>
      <c r="E184" s="316"/>
      <c r="F184" s="79">
        <f t="shared" si="11"/>
        <v>15.25</v>
      </c>
      <c r="I184" s="312"/>
    </row>
    <row r="185" spans="2:9" s="301" customFormat="1">
      <c r="B185" s="301" t="s">
        <v>22</v>
      </c>
      <c r="C185" s="302">
        <v>2025</v>
      </c>
      <c r="D185" s="303"/>
      <c r="E185" s="304"/>
      <c r="F185" s="75">
        <f>MIN(F186:F197)</f>
        <v>15.25</v>
      </c>
      <c r="I185" s="318"/>
    </row>
    <row r="186" spans="2:9" outlineLevel="1">
      <c r="B186" s="217" t="s">
        <v>22</v>
      </c>
      <c r="C186" s="307">
        <v>45658</v>
      </c>
      <c r="D186" s="325"/>
      <c r="E186" s="320"/>
      <c r="F186" s="76">
        <f>F184</f>
        <v>15.25</v>
      </c>
      <c r="I186" s="312"/>
    </row>
    <row r="187" spans="2:9" outlineLevel="1">
      <c r="C187" s="307">
        <v>45689</v>
      </c>
      <c r="D187" s="325"/>
      <c r="E187" s="309"/>
      <c r="F187" s="76">
        <f t="shared" ref="F187:F197" si="12">F186</f>
        <v>15.25</v>
      </c>
      <c r="I187" s="312"/>
    </row>
    <row r="188" spans="2:9" outlineLevel="1">
      <c r="C188" s="307">
        <v>45717</v>
      </c>
      <c r="D188" s="325"/>
      <c r="E188" s="313"/>
      <c r="F188" s="76">
        <f t="shared" si="12"/>
        <v>15.25</v>
      </c>
      <c r="I188" s="312"/>
    </row>
    <row r="189" spans="2:9" outlineLevel="1">
      <c r="C189" s="307">
        <v>45748</v>
      </c>
      <c r="D189" s="325"/>
      <c r="E189" s="311"/>
      <c r="F189" s="76">
        <f t="shared" si="12"/>
        <v>15.25</v>
      </c>
      <c r="I189" s="312"/>
    </row>
    <row r="190" spans="2:9" outlineLevel="1">
      <c r="C190" s="307">
        <v>45778</v>
      </c>
      <c r="D190" s="325"/>
      <c r="E190" s="309"/>
      <c r="F190" s="76">
        <f t="shared" si="12"/>
        <v>15.25</v>
      </c>
      <c r="I190" s="312"/>
    </row>
    <row r="191" spans="2:9" outlineLevel="1">
      <c r="C191" s="307">
        <v>45809</v>
      </c>
      <c r="D191" s="325"/>
      <c r="E191" s="313"/>
      <c r="F191" s="76">
        <f t="shared" si="12"/>
        <v>15.25</v>
      </c>
      <c r="I191" s="312"/>
    </row>
    <row r="192" spans="2:9" outlineLevel="1">
      <c r="C192" s="307">
        <v>45839</v>
      </c>
      <c r="D192" s="325"/>
      <c r="E192" s="311"/>
      <c r="F192" s="76">
        <f t="shared" si="12"/>
        <v>15.25</v>
      </c>
      <c r="I192" s="312"/>
    </row>
    <row r="193" spans="3:9" outlineLevel="1">
      <c r="C193" s="307">
        <v>45870</v>
      </c>
      <c r="D193" s="325"/>
      <c r="E193" s="309"/>
      <c r="F193" s="76">
        <f t="shared" si="12"/>
        <v>15.25</v>
      </c>
      <c r="I193" s="312"/>
    </row>
    <row r="194" spans="3:9" outlineLevel="1">
      <c r="C194" s="307">
        <v>45901</v>
      </c>
      <c r="D194" s="325"/>
      <c r="E194" s="313"/>
      <c r="F194" s="76">
        <f t="shared" si="12"/>
        <v>15.25</v>
      </c>
      <c r="I194" s="312"/>
    </row>
    <row r="195" spans="3:9" outlineLevel="1">
      <c r="C195" s="307">
        <v>45931</v>
      </c>
      <c r="D195" s="325"/>
      <c r="E195" s="311"/>
      <c r="F195" s="76">
        <f t="shared" si="12"/>
        <v>15.25</v>
      </c>
      <c r="I195" s="312"/>
    </row>
    <row r="196" spans="3:9" outlineLevel="1">
      <c r="C196" s="307">
        <v>45962</v>
      </c>
      <c r="D196" s="325"/>
      <c r="E196" s="309"/>
      <c r="F196" s="76">
        <f t="shared" si="12"/>
        <v>15.25</v>
      </c>
      <c r="I196" s="312"/>
    </row>
    <row r="197" spans="3:9" ht="13.5" outlineLevel="1" thickBot="1">
      <c r="C197" s="314">
        <v>45992</v>
      </c>
      <c r="D197" s="326"/>
      <c r="E197" s="316"/>
      <c r="F197" s="79">
        <f t="shared" si="12"/>
        <v>15.25</v>
      </c>
      <c r="G197" s="350"/>
      <c r="H197" s="338"/>
      <c r="I197" s="339"/>
    </row>
  </sheetData>
  <dataConsolidate/>
  <mergeCells count="11">
    <mergeCell ref="C2:E3"/>
    <mergeCell ref="H3:J3"/>
    <mergeCell ref="C6:C9"/>
    <mergeCell ref="I12:K12"/>
    <mergeCell ref="C26:C29"/>
    <mergeCell ref="G41:I41"/>
    <mergeCell ref="D32:E32"/>
    <mergeCell ref="D33:E33"/>
    <mergeCell ref="D34:E34"/>
    <mergeCell ref="D35:E35"/>
    <mergeCell ref="D36:E36"/>
  </mergeCells>
  <conditionalFormatting sqref="B14:L23">
    <cfRule type="expression" dxfId="422" priority="59">
      <formula>$B14="Validated"</formula>
    </cfRule>
    <cfRule type="expression" dxfId="421" priority="60">
      <formula>$B14="Canceled"</formula>
    </cfRule>
  </conditionalFormatting>
  <conditionalFormatting sqref="F43">
    <cfRule type="cellIs" dxfId="420" priority="58" operator="notEqual">
      <formula>F42</formula>
    </cfRule>
  </conditionalFormatting>
  <conditionalFormatting sqref="F44:F54">
    <cfRule type="cellIs" dxfId="419" priority="57" operator="notEqual">
      <formula>F43</formula>
    </cfRule>
  </conditionalFormatting>
  <conditionalFormatting sqref="F55">
    <cfRule type="cellIs" dxfId="418" priority="56" operator="notEqual">
      <formula>F42</formula>
    </cfRule>
  </conditionalFormatting>
  <conditionalFormatting sqref="F56">
    <cfRule type="cellIs" dxfId="417" priority="55" operator="notEqual">
      <formula>F54</formula>
    </cfRule>
  </conditionalFormatting>
  <conditionalFormatting sqref="F57:F67">
    <cfRule type="cellIs" dxfId="416" priority="54" operator="notEqual">
      <formula>F56</formula>
    </cfRule>
  </conditionalFormatting>
  <conditionalFormatting sqref="F69">
    <cfRule type="cellIs" dxfId="415" priority="53" operator="notEqual">
      <formula>F67</formula>
    </cfRule>
  </conditionalFormatting>
  <conditionalFormatting sqref="F70:F80">
    <cfRule type="cellIs" dxfId="414" priority="52" operator="notEqual">
      <formula>F69</formula>
    </cfRule>
  </conditionalFormatting>
  <conditionalFormatting sqref="F82">
    <cfRule type="cellIs" dxfId="413" priority="51" operator="notEqual">
      <formula>F80</formula>
    </cfRule>
  </conditionalFormatting>
  <conditionalFormatting sqref="F83:F93">
    <cfRule type="cellIs" dxfId="412" priority="50" operator="notEqual">
      <formula>F82</formula>
    </cfRule>
  </conditionalFormatting>
  <conditionalFormatting sqref="F95">
    <cfRule type="cellIs" dxfId="411" priority="49" operator="notEqual">
      <formula>F93</formula>
    </cfRule>
  </conditionalFormatting>
  <conditionalFormatting sqref="F96:F106">
    <cfRule type="cellIs" dxfId="410" priority="48" operator="notEqual">
      <formula>F95</formula>
    </cfRule>
  </conditionalFormatting>
  <conditionalFormatting sqref="F108">
    <cfRule type="cellIs" dxfId="409" priority="47" operator="notEqual">
      <formula>F106</formula>
    </cfRule>
  </conditionalFormatting>
  <conditionalFormatting sqref="F109:F119">
    <cfRule type="cellIs" dxfId="408" priority="46" operator="notEqual">
      <formula>F108</formula>
    </cfRule>
  </conditionalFormatting>
  <conditionalFormatting sqref="F121">
    <cfRule type="cellIs" dxfId="407" priority="45" operator="notEqual">
      <formula>F119</formula>
    </cfRule>
  </conditionalFormatting>
  <conditionalFormatting sqref="F122:F132">
    <cfRule type="cellIs" dxfId="406" priority="44" operator="notEqual">
      <formula>F121</formula>
    </cfRule>
  </conditionalFormatting>
  <conditionalFormatting sqref="F134">
    <cfRule type="cellIs" dxfId="405" priority="43" operator="notEqual">
      <formula>F132</formula>
    </cfRule>
  </conditionalFormatting>
  <conditionalFormatting sqref="F135:F145">
    <cfRule type="cellIs" dxfId="404" priority="42" operator="notEqual">
      <formula>F134</formula>
    </cfRule>
  </conditionalFormatting>
  <conditionalFormatting sqref="F147">
    <cfRule type="cellIs" dxfId="403" priority="41" operator="notEqual">
      <formula>F145</formula>
    </cfRule>
  </conditionalFormatting>
  <conditionalFormatting sqref="F148:F158">
    <cfRule type="cellIs" dxfId="402" priority="40" operator="notEqual">
      <formula>F147</formula>
    </cfRule>
  </conditionalFormatting>
  <conditionalFormatting sqref="F160">
    <cfRule type="cellIs" dxfId="401" priority="39" operator="notEqual">
      <formula>F158</formula>
    </cfRule>
  </conditionalFormatting>
  <conditionalFormatting sqref="F161:F171">
    <cfRule type="cellIs" dxfId="400" priority="38" operator="notEqual">
      <formula>F160</formula>
    </cfRule>
  </conditionalFormatting>
  <conditionalFormatting sqref="F173">
    <cfRule type="cellIs" dxfId="399" priority="37" operator="notEqual">
      <formula>F171</formula>
    </cfRule>
  </conditionalFormatting>
  <conditionalFormatting sqref="F174:F184">
    <cfRule type="cellIs" dxfId="398" priority="36" operator="notEqual">
      <formula>F173</formula>
    </cfRule>
  </conditionalFormatting>
  <conditionalFormatting sqref="F186">
    <cfRule type="cellIs" dxfId="397" priority="35" operator="notEqual">
      <formula>F184</formula>
    </cfRule>
  </conditionalFormatting>
  <conditionalFormatting sqref="F187:F197">
    <cfRule type="cellIs" dxfId="396" priority="34" operator="notEqual">
      <formula>F186</formula>
    </cfRule>
  </conditionalFormatting>
  <conditionalFormatting sqref="F68">
    <cfRule type="cellIs" dxfId="395" priority="33" operator="notEqual">
      <formula>F55</formula>
    </cfRule>
  </conditionalFormatting>
  <conditionalFormatting sqref="F81">
    <cfRule type="cellIs" dxfId="394" priority="32" operator="notEqual">
      <formula>F68</formula>
    </cfRule>
  </conditionalFormatting>
  <conditionalFormatting sqref="F94">
    <cfRule type="cellIs" dxfId="393" priority="31" operator="notEqual">
      <formula>F81</formula>
    </cfRule>
  </conditionalFormatting>
  <conditionalFormatting sqref="F107">
    <cfRule type="cellIs" dxfId="392" priority="30" operator="notEqual">
      <formula>F94</formula>
    </cfRule>
  </conditionalFormatting>
  <conditionalFormatting sqref="F120">
    <cfRule type="cellIs" dxfId="391" priority="29" operator="notEqual">
      <formula>F107</formula>
    </cfRule>
  </conditionalFormatting>
  <conditionalFormatting sqref="F133">
    <cfRule type="cellIs" dxfId="390" priority="28" operator="notEqual">
      <formula>F120</formula>
    </cfRule>
  </conditionalFormatting>
  <conditionalFormatting sqref="F146">
    <cfRule type="cellIs" dxfId="389" priority="27" operator="notEqual">
      <formula>F133</formula>
    </cfRule>
  </conditionalFormatting>
  <conditionalFormatting sqref="F159">
    <cfRule type="cellIs" dxfId="388" priority="26" operator="notEqual">
      <formula>F146</formula>
    </cfRule>
  </conditionalFormatting>
  <conditionalFormatting sqref="F172">
    <cfRule type="cellIs" dxfId="387" priority="25" operator="notEqual">
      <formula>F159</formula>
    </cfRule>
  </conditionalFormatting>
  <conditionalFormatting sqref="F185">
    <cfRule type="cellIs" dxfId="386" priority="24" operator="notEqual">
      <formula>F172</formula>
    </cfRule>
  </conditionalFormatting>
  <conditionalFormatting sqref="F108">
    <cfRule type="cellIs" dxfId="385" priority="23" operator="notEqual">
      <formula>F106</formula>
    </cfRule>
  </conditionalFormatting>
  <conditionalFormatting sqref="F69">
    <cfRule type="cellIs" dxfId="384" priority="22" operator="notEqual">
      <formula>F67</formula>
    </cfRule>
  </conditionalFormatting>
  <conditionalFormatting sqref="F82">
    <cfRule type="cellIs" dxfId="383" priority="21" operator="notEqual">
      <formula>F80</formula>
    </cfRule>
  </conditionalFormatting>
  <conditionalFormatting sqref="F82">
    <cfRule type="cellIs" dxfId="382" priority="20" operator="notEqual">
      <formula>F80</formula>
    </cfRule>
  </conditionalFormatting>
  <conditionalFormatting sqref="F95">
    <cfRule type="cellIs" dxfId="381" priority="19" operator="notEqual">
      <formula>F93</formula>
    </cfRule>
  </conditionalFormatting>
  <conditionalFormatting sqref="F95">
    <cfRule type="cellIs" dxfId="380" priority="18" operator="notEqual">
      <formula>F93</formula>
    </cfRule>
  </conditionalFormatting>
  <conditionalFormatting sqref="F108">
    <cfRule type="cellIs" dxfId="379" priority="17" operator="notEqual">
      <formula>F106</formula>
    </cfRule>
  </conditionalFormatting>
  <conditionalFormatting sqref="F108">
    <cfRule type="cellIs" dxfId="378" priority="16" operator="notEqual">
      <formula>F106</formula>
    </cfRule>
  </conditionalFormatting>
  <conditionalFormatting sqref="F108">
    <cfRule type="cellIs" dxfId="377" priority="15" operator="notEqual">
      <formula>F106</formula>
    </cfRule>
  </conditionalFormatting>
  <conditionalFormatting sqref="F108">
    <cfRule type="cellIs" dxfId="376" priority="14" operator="notEqual">
      <formula>F106</formula>
    </cfRule>
  </conditionalFormatting>
  <conditionalFormatting sqref="F108">
    <cfRule type="cellIs" dxfId="375" priority="13" operator="notEqual">
      <formula>F106</formula>
    </cfRule>
  </conditionalFormatting>
  <conditionalFormatting sqref="F42">
    <cfRule type="cellIs" dxfId="374" priority="12" operator="notEqual">
      <formula>F$9</formula>
    </cfRule>
  </conditionalFormatting>
  <conditionalFormatting sqref="F95">
    <cfRule type="cellIs" dxfId="373" priority="11" operator="notEqual">
      <formula>F93</formula>
    </cfRule>
  </conditionalFormatting>
  <conditionalFormatting sqref="F95">
    <cfRule type="cellIs" dxfId="372" priority="10" operator="notEqual">
      <formula>F93</formula>
    </cfRule>
  </conditionalFormatting>
  <conditionalFormatting sqref="F95">
    <cfRule type="cellIs" dxfId="371" priority="9" operator="notEqual">
      <formula>F93</formula>
    </cfRule>
  </conditionalFormatting>
  <conditionalFormatting sqref="F95">
    <cfRule type="cellIs" dxfId="370" priority="8" operator="notEqual">
      <formula>F93</formula>
    </cfRule>
  </conditionalFormatting>
  <conditionalFormatting sqref="F95">
    <cfRule type="cellIs" dxfId="369" priority="7" operator="notEqual">
      <formula>F93</formula>
    </cfRule>
  </conditionalFormatting>
  <conditionalFormatting sqref="F82">
    <cfRule type="cellIs" dxfId="368" priority="6" operator="notEqual">
      <formula>F80</formula>
    </cfRule>
  </conditionalFormatting>
  <conditionalFormatting sqref="F82">
    <cfRule type="cellIs" dxfId="367" priority="5" operator="notEqual">
      <formula>F80</formula>
    </cfRule>
  </conditionalFormatting>
  <conditionalFormatting sqref="F69">
    <cfRule type="cellIs" dxfId="366" priority="4" operator="notEqual">
      <formula>F67</formula>
    </cfRule>
  </conditionalFormatting>
  <conditionalFormatting sqref="F69">
    <cfRule type="cellIs" dxfId="365" priority="3" operator="notEqual">
      <formula>F67</formula>
    </cfRule>
  </conditionalFormatting>
  <conditionalFormatting sqref="F56">
    <cfRule type="cellIs" dxfId="364" priority="2" operator="notEqual">
      <formula>F54</formula>
    </cfRule>
  </conditionalFormatting>
  <conditionalFormatting sqref="F56">
    <cfRule type="cellIs" dxfId="363" priority="1" operator="notEqual">
      <formula>F54</formula>
    </cfRule>
  </conditionalFormatting>
  <dataValidations count="2">
    <dataValidation type="list" allowBlank="1" showInputMessage="1" showErrorMessage="1" sqref="F14:F23">
      <formula1>Valid_F4</formula1>
    </dataValidation>
    <dataValidation type="list" allowBlank="1" showInputMessage="1" showErrorMessage="1" sqref="B14:B23">
      <formula1>Status_F4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6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1:Y214"/>
  <sheetViews>
    <sheetView showGridLines="0" topLeftCell="A12" zoomScale="70" zoomScaleNormal="70" workbookViewId="0">
      <pane ySplit="840" activePane="bottomLeft"/>
      <selection activeCell="M41" sqref="M41"/>
      <selection pane="bottomLeft" activeCell="C2" sqref="C2:E3"/>
    </sheetView>
  </sheetViews>
  <sheetFormatPr baseColWidth="10" defaultColWidth="12" defaultRowHeight="12.75" outlineLevelRow="1"/>
  <cols>
    <col min="1" max="1" width="3.5" style="1" customWidth="1"/>
    <col min="2" max="2" width="10.83203125" style="1" customWidth="1"/>
    <col min="3" max="3" width="14" style="1" customWidth="1"/>
    <col min="4" max="4" width="44.83203125" style="1" customWidth="1"/>
    <col min="5" max="5" width="16" style="1" customWidth="1"/>
    <col min="6" max="12" width="21.6640625" style="1" customWidth="1"/>
    <col min="13" max="13" width="15" style="1" customWidth="1"/>
    <col min="14" max="14" width="16.83203125" style="1" customWidth="1"/>
    <col min="15" max="15" width="15" style="1" customWidth="1"/>
    <col min="16" max="16" width="13.33203125" style="1" customWidth="1"/>
    <col min="17" max="17" width="13" style="1" customWidth="1"/>
    <col min="18" max="18" width="12.33203125" style="1" customWidth="1"/>
    <col min="19" max="20" width="13" style="1" customWidth="1"/>
    <col min="21" max="21" width="17" style="1" customWidth="1"/>
    <col min="22" max="16384" width="12" style="1"/>
  </cols>
  <sheetData>
    <row r="1" spans="1:25" ht="13.5" thickBo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25" ht="18" customHeight="1" thickBot="1">
      <c r="B2" s="5"/>
      <c r="C2" s="574" t="s">
        <v>244</v>
      </c>
      <c r="D2" s="575"/>
      <c r="E2" s="576"/>
      <c r="F2" s="626" t="s">
        <v>23</v>
      </c>
      <c r="G2" s="627"/>
      <c r="H2" s="627"/>
      <c r="I2" s="627"/>
      <c r="J2" s="627"/>
      <c r="K2" s="627"/>
      <c r="L2" s="628"/>
      <c r="N2" s="5"/>
      <c r="O2" s="5"/>
    </row>
    <row r="3" spans="1:25" s="2" customFormat="1" ht="36" customHeight="1" thickBot="1">
      <c r="B3" s="8"/>
      <c r="C3" s="577"/>
      <c r="D3" s="578"/>
      <c r="E3" s="579"/>
      <c r="F3" s="48" t="s">
        <v>245</v>
      </c>
      <c r="G3" s="48" t="s">
        <v>246</v>
      </c>
      <c r="H3" s="48" t="s">
        <v>247</v>
      </c>
      <c r="I3" s="48" t="s">
        <v>248</v>
      </c>
      <c r="J3" s="48" t="s">
        <v>249</v>
      </c>
      <c r="K3" s="48" t="s">
        <v>250</v>
      </c>
      <c r="L3" s="48" t="s">
        <v>251</v>
      </c>
      <c r="N3" s="147" t="s">
        <v>58</v>
      </c>
      <c r="O3" s="148" t="s">
        <v>101</v>
      </c>
      <c r="P3" s="145"/>
    </row>
    <row r="4" spans="1:25" s="2" customFormat="1" ht="26.25">
      <c r="B4" s="8"/>
      <c r="C4" s="14"/>
      <c r="D4" s="15"/>
      <c r="E4" s="12" t="s">
        <v>185</v>
      </c>
      <c r="F4" s="91"/>
      <c r="G4" s="91"/>
      <c r="H4" s="91"/>
      <c r="I4" s="91"/>
      <c r="J4" s="91"/>
      <c r="K4" s="91"/>
      <c r="L4" s="92"/>
    </row>
    <row r="5" spans="1:25" s="2" customFormat="1" ht="27" thickBot="1">
      <c r="B5" s="8"/>
      <c r="C5" s="16"/>
      <c r="D5" s="17"/>
      <c r="E5" s="13" t="s">
        <v>191</v>
      </c>
      <c r="F5" s="93"/>
      <c r="G5" s="93"/>
      <c r="H5" s="93"/>
      <c r="I5" s="93"/>
      <c r="J5" s="93"/>
      <c r="K5" s="93"/>
      <c r="L5" s="94"/>
    </row>
    <row r="6" spans="1:25" ht="12.75" customHeight="1">
      <c r="C6" s="621" t="s">
        <v>5</v>
      </c>
      <c r="D6" s="23" t="s">
        <v>4</v>
      </c>
      <c r="E6" s="28"/>
      <c r="F6" s="24">
        <v>20</v>
      </c>
      <c r="G6" s="24">
        <v>21</v>
      </c>
      <c r="H6" s="24">
        <v>22</v>
      </c>
      <c r="I6" s="24">
        <v>23</v>
      </c>
      <c r="J6" s="24">
        <v>24</v>
      </c>
      <c r="K6" s="24">
        <v>25</v>
      </c>
      <c r="L6" s="82">
        <v>26</v>
      </c>
      <c r="N6" s="2"/>
      <c r="O6" s="2"/>
      <c r="P6" s="2"/>
      <c r="Q6" s="2"/>
      <c r="R6" s="2"/>
      <c r="S6" s="2"/>
      <c r="T6" s="2"/>
      <c r="U6" s="2"/>
      <c r="V6" s="2"/>
    </row>
    <row r="7" spans="1:25">
      <c r="C7" s="621"/>
      <c r="D7" s="25" t="s">
        <v>57</v>
      </c>
      <c r="E7" s="29"/>
      <c r="F7" s="26">
        <v>0.10284927457545363</v>
      </c>
      <c r="G7" s="26">
        <v>0.11991072387329815</v>
      </c>
      <c r="H7" s="26">
        <v>0.16692753510778977</v>
      </c>
      <c r="I7" s="26">
        <v>0.29916231670480209</v>
      </c>
      <c r="J7" s="26">
        <v>0.34217520568007376</v>
      </c>
      <c r="K7" s="26">
        <v>0.46699352608744954</v>
      </c>
      <c r="L7" s="83">
        <v>0.46699352608744954</v>
      </c>
      <c r="N7" s="2"/>
      <c r="O7" s="2"/>
      <c r="P7" s="2"/>
      <c r="Q7" s="2"/>
      <c r="R7" s="2"/>
      <c r="S7" s="2"/>
      <c r="T7" s="2"/>
      <c r="U7" s="2"/>
      <c r="V7" s="2"/>
    </row>
    <row r="8" spans="1:25" ht="13.5" thickBot="1">
      <c r="C8" s="621"/>
      <c r="D8" s="27" t="s">
        <v>1</v>
      </c>
      <c r="E8" s="30"/>
      <c r="F8" s="140">
        <v>0.115</v>
      </c>
      <c r="G8" s="140">
        <v>4.5999999999999999E-2</v>
      </c>
      <c r="H8" s="140">
        <v>4.5999999999999999E-2</v>
      </c>
      <c r="I8" s="140">
        <v>4.5999999999999999E-2</v>
      </c>
      <c r="J8" s="140">
        <v>4.5999999999999999E-2</v>
      </c>
      <c r="K8" s="140">
        <v>4.5999999999999999E-2</v>
      </c>
      <c r="L8" s="141">
        <v>4.5999999999999999E-2</v>
      </c>
      <c r="N8" s="2"/>
      <c r="O8" s="2"/>
      <c r="P8" s="2"/>
      <c r="Q8" s="2"/>
      <c r="R8" s="2"/>
      <c r="S8" s="2"/>
      <c r="T8" s="2"/>
      <c r="U8" s="2"/>
      <c r="V8" s="2"/>
      <c r="W8" s="149"/>
      <c r="X8" s="149"/>
      <c r="Y8" s="149"/>
    </row>
    <row r="9" spans="1:25" ht="15.75" customHeight="1" thickBot="1">
      <c r="C9" s="622"/>
      <c r="D9" s="56" t="s">
        <v>24</v>
      </c>
      <c r="E9" s="57"/>
      <c r="F9" s="34">
        <f>SUM(F6:F8)</f>
        <v>20.217849274575453</v>
      </c>
      <c r="G9" s="49">
        <f t="shared" ref="G9:L9" si="0">SUM(G6:G8)</f>
        <v>21.165910723873296</v>
      </c>
      <c r="H9" s="49">
        <f t="shared" si="0"/>
        <v>22.212927535107788</v>
      </c>
      <c r="I9" s="100">
        <f t="shared" si="0"/>
        <v>23.345162316704801</v>
      </c>
      <c r="J9" s="100">
        <f t="shared" si="0"/>
        <v>24.388175205680074</v>
      </c>
      <c r="K9" s="49">
        <f t="shared" si="0"/>
        <v>25.512993526087449</v>
      </c>
      <c r="L9" s="84">
        <f t="shared" si="0"/>
        <v>26.512993526087449</v>
      </c>
      <c r="S9" s="2"/>
      <c r="T9" s="2"/>
      <c r="U9" s="2"/>
      <c r="V9" s="2"/>
    </row>
    <row r="10" spans="1:25">
      <c r="C10" s="54"/>
      <c r="D10" s="54"/>
      <c r="E10" s="54"/>
      <c r="F10" s="54"/>
      <c r="G10" s="54"/>
      <c r="H10" s="54"/>
      <c r="I10" s="54"/>
      <c r="J10" s="54"/>
      <c r="K10" s="54"/>
      <c r="L10" s="54"/>
    </row>
    <row r="11" spans="1:25" ht="13.5" thickBot="1">
      <c r="C11" s="54"/>
      <c r="D11" s="54"/>
      <c r="E11" s="54"/>
      <c r="F11" s="54"/>
      <c r="G11" s="54"/>
      <c r="H11" s="54"/>
      <c r="I11" s="54"/>
      <c r="J11" s="54"/>
      <c r="K11" s="54"/>
      <c r="L11" s="54"/>
    </row>
    <row r="12" spans="1:25" s="6" customFormat="1" ht="13.5" thickBot="1">
      <c r="C12" s="18"/>
      <c r="D12" s="18"/>
      <c r="E12" s="18"/>
      <c r="F12" s="19"/>
      <c r="G12" s="19"/>
      <c r="H12" s="19"/>
      <c r="I12" s="19"/>
      <c r="J12" s="19"/>
      <c r="K12" s="19"/>
      <c r="L12" s="19"/>
      <c r="N12" s="50" t="s">
        <v>72</v>
      </c>
      <c r="O12" s="623" t="s">
        <v>6</v>
      </c>
      <c r="P12" s="624"/>
      <c r="Q12" s="625"/>
      <c r="R12" s="40" t="s">
        <v>35</v>
      </c>
      <c r="S12" s="159" t="s">
        <v>108</v>
      </c>
    </row>
    <row r="13" spans="1:25" s="3" customFormat="1" ht="33" customHeight="1" thickBot="1">
      <c r="B13" s="58" t="s">
        <v>28</v>
      </c>
      <c r="C13" s="61" t="s">
        <v>8</v>
      </c>
      <c r="D13" s="61" t="s">
        <v>0</v>
      </c>
      <c r="E13" s="88" t="s">
        <v>37</v>
      </c>
      <c r="F13" s="629" t="s">
        <v>36</v>
      </c>
      <c r="G13" s="630"/>
      <c r="H13" s="630"/>
      <c r="I13" s="630"/>
      <c r="J13" s="630"/>
      <c r="K13" s="630"/>
      <c r="L13" s="631"/>
      <c r="M13" s="59" t="s">
        <v>38</v>
      </c>
      <c r="N13" s="61" t="s">
        <v>32</v>
      </c>
      <c r="O13" s="62" t="s">
        <v>33</v>
      </c>
      <c r="P13" s="63" t="s">
        <v>39</v>
      </c>
      <c r="Q13" s="60" t="s">
        <v>40</v>
      </c>
      <c r="R13" s="61" t="s">
        <v>9</v>
      </c>
      <c r="S13" s="61" t="s">
        <v>32</v>
      </c>
    </row>
    <row r="14" spans="1:25" ht="40.5" customHeight="1">
      <c r="A14" s="5"/>
      <c r="B14" s="11" t="s">
        <v>30</v>
      </c>
      <c r="C14" s="85" t="s">
        <v>27</v>
      </c>
      <c r="D14" s="135"/>
      <c r="E14" s="152">
        <f>N14+O14+S14</f>
        <v>0</v>
      </c>
      <c r="F14" s="51" t="s">
        <v>2</v>
      </c>
      <c r="G14" s="51" t="s">
        <v>2</v>
      </c>
      <c r="H14" s="51"/>
      <c r="I14" s="51"/>
      <c r="J14" s="51"/>
      <c r="K14" s="51"/>
      <c r="L14" s="51"/>
      <c r="M14" s="31"/>
      <c r="N14" s="22"/>
      <c r="O14" s="41"/>
      <c r="P14" s="42"/>
      <c r="Q14" s="66"/>
      <c r="R14" s="45"/>
      <c r="S14" s="45"/>
    </row>
    <row r="15" spans="1:25" ht="40.5" customHeight="1">
      <c r="A15" s="5"/>
      <c r="B15" s="39" t="s">
        <v>31</v>
      </c>
      <c r="C15" s="86" t="s">
        <v>59</v>
      </c>
      <c r="D15" s="136" t="s">
        <v>61</v>
      </c>
      <c r="E15" s="153">
        <f t="shared" ref="E15:E25" si="1">N15+O15+S15</f>
        <v>0.16999999999999998</v>
      </c>
      <c r="F15" s="52" t="s">
        <v>2</v>
      </c>
      <c r="G15" s="52" t="s">
        <v>2</v>
      </c>
      <c r="H15" s="52"/>
      <c r="I15" s="52"/>
      <c r="J15" s="52"/>
      <c r="K15" s="52"/>
      <c r="L15" s="52"/>
      <c r="M15" s="32"/>
      <c r="N15" s="155">
        <v>0.152</v>
      </c>
      <c r="O15" s="156">
        <v>1.7999999999999999E-2</v>
      </c>
      <c r="P15" s="43">
        <v>23750</v>
      </c>
      <c r="Q15" s="151" t="s">
        <v>60</v>
      </c>
      <c r="R15" s="46">
        <v>39000</v>
      </c>
      <c r="S15" s="46"/>
    </row>
    <row r="16" spans="1:25" ht="40.5" customHeight="1">
      <c r="A16" s="5"/>
      <c r="B16" s="39" t="s">
        <v>31</v>
      </c>
      <c r="C16" s="86" t="s">
        <v>62</v>
      </c>
      <c r="D16" s="136" t="s">
        <v>61</v>
      </c>
      <c r="E16" s="153">
        <f t="shared" si="1"/>
        <v>0.79500000000000004</v>
      </c>
      <c r="F16" s="52"/>
      <c r="G16" s="52"/>
      <c r="H16" s="52" t="s">
        <v>2</v>
      </c>
      <c r="I16" s="52"/>
      <c r="J16" s="52"/>
      <c r="K16" s="52"/>
      <c r="L16" s="52"/>
      <c r="M16" s="32"/>
      <c r="N16" s="155">
        <v>0.67300000000000004</v>
      </c>
      <c r="O16" s="156">
        <v>0.122</v>
      </c>
      <c r="P16" s="43">
        <v>78392</v>
      </c>
      <c r="Q16" s="89" t="s">
        <v>63</v>
      </c>
      <c r="R16" s="46">
        <v>47000</v>
      </c>
      <c r="S16" s="46"/>
    </row>
    <row r="17" spans="1:21" ht="40.5" customHeight="1">
      <c r="A17" s="5"/>
      <c r="B17" s="39" t="s">
        <v>31</v>
      </c>
      <c r="C17" s="86" t="s">
        <v>48</v>
      </c>
      <c r="D17" s="136" t="s">
        <v>252</v>
      </c>
      <c r="E17" s="153">
        <f t="shared" si="1"/>
        <v>0.124</v>
      </c>
      <c r="F17" s="52"/>
      <c r="G17" s="52"/>
      <c r="H17" s="52"/>
      <c r="I17" s="52"/>
      <c r="J17" s="52"/>
      <c r="K17" s="52" t="s">
        <v>2</v>
      </c>
      <c r="L17" s="52" t="s">
        <v>2</v>
      </c>
      <c r="M17" s="32"/>
      <c r="N17" s="155">
        <v>0.124</v>
      </c>
      <c r="O17" s="156"/>
      <c r="P17" s="43"/>
      <c r="Q17" s="89"/>
      <c r="R17" s="46"/>
      <c r="S17" s="46"/>
    </row>
    <row r="18" spans="1:21" ht="40.5" customHeight="1">
      <c r="A18" s="5"/>
      <c r="B18" s="39" t="s">
        <v>31</v>
      </c>
      <c r="C18" s="86" t="s">
        <v>56</v>
      </c>
      <c r="D18" s="136" t="s">
        <v>79</v>
      </c>
      <c r="E18" s="153">
        <f t="shared" si="1"/>
        <v>0</v>
      </c>
      <c r="F18" s="52"/>
      <c r="G18" s="52"/>
      <c r="H18" s="52"/>
      <c r="I18" s="52"/>
      <c r="J18" s="52" t="s">
        <v>2</v>
      </c>
      <c r="K18" s="52"/>
      <c r="L18" s="52"/>
      <c r="M18" s="32"/>
      <c r="N18" s="155"/>
      <c r="O18" s="156"/>
      <c r="P18" s="43"/>
      <c r="Q18" s="89"/>
      <c r="R18" s="46">
        <v>-34500</v>
      </c>
      <c r="S18" s="46"/>
    </row>
    <row r="19" spans="1:21" ht="40.5" customHeight="1">
      <c r="A19" s="5"/>
      <c r="B19" s="39" t="s">
        <v>31</v>
      </c>
      <c r="C19" s="86" t="s">
        <v>64</v>
      </c>
      <c r="D19" s="136" t="s">
        <v>65</v>
      </c>
      <c r="E19" s="153">
        <f t="shared" si="1"/>
        <v>9.5000000000000001E-2</v>
      </c>
      <c r="F19" s="52" t="s">
        <v>2</v>
      </c>
      <c r="G19" s="52" t="s">
        <v>2</v>
      </c>
      <c r="H19" s="52" t="s">
        <v>2</v>
      </c>
      <c r="I19" s="52"/>
      <c r="J19" s="52"/>
      <c r="K19" s="52"/>
      <c r="L19" s="52"/>
      <c r="M19" s="32"/>
      <c r="N19" s="155">
        <v>9.5000000000000001E-2</v>
      </c>
      <c r="O19" s="156"/>
      <c r="P19" s="43"/>
      <c r="Q19" s="89"/>
      <c r="R19" s="46"/>
      <c r="S19" s="46"/>
    </row>
    <row r="20" spans="1:21" ht="40.5" customHeight="1">
      <c r="A20" s="5"/>
      <c r="B20" s="39" t="s">
        <v>30</v>
      </c>
      <c r="C20" s="86" t="s">
        <v>80</v>
      </c>
      <c r="D20" s="136"/>
      <c r="E20" s="153">
        <f t="shared" si="1"/>
        <v>0</v>
      </c>
      <c r="F20" s="52"/>
      <c r="G20" s="52"/>
      <c r="H20" s="52"/>
      <c r="I20" s="52"/>
      <c r="J20" s="52"/>
      <c r="K20" s="52"/>
      <c r="L20" s="52"/>
      <c r="M20" s="32"/>
      <c r="N20" s="155"/>
      <c r="O20" s="156"/>
      <c r="P20" s="43"/>
      <c r="Q20" s="89"/>
      <c r="R20" s="46"/>
      <c r="S20" s="46"/>
    </row>
    <row r="21" spans="1:21" ht="40.5" customHeight="1">
      <c r="A21" s="5"/>
      <c r="B21" s="39" t="s">
        <v>30</v>
      </c>
      <c r="C21" s="86" t="s">
        <v>66</v>
      </c>
      <c r="D21" s="136"/>
      <c r="E21" s="153">
        <f t="shared" si="1"/>
        <v>0</v>
      </c>
      <c r="F21" s="52"/>
      <c r="G21" s="52"/>
      <c r="H21" s="52" t="s">
        <v>2</v>
      </c>
      <c r="I21" s="52"/>
      <c r="J21" s="52"/>
      <c r="K21" s="52"/>
      <c r="L21" s="52"/>
      <c r="M21" s="32"/>
      <c r="N21" s="155"/>
      <c r="O21" s="156"/>
      <c r="P21" s="43"/>
      <c r="Q21" s="64"/>
      <c r="R21" s="46"/>
      <c r="S21" s="46"/>
    </row>
    <row r="22" spans="1:21" ht="40.5" customHeight="1">
      <c r="A22" s="5"/>
      <c r="B22" s="39" t="s">
        <v>31</v>
      </c>
      <c r="C22" s="86" t="s">
        <v>67</v>
      </c>
      <c r="D22" s="136" t="s">
        <v>253</v>
      </c>
      <c r="E22" s="153">
        <f t="shared" si="1"/>
        <v>2.5000000000000001E-2</v>
      </c>
      <c r="F22" s="52" t="s">
        <v>2</v>
      </c>
      <c r="G22" s="52"/>
      <c r="H22" s="52"/>
      <c r="I22" s="52"/>
      <c r="J22" s="52"/>
      <c r="K22" s="52"/>
      <c r="L22" s="52"/>
      <c r="M22" s="32"/>
      <c r="N22" s="155"/>
      <c r="O22" s="156">
        <v>2.5000000000000001E-2</v>
      </c>
      <c r="P22" s="43">
        <v>31000</v>
      </c>
      <c r="Q22" s="151" t="s">
        <v>60</v>
      </c>
      <c r="R22" s="46"/>
      <c r="S22" s="46"/>
    </row>
    <row r="23" spans="1:21" ht="40.5" customHeight="1">
      <c r="A23" s="5"/>
      <c r="B23" s="39" t="s">
        <v>31</v>
      </c>
      <c r="C23" s="86" t="s">
        <v>68</v>
      </c>
      <c r="D23" s="136" t="s">
        <v>254</v>
      </c>
      <c r="E23" s="153">
        <f t="shared" si="1"/>
        <v>-2.5000000000000001E-2</v>
      </c>
      <c r="F23" s="52"/>
      <c r="G23" s="52"/>
      <c r="H23" s="52" t="s">
        <v>2</v>
      </c>
      <c r="I23" s="52"/>
      <c r="J23" s="52"/>
      <c r="K23" s="52"/>
      <c r="L23" s="52"/>
      <c r="M23" s="32"/>
      <c r="N23" s="155"/>
      <c r="O23" s="156">
        <v>-2.5000000000000001E-2</v>
      </c>
      <c r="P23" s="43"/>
      <c r="Q23" s="64"/>
      <c r="R23" s="46"/>
      <c r="S23" s="46"/>
    </row>
    <row r="24" spans="1:21" ht="40.5" customHeight="1">
      <c r="A24" s="5"/>
      <c r="B24" s="39" t="s">
        <v>30</v>
      </c>
      <c r="C24" s="86" t="s">
        <v>69</v>
      </c>
      <c r="D24" s="9"/>
      <c r="E24" s="153">
        <f t="shared" si="1"/>
        <v>0</v>
      </c>
      <c r="F24" s="52" t="s">
        <v>2</v>
      </c>
      <c r="G24" s="52" t="s">
        <v>2</v>
      </c>
      <c r="H24" s="52"/>
      <c r="I24" s="52"/>
      <c r="J24" s="52"/>
      <c r="K24" s="52"/>
      <c r="L24" s="52"/>
      <c r="M24" s="32"/>
      <c r="N24" s="155"/>
      <c r="O24" s="156"/>
      <c r="P24" s="43"/>
      <c r="Q24" s="64"/>
      <c r="R24" s="46"/>
      <c r="S24" s="46"/>
    </row>
    <row r="25" spans="1:21" ht="40.5" customHeight="1">
      <c r="A25" s="5"/>
      <c r="B25" s="39" t="s">
        <v>31</v>
      </c>
      <c r="C25" s="86" t="s">
        <v>70</v>
      </c>
      <c r="D25" s="136" t="s">
        <v>71</v>
      </c>
      <c r="E25" s="153">
        <f t="shared" si="1"/>
        <v>5.8000000000000003E-2</v>
      </c>
      <c r="F25" s="52" t="s">
        <v>2</v>
      </c>
      <c r="G25" s="52"/>
      <c r="H25" s="52"/>
      <c r="I25" s="52"/>
      <c r="J25" s="52"/>
      <c r="K25" s="52"/>
      <c r="L25" s="52"/>
      <c r="M25" s="32"/>
      <c r="N25" s="155"/>
      <c r="O25" s="156"/>
      <c r="P25" s="43"/>
      <c r="Q25" s="64"/>
      <c r="R25" s="46"/>
      <c r="S25" s="160">
        <v>5.8000000000000003E-2</v>
      </c>
    </row>
    <row r="26" spans="1:21" ht="40.5" customHeight="1">
      <c r="A26" s="5"/>
      <c r="B26" s="39" t="s">
        <v>31</v>
      </c>
      <c r="C26" s="86" t="s">
        <v>74</v>
      </c>
      <c r="D26" s="136" t="s">
        <v>75</v>
      </c>
      <c r="E26" s="153">
        <f t="shared" ref="E26:E27" si="2">N26+O26+S26</f>
        <v>0.191</v>
      </c>
      <c r="F26" s="52" t="s">
        <v>2</v>
      </c>
      <c r="G26" s="52" t="s">
        <v>2</v>
      </c>
      <c r="H26" s="52"/>
      <c r="I26" s="52"/>
      <c r="J26" s="52"/>
      <c r="K26" s="52"/>
      <c r="L26" s="52"/>
      <c r="M26" s="32"/>
      <c r="N26" s="155">
        <v>0.191</v>
      </c>
      <c r="O26" s="156"/>
      <c r="P26" s="43"/>
      <c r="Q26" s="64"/>
      <c r="R26" s="46"/>
      <c r="S26" s="160"/>
    </row>
    <row r="27" spans="1:21" ht="40.5" customHeight="1">
      <c r="A27" s="5"/>
      <c r="B27" s="39" t="s">
        <v>31</v>
      </c>
      <c r="C27" s="86" t="s">
        <v>81</v>
      </c>
      <c r="D27" s="136" t="s">
        <v>83</v>
      </c>
      <c r="E27" s="153">
        <f t="shared" si="2"/>
        <v>0.19599999999999998</v>
      </c>
      <c r="F27" s="52"/>
      <c r="G27" s="52"/>
      <c r="H27" s="52"/>
      <c r="I27" s="52" t="s">
        <v>2</v>
      </c>
      <c r="J27" s="52"/>
      <c r="K27" s="52"/>
      <c r="L27" s="52"/>
      <c r="M27" s="32"/>
      <c r="N27" s="155">
        <v>0.17699999999999999</v>
      </c>
      <c r="O27" s="156">
        <v>1.9E-2</v>
      </c>
      <c r="P27" s="43">
        <v>5850</v>
      </c>
      <c r="Q27" s="64" t="s">
        <v>82</v>
      </c>
      <c r="R27" s="46"/>
      <c r="S27" s="160"/>
    </row>
    <row r="28" spans="1:21" ht="40.5" customHeight="1">
      <c r="A28" s="5"/>
      <c r="B28" s="39" t="s">
        <v>30</v>
      </c>
      <c r="C28" s="86" t="s">
        <v>76</v>
      </c>
      <c r="D28" s="136"/>
      <c r="E28" s="153">
        <f t="shared" ref="E28:E31" si="3">N28+O28+S28</f>
        <v>0</v>
      </c>
      <c r="F28" s="52"/>
      <c r="G28" s="52"/>
      <c r="H28" s="52" t="s">
        <v>2</v>
      </c>
      <c r="I28" s="52"/>
      <c r="J28" s="52"/>
      <c r="K28" s="52"/>
      <c r="L28" s="52"/>
      <c r="M28" s="32"/>
      <c r="N28" s="155"/>
      <c r="O28" s="156"/>
      <c r="P28" s="43"/>
      <c r="Q28" s="64"/>
      <c r="R28" s="46"/>
      <c r="S28" s="160"/>
    </row>
    <row r="29" spans="1:21" ht="40.5" customHeight="1">
      <c r="A29" s="5"/>
      <c r="B29" s="39" t="s">
        <v>31</v>
      </c>
      <c r="C29" s="86" t="s">
        <v>84</v>
      </c>
      <c r="D29" s="136" t="s">
        <v>85</v>
      </c>
      <c r="E29" s="153">
        <f t="shared" si="3"/>
        <v>0.35599999999999998</v>
      </c>
      <c r="F29" s="52"/>
      <c r="G29" s="52"/>
      <c r="H29" s="52"/>
      <c r="I29" s="52"/>
      <c r="J29" s="52" t="s">
        <v>2</v>
      </c>
      <c r="K29" s="52"/>
      <c r="L29" s="52"/>
      <c r="M29" s="32"/>
      <c r="N29" s="155">
        <v>0.35599999999999998</v>
      </c>
      <c r="O29" s="156"/>
      <c r="P29" s="43"/>
      <c r="Q29" s="64"/>
      <c r="R29" s="46"/>
      <c r="S29" s="160"/>
    </row>
    <row r="30" spans="1:21" ht="40.5" customHeight="1">
      <c r="A30" s="5"/>
      <c r="B30" s="39" t="s">
        <v>31</v>
      </c>
      <c r="C30" s="86" t="s">
        <v>77</v>
      </c>
      <c r="D30" s="136" t="s">
        <v>78</v>
      </c>
      <c r="E30" s="153">
        <f t="shared" si="3"/>
        <v>1.7000000000000001E-2</v>
      </c>
      <c r="F30" s="52" t="s">
        <v>2</v>
      </c>
      <c r="G30" s="52" t="s">
        <v>2</v>
      </c>
      <c r="H30" s="52"/>
      <c r="I30" s="52"/>
      <c r="J30" s="52"/>
      <c r="K30" s="52"/>
      <c r="L30" s="52"/>
      <c r="M30" s="32"/>
      <c r="N30" s="155">
        <v>1.7000000000000001E-2</v>
      </c>
      <c r="O30" s="156"/>
      <c r="P30" s="43"/>
      <c r="Q30" s="64"/>
      <c r="R30" s="46"/>
      <c r="S30" s="160"/>
    </row>
    <row r="31" spans="1:21" ht="40.5" customHeight="1">
      <c r="A31" s="5"/>
      <c r="B31" s="39" t="s">
        <v>31</v>
      </c>
      <c r="C31" s="86" t="s">
        <v>112</v>
      </c>
      <c r="D31" s="136" t="s">
        <v>278</v>
      </c>
      <c r="E31" s="153">
        <f t="shared" si="3"/>
        <v>0.03</v>
      </c>
      <c r="F31" s="52"/>
      <c r="G31" s="52"/>
      <c r="H31" s="52"/>
      <c r="I31" s="52" t="s">
        <v>2</v>
      </c>
      <c r="J31" s="52"/>
      <c r="K31" s="52"/>
      <c r="L31" s="52"/>
      <c r="M31" s="32"/>
      <c r="N31" s="155">
        <v>0</v>
      </c>
      <c r="O31" s="156">
        <v>0.03</v>
      </c>
      <c r="P31" s="43">
        <v>8000</v>
      </c>
      <c r="Q31" s="64" t="s">
        <v>113</v>
      </c>
      <c r="R31" s="46"/>
      <c r="S31" s="160"/>
    </row>
    <row r="32" spans="1:21" ht="48.75" customHeight="1">
      <c r="A32" s="5"/>
      <c r="B32" s="39" t="s">
        <v>29</v>
      </c>
      <c r="C32" s="86" t="s">
        <v>116</v>
      </c>
      <c r="D32" s="136" t="s">
        <v>255</v>
      </c>
      <c r="E32" s="153">
        <f t="shared" ref="E32:E34" si="4">N32+O32+S32</f>
        <v>0.02</v>
      </c>
      <c r="F32" s="52" t="s">
        <v>2</v>
      </c>
      <c r="G32" s="52"/>
      <c r="H32" s="52"/>
      <c r="I32" s="52"/>
      <c r="J32" s="52"/>
      <c r="K32" s="52"/>
      <c r="L32" s="52"/>
      <c r="M32" s="32"/>
      <c r="N32" s="155"/>
      <c r="O32" s="156">
        <v>0.02</v>
      </c>
      <c r="P32" s="43">
        <v>15000</v>
      </c>
      <c r="Q32" s="64" t="s">
        <v>158</v>
      </c>
      <c r="R32" s="46"/>
      <c r="S32" s="160"/>
      <c r="U32" s="194" t="s">
        <v>156</v>
      </c>
    </row>
    <row r="33" spans="1:21" ht="48.75" customHeight="1">
      <c r="A33" s="5"/>
      <c r="B33" s="39" t="s">
        <v>29</v>
      </c>
      <c r="C33" s="86" t="s">
        <v>157</v>
      </c>
      <c r="D33" s="136" t="s">
        <v>255</v>
      </c>
      <c r="E33" s="153">
        <f t="shared" si="4"/>
        <v>2.5000000000000001E-2</v>
      </c>
      <c r="F33" s="52"/>
      <c r="G33" s="52" t="s">
        <v>2</v>
      </c>
      <c r="H33" s="52"/>
      <c r="I33" s="52"/>
      <c r="J33" s="52"/>
      <c r="K33" s="52"/>
      <c r="L33" s="52"/>
      <c r="M33" s="32"/>
      <c r="N33" s="155"/>
      <c r="O33" s="156">
        <v>2.5000000000000001E-2</v>
      </c>
      <c r="P33" s="43">
        <v>7500</v>
      </c>
      <c r="Q33" s="64" t="s">
        <v>159</v>
      </c>
      <c r="R33" s="46"/>
      <c r="S33" s="160"/>
      <c r="U33" s="194" t="s">
        <v>156</v>
      </c>
    </row>
    <row r="34" spans="1:21" ht="48.75" customHeight="1">
      <c r="A34" s="5"/>
      <c r="B34" s="39" t="s">
        <v>31</v>
      </c>
      <c r="C34" s="86" t="s">
        <v>169</v>
      </c>
      <c r="D34" s="136" t="s">
        <v>256</v>
      </c>
      <c r="E34" s="153">
        <f t="shared" si="4"/>
        <v>4.8000000000000001E-2</v>
      </c>
      <c r="F34" s="52"/>
      <c r="G34" s="52" t="s">
        <v>2</v>
      </c>
      <c r="H34" s="52"/>
      <c r="I34" s="52" t="s">
        <v>2</v>
      </c>
      <c r="J34" s="52"/>
      <c r="K34" s="52" t="s">
        <v>2</v>
      </c>
      <c r="L34" s="52" t="s">
        <v>2</v>
      </c>
      <c r="M34" s="32"/>
      <c r="N34" s="155"/>
      <c r="O34" s="156"/>
      <c r="P34" s="43"/>
      <c r="Q34" s="64"/>
      <c r="R34" s="46"/>
      <c r="S34" s="160">
        <f>0.094-G8</f>
        <v>4.8000000000000001E-2</v>
      </c>
      <c r="U34" s="194"/>
    </row>
    <row r="35" spans="1:21" ht="48.75" customHeight="1">
      <c r="B35" s="39" t="s">
        <v>31</v>
      </c>
      <c r="C35" s="86" t="s">
        <v>152</v>
      </c>
      <c r="D35" s="136" t="s">
        <v>257</v>
      </c>
      <c r="E35" s="153">
        <f>N35+O35+S35</f>
        <v>-6.7000000000000018E-2</v>
      </c>
      <c r="F35" s="52" t="s">
        <v>2</v>
      </c>
      <c r="G35" s="52"/>
      <c r="H35" s="52"/>
      <c r="I35" s="52"/>
      <c r="J35" s="52"/>
      <c r="K35" s="52"/>
      <c r="L35" s="52"/>
      <c r="M35" s="32"/>
      <c r="N35" s="155"/>
      <c r="O35" s="156"/>
      <c r="P35" s="43"/>
      <c r="Q35" s="64"/>
      <c r="R35" s="46"/>
      <c r="S35" s="160">
        <f>0.106-(F8+E25)</f>
        <v>-6.7000000000000018E-2</v>
      </c>
      <c r="U35" s="194"/>
    </row>
    <row r="36" spans="1:21" ht="48.75" customHeight="1">
      <c r="B36" s="39" t="s">
        <v>31</v>
      </c>
      <c r="C36" s="86" t="s">
        <v>177</v>
      </c>
      <c r="D36" s="136" t="s">
        <v>258</v>
      </c>
      <c r="E36" s="153">
        <f>N36+O36+S36</f>
        <v>0.16997708</v>
      </c>
      <c r="F36" s="52" t="s">
        <v>2</v>
      </c>
      <c r="G36" s="52"/>
      <c r="H36" s="52"/>
      <c r="I36" s="52"/>
      <c r="J36" s="52"/>
      <c r="K36" s="52"/>
      <c r="L36" s="52"/>
      <c r="M36" s="32"/>
      <c r="N36" s="155">
        <v>0.16997708</v>
      </c>
      <c r="O36" s="156"/>
      <c r="P36" s="43"/>
      <c r="Q36" s="64"/>
      <c r="R36" s="46"/>
      <c r="S36" s="160"/>
      <c r="U36" s="194"/>
    </row>
    <row r="37" spans="1:21" ht="48.75" customHeight="1">
      <c r="B37" s="39" t="s">
        <v>31</v>
      </c>
      <c r="C37" s="86" t="s">
        <v>177</v>
      </c>
      <c r="D37" s="136" t="s">
        <v>259</v>
      </c>
      <c r="E37" s="153">
        <f t="shared" ref="E37" si="5">N37+O37+S37</f>
        <v>8.4000000000000005E-2</v>
      </c>
      <c r="F37" s="52"/>
      <c r="G37" s="52" t="s">
        <v>2</v>
      </c>
      <c r="H37" s="52" t="s">
        <v>2</v>
      </c>
      <c r="I37" s="52" t="s">
        <v>2</v>
      </c>
      <c r="J37" s="52" t="s">
        <v>2</v>
      </c>
      <c r="K37" s="52" t="s">
        <v>2</v>
      </c>
      <c r="L37" s="52" t="s">
        <v>2</v>
      </c>
      <c r="M37" s="32"/>
      <c r="N37" s="155">
        <v>8.4000000000000005E-2</v>
      </c>
      <c r="O37" s="156"/>
      <c r="P37" s="43"/>
      <c r="Q37" s="64"/>
      <c r="R37" s="46"/>
      <c r="S37" s="160"/>
      <c r="U37" s="194"/>
    </row>
    <row r="38" spans="1:21" ht="48.75" customHeight="1">
      <c r="B38" s="39" t="s">
        <v>31</v>
      </c>
      <c r="C38" s="86" t="s">
        <v>152</v>
      </c>
      <c r="D38" s="136" t="s">
        <v>260</v>
      </c>
      <c r="E38" s="153">
        <f>N38+O38+S38</f>
        <v>9.999999999999995E-3</v>
      </c>
      <c r="F38" s="52"/>
      <c r="G38" s="52" t="s">
        <v>2</v>
      </c>
      <c r="H38" s="52"/>
      <c r="I38" s="52" t="s">
        <v>2</v>
      </c>
      <c r="J38" s="52"/>
      <c r="K38" s="52" t="s">
        <v>2</v>
      </c>
      <c r="L38" s="52" t="s">
        <v>2</v>
      </c>
      <c r="M38" s="32"/>
      <c r="N38" s="155"/>
      <c r="O38" s="156"/>
      <c r="P38" s="43"/>
      <c r="Q38" s="64"/>
      <c r="R38" s="46"/>
      <c r="S38" s="160">
        <f>0.104-0.094</f>
        <v>9.999999999999995E-3</v>
      </c>
      <c r="U38" s="194"/>
    </row>
    <row r="39" spans="1:21">
      <c r="D39" s="194" t="s">
        <v>117</v>
      </c>
    </row>
    <row r="40" spans="1:21" ht="13.5" thickBot="1"/>
    <row r="41" spans="1:21">
      <c r="B41" s="109"/>
      <c r="C41" s="632" t="s">
        <v>42</v>
      </c>
      <c r="D41" s="23" t="s">
        <v>4</v>
      </c>
      <c r="E41" s="28"/>
      <c r="F41" s="24">
        <f>F6+SUMIFS($N$14:$N$38,$B$14:$B$38,"Validated",F14:F38,"Y")</f>
        <v>20.624977080000001</v>
      </c>
      <c r="G41" s="24">
        <f t="shared" ref="G41:L41" si="6">G6+SUMIFS($N$14:$N$38,$B$14:$B$38,"Validated",G14:G38,"Y")</f>
        <v>21.539000000000001</v>
      </c>
      <c r="H41" s="24">
        <f t="shared" si="6"/>
        <v>22.852</v>
      </c>
      <c r="I41" s="24">
        <f t="shared" si="6"/>
        <v>23.260999999999999</v>
      </c>
      <c r="J41" s="24">
        <f t="shared" si="6"/>
        <v>24.44</v>
      </c>
      <c r="K41" s="24">
        <f t="shared" si="6"/>
        <v>25.207999999999998</v>
      </c>
      <c r="L41" s="24">
        <f t="shared" si="6"/>
        <v>26.207999999999998</v>
      </c>
      <c r="M41" s="113">
        <f>K41-O6</f>
        <v>25.207999999999998</v>
      </c>
      <c r="N41" s="146"/>
      <c r="O41" s="115"/>
      <c r="P41" s="114"/>
    </row>
    <row r="42" spans="1:21">
      <c r="B42" s="109"/>
      <c r="C42" s="633"/>
      <c r="D42" s="25" t="s">
        <v>3</v>
      </c>
      <c r="E42" s="29"/>
      <c r="F42" s="26">
        <f>F7+SUMIFS($O$14:$O$38,$B$14:$B$38,"Validated",F14:F38,"Y")</f>
        <v>0.14584927457545363</v>
      </c>
      <c r="G42" s="26">
        <f t="shared" ref="G42:L42" si="7">G7+SUMIFS($O$14:$O$38,$B$14:$B$38,"Validated",G14:G38,"Y")</f>
        <v>0.13791072387329814</v>
      </c>
      <c r="H42" s="26">
        <f t="shared" si="7"/>
        <v>0.26392753510778977</v>
      </c>
      <c r="I42" s="26">
        <f t="shared" si="7"/>
        <v>0.34816231670480208</v>
      </c>
      <c r="J42" s="26">
        <f t="shared" si="7"/>
        <v>0.34217520568007376</v>
      </c>
      <c r="K42" s="26">
        <f t="shared" si="7"/>
        <v>0.46699352608744954</v>
      </c>
      <c r="L42" s="26">
        <f t="shared" si="7"/>
        <v>0.46699352608744954</v>
      </c>
      <c r="M42" s="113"/>
      <c r="N42" s="114"/>
      <c r="O42" s="115"/>
      <c r="P42" s="114"/>
    </row>
    <row r="43" spans="1:21" ht="13.5" thickBot="1">
      <c r="B43" s="109"/>
      <c r="C43" s="633"/>
      <c r="D43" s="27" t="s">
        <v>1</v>
      </c>
      <c r="E43" s="30"/>
      <c r="F43" s="140">
        <f>F8+SUMIFS($S$14:$S$38,$B$14:$B$38,"Validated",F14:F38,"Y")</f>
        <v>0.10599999999999998</v>
      </c>
      <c r="G43" s="140">
        <f t="shared" ref="G43:L43" si="8">G8+SUMIFS($S$14:$S$38,$B$14:$B$38,"Validated",G14:G38,"Y")</f>
        <v>0.104</v>
      </c>
      <c r="H43" s="140">
        <f t="shared" si="8"/>
        <v>4.5999999999999999E-2</v>
      </c>
      <c r="I43" s="140">
        <f t="shared" si="8"/>
        <v>0.104</v>
      </c>
      <c r="J43" s="140">
        <f t="shared" si="8"/>
        <v>4.5999999999999999E-2</v>
      </c>
      <c r="K43" s="140">
        <f t="shared" si="8"/>
        <v>0.104</v>
      </c>
      <c r="L43" s="140">
        <f t="shared" si="8"/>
        <v>0.104</v>
      </c>
      <c r="M43" s="113"/>
      <c r="N43" s="114"/>
      <c r="O43" s="115"/>
      <c r="P43" s="114"/>
    </row>
    <row r="44" spans="1:21" ht="15.75" thickBot="1">
      <c r="B44" s="109"/>
      <c r="C44" s="634"/>
      <c r="D44" s="101" t="s">
        <v>118</v>
      </c>
      <c r="E44" s="102"/>
      <c r="F44" s="103">
        <f>SUM(F41:F43)</f>
        <v>20.876826354575456</v>
      </c>
      <c r="G44" s="103">
        <f t="shared" ref="G44:H44" si="9">SUM(G41:G43)</f>
        <v>21.780910723873298</v>
      </c>
      <c r="H44" s="197">
        <f t="shared" si="9"/>
        <v>23.16192753510779</v>
      </c>
      <c r="I44" s="103">
        <f t="shared" ref="I44:J44" si="10">SUM(I41:I43)</f>
        <v>23.7131623167048</v>
      </c>
      <c r="J44" s="197">
        <f t="shared" si="10"/>
        <v>24.828175205680076</v>
      </c>
      <c r="K44" s="103">
        <f t="shared" ref="K44:L44" si="11">SUM(K41:K43)</f>
        <v>25.778993526087447</v>
      </c>
      <c r="L44" s="103">
        <f t="shared" si="11"/>
        <v>26.778993526087447</v>
      </c>
      <c r="M44" s="113"/>
      <c r="N44" s="142"/>
      <c r="O44" s="143"/>
      <c r="P44" s="114"/>
    </row>
    <row r="45" spans="1:21" ht="15">
      <c r="B45" s="109"/>
      <c r="C45" s="54"/>
      <c r="D45" s="105"/>
      <c r="E45" s="105"/>
      <c r="F45" s="106"/>
      <c r="G45" s="106"/>
      <c r="H45" s="106"/>
      <c r="I45" s="106"/>
      <c r="J45" s="106"/>
      <c r="K45" s="106"/>
      <c r="L45" s="106"/>
      <c r="M45" s="113"/>
      <c r="N45" s="142"/>
      <c r="O45" s="143"/>
      <c r="P45" s="114"/>
    </row>
    <row r="46" spans="1:21" ht="15">
      <c r="B46" s="109"/>
      <c r="C46" s="54"/>
      <c r="D46" s="105"/>
      <c r="E46" s="217" t="s">
        <v>175</v>
      </c>
      <c r="F46" s="324">
        <f t="shared" ref="F46:L46" si="12">F44-F9</f>
        <v>0.65897708000000321</v>
      </c>
      <c r="G46" s="324">
        <f t="shared" si="12"/>
        <v>0.61500000000000199</v>
      </c>
      <c r="H46" s="324">
        <f t="shared" si="12"/>
        <v>0.94900000000000162</v>
      </c>
      <c r="I46" s="324">
        <f t="shared" si="12"/>
        <v>0.36799999999999855</v>
      </c>
      <c r="J46" s="324">
        <f t="shared" si="12"/>
        <v>0.44000000000000128</v>
      </c>
      <c r="K46" s="324">
        <f t="shared" si="12"/>
        <v>0.26599999999999824</v>
      </c>
      <c r="L46" s="324">
        <f t="shared" si="12"/>
        <v>0.26599999999999824</v>
      </c>
      <c r="M46" s="113"/>
      <c r="N46" s="142"/>
      <c r="O46" s="143"/>
      <c r="P46" s="114"/>
    </row>
    <row r="47" spans="1:21" ht="15">
      <c r="B47" s="109"/>
      <c r="C47" s="54"/>
      <c r="D47" s="105"/>
      <c r="E47" s="105"/>
      <c r="F47" s="106"/>
      <c r="G47" s="106"/>
      <c r="H47" s="106"/>
      <c r="I47" s="106"/>
      <c r="J47" s="106"/>
      <c r="K47" s="106"/>
      <c r="L47" s="106"/>
      <c r="M47" s="113"/>
      <c r="N47" s="142"/>
      <c r="O47" s="143"/>
      <c r="P47" s="114"/>
    </row>
    <row r="48" spans="1:21" ht="15">
      <c r="B48" s="109"/>
      <c r="C48" s="54"/>
      <c r="D48" s="105"/>
      <c r="E48" s="105"/>
      <c r="F48" s="106"/>
      <c r="G48" s="106"/>
      <c r="H48" s="106"/>
      <c r="I48" s="106"/>
      <c r="J48" s="106"/>
      <c r="K48" s="106"/>
      <c r="L48" s="106"/>
      <c r="M48" s="113"/>
      <c r="N48" s="142"/>
      <c r="O48" s="143"/>
      <c r="P48" s="114"/>
    </row>
    <row r="49" spans="2:17" ht="15">
      <c r="B49" s="109"/>
      <c r="C49" s="54"/>
      <c r="D49" s="105"/>
      <c r="F49" s="202" t="str">
        <f>F3</f>
        <v>PF5-1</v>
      </c>
      <c r="G49" s="202" t="str">
        <f t="shared" ref="G49:L49" si="13">G3</f>
        <v>PF5-2</v>
      </c>
      <c r="H49" s="202" t="str">
        <f t="shared" si="13"/>
        <v>PF5-3</v>
      </c>
      <c r="I49" s="202" t="str">
        <f t="shared" si="13"/>
        <v>PF5-4</v>
      </c>
      <c r="J49" s="202" t="str">
        <f t="shared" si="13"/>
        <v>PF5-5</v>
      </c>
      <c r="K49" s="202" t="str">
        <f t="shared" si="13"/>
        <v>PF5-6</v>
      </c>
      <c r="L49" s="202" t="str">
        <f t="shared" si="13"/>
        <v>PF5-7</v>
      </c>
      <c r="M49" s="113"/>
      <c r="N49" s="142"/>
      <c r="O49" s="143"/>
      <c r="P49" s="114"/>
    </row>
    <row r="50" spans="2:17" s="195" customFormat="1" ht="15">
      <c r="D50" s="600" t="s">
        <v>106</v>
      </c>
      <c r="E50" s="601"/>
      <c r="F50" s="201">
        <f>SUM(F41:F42)</f>
        <v>20.770826354575455</v>
      </c>
      <c r="G50" s="201">
        <f t="shared" ref="G50:L50" si="14">SUM(G41:G42)</f>
        <v>21.676910723873299</v>
      </c>
      <c r="H50" s="201">
        <f t="shared" si="14"/>
        <v>23.11592753510779</v>
      </c>
      <c r="I50" s="201">
        <f t="shared" si="14"/>
        <v>23.609162316704801</v>
      </c>
      <c r="J50" s="201">
        <f t="shared" si="14"/>
        <v>24.782175205680076</v>
      </c>
      <c r="K50" s="201">
        <f t="shared" si="14"/>
        <v>25.674993526087448</v>
      </c>
      <c r="L50" s="201">
        <f t="shared" si="14"/>
        <v>26.674993526087448</v>
      </c>
    </row>
    <row r="51" spans="2:17" s="195" customFormat="1" ht="15">
      <c r="D51" s="602" t="s">
        <v>200</v>
      </c>
      <c r="E51" s="603"/>
      <c r="F51" s="209"/>
      <c r="G51" s="209"/>
      <c r="H51" s="210">
        <v>2.57</v>
      </c>
      <c r="I51" s="209"/>
      <c r="J51" s="210">
        <v>2.57</v>
      </c>
      <c r="K51" s="209"/>
      <c r="L51" s="209"/>
    </row>
    <row r="52" spans="2:17" s="195" customFormat="1" ht="15">
      <c r="D52" s="604" t="s">
        <v>205</v>
      </c>
      <c r="E52" s="605"/>
      <c r="F52" s="209"/>
      <c r="G52" s="209"/>
      <c r="H52" s="211">
        <v>1.83</v>
      </c>
      <c r="I52" s="209"/>
      <c r="J52" s="211">
        <v>1.83</v>
      </c>
      <c r="K52" s="209"/>
      <c r="L52" s="209"/>
    </row>
    <row r="53" spans="2:17" s="195" customFormat="1" ht="15">
      <c r="D53" s="606" t="s">
        <v>201</v>
      </c>
      <c r="E53" s="607"/>
      <c r="F53" s="204"/>
      <c r="G53" s="204"/>
      <c r="H53" s="205">
        <f>H50+H51</f>
        <v>25.68592753510779</v>
      </c>
      <c r="I53" s="204"/>
      <c r="J53" s="205">
        <f>J50+J51</f>
        <v>27.352175205680076</v>
      </c>
      <c r="K53" s="204"/>
      <c r="L53" s="203"/>
    </row>
    <row r="54" spans="2:17" s="195" customFormat="1" ht="15">
      <c r="D54" s="608" t="s">
        <v>206</v>
      </c>
      <c r="E54" s="609"/>
      <c r="F54" s="207"/>
      <c r="G54" s="207"/>
      <c r="H54" s="208">
        <f>H50+H52</f>
        <v>24.945927535107792</v>
      </c>
      <c r="I54" s="207"/>
      <c r="J54" s="208">
        <f>J50+J52</f>
        <v>26.612175205680074</v>
      </c>
      <c r="K54" s="207"/>
      <c r="L54" s="206"/>
    </row>
    <row r="55" spans="2:17" s="195" customFormat="1" ht="15">
      <c r="D55" s="198"/>
      <c r="E55" s="199"/>
      <c r="F55" s="200"/>
      <c r="G55" s="200"/>
      <c r="H55" s="200"/>
      <c r="I55" s="200"/>
      <c r="J55" s="200"/>
      <c r="K55" s="196"/>
      <c r="L55" s="196"/>
    </row>
    <row r="56" spans="2:17" ht="13.5" thickBot="1"/>
    <row r="57" spans="2:17" ht="23.25" customHeight="1" thickBot="1">
      <c r="B57" s="150"/>
      <c r="F57" s="612" t="s">
        <v>11</v>
      </c>
      <c r="G57" s="613"/>
      <c r="H57" s="613"/>
      <c r="I57" s="613"/>
      <c r="J57" s="613"/>
      <c r="K57" s="613"/>
      <c r="L57" s="614"/>
    </row>
    <row r="58" spans="2:17" ht="42.75" customHeight="1" thickBot="1">
      <c r="B58" s="150"/>
      <c r="C58" s="69" t="s">
        <v>34</v>
      </c>
      <c r="D58" s="69" t="s">
        <v>41</v>
      </c>
      <c r="E58" s="69" t="s">
        <v>43</v>
      </c>
      <c r="F58" s="48" t="str">
        <f>F3</f>
        <v>PF5-1</v>
      </c>
      <c r="G58" s="48" t="str">
        <f>G3</f>
        <v>PF5-2</v>
      </c>
      <c r="H58" s="48" t="str">
        <f>H3</f>
        <v>PF5-3</v>
      </c>
      <c r="I58" s="48" t="s">
        <v>249</v>
      </c>
      <c r="J58" s="48" t="s">
        <v>250</v>
      </c>
      <c r="K58" s="48" t="str">
        <f>K3</f>
        <v>PF5-6</v>
      </c>
      <c r="L58" s="4" t="str">
        <f>L3</f>
        <v>PF5-7</v>
      </c>
      <c r="M58" s="610" t="s">
        <v>52</v>
      </c>
      <c r="N58" s="610"/>
      <c r="O58" s="610"/>
      <c r="P58" s="610"/>
      <c r="Q58" s="611"/>
    </row>
    <row r="59" spans="2:17" s="68" customFormat="1">
      <c r="B59" s="178" t="s">
        <v>42</v>
      </c>
      <c r="C59" s="35">
        <v>2014</v>
      </c>
      <c r="D59" s="70"/>
      <c r="E59" s="74"/>
      <c r="F59" s="75">
        <f>F60</f>
        <v>20.876826354575456</v>
      </c>
      <c r="G59" s="75">
        <f t="shared" ref="G59:L59" si="15">G60</f>
        <v>21.780910723873298</v>
      </c>
      <c r="H59" s="75">
        <f t="shared" si="15"/>
        <v>23.16192753510779</v>
      </c>
      <c r="I59" s="75"/>
      <c r="J59" s="75"/>
      <c r="K59" s="75">
        <f t="shared" si="15"/>
        <v>25.778993526087447</v>
      </c>
      <c r="L59" s="75">
        <f t="shared" si="15"/>
        <v>26.778993526087447</v>
      </c>
      <c r="O59" s="130"/>
      <c r="Q59" s="118"/>
    </row>
    <row r="60" spans="2:17" outlineLevel="1">
      <c r="B60" s="150" t="s">
        <v>42</v>
      </c>
      <c r="C60" s="36">
        <v>41640</v>
      </c>
      <c r="D60" s="38" t="s">
        <v>44</v>
      </c>
      <c r="E60" s="71" t="s">
        <v>45</v>
      </c>
      <c r="F60" s="76">
        <f>F44</f>
        <v>20.876826354575456</v>
      </c>
      <c r="G60" s="76">
        <f t="shared" ref="G60:L60" si="16">G44</f>
        <v>21.780910723873298</v>
      </c>
      <c r="H60" s="76">
        <f t="shared" si="16"/>
        <v>23.16192753510779</v>
      </c>
      <c r="I60" s="76"/>
      <c r="J60" s="76"/>
      <c r="K60" s="76">
        <f t="shared" si="16"/>
        <v>25.778993526087447</v>
      </c>
      <c r="L60" s="76">
        <f t="shared" si="16"/>
        <v>26.778993526087447</v>
      </c>
      <c r="M60" s="137"/>
      <c r="O60" s="55"/>
      <c r="Q60" s="119"/>
    </row>
    <row r="61" spans="2:17" outlineLevel="1">
      <c r="B61" s="150"/>
      <c r="C61" s="36">
        <v>41671</v>
      </c>
      <c r="D61" s="38"/>
      <c r="E61" s="71"/>
      <c r="F61" s="76">
        <f>F60</f>
        <v>20.876826354575456</v>
      </c>
      <c r="G61" s="76">
        <f t="shared" ref="G61:L71" si="17">G60</f>
        <v>21.780910723873298</v>
      </c>
      <c r="H61" s="76">
        <f t="shared" si="17"/>
        <v>23.16192753510779</v>
      </c>
      <c r="I61" s="76"/>
      <c r="J61" s="76"/>
      <c r="K61" s="76">
        <f t="shared" si="17"/>
        <v>25.778993526087447</v>
      </c>
      <c r="L61" s="76">
        <f t="shared" si="17"/>
        <v>26.778993526087447</v>
      </c>
      <c r="O61" s="55"/>
      <c r="Q61" s="119"/>
    </row>
    <row r="62" spans="2:17" outlineLevel="1">
      <c r="B62" s="150"/>
      <c r="C62" s="36">
        <v>41699</v>
      </c>
      <c r="D62" s="38"/>
      <c r="E62" s="72"/>
      <c r="F62" s="76">
        <f t="shared" ref="F62:F71" si="18">F61</f>
        <v>20.876826354575456</v>
      </c>
      <c r="G62" s="76">
        <f t="shared" si="17"/>
        <v>21.780910723873298</v>
      </c>
      <c r="H62" s="76">
        <f t="shared" si="17"/>
        <v>23.16192753510779</v>
      </c>
      <c r="I62" s="76"/>
      <c r="J62" s="76"/>
      <c r="K62" s="76">
        <f t="shared" si="17"/>
        <v>25.778993526087447</v>
      </c>
      <c r="L62" s="76">
        <f t="shared" si="17"/>
        <v>26.778993526087447</v>
      </c>
      <c r="O62" s="55"/>
      <c r="Q62" s="119"/>
    </row>
    <row r="63" spans="2:17" outlineLevel="1">
      <c r="B63" s="150"/>
      <c r="C63" s="36">
        <v>41730</v>
      </c>
      <c r="D63" s="38"/>
      <c r="E63" s="55"/>
      <c r="F63" s="76">
        <f t="shared" si="18"/>
        <v>20.876826354575456</v>
      </c>
      <c r="G63" s="76">
        <f t="shared" si="17"/>
        <v>21.780910723873298</v>
      </c>
      <c r="H63" s="76">
        <f t="shared" si="17"/>
        <v>23.16192753510779</v>
      </c>
      <c r="I63" s="76"/>
      <c r="J63" s="76"/>
      <c r="K63" s="76">
        <f t="shared" si="17"/>
        <v>25.778993526087447</v>
      </c>
      <c r="L63" s="76">
        <f t="shared" si="17"/>
        <v>26.778993526087447</v>
      </c>
      <c r="O63" s="55"/>
      <c r="Q63" s="119"/>
    </row>
    <row r="64" spans="2:17" outlineLevel="1">
      <c r="B64" s="150"/>
      <c r="C64" s="36">
        <v>41760</v>
      </c>
      <c r="D64" s="38"/>
      <c r="E64" s="71"/>
      <c r="F64" s="76">
        <f t="shared" si="18"/>
        <v>20.876826354575456</v>
      </c>
      <c r="G64" s="76">
        <f t="shared" si="17"/>
        <v>21.780910723873298</v>
      </c>
      <c r="H64" s="76">
        <f t="shared" si="17"/>
        <v>23.16192753510779</v>
      </c>
      <c r="I64" s="76"/>
      <c r="J64" s="76"/>
      <c r="K64" s="76">
        <f t="shared" si="17"/>
        <v>25.778993526087447</v>
      </c>
      <c r="L64" s="76">
        <f t="shared" si="17"/>
        <v>26.778993526087447</v>
      </c>
      <c r="O64" s="55"/>
      <c r="Q64" s="119"/>
    </row>
    <row r="65" spans="2:23" outlineLevel="1">
      <c r="B65" s="150"/>
      <c r="C65" s="36">
        <v>41791</v>
      </c>
      <c r="D65" s="38"/>
      <c r="E65" s="72"/>
      <c r="F65" s="76">
        <f t="shared" si="18"/>
        <v>20.876826354575456</v>
      </c>
      <c r="G65" s="76">
        <f t="shared" si="17"/>
        <v>21.780910723873298</v>
      </c>
      <c r="H65" s="76">
        <f t="shared" si="17"/>
        <v>23.16192753510779</v>
      </c>
      <c r="I65" s="76"/>
      <c r="J65" s="76"/>
      <c r="K65" s="76">
        <f t="shared" si="17"/>
        <v>25.778993526087447</v>
      </c>
      <c r="L65" s="76">
        <f t="shared" si="17"/>
        <v>26.778993526087447</v>
      </c>
      <c r="O65" s="55"/>
      <c r="Q65" s="119"/>
    </row>
    <row r="66" spans="2:23" outlineLevel="1">
      <c r="B66" s="150"/>
      <c r="C66" s="36">
        <v>41821</v>
      </c>
      <c r="D66" s="38"/>
      <c r="E66" s="55"/>
      <c r="F66" s="76">
        <f t="shared" si="18"/>
        <v>20.876826354575456</v>
      </c>
      <c r="G66" s="76">
        <f t="shared" si="17"/>
        <v>21.780910723873298</v>
      </c>
      <c r="H66" s="76">
        <f t="shared" si="17"/>
        <v>23.16192753510779</v>
      </c>
      <c r="I66" s="76"/>
      <c r="J66" s="76"/>
      <c r="K66" s="76">
        <f t="shared" si="17"/>
        <v>25.778993526087447</v>
      </c>
      <c r="L66" s="76">
        <f t="shared" si="17"/>
        <v>26.778993526087447</v>
      </c>
      <c r="O66" s="55"/>
      <c r="Q66" s="119"/>
    </row>
    <row r="67" spans="2:23" outlineLevel="1">
      <c r="B67" s="150"/>
      <c r="C67" s="36">
        <v>41852</v>
      </c>
      <c r="D67" s="38"/>
      <c r="E67" s="71"/>
      <c r="F67" s="76">
        <f t="shared" si="18"/>
        <v>20.876826354575456</v>
      </c>
      <c r="G67" s="76">
        <f t="shared" si="17"/>
        <v>21.780910723873298</v>
      </c>
      <c r="H67" s="76">
        <f t="shared" si="17"/>
        <v>23.16192753510779</v>
      </c>
      <c r="I67" s="76"/>
      <c r="J67" s="76"/>
      <c r="K67" s="76">
        <f t="shared" si="17"/>
        <v>25.778993526087447</v>
      </c>
      <c r="L67" s="76">
        <f t="shared" si="17"/>
        <v>26.778993526087447</v>
      </c>
      <c r="O67" s="55"/>
      <c r="Q67" s="119"/>
    </row>
    <row r="68" spans="2:23" outlineLevel="1">
      <c r="B68" s="150"/>
      <c r="C68" s="36">
        <v>41883</v>
      </c>
      <c r="D68" s="38"/>
      <c r="E68" s="72"/>
      <c r="F68" s="76">
        <f t="shared" si="18"/>
        <v>20.876826354575456</v>
      </c>
      <c r="G68" s="76">
        <f t="shared" si="17"/>
        <v>21.780910723873298</v>
      </c>
      <c r="H68" s="76">
        <f t="shared" si="17"/>
        <v>23.16192753510779</v>
      </c>
      <c r="I68" s="76"/>
      <c r="J68" s="76"/>
      <c r="K68" s="76">
        <f t="shared" si="17"/>
        <v>25.778993526087447</v>
      </c>
      <c r="L68" s="76">
        <f t="shared" si="17"/>
        <v>26.778993526087447</v>
      </c>
      <c r="O68" s="55"/>
      <c r="Q68" s="119"/>
    </row>
    <row r="69" spans="2:23" outlineLevel="1">
      <c r="B69" s="150"/>
      <c r="C69" s="36">
        <v>41913</v>
      </c>
      <c r="D69" s="38"/>
      <c r="E69" s="55"/>
      <c r="F69" s="76">
        <f t="shared" si="18"/>
        <v>20.876826354575456</v>
      </c>
      <c r="G69" s="76">
        <f t="shared" si="17"/>
        <v>21.780910723873298</v>
      </c>
      <c r="H69" s="76">
        <f t="shared" si="17"/>
        <v>23.16192753510779</v>
      </c>
      <c r="I69" s="76"/>
      <c r="J69" s="76"/>
      <c r="K69" s="76">
        <f t="shared" si="17"/>
        <v>25.778993526087447</v>
      </c>
      <c r="L69" s="76">
        <f t="shared" si="17"/>
        <v>26.778993526087447</v>
      </c>
      <c r="O69" s="55"/>
      <c r="Q69" s="119"/>
    </row>
    <row r="70" spans="2:23" outlineLevel="1">
      <c r="B70" s="150"/>
      <c r="C70" s="36">
        <v>41944</v>
      </c>
      <c r="D70" s="38"/>
      <c r="E70" s="71"/>
      <c r="F70" s="76">
        <f t="shared" si="18"/>
        <v>20.876826354575456</v>
      </c>
      <c r="G70" s="76">
        <f t="shared" si="17"/>
        <v>21.780910723873298</v>
      </c>
      <c r="H70" s="76">
        <f t="shared" si="17"/>
        <v>23.16192753510779</v>
      </c>
      <c r="I70" s="76"/>
      <c r="J70" s="76"/>
      <c r="K70" s="76">
        <f t="shared" si="17"/>
        <v>25.778993526087447</v>
      </c>
      <c r="L70" s="76">
        <f t="shared" si="17"/>
        <v>26.778993526087447</v>
      </c>
      <c r="O70" s="55"/>
      <c r="Q70" s="119"/>
    </row>
    <row r="71" spans="2:23" ht="13.5" outlineLevel="1" thickBot="1">
      <c r="B71" s="150"/>
      <c r="C71" s="73">
        <v>41974</v>
      </c>
      <c r="D71" s="77"/>
      <c r="E71" s="78"/>
      <c r="F71" s="79">
        <f t="shared" si="18"/>
        <v>20.876826354575456</v>
      </c>
      <c r="G71" s="79">
        <f t="shared" si="17"/>
        <v>21.780910723873298</v>
      </c>
      <c r="H71" s="79">
        <f t="shared" si="17"/>
        <v>23.16192753510779</v>
      </c>
      <c r="I71" s="79"/>
      <c r="J71" s="79"/>
      <c r="K71" s="79">
        <f t="shared" si="17"/>
        <v>25.778993526087447</v>
      </c>
      <c r="L71" s="79">
        <f t="shared" si="17"/>
        <v>26.778993526087447</v>
      </c>
      <c r="O71" s="55"/>
      <c r="Q71" s="119"/>
    </row>
    <row r="72" spans="2:23" s="68" customFormat="1">
      <c r="B72" s="68" t="s">
        <v>12</v>
      </c>
      <c r="C72" s="35">
        <v>2015</v>
      </c>
      <c r="D72" s="70"/>
      <c r="E72" s="74"/>
      <c r="F72" s="75">
        <f>MIN(F73:F84)</f>
        <v>20.670576583775457</v>
      </c>
      <c r="G72" s="75">
        <f t="shared" ref="G72:L72" si="19">MIN(G73:G84)</f>
        <v>21.565520723873298</v>
      </c>
      <c r="H72" s="75">
        <f t="shared" si="19"/>
        <v>22.93340753510779</v>
      </c>
      <c r="I72" s="75"/>
      <c r="J72" s="75"/>
      <c r="K72" s="75">
        <f t="shared" si="19"/>
        <v>25.526913526087448</v>
      </c>
      <c r="L72" s="75">
        <f t="shared" si="19"/>
        <v>26.516913526087446</v>
      </c>
      <c r="M72" s="138"/>
      <c r="O72" s="130"/>
      <c r="Q72" s="120"/>
    </row>
    <row r="73" spans="2:23" outlineLevel="1">
      <c r="B73" s="1" t="s">
        <v>12</v>
      </c>
      <c r="C73" s="36">
        <v>42005</v>
      </c>
      <c r="D73" s="67" t="s">
        <v>46</v>
      </c>
      <c r="E73" s="81">
        <v>-0.01</v>
      </c>
      <c r="F73" s="76">
        <f>((F71-SUM(F$42:F$43))*(1+$E73))+SUM(F$42:F$43)</f>
        <v>20.670576583775457</v>
      </c>
      <c r="G73" s="76">
        <f t="shared" ref="G73:L73" si="20">((G71-SUM(G$42:G$43))*(1+$E73))+SUM(G$42:G$43)</f>
        <v>21.565520723873298</v>
      </c>
      <c r="H73" s="76">
        <f t="shared" si="20"/>
        <v>22.93340753510779</v>
      </c>
      <c r="I73" s="76"/>
      <c r="J73" s="76"/>
      <c r="K73" s="76">
        <f t="shared" si="20"/>
        <v>25.526913526087448</v>
      </c>
      <c r="L73" s="76">
        <f t="shared" si="20"/>
        <v>26.516913526087446</v>
      </c>
      <c r="M73" s="116">
        <f>F71*(1+$E73)</f>
        <v>20.668058091029703</v>
      </c>
      <c r="N73" s="116">
        <f t="shared" ref="N73:O73" si="21">G71*(1+$E73)</f>
        <v>21.563101616634565</v>
      </c>
      <c r="O73" s="131">
        <f t="shared" si="21"/>
        <v>22.93030825975671</v>
      </c>
      <c r="P73" s="131">
        <f t="shared" ref="P73" si="22">K71*(1+$E73)</f>
        <v>25.521203590826573</v>
      </c>
      <c r="Q73" s="121">
        <f t="shared" ref="Q73" si="23">L71*(1+$E73)</f>
        <v>26.511203590826572</v>
      </c>
      <c r="S73" s="144">
        <f>F73-F60</f>
        <v>-0.20624977079999951</v>
      </c>
      <c r="T73" s="144">
        <f>G73-G60</f>
        <v>-0.2153899999999993</v>
      </c>
      <c r="U73" s="144">
        <f>H73-H60</f>
        <v>-0.22851999999999961</v>
      </c>
      <c r="V73" s="144">
        <f t="shared" ref="V73:W73" si="24">K73-K60</f>
        <v>-0.25207999999999942</v>
      </c>
      <c r="W73" s="144">
        <f t="shared" si="24"/>
        <v>-0.26208000000000098</v>
      </c>
    </row>
    <row r="74" spans="2:23" outlineLevel="1">
      <c r="C74" s="36">
        <v>42036</v>
      </c>
      <c r="D74" s="37"/>
      <c r="E74" s="71"/>
      <c r="F74" s="76">
        <f t="shared" ref="F74:F84" si="25">F73</f>
        <v>20.670576583775457</v>
      </c>
      <c r="G74" s="76">
        <f t="shared" ref="G74:G84" si="26">G73</f>
        <v>21.565520723873298</v>
      </c>
      <c r="H74" s="76">
        <f t="shared" ref="H74:H84" si="27">H73</f>
        <v>22.93340753510779</v>
      </c>
      <c r="I74" s="76"/>
      <c r="J74" s="76"/>
      <c r="K74" s="76">
        <f t="shared" ref="K74:K84" si="28">K73</f>
        <v>25.526913526087448</v>
      </c>
      <c r="L74" s="76">
        <f t="shared" ref="L74:L84" si="29">L73</f>
        <v>26.516913526087446</v>
      </c>
      <c r="O74" s="55"/>
      <c r="Q74" s="119"/>
    </row>
    <row r="75" spans="2:23" outlineLevel="1">
      <c r="C75" s="36">
        <v>42064</v>
      </c>
      <c r="D75" s="37"/>
      <c r="E75" s="72"/>
      <c r="F75" s="76">
        <f t="shared" si="25"/>
        <v>20.670576583775457</v>
      </c>
      <c r="G75" s="76">
        <f t="shared" si="26"/>
        <v>21.565520723873298</v>
      </c>
      <c r="H75" s="76">
        <f t="shared" si="27"/>
        <v>22.93340753510779</v>
      </c>
      <c r="I75" s="76"/>
      <c r="J75" s="76"/>
      <c r="K75" s="76">
        <f t="shared" si="28"/>
        <v>25.526913526087448</v>
      </c>
      <c r="L75" s="76">
        <f t="shared" si="29"/>
        <v>26.516913526087446</v>
      </c>
      <c r="O75" s="55"/>
      <c r="Q75" s="119"/>
    </row>
    <row r="76" spans="2:23" outlineLevel="1">
      <c r="C76" s="36">
        <v>42095</v>
      </c>
      <c r="D76" s="37"/>
      <c r="E76" s="55"/>
      <c r="F76" s="76">
        <f t="shared" si="25"/>
        <v>20.670576583775457</v>
      </c>
      <c r="G76" s="76">
        <f t="shared" si="26"/>
        <v>21.565520723873298</v>
      </c>
      <c r="H76" s="76">
        <f t="shared" si="27"/>
        <v>22.93340753510779</v>
      </c>
      <c r="I76" s="76"/>
      <c r="J76" s="76"/>
      <c r="K76" s="76">
        <f t="shared" si="28"/>
        <v>25.526913526087448</v>
      </c>
      <c r="L76" s="76">
        <f t="shared" si="29"/>
        <v>26.516913526087446</v>
      </c>
      <c r="O76" s="55"/>
      <c r="Q76" s="119"/>
    </row>
    <row r="77" spans="2:23" outlineLevel="1">
      <c r="C77" s="36">
        <v>42125</v>
      </c>
      <c r="D77" s="37"/>
      <c r="E77" s="71"/>
      <c r="F77" s="76">
        <f t="shared" si="25"/>
        <v>20.670576583775457</v>
      </c>
      <c r="G77" s="76">
        <f t="shared" si="26"/>
        <v>21.565520723873298</v>
      </c>
      <c r="H77" s="76">
        <f t="shared" si="27"/>
        <v>22.93340753510779</v>
      </c>
      <c r="I77" s="76"/>
      <c r="J77" s="76"/>
      <c r="K77" s="76">
        <f t="shared" si="28"/>
        <v>25.526913526087448</v>
      </c>
      <c r="L77" s="76">
        <f t="shared" si="29"/>
        <v>26.516913526087446</v>
      </c>
      <c r="O77" s="55"/>
      <c r="Q77" s="119"/>
    </row>
    <row r="78" spans="2:23" outlineLevel="1">
      <c r="C78" s="36">
        <v>42156</v>
      </c>
      <c r="D78" s="37"/>
      <c r="E78" s="72"/>
      <c r="F78" s="76">
        <f t="shared" si="25"/>
        <v>20.670576583775457</v>
      </c>
      <c r="G78" s="76">
        <f t="shared" si="26"/>
        <v>21.565520723873298</v>
      </c>
      <c r="H78" s="76">
        <f t="shared" si="27"/>
        <v>22.93340753510779</v>
      </c>
      <c r="I78" s="76"/>
      <c r="J78" s="76"/>
      <c r="K78" s="76">
        <f t="shared" si="28"/>
        <v>25.526913526087448</v>
      </c>
      <c r="L78" s="76">
        <f t="shared" si="29"/>
        <v>26.516913526087446</v>
      </c>
      <c r="O78" s="55"/>
      <c r="Q78" s="119"/>
    </row>
    <row r="79" spans="2:23" outlineLevel="1">
      <c r="C79" s="36">
        <v>42186</v>
      </c>
      <c r="D79" s="37"/>
      <c r="E79" s="55"/>
      <c r="F79" s="76">
        <f t="shared" si="25"/>
        <v>20.670576583775457</v>
      </c>
      <c r="G79" s="76">
        <f t="shared" si="26"/>
        <v>21.565520723873298</v>
      </c>
      <c r="H79" s="76">
        <f t="shared" si="27"/>
        <v>22.93340753510779</v>
      </c>
      <c r="I79" s="76"/>
      <c r="J79" s="76"/>
      <c r="K79" s="76">
        <f t="shared" si="28"/>
        <v>25.526913526087448</v>
      </c>
      <c r="L79" s="76">
        <f t="shared" si="29"/>
        <v>26.516913526087446</v>
      </c>
      <c r="O79" s="55"/>
      <c r="Q79" s="119"/>
    </row>
    <row r="80" spans="2:23" outlineLevel="1">
      <c r="C80" s="36">
        <v>42217</v>
      </c>
      <c r="D80" s="37"/>
      <c r="E80" s="71"/>
      <c r="F80" s="76">
        <f t="shared" si="25"/>
        <v>20.670576583775457</v>
      </c>
      <c r="G80" s="76">
        <f t="shared" si="26"/>
        <v>21.565520723873298</v>
      </c>
      <c r="H80" s="76">
        <f t="shared" si="27"/>
        <v>22.93340753510779</v>
      </c>
      <c r="I80" s="76"/>
      <c r="J80" s="76"/>
      <c r="K80" s="76">
        <f t="shared" si="28"/>
        <v>25.526913526087448</v>
      </c>
      <c r="L80" s="76">
        <f t="shared" si="29"/>
        <v>26.516913526087446</v>
      </c>
      <c r="O80" s="55"/>
      <c r="Q80" s="119"/>
    </row>
    <row r="81" spans="2:23" outlineLevel="1">
      <c r="C81" s="36">
        <v>42248</v>
      </c>
      <c r="D81" s="37"/>
      <c r="E81" s="72"/>
      <c r="F81" s="76">
        <f t="shared" si="25"/>
        <v>20.670576583775457</v>
      </c>
      <c r="G81" s="76">
        <f t="shared" si="26"/>
        <v>21.565520723873298</v>
      </c>
      <c r="H81" s="76">
        <f t="shared" si="27"/>
        <v>22.93340753510779</v>
      </c>
      <c r="I81" s="76"/>
      <c r="J81" s="76"/>
      <c r="K81" s="76">
        <f t="shared" si="28"/>
        <v>25.526913526087448</v>
      </c>
      <c r="L81" s="76">
        <f t="shared" si="29"/>
        <v>26.516913526087446</v>
      </c>
      <c r="O81" s="55"/>
      <c r="Q81" s="119"/>
    </row>
    <row r="82" spans="2:23" outlineLevel="1">
      <c r="C82" s="36">
        <v>42278</v>
      </c>
      <c r="D82" s="37"/>
      <c r="E82" s="55"/>
      <c r="F82" s="76">
        <f t="shared" si="25"/>
        <v>20.670576583775457</v>
      </c>
      <c r="G82" s="76">
        <f t="shared" si="26"/>
        <v>21.565520723873298</v>
      </c>
      <c r="H82" s="76">
        <f t="shared" si="27"/>
        <v>22.93340753510779</v>
      </c>
      <c r="I82" s="76"/>
      <c r="J82" s="76"/>
      <c r="K82" s="76">
        <f t="shared" si="28"/>
        <v>25.526913526087448</v>
      </c>
      <c r="L82" s="76">
        <f t="shared" si="29"/>
        <v>26.516913526087446</v>
      </c>
      <c r="O82" s="55"/>
      <c r="Q82" s="119"/>
    </row>
    <row r="83" spans="2:23" outlineLevel="1">
      <c r="C83" s="36">
        <v>42309</v>
      </c>
      <c r="D83" s="37"/>
      <c r="E83" s="71"/>
      <c r="F83" s="76">
        <f t="shared" si="25"/>
        <v>20.670576583775457</v>
      </c>
      <c r="G83" s="76">
        <f t="shared" si="26"/>
        <v>21.565520723873298</v>
      </c>
      <c r="H83" s="76">
        <f t="shared" si="27"/>
        <v>22.93340753510779</v>
      </c>
      <c r="I83" s="76"/>
      <c r="J83" s="76"/>
      <c r="K83" s="76">
        <f t="shared" si="28"/>
        <v>25.526913526087448</v>
      </c>
      <c r="L83" s="76">
        <f t="shared" si="29"/>
        <v>26.516913526087446</v>
      </c>
      <c r="O83" s="55"/>
      <c r="Q83" s="119"/>
    </row>
    <row r="84" spans="2:23" ht="13.5" outlineLevel="1" thickBot="1">
      <c r="C84" s="73">
        <v>42339</v>
      </c>
      <c r="D84" s="80"/>
      <c r="E84" s="78"/>
      <c r="F84" s="79">
        <f t="shared" si="25"/>
        <v>20.670576583775457</v>
      </c>
      <c r="G84" s="79">
        <f t="shared" si="26"/>
        <v>21.565520723873298</v>
      </c>
      <c r="H84" s="79">
        <f t="shared" si="27"/>
        <v>22.93340753510779</v>
      </c>
      <c r="I84" s="79"/>
      <c r="J84" s="79"/>
      <c r="K84" s="79">
        <f t="shared" si="28"/>
        <v>25.526913526087448</v>
      </c>
      <c r="L84" s="79">
        <f t="shared" si="29"/>
        <v>26.516913526087446</v>
      </c>
      <c r="O84" s="55"/>
      <c r="Q84" s="119"/>
    </row>
    <row r="85" spans="2:23" s="68" customFormat="1">
      <c r="B85" s="68" t="s">
        <v>13</v>
      </c>
      <c r="C85" s="35">
        <v>2016</v>
      </c>
      <c r="D85" s="70"/>
      <c r="E85" s="74"/>
      <c r="F85" s="75">
        <f>MIN(F86:F97)</f>
        <v>20.466389310683457</v>
      </c>
      <c r="G85" s="75">
        <f t="shared" ref="G85" si="30">MIN(G86:G97)</f>
        <v>21.352284623873299</v>
      </c>
      <c r="H85" s="75">
        <f t="shared" ref="H85" si="31">MIN(H86:H97)</f>
        <v>22.70717273510779</v>
      </c>
      <c r="I85" s="75"/>
      <c r="J85" s="75"/>
      <c r="K85" s="75">
        <f t="shared" ref="K85" si="32">MIN(K86:K97)</f>
        <v>25.277354326087448</v>
      </c>
      <c r="L85" s="75">
        <f t="shared" ref="L85" si="33">MIN(L86:L97)</f>
        <v>26.257454326087448</v>
      </c>
      <c r="O85" s="130"/>
      <c r="Q85" s="120"/>
    </row>
    <row r="86" spans="2:23" outlineLevel="1">
      <c r="B86" s="1" t="s">
        <v>13</v>
      </c>
      <c r="C86" s="36">
        <v>42370</v>
      </c>
      <c r="D86" s="67" t="s">
        <v>46</v>
      </c>
      <c r="E86" s="81">
        <v>-0.01</v>
      </c>
      <c r="F86" s="76">
        <f>((F84-SUM(F$42:F$43))*(1+$E86))+SUM(F$42:F$43)</f>
        <v>20.466389310683457</v>
      </c>
      <c r="G86" s="76">
        <f t="shared" ref="G86:L86" si="34">((G84-SUM(G$42:G$43))*(1+$E86))+SUM(G$42:G$43)</f>
        <v>21.352284623873299</v>
      </c>
      <c r="H86" s="76">
        <f t="shared" si="34"/>
        <v>22.70717273510779</v>
      </c>
      <c r="I86" s="76"/>
      <c r="J86" s="76"/>
      <c r="K86" s="76">
        <f t="shared" si="34"/>
        <v>25.277354326087448</v>
      </c>
      <c r="L86" s="76">
        <f t="shared" si="34"/>
        <v>26.257454326087448</v>
      </c>
      <c r="M86" s="116">
        <f>M73*(1+$E86)</f>
        <v>20.461377510119405</v>
      </c>
      <c r="N86" s="116">
        <f t="shared" ref="N86:Q86" si="35">N73*(1+$E86)</f>
        <v>21.34747060046822</v>
      </c>
      <c r="O86" s="131">
        <f t="shared" si="35"/>
        <v>22.701005177159143</v>
      </c>
      <c r="P86" s="131">
        <f t="shared" si="35"/>
        <v>25.265991554918308</v>
      </c>
      <c r="Q86" s="121">
        <f t="shared" si="35"/>
        <v>26.246091554918305</v>
      </c>
      <c r="S86" s="144">
        <f>F86-F73</f>
        <v>-0.2041872730919998</v>
      </c>
      <c r="T86" s="144">
        <f t="shared" ref="T86" si="36">G86-G73</f>
        <v>-0.2132360999999996</v>
      </c>
      <c r="U86" s="144">
        <f t="shared" ref="U86" si="37">H86-H73</f>
        <v>-0.22623480000000029</v>
      </c>
      <c r="V86" s="144">
        <f t="shared" ref="V86" si="38">K86-K73</f>
        <v>-0.2495592000000002</v>
      </c>
      <c r="W86" s="144">
        <f t="shared" ref="W86" si="39">L86-L73</f>
        <v>-0.25945919999999845</v>
      </c>
    </row>
    <row r="87" spans="2:23" outlineLevel="1">
      <c r="C87" s="36">
        <v>42401</v>
      </c>
      <c r="D87" s="37"/>
      <c r="E87" s="71"/>
      <c r="F87" s="76">
        <f t="shared" ref="F87:F97" si="40">F86</f>
        <v>20.466389310683457</v>
      </c>
      <c r="G87" s="76">
        <f t="shared" ref="G87:G97" si="41">G86</f>
        <v>21.352284623873299</v>
      </c>
      <c r="H87" s="76">
        <f t="shared" ref="H87:H97" si="42">H86</f>
        <v>22.70717273510779</v>
      </c>
      <c r="I87" s="76"/>
      <c r="J87" s="76"/>
      <c r="K87" s="76">
        <f t="shared" ref="K87:K97" si="43">K86</f>
        <v>25.277354326087448</v>
      </c>
      <c r="L87" s="76">
        <f t="shared" ref="L87:L97" si="44">L86</f>
        <v>26.257454326087448</v>
      </c>
      <c r="O87" s="55"/>
      <c r="Q87" s="119"/>
    </row>
    <row r="88" spans="2:23" outlineLevel="1">
      <c r="C88" s="36">
        <v>42430</v>
      </c>
      <c r="D88" s="37"/>
      <c r="E88" s="72"/>
      <c r="F88" s="76">
        <f t="shared" si="40"/>
        <v>20.466389310683457</v>
      </c>
      <c r="G88" s="76">
        <f t="shared" si="41"/>
        <v>21.352284623873299</v>
      </c>
      <c r="H88" s="76">
        <f t="shared" si="42"/>
        <v>22.70717273510779</v>
      </c>
      <c r="I88" s="76"/>
      <c r="J88" s="76"/>
      <c r="K88" s="76">
        <f t="shared" si="43"/>
        <v>25.277354326087448</v>
      </c>
      <c r="L88" s="76">
        <f t="shared" si="44"/>
        <v>26.257454326087448</v>
      </c>
      <c r="O88" s="55"/>
      <c r="Q88" s="119"/>
    </row>
    <row r="89" spans="2:23" outlineLevel="1">
      <c r="C89" s="36">
        <v>42461</v>
      </c>
      <c r="D89" s="37"/>
      <c r="E89" s="55"/>
      <c r="F89" s="76">
        <f t="shared" si="40"/>
        <v>20.466389310683457</v>
      </c>
      <c r="G89" s="76">
        <f t="shared" si="41"/>
        <v>21.352284623873299</v>
      </c>
      <c r="H89" s="76">
        <f t="shared" si="42"/>
        <v>22.70717273510779</v>
      </c>
      <c r="I89" s="76"/>
      <c r="J89" s="76"/>
      <c r="K89" s="76">
        <f t="shared" si="43"/>
        <v>25.277354326087448</v>
      </c>
      <c r="L89" s="76">
        <f t="shared" si="44"/>
        <v>26.257454326087448</v>
      </c>
      <c r="O89" s="55"/>
      <c r="Q89" s="119"/>
    </row>
    <row r="90" spans="2:23" outlineLevel="1">
      <c r="C90" s="36">
        <v>42491</v>
      </c>
      <c r="D90" s="37"/>
      <c r="E90" s="71"/>
      <c r="F90" s="76">
        <f t="shared" si="40"/>
        <v>20.466389310683457</v>
      </c>
      <c r="G90" s="76">
        <f t="shared" si="41"/>
        <v>21.352284623873299</v>
      </c>
      <c r="H90" s="76">
        <f t="shared" si="42"/>
        <v>22.70717273510779</v>
      </c>
      <c r="I90" s="76"/>
      <c r="J90" s="76"/>
      <c r="K90" s="76">
        <f t="shared" si="43"/>
        <v>25.277354326087448</v>
      </c>
      <c r="L90" s="76">
        <f t="shared" si="44"/>
        <v>26.257454326087448</v>
      </c>
      <c r="O90" s="55"/>
      <c r="Q90" s="119"/>
    </row>
    <row r="91" spans="2:23" outlineLevel="1">
      <c r="C91" s="36">
        <v>42522</v>
      </c>
      <c r="D91" s="37"/>
      <c r="E91" s="72"/>
      <c r="F91" s="76">
        <f t="shared" si="40"/>
        <v>20.466389310683457</v>
      </c>
      <c r="G91" s="76">
        <f t="shared" si="41"/>
        <v>21.352284623873299</v>
      </c>
      <c r="H91" s="76">
        <f t="shared" si="42"/>
        <v>22.70717273510779</v>
      </c>
      <c r="I91" s="76"/>
      <c r="J91" s="76"/>
      <c r="K91" s="76">
        <f t="shared" si="43"/>
        <v>25.277354326087448</v>
      </c>
      <c r="L91" s="76">
        <f t="shared" si="44"/>
        <v>26.257454326087448</v>
      </c>
      <c r="O91" s="55"/>
      <c r="Q91" s="119"/>
    </row>
    <row r="92" spans="2:23" outlineLevel="1">
      <c r="C92" s="36">
        <v>42552</v>
      </c>
      <c r="D92" s="37"/>
      <c r="E92" s="55"/>
      <c r="F92" s="76">
        <f t="shared" si="40"/>
        <v>20.466389310683457</v>
      </c>
      <c r="G92" s="76">
        <f t="shared" si="41"/>
        <v>21.352284623873299</v>
      </c>
      <c r="H92" s="76">
        <f t="shared" si="42"/>
        <v>22.70717273510779</v>
      </c>
      <c r="I92" s="76"/>
      <c r="J92" s="76"/>
      <c r="K92" s="76">
        <f t="shared" si="43"/>
        <v>25.277354326087448</v>
      </c>
      <c r="L92" s="76">
        <f t="shared" si="44"/>
        <v>26.257454326087448</v>
      </c>
      <c r="O92" s="55"/>
      <c r="Q92" s="119"/>
    </row>
    <row r="93" spans="2:23" outlineLevel="1">
      <c r="C93" s="36">
        <v>42583</v>
      </c>
      <c r="D93" s="37"/>
      <c r="E93" s="71"/>
      <c r="F93" s="76">
        <f t="shared" si="40"/>
        <v>20.466389310683457</v>
      </c>
      <c r="G93" s="76">
        <f t="shared" si="41"/>
        <v>21.352284623873299</v>
      </c>
      <c r="H93" s="76">
        <f t="shared" si="42"/>
        <v>22.70717273510779</v>
      </c>
      <c r="I93" s="76"/>
      <c r="J93" s="76"/>
      <c r="K93" s="76">
        <f t="shared" si="43"/>
        <v>25.277354326087448</v>
      </c>
      <c r="L93" s="76">
        <f t="shared" si="44"/>
        <v>26.257454326087448</v>
      </c>
      <c r="O93" s="55"/>
      <c r="Q93" s="119"/>
    </row>
    <row r="94" spans="2:23" outlineLevel="1">
      <c r="C94" s="36">
        <v>42614</v>
      </c>
      <c r="D94" s="37"/>
      <c r="E94" s="72"/>
      <c r="F94" s="76">
        <f t="shared" si="40"/>
        <v>20.466389310683457</v>
      </c>
      <c r="G94" s="76">
        <f t="shared" si="41"/>
        <v>21.352284623873299</v>
      </c>
      <c r="H94" s="76">
        <f t="shared" si="42"/>
        <v>22.70717273510779</v>
      </c>
      <c r="I94" s="76"/>
      <c r="J94" s="76"/>
      <c r="K94" s="76">
        <f t="shared" si="43"/>
        <v>25.277354326087448</v>
      </c>
      <c r="L94" s="76">
        <f t="shared" si="44"/>
        <v>26.257454326087448</v>
      </c>
      <c r="O94" s="55"/>
      <c r="Q94" s="119"/>
    </row>
    <row r="95" spans="2:23" outlineLevel="1">
      <c r="C95" s="36">
        <v>42644</v>
      </c>
      <c r="D95" s="37"/>
      <c r="E95" s="55"/>
      <c r="F95" s="76">
        <f t="shared" si="40"/>
        <v>20.466389310683457</v>
      </c>
      <c r="G95" s="76">
        <f t="shared" si="41"/>
        <v>21.352284623873299</v>
      </c>
      <c r="H95" s="76">
        <f t="shared" si="42"/>
        <v>22.70717273510779</v>
      </c>
      <c r="I95" s="76"/>
      <c r="J95" s="76"/>
      <c r="K95" s="76">
        <f t="shared" si="43"/>
        <v>25.277354326087448</v>
      </c>
      <c r="L95" s="76">
        <f t="shared" si="44"/>
        <v>26.257454326087448</v>
      </c>
      <c r="O95" s="55"/>
      <c r="Q95" s="119"/>
    </row>
    <row r="96" spans="2:23" outlineLevel="1">
      <c r="C96" s="36">
        <v>42675</v>
      </c>
      <c r="D96" s="37"/>
      <c r="E96" s="71"/>
      <c r="F96" s="76">
        <f t="shared" si="40"/>
        <v>20.466389310683457</v>
      </c>
      <c r="G96" s="76">
        <f t="shared" si="41"/>
        <v>21.352284623873299</v>
      </c>
      <c r="H96" s="76">
        <f t="shared" si="42"/>
        <v>22.70717273510779</v>
      </c>
      <c r="I96" s="76"/>
      <c r="J96" s="76"/>
      <c r="K96" s="76">
        <f t="shared" si="43"/>
        <v>25.277354326087448</v>
      </c>
      <c r="L96" s="76">
        <f t="shared" si="44"/>
        <v>26.257454326087448</v>
      </c>
      <c r="O96" s="55"/>
      <c r="Q96" s="119"/>
    </row>
    <row r="97" spans="2:23" ht="13.5" outlineLevel="1" thickBot="1">
      <c r="C97" s="73">
        <v>42705</v>
      </c>
      <c r="D97" s="80"/>
      <c r="E97" s="78"/>
      <c r="F97" s="79">
        <f t="shared" si="40"/>
        <v>20.466389310683457</v>
      </c>
      <c r="G97" s="79">
        <f t="shared" si="41"/>
        <v>21.352284623873299</v>
      </c>
      <c r="H97" s="79">
        <f t="shared" si="42"/>
        <v>22.70717273510779</v>
      </c>
      <c r="I97" s="79"/>
      <c r="J97" s="79"/>
      <c r="K97" s="79">
        <f t="shared" si="43"/>
        <v>25.277354326087448</v>
      </c>
      <c r="L97" s="79">
        <f t="shared" si="44"/>
        <v>26.257454326087448</v>
      </c>
      <c r="O97" s="55"/>
      <c r="Q97" s="119"/>
    </row>
    <row r="98" spans="2:23" s="68" customFormat="1">
      <c r="B98" s="68" t="s">
        <v>14</v>
      </c>
      <c r="C98" s="35">
        <v>2017</v>
      </c>
      <c r="D98" s="70"/>
      <c r="E98" s="74"/>
      <c r="F98" s="75">
        <f>MIN(F99:F110)</f>
        <v>20.264243910322378</v>
      </c>
      <c r="G98" s="75">
        <f t="shared" ref="G98" si="45">MIN(G99:G110)</f>
        <v>21.1411808848733</v>
      </c>
      <c r="H98" s="75">
        <f t="shared" ref="H98" si="46">MIN(H99:H110)</f>
        <v>22.483200283107788</v>
      </c>
      <c r="I98" s="75"/>
      <c r="J98" s="75"/>
      <c r="K98" s="75">
        <f t="shared" ref="K98" si="47">MIN(K99:K110)</f>
        <v>25.030290718087446</v>
      </c>
      <c r="L98" s="75">
        <f t="shared" ref="L98" si="48">MIN(L99:L110)</f>
        <v>26.000589718087447</v>
      </c>
      <c r="O98" s="130"/>
      <c r="Q98" s="120"/>
    </row>
    <row r="99" spans="2:23" outlineLevel="1">
      <c r="B99" s="1" t="s">
        <v>14</v>
      </c>
      <c r="C99" s="36">
        <v>42736</v>
      </c>
      <c r="D99" s="67" t="s">
        <v>46</v>
      </c>
      <c r="E99" s="81">
        <v>-0.01</v>
      </c>
      <c r="F99" s="76">
        <f>((F97-SUM(F$42:F$43))*(1+$E99))+SUM(F$42:F$43)</f>
        <v>20.264243910322378</v>
      </c>
      <c r="G99" s="76">
        <f t="shared" ref="G99:L99" si="49">((G97-SUM(G$42:G$43))*(1+$E99))+SUM(G$42:G$43)</f>
        <v>21.1411808848733</v>
      </c>
      <c r="H99" s="76">
        <f t="shared" si="49"/>
        <v>22.483200283107788</v>
      </c>
      <c r="I99" s="76"/>
      <c r="J99" s="76"/>
      <c r="K99" s="76">
        <f t="shared" si="49"/>
        <v>25.030290718087446</v>
      </c>
      <c r="L99" s="76">
        <f t="shared" si="49"/>
        <v>26.000589718087447</v>
      </c>
      <c r="M99" s="116">
        <f>M86*(1+$E99)</f>
        <v>20.256763735018211</v>
      </c>
      <c r="N99" s="116">
        <f t="shared" ref="N99:Q99" si="50">N86*(1+$E99)</f>
        <v>21.133995894463538</v>
      </c>
      <c r="O99" s="131">
        <f t="shared" si="50"/>
        <v>22.47399512538755</v>
      </c>
      <c r="P99" s="131">
        <f t="shared" si="50"/>
        <v>25.013331639369124</v>
      </c>
      <c r="Q99" s="121">
        <f t="shared" si="50"/>
        <v>25.983630639369121</v>
      </c>
      <c r="S99" s="144">
        <f>F99-F86</f>
        <v>-0.2021454003610792</v>
      </c>
      <c r="T99" s="144">
        <f t="shared" ref="T99" si="51">G99-G86</f>
        <v>-0.21110373899999857</v>
      </c>
      <c r="U99" s="144">
        <f t="shared" ref="U99" si="52">H99-H86</f>
        <v>-0.22397245200000171</v>
      </c>
      <c r="V99" s="144">
        <f t="shared" ref="V99" si="53">K99-K86</f>
        <v>-0.24706360800000127</v>
      </c>
      <c r="W99" s="144">
        <f t="shared" ref="W99" si="54">L99-L86</f>
        <v>-0.25686460800000077</v>
      </c>
    </row>
    <row r="100" spans="2:23" outlineLevel="1">
      <c r="C100" s="36">
        <v>42767</v>
      </c>
      <c r="D100" s="37"/>
      <c r="E100" s="71"/>
      <c r="F100" s="76">
        <f t="shared" ref="F100:F110" si="55">F99</f>
        <v>20.264243910322378</v>
      </c>
      <c r="G100" s="76">
        <f t="shared" ref="G100:G110" si="56">G99</f>
        <v>21.1411808848733</v>
      </c>
      <c r="H100" s="76">
        <f t="shared" ref="H100:H110" si="57">H99</f>
        <v>22.483200283107788</v>
      </c>
      <c r="I100" s="76"/>
      <c r="J100" s="76"/>
      <c r="K100" s="76">
        <f t="shared" ref="K100:K110" si="58">K99</f>
        <v>25.030290718087446</v>
      </c>
      <c r="L100" s="76">
        <f t="shared" ref="L100:L110" si="59">L99</f>
        <v>26.000589718087447</v>
      </c>
      <c r="O100" s="55"/>
      <c r="Q100" s="119"/>
    </row>
    <row r="101" spans="2:23" outlineLevel="1">
      <c r="C101" s="36">
        <v>42795</v>
      </c>
      <c r="D101" s="37"/>
      <c r="E101" s="72"/>
      <c r="F101" s="76">
        <f t="shared" si="55"/>
        <v>20.264243910322378</v>
      </c>
      <c r="G101" s="76">
        <f t="shared" si="56"/>
        <v>21.1411808848733</v>
      </c>
      <c r="H101" s="76">
        <f t="shared" si="57"/>
        <v>22.483200283107788</v>
      </c>
      <c r="I101" s="76"/>
      <c r="J101" s="76"/>
      <c r="K101" s="76">
        <f t="shared" si="58"/>
        <v>25.030290718087446</v>
      </c>
      <c r="L101" s="76">
        <f t="shared" si="59"/>
        <v>26.000589718087447</v>
      </c>
      <c r="O101" s="55"/>
      <c r="Q101" s="119"/>
    </row>
    <row r="102" spans="2:23" outlineLevel="1">
      <c r="C102" s="36">
        <v>42826</v>
      </c>
      <c r="D102" s="37"/>
      <c r="E102" s="55"/>
      <c r="F102" s="76">
        <f t="shared" si="55"/>
        <v>20.264243910322378</v>
      </c>
      <c r="G102" s="76">
        <f t="shared" si="56"/>
        <v>21.1411808848733</v>
      </c>
      <c r="H102" s="76">
        <f t="shared" si="57"/>
        <v>22.483200283107788</v>
      </c>
      <c r="I102" s="76"/>
      <c r="J102" s="76"/>
      <c r="K102" s="76">
        <f t="shared" si="58"/>
        <v>25.030290718087446</v>
      </c>
      <c r="L102" s="76">
        <f t="shared" si="59"/>
        <v>26.000589718087447</v>
      </c>
      <c r="O102" s="55"/>
      <c r="Q102" s="119"/>
    </row>
    <row r="103" spans="2:23" outlineLevel="1">
      <c r="C103" s="36">
        <v>42856</v>
      </c>
      <c r="D103" s="37"/>
      <c r="E103" s="71"/>
      <c r="F103" s="76">
        <f t="shared" si="55"/>
        <v>20.264243910322378</v>
      </c>
      <c r="G103" s="76">
        <f t="shared" si="56"/>
        <v>21.1411808848733</v>
      </c>
      <c r="H103" s="76">
        <f t="shared" si="57"/>
        <v>22.483200283107788</v>
      </c>
      <c r="I103" s="76"/>
      <c r="J103" s="76"/>
      <c r="K103" s="76">
        <f t="shared" si="58"/>
        <v>25.030290718087446</v>
      </c>
      <c r="L103" s="76">
        <f t="shared" si="59"/>
        <v>26.000589718087447</v>
      </c>
      <c r="O103" s="55"/>
      <c r="Q103" s="119"/>
    </row>
    <row r="104" spans="2:23" outlineLevel="1">
      <c r="C104" s="36">
        <v>42887</v>
      </c>
      <c r="D104" s="37"/>
      <c r="E104" s="72"/>
      <c r="F104" s="76">
        <f t="shared" si="55"/>
        <v>20.264243910322378</v>
      </c>
      <c r="G104" s="76">
        <f t="shared" si="56"/>
        <v>21.1411808848733</v>
      </c>
      <c r="H104" s="76">
        <f t="shared" si="57"/>
        <v>22.483200283107788</v>
      </c>
      <c r="I104" s="76"/>
      <c r="J104" s="76"/>
      <c r="K104" s="76">
        <f t="shared" si="58"/>
        <v>25.030290718087446</v>
      </c>
      <c r="L104" s="76">
        <f t="shared" si="59"/>
        <v>26.000589718087447</v>
      </c>
      <c r="O104" s="55"/>
      <c r="Q104" s="119"/>
    </row>
    <row r="105" spans="2:23" outlineLevel="1">
      <c r="C105" s="36">
        <v>42917</v>
      </c>
      <c r="D105" s="37"/>
      <c r="E105" s="55"/>
      <c r="F105" s="76">
        <f t="shared" si="55"/>
        <v>20.264243910322378</v>
      </c>
      <c r="G105" s="76">
        <f t="shared" si="56"/>
        <v>21.1411808848733</v>
      </c>
      <c r="H105" s="76">
        <f t="shared" si="57"/>
        <v>22.483200283107788</v>
      </c>
      <c r="I105" s="76"/>
      <c r="J105" s="76"/>
      <c r="K105" s="76">
        <f t="shared" si="58"/>
        <v>25.030290718087446</v>
      </c>
      <c r="L105" s="76">
        <f t="shared" si="59"/>
        <v>26.000589718087447</v>
      </c>
      <c r="O105" s="55"/>
      <c r="Q105" s="119"/>
    </row>
    <row r="106" spans="2:23" outlineLevel="1">
      <c r="C106" s="36">
        <v>42948</v>
      </c>
      <c r="D106" s="37"/>
      <c r="E106" s="71"/>
      <c r="F106" s="76">
        <f t="shared" si="55"/>
        <v>20.264243910322378</v>
      </c>
      <c r="G106" s="76">
        <f t="shared" si="56"/>
        <v>21.1411808848733</v>
      </c>
      <c r="H106" s="76">
        <f t="shared" si="57"/>
        <v>22.483200283107788</v>
      </c>
      <c r="I106" s="76"/>
      <c r="J106" s="76"/>
      <c r="K106" s="76">
        <f t="shared" si="58"/>
        <v>25.030290718087446</v>
      </c>
      <c r="L106" s="76">
        <f t="shared" si="59"/>
        <v>26.000589718087447</v>
      </c>
      <c r="O106" s="55"/>
      <c r="Q106" s="119"/>
    </row>
    <row r="107" spans="2:23" outlineLevel="1">
      <c r="C107" s="36">
        <v>42979</v>
      </c>
      <c r="D107" s="37"/>
      <c r="E107" s="72"/>
      <c r="F107" s="76">
        <f t="shared" si="55"/>
        <v>20.264243910322378</v>
      </c>
      <c r="G107" s="76">
        <f t="shared" si="56"/>
        <v>21.1411808848733</v>
      </c>
      <c r="H107" s="76">
        <f t="shared" si="57"/>
        <v>22.483200283107788</v>
      </c>
      <c r="I107" s="76"/>
      <c r="J107" s="76"/>
      <c r="K107" s="76">
        <f t="shared" si="58"/>
        <v>25.030290718087446</v>
      </c>
      <c r="L107" s="76">
        <f t="shared" si="59"/>
        <v>26.000589718087447</v>
      </c>
      <c r="O107" s="55"/>
      <c r="Q107" s="119"/>
    </row>
    <row r="108" spans="2:23" outlineLevel="1">
      <c r="C108" s="36">
        <v>43009</v>
      </c>
      <c r="D108" s="37"/>
      <c r="E108" s="55"/>
      <c r="F108" s="76">
        <f t="shared" si="55"/>
        <v>20.264243910322378</v>
      </c>
      <c r="G108" s="76">
        <f t="shared" si="56"/>
        <v>21.1411808848733</v>
      </c>
      <c r="H108" s="76">
        <f t="shared" si="57"/>
        <v>22.483200283107788</v>
      </c>
      <c r="I108" s="76"/>
      <c r="J108" s="76"/>
      <c r="K108" s="76">
        <f t="shared" si="58"/>
        <v>25.030290718087446</v>
      </c>
      <c r="L108" s="76">
        <f t="shared" si="59"/>
        <v>26.000589718087447</v>
      </c>
      <c r="O108" s="55"/>
      <c r="Q108" s="119"/>
    </row>
    <row r="109" spans="2:23" outlineLevel="1">
      <c r="C109" s="36">
        <v>43040</v>
      </c>
      <c r="D109" s="37"/>
      <c r="E109" s="71"/>
      <c r="F109" s="76">
        <f t="shared" si="55"/>
        <v>20.264243910322378</v>
      </c>
      <c r="G109" s="76">
        <f t="shared" si="56"/>
        <v>21.1411808848733</v>
      </c>
      <c r="H109" s="76">
        <f t="shared" si="57"/>
        <v>22.483200283107788</v>
      </c>
      <c r="I109" s="76"/>
      <c r="J109" s="76"/>
      <c r="K109" s="76">
        <f t="shared" si="58"/>
        <v>25.030290718087446</v>
      </c>
      <c r="L109" s="76">
        <f t="shared" si="59"/>
        <v>26.000589718087447</v>
      </c>
      <c r="O109" s="55"/>
      <c r="Q109" s="119"/>
    </row>
    <row r="110" spans="2:23" ht="13.5" outlineLevel="1" thickBot="1">
      <c r="C110" s="73">
        <v>43070</v>
      </c>
      <c r="D110" s="80"/>
      <c r="E110" s="78"/>
      <c r="F110" s="79">
        <f t="shared" si="55"/>
        <v>20.264243910322378</v>
      </c>
      <c r="G110" s="79">
        <f t="shared" si="56"/>
        <v>21.1411808848733</v>
      </c>
      <c r="H110" s="79">
        <f t="shared" si="57"/>
        <v>22.483200283107788</v>
      </c>
      <c r="I110" s="79"/>
      <c r="J110" s="79"/>
      <c r="K110" s="79">
        <f t="shared" si="58"/>
        <v>25.030290718087446</v>
      </c>
      <c r="L110" s="79">
        <f t="shared" si="59"/>
        <v>26.000589718087447</v>
      </c>
      <c r="O110" s="55"/>
      <c r="Q110" s="119"/>
    </row>
    <row r="111" spans="2:23" s="68" customFormat="1">
      <c r="B111" s="68" t="s">
        <v>15</v>
      </c>
      <c r="C111" s="35">
        <v>2018</v>
      </c>
      <c r="D111" s="70"/>
      <c r="E111" s="74"/>
      <c r="F111" s="75">
        <f>MIN(F112:F123)</f>
        <v>20.064119963964909</v>
      </c>
      <c r="G111" s="75">
        <f t="shared" ref="G111" si="60">MIN(G112:G123)</f>
        <v>20.9321881832633</v>
      </c>
      <c r="H111" s="75">
        <f t="shared" ref="H111" si="61">MIN(H112:H123)</f>
        <v>22.261467555627789</v>
      </c>
      <c r="I111" s="75"/>
      <c r="J111" s="75"/>
      <c r="K111" s="75">
        <f t="shared" ref="K111" si="62">MIN(K112:K123)</f>
        <v>24.785697746167447</v>
      </c>
      <c r="L111" s="75">
        <f t="shared" ref="L111" si="63">MIN(L112:L123)</f>
        <v>25.746293756167447</v>
      </c>
      <c r="O111" s="130"/>
      <c r="Q111" s="120"/>
    </row>
    <row r="112" spans="2:23" outlineLevel="1">
      <c r="B112" s="1" t="s">
        <v>15</v>
      </c>
      <c r="C112" s="36">
        <v>43101</v>
      </c>
      <c r="D112" s="67" t="s">
        <v>46</v>
      </c>
      <c r="E112" s="81">
        <v>-0.01</v>
      </c>
      <c r="F112" s="76">
        <f>((F110-SUM(F$42:F$43))*(1+$E112))+SUM(F$42:F$43)</f>
        <v>20.064119963964909</v>
      </c>
      <c r="G112" s="76">
        <f t="shared" ref="G112:L112" si="64">((G110-SUM(G$42:G$43))*(1+$E112))+SUM(G$42:G$43)</f>
        <v>20.9321881832633</v>
      </c>
      <c r="H112" s="76">
        <f t="shared" si="64"/>
        <v>22.261467555627789</v>
      </c>
      <c r="I112" s="76"/>
      <c r="J112" s="76"/>
      <c r="K112" s="76">
        <f t="shared" si="64"/>
        <v>24.785697746167447</v>
      </c>
      <c r="L112" s="76">
        <f t="shared" si="64"/>
        <v>25.746293756167447</v>
      </c>
      <c r="M112" s="116">
        <f>M99*(1+$E112)</f>
        <v>20.054196097668029</v>
      </c>
      <c r="N112" s="116">
        <f t="shared" ref="N112:Q112" si="65">N99*(1+$E112)</f>
        <v>20.922655935518904</v>
      </c>
      <c r="O112" s="131">
        <f t="shared" si="65"/>
        <v>22.249255174133673</v>
      </c>
      <c r="P112" s="131">
        <f t="shared" si="65"/>
        <v>24.763198322975434</v>
      </c>
      <c r="Q112" s="121">
        <f t="shared" si="65"/>
        <v>25.72379433297543</v>
      </c>
      <c r="S112" s="144">
        <f>F112-F99</f>
        <v>-0.20012394635746844</v>
      </c>
      <c r="T112" s="144">
        <f t="shared" ref="T112" si="66">G112-G99</f>
        <v>-0.20899270161000061</v>
      </c>
      <c r="U112" s="144">
        <f t="shared" ref="U112" si="67">H112-H99</f>
        <v>-0.22173272747999917</v>
      </c>
      <c r="V112" s="144">
        <f t="shared" ref="V112" si="68">K112-K99</f>
        <v>-0.24459297191999951</v>
      </c>
      <c r="W112" s="144">
        <f t="shared" ref="W112" si="69">L112-L99</f>
        <v>-0.25429596192000048</v>
      </c>
    </row>
    <row r="113" spans="2:17" outlineLevel="1">
      <c r="C113" s="36">
        <v>43132</v>
      </c>
      <c r="D113" s="37"/>
      <c r="E113" s="71"/>
      <c r="F113" s="76">
        <f t="shared" ref="F113:F123" si="70">F112</f>
        <v>20.064119963964909</v>
      </c>
      <c r="G113" s="76">
        <f t="shared" ref="G113:G123" si="71">G112</f>
        <v>20.9321881832633</v>
      </c>
      <c r="H113" s="76">
        <f t="shared" ref="H113:H123" si="72">H112</f>
        <v>22.261467555627789</v>
      </c>
      <c r="I113" s="76"/>
      <c r="J113" s="76"/>
      <c r="K113" s="76">
        <f t="shared" ref="K113:K123" si="73">K112</f>
        <v>24.785697746167447</v>
      </c>
      <c r="L113" s="76">
        <f t="shared" ref="L113:L123" si="74">L112</f>
        <v>25.746293756167447</v>
      </c>
      <c r="O113" s="55"/>
      <c r="Q113" s="119"/>
    </row>
    <row r="114" spans="2:17" outlineLevel="1">
      <c r="C114" s="36">
        <v>43160</v>
      </c>
      <c r="D114" s="37"/>
      <c r="E114" s="72"/>
      <c r="F114" s="76">
        <f t="shared" si="70"/>
        <v>20.064119963964909</v>
      </c>
      <c r="G114" s="76">
        <f t="shared" si="71"/>
        <v>20.9321881832633</v>
      </c>
      <c r="H114" s="76">
        <f t="shared" si="72"/>
        <v>22.261467555627789</v>
      </c>
      <c r="I114" s="76"/>
      <c r="J114" s="76"/>
      <c r="K114" s="76">
        <f t="shared" si="73"/>
        <v>24.785697746167447</v>
      </c>
      <c r="L114" s="76">
        <f t="shared" si="74"/>
        <v>25.746293756167447</v>
      </c>
      <c r="O114" s="55"/>
      <c r="Q114" s="119"/>
    </row>
    <row r="115" spans="2:17" outlineLevel="1">
      <c r="C115" s="36">
        <v>43191</v>
      </c>
      <c r="D115" s="37"/>
      <c r="E115" s="55"/>
      <c r="F115" s="76">
        <f t="shared" si="70"/>
        <v>20.064119963964909</v>
      </c>
      <c r="G115" s="76">
        <f t="shared" si="71"/>
        <v>20.9321881832633</v>
      </c>
      <c r="H115" s="76">
        <f t="shared" si="72"/>
        <v>22.261467555627789</v>
      </c>
      <c r="I115" s="76"/>
      <c r="J115" s="76"/>
      <c r="K115" s="76">
        <f t="shared" si="73"/>
        <v>24.785697746167447</v>
      </c>
      <c r="L115" s="76">
        <f t="shared" si="74"/>
        <v>25.746293756167447</v>
      </c>
      <c r="O115" s="55"/>
      <c r="Q115" s="119"/>
    </row>
    <row r="116" spans="2:17" outlineLevel="1">
      <c r="C116" s="36">
        <v>43221</v>
      </c>
      <c r="D116" s="37"/>
      <c r="E116" s="71"/>
      <c r="F116" s="76">
        <f t="shared" si="70"/>
        <v>20.064119963964909</v>
      </c>
      <c r="G116" s="76">
        <f t="shared" si="71"/>
        <v>20.9321881832633</v>
      </c>
      <c r="H116" s="76">
        <f t="shared" si="72"/>
        <v>22.261467555627789</v>
      </c>
      <c r="I116" s="76"/>
      <c r="J116" s="76"/>
      <c r="K116" s="76">
        <f t="shared" si="73"/>
        <v>24.785697746167447</v>
      </c>
      <c r="L116" s="76">
        <f t="shared" si="74"/>
        <v>25.746293756167447</v>
      </c>
      <c r="O116" s="55"/>
      <c r="Q116" s="119"/>
    </row>
    <row r="117" spans="2:17" outlineLevel="1">
      <c r="C117" s="36">
        <v>43252</v>
      </c>
      <c r="D117" s="37"/>
      <c r="E117" s="72"/>
      <c r="F117" s="76">
        <f t="shared" si="70"/>
        <v>20.064119963964909</v>
      </c>
      <c r="G117" s="76">
        <f t="shared" si="71"/>
        <v>20.9321881832633</v>
      </c>
      <c r="H117" s="76">
        <f t="shared" si="72"/>
        <v>22.261467555627789</v>
      </c>
      <c r="I117" s="76"/>
      <c r="J117" s="76"/>
      <c r="K117" s="76">
        <f t="shared" si="73"/>
        <v>24.785697746167447</v>
      </c>
      <c r="L117" s="76">
        <f t="shared" si="74"/>
        <v>25.746293756167447</v>
      </c>
      <c r="O117" s="55"/>
      <c r="Q117" s="119"/>
    </row>
    <row r="118" spans="2:17" outlineLevel="1">
      <c r="C118" s="36">
        <v>43282</v>
      </c>
      <c r="D118" s="37"/>
      <c r="E118" s="55"/>
      <c r="F118" s="76">
        <f t="shared" si="70"/>
        <v>20.064119963964909</v>
      </c>
      <c r="G118" s="76">
        <f t="shared" si="71"/>
        <v>20.9321881832633</v>
      </c>
      <c r="H118" s="76">
        <f t="shared" si="72"/>
        <v>22.261467555627789</v>
      </c>
      <c r="I118" s="76"/>
      <c r="J118" s="76"/>
      <c r="K118" s="76">
        <f t="shared" si="73"/>
        <v>24.785697746167447</v>
      </c>
      <c r="L118" s="76">
        <f t="shared" si="74"/>
        <v>25.746293756167447</v>
      </c>
      <c r="O118" s="55"/>
      <c r="Q118" s="119"/>
    </row>
    <row r="119" spans="2:17" outlineLevel="1">
      <c r="C119" s="36">
        <v>43313</v>
      </c>
      <c r="D119" s="37"/>
      <c r="E119" s="71"/>
      <c r="F119" s="76">
        <f t="shared" si="70"/>
        <v>20.064119963964909</v>
      </c>
      <c r="G119" s="76">
        <f t="shared" si="71"/>
        <v>20.9321881832633</v>
      </c>
      <c r="H119" s="76">
        <f t="shared" si="72"/>
        <v>22.261467555627789</v>
      </c>
      <c r="I119" s="76"/>
      <c r="J119" s="76"/>
      <c r="K119" s="76">
        <f t="shared" si="73"/>
        <v>24.785697746167447</v>
      </c>
      <c r="L119" s="76">
        <f t="shared" si="74"/>
        <v>25.746293756167447</v>
      </c>
      <c r="O119" s="55"/>
      <c r="Q119" s="119"/>
    </row>
    <row r="120" spans="2:17" outlineLevel="1">
      <c r="C120" s="36">
        <v>43344</v>
      </c>
      <c r="D120" s="37"/>
      <c r="E120" s="72"/>
      <c r="F120" s="76">
        <f t="shared" si="70"/>
        <v>20.064119963964909</v>
      </c>
      <c r="G120" s="76">
        <f t="shared" si="71"/>
        <v>20.9321881832633</v>
      </c>
      <c r="H120" s="76">
        <f t="shared" si="72"/>
        <v>22.261467555627789</v>
      </c>
      <c r="I120" s="76"/>
      <c r="J120" s="76"/>
      <c r="K120" s="76">
        <f t="shared" si="73"/>
        <v>24.785697746167447</v>
      </c>
      <c r="L120" s="76">
        <f t="shared" si="74"/>
        <v>25.746293756167447</v>
      </c>
      <c r="O120" s="55"/>
      <c r="Q120" s="119"/>
    </row>
    <row r="121" spans="2:17" outlineLevel="1">
      <c r="C121" s="36">
        <v>43374</v>
      </c>
      <c r="D121" s="37"/>
      <c r="E121" s="55"/>
      <c r="F121" s="76">
        <f t="shared" si="70"/>
        <v>20.064119963964909</v>
      </c>
      <c r="G121" s="76">
        <f t="shared" si="71"/>
        <v>20.9321881832633</v>
      </c>
      <c r="H121" s="76">
        <f t="shared" si="72"/>
        <v>22.261467555627789</v>
      </c>
      <c r="I121" s="76"/>
      <c r="J121" s="76"/>
      <c r="K121" s="76">
        <f t="shared" si="73"/>
        <v>24.785697746167447</v>
      </c>
      <c r="L121" s="76">
        <f t="shared" si="74"/>
        <v>25.746293756167447</v>
      </c>
      <c r="O121" s="55"/>
      <c r="Q121" s="119"/>
    </row>
    <row r="122" spans="2:17" outlineLevel="1">
      <c r="C122" s="36">
        <v>43405</v>
      </c>
      <c r="D122" s="37"/>
      <c r="E122" s="71"/>
      <c r="F122" s="76">
        <f t="shared" si="70"/>
        <v>20.064119963964909</v>
      </c>
      <c r="G122" s="76">
        <f t="shared" si="71"/>
        <v>20.9321881832633</v>
      </c>
      <c r="H122" s="76">
        <f t="shared" si="72"/>
        <v>22.261467555627789</v>
      </c>
      <c r="I122" s="76"/>
      <c r="J122" s="76"/>
      <c r="K122" s="76">
        <f t="shared" si="73"/>
        <v>24.785697746167447</v>
      </c>
      <c r="L122" s="76">
        <f t="shared" si="74"/>
        <v>25.746293756167447</v>
      </c>
      <c r="O122" s="55"/>
      <c r="Q122" s="119"/>
    </row>
    <row r="123" spans="2:17" ht="13.5" outlineLevel="1" thickBot="1">
      <c r="C123" s="73">
        <v>43435</v>
      </c>
      <c r="D123" s="80"/>
      <c r="E123" s="78"/>
      <c r="F123" s="79">
        <f t="shared" si="70"/>
        <v>20.064119963964909</v>
      </c>
      <c r="G123" s="79">
        <f t="shared" si="71"/>
        <v>20.9321881832633</v>
      </c>
      <c r="H123" s="79">
        <f t="shared" si="72"/>
        <v>22.261467555627789</v>
      </c>
      <c r="I123" s="79"/>
      <c r="J123" s="79"/>
      <c r="K123" s="79">
        <f t="shared" si="73"/>
        <v>24.785697746167447</v>
      </c>
      <c r="L123" s="79">
        <f t="shared" si="74"/>
        <v>25.746293756167447</v>
      </c>
      <c r="O123" s="55"/>
      <c r="Q123" s="119"/>
    </row>
    <row r="124" spans="2:17" s="68" customFormat="1">
      <c r="B124" s="68" t="s">
        <v>16</v>
      </c>
      <c r="C124" s="35">
        <v>2019</v>
      </c>
      <c r="D124" s="70"/>
      <c r="E124" s="74"/>
      <c r="F124" s="75">
        <f>MIN(F125:F136)</f>
        <v>20.064119963964909</v>
      </c>
      <c r="G124" s="75">
        <f t="shared" ref="G124" si="75">MIN(G125:G136)</f>
        <v>20.9321881832633</v>
      </c>
      <c r="H124" s="75">
        <f t="shared" ref="H124" si="76">MIN(H125:H136)</f>
        <v>22.261467555627789</v>
      </c>
      <c r="I124" s="75"/>
      <c r="J124" s="75"/>
      <c r="K124" s="75">
        <f t="shared" ref="K124" si="77">MIN(K125:K136)</f>
        <v>24.785697746167447</v>
      </c>
      <c r="L124" s="75">
        <f t="shared" ref="L124" si="78">MIN(L125:L136)</f>
        <v>25.746293756167447</v>
      </c>
      <c r="O124" s="130"/>
      <c r="Q124" s="120"/>
    </row>
    <row r="125" spans="2:17" outlineLevel="1">
      <c r="B125" s="1" t="s">
        <v>16</v>
      </c>
      <c r="C125" s="36">
        <v>43466</v>
      </c>
      <c r="D125" s="37"/>
      <c r="E125" s="81"/>
      <c r="F125" s="76">
        <f>F123</f>
        <v>20.064119963964909</v>
      </c>
      <c r="G125" s="76">
        <f t="shared" ref="G125:L125" si="79">G123</f>
        <v>20.9321881832633</v>
      </c>
      <c r="H125" s="76">
        <f t="shared" si="79"/>
        <v>22.261467555627789</v>
      </c>
      <c r="I125" s="76"/>
      <c r="J125" s="76"/>
      <c r="K125" s="76">
        <f t="shared" si="79"/>
        <v>24.785697746167447</v>
      </c>
      <c r="L125" s="76">
        <f t="shared" si="79"/>
        <v>25.746293756167447</v>
      </c>
      <c r="M125" s="116">
        <f>M112*(1+$E125)</f>
        <v>20.054196097668029</v>
      </c>
      <c r="N125" s="116">
        <f t="shared" ref="N125:Q125" si="80">N112*(1+$E125)</f>
        <v>20.922655935518904</v>
      </c>
      <c r="O125" s="131">
        <f t="shared" si="80"/>
        <v>22.249255174133673</v>
      </c>
      <c r="P125" s="131">
        <f t="shared" si="80"/>
        <v>24.763198322975434</v>
      </c>
      <c r="Q125" s="121">
        <f t="shared" si="80"/>
        <v>25.72379433297543</v>
      </c>
    </row>
    <row r="126" spans="2:17" outlineLevel="1">
      <c r="C126" s="36">
        <v>43497</v>
      </c>
      <c r="D126" s="37"/>
      <c r="E126" s="71"/>
      <c r="F126" s="76">
        <f t="shared" ref="F126:F136" si="81">F125</f>
        <v>20.064119963964909</v>
      </c>
      <c r="G126" s="76">
        <f t="shared" ref="G126:G136" si="82">G125</f>
        <v>20.9321881832633</v>
      </c>
      <c r="H126" s="76">
        <f t="shared" ref="H126:H136" si="83">H125</f>
        <v>22.261467555627789</v>
      </c>
      <c r="I126" s="76"/>
      <c r="J126" s="76"/>
      <c r="K126" s="76">
        <f t="shared" ref="K126:K136" si="84">K125</f>
        <v>24.785697746167447</v>
      </c>
      <c r="L126" s="76">
        <f t="shared" ref="L126:L136" si="85">L125</f>
        <v>25.746293756167447</v>
      </c>
      <c r="O126" s="55"/>
      <c r="Q126" s="119"/>
    </row>
    <row r="127" spans="2:17" outlineLevel="1">
      <c r="C127" s="36">
        <v>43525</v>
      </c>
      <c r="D127" s="37"/>
      <c r="E127" s="72"/>
      <c r="F127" s="76">
        <f t="shared" si="81"/>
        <v>20.064119963964909</v>
      </c>
      <c r="G127" s="76">
        <f t="shared" si="82"/>
        <v>20.9321881832633</v>
      </c>
      <c r="H127" s="76">
        <f t="shared" si="83"/>
        <v>22.261467555627789</v>
      </c>
      <c r="I127" s="76"/>
      <c r="J127" s="76"/>
      <c r="K127" s="76">
        <f t="shared" si="84"/>
        <v>24.785697746167447</v>
      </c>
      <c r="L127" s="76">
        <f t="shared" si="85"/>
        <v>25.746293756167447</v>
      </c>
      <c r="O127" s="55"/>
      <c r="Q127" s="119"/>
    </row>
    <row r="128" spans="2:17" outlineLevel="1">
      <c r="C128" s="36">
        <v>43556</v>
      </c>
      <c r="D128" s="37"/>
      <c r="E128" s="55"/>
      <c r="F128" s="76">
        <f t="shared" si="81"/>
        <v>20.064119963964909</v>
      </c>
      <c r="G128" s="76">
        <f t="shared" si="82"/>
        <v>20.9321881832633</v>
      </c>
      <c r="H128" s="76">
        <f t="shared" si="83"/>
        <v>22.261467555627789</v>
      </c>
      <c r="I128" s="76"/>
      <c r="J128" s="76"/>
      <c r="K128" s="76">
        <f t="shared" si="84"/>
        <v>24.785697746167447</v>
      </c>
      <c r="L128" s="76">
        <f t="shared" si="85"/>
        <v>25.746293756167447</v>
      </c>
      <c r="O128" s="55"/>
      <c r="Q128" s="119"/>
    </row>
    <row r="129" spans="2:17" outlineLevel="1">
      <c r="C129" s="36">
        <v>43586</v>
      </c>
      <c r="D129" s="37"/>
      <c r="E129" s="71"/>
      <c r="F129" s="76">
        <f t="shared" si="81"/>
        <v>20.064119963964909</v>
      </c>
      <c r="G129" s="76">
        <f t="shared" si="82"/>
        <v>20.9321881832633</v>
      </c>
      <c r="H129" s="76">
        <f t="shared" si="83"/>
        <v>22.261467555627789</v>
      </c>
      <c r="I129" s="76"/>
      <c r="J129" s="76"/>
      <c r="K129" s="76">
        <f t="shared" si="84"/>
        <v>24.785697746167447</v>
      </c>
      <c r="L129" s="76">
        <f t="shared" si="85"/>
        <v>25.746293756167447</v>
      </c>
      <c r="O129" s="55"/>
      <c r="Q129" s="119"/>
    </row>
    <row r="130" spans="2:17" outlineLevel="1">
      <c r="C130" s="36">
        <v>43617</v>
      </c>
      <c r="D130" s="37"/>
      <c r="E130" s="72"/>
      <c r="F130" s="76">
        <f t="shared" si="81"/>
        <v>20.064119963964909</v>
      </c>
      <c r="G130" s="76">
        <f t="shared" si="82"/>
        <v>20.9321881832633</v>
      </c>
      <c r="H130" s="76">
        <f t="shared" si="83"/>
        <v>22.261467555627789</v>
      </c>
      <c r="I130" s="76"/>
      <c r="J130" s="76"/>
      <c r="K130" s="76">
        <f t="shared" si="84"/>
        <v>24.785697746167447</v>
      </c>
      <c r="L130" s="76">
        <f t="shared" si="85"/>
        <v>25.746293756167447</v>
      </c>
      <c r="O130" s="55"/>
      <c r="Q130" s="119"/>
    </row>
    <row r="131" spans="2:17" outlineLevel="1">
      <c r="C131" s="36">
        <v>43647</v>
      </c>
      <c r="D131" s="37"/>
      <c r="E131" s="55"/>
      <c r="F131" s="76">
        <f t="shared" si="81"/>
        <v>20.064119963964909</v>
      </c>
      <c r="G131" s="76">
        <f t="shared" si="82"/>
        <v>20.9321881832633</v>
      </c>
      <c r="H131" s="76">
        <f t="shared" si="83"/>
        <v>22.261467555627789</v>
      </c>
      <c r="I131" s="76"/>
      <c r="J131" s="76"/>
      <c r="K131" s="76">
        <f t="shared" si="84"/>
        <v>24.785697746167447</v>
      </c>
      <c r="L131" s="76">
        <f t="shared" si="85"/>
        <v>25.746293756167447</v>
      </c>
      <c r="O131" s="55"/>
      <c r="Q131" s="119"/>
    </row>
    <row r="132" spans="2:17" outlineLevel="1">
      <c r="C132" s="36">
        <v>43678</v>
      </c>
      <c r="D132" s="37"/>
      <c r="E132" s="71"/>
      <c r="F132" s="76">
        <f t="shared" si="81"/>
        <v>20.064119963964909</v>
      </c>
      <c r="G132" s="76">
        <f t="shared" si="82"/>
        <v>20.9321881832633</v>
      </c>
      <c r="H132" s="76">
        <f t="shared" si="83"/>
        <v>22.261467555627789</v>
      </c>
      <c r="I132" s="76"/>
      <c r="J132" s="76"/>
      <c r="K132" s="76">
        <f t="shared" si="84"/>
        <v>24.785697746167447</v>
      </c>
      <c r="L132" s="76">
        <f t="shared" si="85"/>
        <v>25.746293756167447</v>
      </c>
      <c r="O132" s="55"/>
      <c r="Q132" s="119"/>
    </row>
    <row r="133" spans="2:17" outlineLevel="1">
      <c r="C133" s="36">
        <v>43709</v>
      </c>
      <c r="D133" s="37"/>
      <c r="E133" s="72"/>
      <c r="F133" s="76">
        <f t="shared" si="81"/>
        <v>20.064119963964909</v>
      </c>
      <c r="G133" s="76">
        <f t="shared" si="82"/>
        <v>20.9321881832633</v>
      </c>
      <c r="H133" s="76">
        <f t="shared" si="83"/>
        <v>22.261467555627789</v>
      </c>
      <c r="I133" s="76"/>
      <c r="J133" s="76"/>
      <c r="K133" s="76">
        <f t="shared" si="84"/>
        <v>24.785697746167447</v>
      </c>
      <c r="L133" s="76">
        <f t="shared" si="85"/>
        <v>25.746293756167447</v>
      </c>
      <c r="O133" s="55"/>
      <c r="Q133" s="119"/>
    </row>
    <row r="134" spans="2:17" outlineLevel="1">
      <c r="C134" s="36">
        <v>43739</v>
      </c>
      <c r="D134" s="37"/>
      <c r="E134" s="55"/>
      <c r="F134" s="76">
        <f t="shared" si="81"/>
        <v>20.064119963964909</v>
      </c>
      <c r="G134" s="76">
        <f t="shared" si="82"/>
        <v>20.9321881832633</v>
      </c>
      <c r="H134" s="76">
        <f t="shared" si="83"/>
        <v>22.261467555627789</v>
      </c>
      <c r="I134" s="76"/>
      <c r="J134" s="76"/>
      <c r="K134" s="76">
        <f t="shared" si="84"/>
        <v>24.785697746167447</v>
      </c>
      <c r="L134" s="76">
        <f t="shared" si="85"/>
        <v>25.746293756167447</v>
      </c>
      <c r="O134" s="55"/>
      <c r="Q134" s="119"/>
    </row>
    <row r="135" spans="2:17" outlineLevel="1">
      <c r="C135" s="36">
        <v>43770</v>
      </c>
      <c r="D135" s="37"/>
      <c r="E135" s="71"/>
      <c r="F135" s="76">
        <f t="shared" si="81"/>
        <v>20.064119963964909</v>
      </c>
      <c r="G135" s="76">
        <f t="shared" si="82"/>
        <v>20.9321881832633</v>
      </c>
      <c r="H135" s="76">
        <f t="shared" si="83"/>
        <v>22.261467555627789</v>
      </c>
      <c r="I135" s="76"/>
      <c r="J135" s="76"/>
      <c r="K135" s="76">
        <f t="shared" si="84"/>
        <v>24.785697746167447</v>
      </c>
      <c r="L135" s="76">
        <f t="shared" si="85"/>
        <v>25.746293756167447</v>
      </c>
      <c r="O135" s="55"/>
      <c r="Q135" s="119"/>
    </row>
    <row r="136" spans="2:17" ht="13.5" outlineLevel="1" thickBot="1">
      <c r="C136" s="73">
        <v>43800</v>
      </c>
      <c r="D136" s="80"/>
      <c r="E136" s="78"/>
      <c r="F136" s="79">
        <f t="shared" si="81"/>
        <v>20.064119963964909</v>
      </c>
      <c r="G136" s="79">
        <f t="shared" si="82"/>
        <v>20.9321881832633</v>
      </c>
      <c r="H136" s="79">
        <f t="shared" si="83"/>
        <v>22.261467555627789</v>
      </c>
      <c r="I136" s="79"/>
      <c r="J136" s="79"/>
      <c r="K136" s="79">
        <f t="shared" si="84"/>
        <v>24.785697746167447</v>
      </c>
      <c r="L136" s="79">
        <f t="shared" si="85"/>
        <v>25.746293756167447</v>
      </c>
      <c r="O136" s="55"/>
      <c r="Q136" s="119"/>
    </row>
    <row r="137" spans="2:17" s="68" customFormat="1">
      <c r="B137" s="68" t="s">
        <v>17</v>
      </c>
      <c r="C137" s="35">
        <v>2020</v>
      </c>
      <c r="D137" s="70"/>
      <c r="E137" s="74"/>
      <c r="F137" s="75">
        <f>MIN(F138:F149)</f>
        <v>20.064119963964909</v>
      </c>
      <c r="G137" s="75">
        <f t="shared" ref="G137" si="86">MIN(G138:G149)</f>
        <v>20.9321881832633</v>
      </c>
      <c r="H137" s="75">
        <f t="shared" ref="H137" si="87">MIN(H138:H149)</f>
        <v>22.261467555627789</v>
      </c>
      <c r="I137" s="75"/>
      <c r="J137" s="75"/>
      <c r="K137" s="75">
        <f t="shared" ref="K137" si="88">MIN(K138:K149)</f>
        <v>24.785697746167447</v>
      </c>
      <c r="L137" s="75">
        <f t="shared" ref="L137" si="89">MIN(L138:L149)</f>
        <v>25.746293756167447</v>
      </c>
      <c r="O137" s="130"/>
      <c r="Q137" s="120"/>
    </row>
    <row r="138" spans="2:17" outlineLevel="1">
      <c r="B138" s="1" t="s">
        <v>17</v>
      </c>
      <c r="C138" s="36">
        <v>43831</v>
      </c>
      <c r="D138" s="37"/>
      <c r="E138" s="81"/>
      <c r="F138" s="76">
        <f>F136</f>
        <v>20.064119963964909</v>
      </c>
      <c r="G138" s="76">
        <f t="shared" ref="G138:L138" si="90">G136</f>
        <v>20.9321881832633</v>
      </c>
      <c r="H138" s="76">
        <f t="shared" si="90"/>
        <v>22.261467555627789</v>
      </c>
      <c r="I138" s="76"/>
      <c r="J138" s="76"/>
      <c r="K138" s="76">
        <f t="shared" si="90"/>
        <v>24.785697746167447</v>
      </c>
      <c r="L138" s="76">
        <f t="shared" si="90"/>
        <v>25.746293756167447</v>
      </c>
      <c r="M138" s="116">
        <f>M125*(1+$E138)</f>
        <v>20.054196097668029</v>
      </c>
      <c r="N138" s="116">
        <f t="shared" ref="N138:Q138" si="91">N125*(1+$E138)</f>
        <v>20.922655935518904</v>
      </c>
      <c r="O138" s="131">
        <f t="shared" si="91"/>
        <v>22.249255174133673</v>
      </c>
      <c r="P138" s="131">
        <f t="shared" si="91"/>
        <v>24.763198322975434</v>
      </c>
      <c r="Q138" s="121">
        <f t="shared" si="91"/>
        <v>25.72379433297543</v>
      </c>
    </row>
    <row r="139" spans="2:17" outlineLevel="1">
      <c r="C139" s="36">
        <v>43862</v>
      </c>
      <c r="D139" s="37"/>
      <c r="E139" s="71"/>
      <c r="F139" s="76">
        <f t="shared" ref="F139:F149" si="92">F138</f>
        <v>20.064119963964909</v>
      </c>
      <c r="G139" s="76">
        <f t="shared" ref="G139:G149" si="93">G138</f>
        <v>20.9321881832633</v>
      </c>
      <c r="H139" s="76">
        <f t="shared" ref="H139:H149" si="94">H138</f>
        <v>22.261467555627789</v>
      </c>
      <c r="I139" s="76"/>
      <c r="J139" s="76"/>
      <c r="K139" s="76">
        <f t="shared" ref="K139:K149" si="95">K138</f>
        <v>24.785697746167447</v>
      </c>
      <c r="L139" s="76">
        <f t="shared" ref="L139:L149" si="96">L138</f>
        <v>25.746293756167447</v>
      </c>
      <c r="O139" s="55"/>
      <c r="Q139" s="119"/>
    </row>
    <row r="140" spans="2:17" outlineLevel="1">
      <c r="C140" s="36">
        <v>43891</v>
      </c>
      <c r="D140" s="37"/>
      <c r="E140" s="72"/>
      <c r="F140" s="76">
        <f t="shared" si="92"/>
        <v>20.064119963964909</v>
      </c>
      <c r="G140" s="76">
        <f t="shared" si="93"/>
        <v>20.9321881832633</v>
      </c>
      <c r="H140" s="76">
        <f t="shared" si="94"/>
        <v>22.261467555627789</v>
      </c>
      <c r="I140" s="76"/>
      <c r="J140" s="76"/>
      <c r="K140" s="76">
        <f t="shared" si="95"/>
        <v>24.785697746167447</v>
      </c>
      <c r="L140" s="76">
        <f t="shared" si="96"/>
        <v>25.746293756167447</v>
      </c>
      <c r="O140" s="55"/>
      <c r="Q140" s="119"/>
    </row>
    <row r="141" spans="2:17" outlineLevel="1">
      <c r="C141" s="36">
        <v>43922</v>
      </c>
      <c r="D141" s="37"/>
      <c r="E141" s="55"/>
      <c r="F141" s="76">
        <f t="shared" si="92"/>
        <v>20.064119963964909</v>
      </c>
      <c r="G141" s="76">
        <f t="shared" si="93"/>
        <v>20.9321881832633</v>
      </c>
      <c r="H141" s="76">
        <f t="shared" si="94"/>
        <v>22.261467555627789</v>
      </c>
      <c r="I141" s="76"/>
      <c r="J141" s="76"/>
      <c r="K141" s="76">
        <f t="shared" si="95"/>
        <v>24.785697746167447</v>
      </c>
      <c r="L141" s="76">
        <f t="shared" si="96"/>
        <v>25.746293756167447</v>
      </c>
      <c r="O141" s="55"/>
      <c r="Q141" s="119"/>
    </row>
    <row r="142" spans="2:17" outlineLevel="1">
      <c r="C142" s="36">
        <v>43952</v>
      </c>
      <c r="D142" s="37"/>
      <c r="E142" s="71"/>
      <c r="F142" s="76">
        <f t="shared" si="92"/>
        <v>20.064119963964909</v>
      </c>
      <c r="G142" s="76">
        <f t="shared" si="93"/>
        <v>20.9321881832633</v>
      </c>
      <c r="H142" s="76">
        <f t="shared" si="94"/>
        <v>22.261467555627789</v>
      </c>
      <c r="I142" s="76"/>
      <c r="J142" s="76"/>
      <c r="K142" s="76">
        <f t="shared" si="95"/>
        <v>24.785697746167447</v>
      </c>
      <c r="L142" s="76">
        <f t="shared" si="96"/>
        <v>25.746293756167447</v>
      </c>
      <c r="O142" s="55"/>
      <c r="Q142" s="119"/>
    </row>
    <row r="143" spans="2:17" outlineLevel="1">
      <c r="C143" s="36">
        <v>43983</v>
      </c>
      <c r="D143" s="37"/>
      <c r="E143" s="72"/>
      <c r="F143" s="76">
        <f t="shared" si="92"/>
        <v>20.064119963964909</v>
      </c>
      <c r="G143" s="76">
        <f t="shared" si="93"/>
        <v>20.9321881832633</v>
      </c>
      <c r="H143" s="76">
        <f t="shared" si="94"/>
        <v>22.261467555627789</v>
      </c>
      <c r="I143" s="76"/>
      <c r="J143" s="76"/>
      <c r="K143" s="76">
        <f t="shared" si="95"/>
        <v>24.785697746167447</v>
      </c>
      <c r="L143" s="76">
        <f t="shared" si="96"/>
        <v>25.746293756167447</v>
      </c>
      <c r="O143" s="55"/>
      <c r="Q143" s="119"/>
    </row>
    <row r="144" spans="2:17" outlineLevel="1">
      <c r="C144" s="36">
        <v>44013</v>
      </c>
      <c r="D144" s="37"/>
      <c r="E144" s="55"/>
      <c r="F144" s="76">
        <f t="shared" si="92"/>
        <v>20.064119963964909</v>
      </c>
      <c r="G144" s="76">
        <f t="shared" si="93"/>
        <v>20.9321881832633</v>
      </c>
      <c r="H144" s="76">
        <f t="shared" si="94"/>
        <v>22.261467555627789</v>
      </c>
      <c r="I144" s="76"/>
      <c r="J144" s="76"/>
      <c r="K144" s="76">
        <f t="shared" si="95"/>
        <v>24.785697746167447</v>
      </c>
      <c r="L144" s="76">
        <f t="shared" si="96"/>
        <v>25.746293756167447</v>
      </c>
      <c r="O144" s="55"/>
      <c r="Q144" s="119"/>
    </row>
    <row r="145" spans="2:17" outlineLevel="1">
      <c r="C145" s="36">
        <v>44044</v>
      </c>
      <c r="D145" s="37"/>
      <c r="E145" s="71"/>
      <c r="F145" s="76">
        <f t="shared" si="92"/>
        <v>20.064119963964909</v>
      </c>
      <c r="G145" s="76">
        <f t="shared" si="93"/>
        <v>20.9321881832633</v>
      </c>
      <c r="H145" s="76">
        <f t="shared" si="94"/>
        <v>22.261467555627789</v>
      </c>
      <c r="I145" s="76"/>
      <c r="J145" s="76"/>
      <c r="K145" s="76">
        <f t="shared" si="95"/>
        <v>24.785697746167447</v>
      </c>
      <c r="L145" s="76">
        <f t="shared" si="96"/>
        <v>25.746293756167447</v>
      </c>
      <c r="O145" s="55"/>
      <c r="Q145" s="119"/>
    </row>
    <row r="146" spans="2:17" outlineLevel="1">
      <c r="C146" s="36">
        <v>44075</v>
      </c>
      <c r="D146" s="37"/>
      <c r="E146" s="72"/>
      <c r="F146" s="76">
        <f t="shared" si="92"/>
        <v>20.064119963964909</v>
      </c>
      <c r="G146" s="76">
        <f t="shared" si="93"/>
        <v>20.9321881832633</v>
      </c>
      <c r="H146" s="76">
        <f t="shared" si="94"/>
        <v>22.261467555627789</v>
      </c>
      <c r="I146" s="76"/>
      <c r="J146" s="76"/>
      <c r="K146" s="76">
        <f t="shared" si="95"/>
        <v>24.785697746167447</v>
      </c>
      <c r="L146" s="76">
        <f t="shared" si="96"/>
        <v>25.746293756167447</v>
      </c>
      <c r="O146" s="55"/>
      <c r="Q146" s="119"/>
    </row>
    <row r="147" spans="2:17" outlineLevel="1">
      <c r="C147" s="36">
        <v>44105</v>
      </c>
      <c r="D147" s="37"/>
      <c r="E147" s="55"/>
      <c r="F147" s="76">
        <f t="shared" si="92"/>
        <v>20.064119963964909</v>
      </c>
      <c r="G147" s="76">
        <f t="shared" si="93"/>
        <v>20.9321881832633</v>
      </c>
      <c r="H147" s="76">
        <f t="shared" si="94"/>
        <v>22.261467555627789</v>
      </c>
      <c r="I147" s="76"/>
      <c r="J147" s="76"/>
      <c r="K147" s="76">
        <f t="shared" si="95"/>
        <v>24.785697746167447</v>
      </c>
      <c r="L147" s="76">
        <f t="shared" si="96"/>
        <v>25.746293756167447</v>
      </c>
      <c r="O147" s="55"/>
      <c r="Q147" s="119"/>
    </row>
    <row r="148" spans="2:17" outlineLevel="1">
      <c r="C148" s="36">
        <v>44136</v>
      </c>
      <c r="D148" s="37"/>
      <c r="E148" s="71"/>
      <c r="F148" s="76">
        <f t="shared" si="92"/>
        <v>20.064119963964909</v>
      </c>
      <c r="G148" s="76">
        <f t="shared" si="93"/>
        <v>20.9321881832633</v>
      </c>
      <c r="H148" s="76">
        <f t="shared" si="94"/>
        <v>22.261467555627789</v>
      </c>
      <c r="I148" s="76"/>
      <c r="J148" s="76"/>
      <c r="K148" s="76">
        <f t="shared" si="95"/>
        <v>24.785697746167447</v>
      </c>
      <c r="L148" s="76">
        <f t="shared" si="96"/>
        <v>25.746293756167447</v>
      </c>
      <c r="O148" s="55"/>
      <c r="Q148" s="119"/>
    </row>
    <row r="149" spans="2:17" ht="13.5" outlineLevel="1" thickBot="1">
      <c r="C149" s="73">
        <v>44166</v>
      </c>
      <c r="D149" s="80"/>
      <c r="E149" s="78"/>
      <c r="F149" s="79">
        <f t="shared" si="92"/>
        <v>20.064119963964909</v>
      </c>
      <c r="G149" s="79">
        <f t="shared" si="93"/>
        <v>20.9321881832633</v>
      </c>
      <c r="H149" s="79">
        <f t="shared" si="94"/>
        <v>22.261467555627789</v>
      </c>
      <c r="I149" s="79"/>
      <c r="J149" s="79"/>
      <c r="K149" s="79">
        <f t="shared" si="95"/>
        <v>24.785697746167447</v>
      </c>
      <c r="L149" s="79">
        <f t="shared" si="96"/>
        <v>25.746293756167447</v>
      </c>
      <c r="O149" s="55"/>
      <c r="Q149" s="119"/>
    </row>
    <row r="150" spans="2:17" s="68" customFormat="1" ht="15.75">
      <c r="B150" s="68" t="s">
        <v>18</v>
      </c>
      <c r="C150" s="35">
        <v>2021</v>
      </c>
      <c r="D150" s="70"/>
      <c r="E150" s="74"/>
      <c r="F150" s="75">
        <f>MIN(F151:F162)</f>
        <v>19.918270689389455</v>
      </c>
      <c r="G150" s="75">
        <f t="shared" ref="G150" si="97">MIN(G151:G162)</f>
        <v>20.794277459390003</v>
      </c>
      <c r="H150" s="75">
        <f t="shared" ref="H150" si="98">MIN(H151:H162)</f>
        <v>21.997540020519999</v>
      </c>
      <c r="I150" s="75"/>
      <c r="J150" s="75"/>
      <c r="K150" s="75">
        <f t="shared" ref="K150" si="99">MIN(K151:K162)</f>
        <v>24.318704220079997</v>
      </c>
      <c r="L150" s="75">
        <f t="shared" ref="L150" si="100">MIN(L151:L162)</f>
        <v>25.279300230079997</v>
      </c>
      <c r="M150" s="10" t="s">
        <v>47</v>
      </c>
      <c r="O150" s="130"/>
      <c r="Q150" s="120"/>
    </row>
    <row r="151" spans="2:17" outlineLevel="1">
      <c r="B151" s="1" t="s">
        <v>18</v>
      </c>
      <c r="C151" s="36">
        <v>44197</v>
      </c>
      <c r="D151" s="128" t="s">
        <v>54</v>
      </c>
      <c r="E151" s="81"/>
      <c r="F151" s="125">
        <f>F149-F42</f>
        <v>19.918270689389455</v>
      </c>
      <c r="G151" s="125">
        <f t="shared" ref="G151:L151" si="101">G149-G42</f>
        <v>20.794277459390003</v>
      </c>
      <c r="H151" s="125">
        <f t="shared" si="101"/>
        <v>21.997540020519999</v>
      </c>
      <c r="I151" s="125"/>
      <c r="J151" s="125"/>
      <c r="K151" s="125">
        <f t="shared" si="101"/>
        <v>24.318704220079997</v>
      </c>
      <c r="L151" s="125">
        <f t="shared" si="101"/>
        <v>25.279300230079997</v>
      </c>
      <c r="M151" s="116">
        <f>M138*(1+$E151)</f>
        <v>20.054196097668029</v>
      </c>
      <c r="N151" s="116">
        <f t="shared" ref="N151:Q151" si="102">N138*(1+$E151)</f>
        <v>20.922655935518904</v>
      </c>
      <c r="O151" s="131">
        <f t="shared" si="102"/>
        <v>22.249255174133673</v>
      </c>
      <c r="P151" s="131">
        <f t="shared" si="102"/>
        <v>24.763198322975434</v>
      </c>
      <c r="Q151" s="121">
        <f t="shared" si="102"/>
        <v>25.72379433297543</v>
      </c>
    </row>
    <row r="152" spans="2:17" outlineLevel="1">
      <c r="C152" s="36">
        <v>44228</v>
      </c>
      <c r="D152" s="37"/>
      <c r="E152" s="71"/>
      <c r="F152" s="76">
        <f t="shared" ref="F152:F162" si="103">F151</f>
        <v>19.918270689389455</v>
      </c>
      <c r="G152" s="76">
        <f t="shared" ref="G152:G162" si="104">G151</f>
        <v>20.794277459390003</v>
      </c>
      <c r="H152" s="76">
        <f t="shared" ref="H152:H162" si="105">H151</f>
        <v>21.997540020519999</v>
      </c>
      <c r="I152" s="76"/>
      <c r="J152" s="76"/>
      <c r="K152" s="76">
        <f t="shared" ref="K152:K162" si="106">K151</f>
        <v>24.318704220079997</v>
      </c>
      <c r="L152" s="76">
        <f t="shared" ref="L152:L162" si="107">L151</f>
        <v>25.279300230079997</v>
      </c>
      <c r="O152" s="55"/>
      <c r="Q152" s="119"/>
    </row>
    <row r="153" spans="2:17" outlineLevel="1">
      <c r="C153" s="36">
        <v>44256</v>
      </c>
      <c r="D153" s="37"/>
      <c r="E153" s="72"/>
      <c r="F153" s="76">
        <f t="shared" si="103"/>
        <v>19.918270689389455</v>
      </c>
      <c r="G153" s="76">
        <f t="shared" si="104"/>
        <v>20.794277459390003</v>
      </c>
      <c r="H153" s="76">
        <f t="shared" si="105"/>
        <v>21.997540020519999</v>
      </c>
      <c r="I153" s="76"/>
      <c r="J153" s="76"/>
      <c r="K153" s="76">
        <f t="shared" si="106"/>
        <v>24.318704220079997</v>
      </c>
      <c r="L153" s="76">
        <f t="shared" si="107"/>
        <v>25.279300230079997</v>
      </c>
      <c r="O153" s="55"/>
      <c r="Q153" s="119"/>
    </row>
    <row r="154" spans="2:17" outlineLevel="1">
      <c r="C154" s="36">
        <v>44287</v>
      </c>
      <c r="D154" s="37"/>
      <c r="E154" s="55"/>
      <c r="F154" s="76">
        <f t="shared" si="103"/>
        <v>19.918270689389455</v>
      </c>
      <c r="G154" s="76">
        <f t="shared" si="104"/>
        <v>20.794277459390003</v>
      </c>
      <c r="H154" s="76">
        <f t="shared" si="105"/>
        <v>21.997540020519999</v>
      </c>
      <c r="I154" s="76"/>
      <c r="J154" s="76"/>
      <c r="K154" s="76">
        <f t="shared" si="106"/>
        <v>24.318704220079997</v>
      </c>
      <c r="L154" s="76">
        <f t="shared" si="107"/>
        <v>25.279300230079997</v>
      </c>
      <c r="O154" s="55"/>
      <c r="Q154" s="119"/>
    </row>
    <row r="155" spans="2:17" outlineLevel="1">
      <c r="C155" s="36">
        <v>44317</v>
      </c>
      <c r="D155" s="37"/>
      <c r="E155" s="71"/>
      <c r="F155" s="76">
        <f t="shared" si="103"/>
        <v>19.918270689389455</v>
      </c>
      <c r="G155" s="76">
        <f t="shared" si="104"/>
        <v>20.794277459390003</v>
      </c>
      <c r="H155" s="76">
        <f t="shared" si="105"/>
        <v>21.997540020519999</v>
      </c>
      <c r="I155" s="76"/>
      <c r="J155" s="76"/>
      <c r="K155" s="76">
        <f t="shared" si="106"/>
        <v>24.318704220079997</v>
      </c>
      <c r="L155" s="76">
        <f t="shared" si="107"/>
        <v>25.279300230079997</v>
      </c>
      <c r="O155" s="55"/>
      <c r="Q155" s="119"/>
    </row>
    <row r="156" spans="2:17" outlineLevel="1">
      <c r="C156" s="36">
        <v>44348</v>
      </c>
      <c r="D156" s="37"/>
      <c r="E156" s="72"/>
      <c r="F156" s="76">
        <f t="shared" si="103"/>
        <v>19.918270689389455</v>
      </c>
      <c r="G156" s="76">
        <f t="shared" si="104"/>
        <v>20.794277459390003</v>
      </c>
      <c r="H156" s="76">
        <f t="shared" si="105"/>
        <v>21.997540020519999</v>
      </c>
      <c r="I156" s="76"/>
      <c r="J156" s="76"/>
      <c r="K156" s="76">
        <f t="shared" si="106"/>
        <v>24.318704220079997</v>
      </c>
      <c r="L156" s="76">
        <f t="shared" si="107"/>
        <v>25.279300230079997</v>
      </c>
      <c r="O156" s="55"/>
      <c r="Q156" s="119"/>
    </row>
    <row r="157" spans="2:17" outlineLevel="1">
      <c r="C157" s="36">
        <v>44378</v>
      </c>
      <c r="D157" s="37"/>
      <c r="E157" s="55"/>
      <c r="F157" s="76">
        <f t="shared" si="103"/>
        <v>19.918270689389455</v>
      </c>
      <c r="G157" s="76">
        <f t="shared" si="104"/>
        <v>20.794277459390003</v>
      </c>
      <c r="H157" s="76">
        <f t="shared" si="105"/>
        <v>21.997540020519999</v>
      </c>
      <c r="I157" s="76"/>
      <c r="J157" s="76"/>
      <c r="K157" s="76">
        <f t="shared" si="106"/>
        <v>24.318704220079997</v>
      </c>
      <c r="L157" s="76">
        <f t="shared" si="107"/>
        <v>25.279300230079997</v>
      </c>
      <c r="O157" s="55"/>
      <c r="Q157" s="119"/>
    </row>
    <row r="158" spans="2:17" outlineLevel="1">
      <c r="C158" s="36">
        <v>44409</v>
      </c>
      <c r="D158" s="37"/>
      <c r="E158" s="71"/>
      <c r="F158" s="76">
        <f t="shared" si="103"/>
        <v>19.918270689389455</v>
      </c>
      <c r="G158" s="76">
        <f t="shared" si="104"/>
        <v>20.794277459390003</v>
      </c>
      <c r="H158" s="76">
        <f t="shared" si="105"/>
        <v>21.997540020519999</v>
      </c>
      <c r="I158" s="76"/>
      <c r="J158" s="76"/>
      <c r="K158" s="76">
        <f t="shared" si="106"/>
        <v>24.318704220079997</v>
      </c>
      <c r="L158" s="76">
        <f t="shared" si="107"/>
        <v>25.279300230079997</v>
      </c>
      <c r="O158" s="55"/>
      <c r="Q158" s="119"/>
    </row>
    <row r="159" spans="2:17" outlineLevel="1">
      <c r="C159" s="36">
        <v>44440</v>
      </c>
      <c r="D159" s="37"/>
      <c r="E159" s="72"/>
      <c r="F159" s="76">
        <f t="shared" si="103"/>
        <v>19.918270689389455</v>
      </c>
      <c r="G159" s="76">
        <f t="shared" si="104"/>
        <v>20.794277459390003</v>
      </c>
      <c r="H159" s="76">
        <f t="shared" si="105"/>
        <v>21.997540020519999</v>
      </c>
      <c r="I159" s="76"/>
      <c r="J159" s="76"/>
      <c r="K159" s="76">
        <f t="shared" si="106"/>
        <v>24.318704220079997</v>
      </c>
      <c r="L159" s="76">
        <f t="shared" si="107"/>
        <v>25.279300230079997</v>
      </c>
      <c r="O159" s="55"/>
      <c r="Q159" s="119"/>
    </row>
    <row r="160" spans="2:17" outlineLevel="1">
      <c r="C160" s="36">
        <v>44470</v>
      </c>
      <c r="D160" s="37"/>
      <c r="E160" s="55"/>
      <c r="F160" s="76">
        <f t="shared" si="103"/>
        <v>19.918270689389455</v>
      </c>
      <c r="G160" s="76">
        <f t="shared" si="104"/>
        <v>20.794277459390003</v>
      </c>
      <c r="H160" s="76">
        <f t="shared" si="105"/>
        <v>21.997540020519999</v>
      </c>
      <c r="I160" s="76"/>
      <c r="J160" s="76"/>
      <c r="K160" s="76">
        <f t="shared" si="106"/>
        <v>24.318704220079997</v>
      </c>
      <c r="L160" s="76">
        <f t="shared" si="107"/>
        <v>25.279300230079997</v>
      </c>
      <c r="O160" s="55"/>
      <c r="Q160" s="119"/>
    </row>
    <row r="161" spans="2:17" outlineLevel="1">
      <c r="C161" s="36">
        <v>44501</v>
      </c>
      <c r="D161" s="37"/>
      <c r="E161" s="71"/>
      <c r="F161" s="76">
        <f t="shared" si="103"/>
        <v>19.918270689389455</v>
      </c>
      <c r="G161" s="76">
        <f t="shared" si="104"/>
        <v>20.794277459390003</v>
      </c>
      <c r="H161" s="76">
        <f t="shared" si="105"/>
        <v>21.997540020519999</v>
      </c>
      <c r="I161" s="76"/>
      <c r="J161" s="76"/>
      <c r="K161" s="76">
        <f t="shared" si="106"/>
        <v>24.318704220079997</v>
      </c>
      <c r="L161" s="76">
        <f t="shared" si="107"/>
        <v>25.279300230079997</v>
      </c>
      <c r="O161" s="55"/>
      <c r="Q161" s="119"/>
    </row>
    <row r="162" spans="2:17" ht="13.5" outlineLevel="1" thickBot="1">
      <c r="C162" s="73">
        <v>44531</v>
      </c>
      <c r="D162" s="80"/>
      <c r="E162" s="78"/>
      <c r="F162" s="79">
        <f t="shared" si="103"/>
        <v>19.918270689389455</v>
      </c>
      <c r="G162" s="79">
        <f t="shared" si="104"/>
        <v>20.794277459390003</v>
      </c>
      <c r="H162" s="79">
        <f t="shared" si="105"/>
        <v>21.997540020519999</v>
      </c>
      <c r="I162" s="79"/>
      <c r="J162" s="79"/>
      <c r="K162" s="79">
        <f t="shared" si="106"/>
        <v>24.318704220079997</v>
      </c>
      <c r="L162" s="79">
        <f t="shared" si="107"/>
        <v>25.279300230079997</v>
      </c>
      <c r="O162" s="55"/>
      <c r="Q162" s="119"/>
    </row>
    <row r="163" spans="2:17" s="68" customFormat="1">
      <c r="B163" s="68" t="s">
        <v>19</v>
      </c>
      <c r="C163" s="35">
        <v>2022</v>
      </c>
      <c r="D163" s="70"/>
      <c r="E163" s="74"/>
      <c r="F163" s="75">
        <f>MIN(F164:F175)</f>
        <v>19.918270689389455</v>
      </c>
      <c r="G163" s="75">
        <f t="shared" ref="G163" si="108">MIN(G164:G175)</f>
        <v>20.794277459390003</v>
      </c>
      <c r="H163" s="75">
        <f t="shared" ref="H163" si="109">MIN(H164:H175)</f>
        <v>21.997540020519999</v>
      </c>
      <c r="I163" s="75"/>
      <c r="J163" s="75"/>
      <c r="K163" s="75">
        <f t="shared" ref="K163" si="110">MIN(K164:K175)</f>
        <v>24.318704220079997</v>
      </c>
      <c r="L163" s="75">
        <f t="shared" ref="L163" si="111">MIN(L164:L175)</f>
        <v>25.279300230079997</v>
      </c>
      <c r="O163" s="130"/>
      <c r="Q163" s="120"/>
    </row>
    <row r="164" spans="2:17" outlineLevel="1">
      <c r="B164" s="1" t="s">
        <v>19</v>
      </c>
      <c r="C164" s="36">
        <v>44562</v>
      </c>
      <c r="D164" s="37"/>
      <c r="E164" s="81"/>
      <c r="F164" s="76">
        <f>F162</f>
        <v>19.918270689389455</v>
      </c>
      <c r="G164" s="76">
        <f t="shared" ref="G164:L164" si="112">G162</f>
        <v>20.794277459390003</v>
      </c>
      <c r="H164" s="76">
        <f t="shared" si="112"/>
        <v>21.997540020519999</v>
      </c>
      <c r="I164" s="76"/>
      <c r="J164" s="76"/>
      <c r="K164" s="76">
        <f t="shared" si="112"/>
        <v>24.318704220079997</v>
      </c>
      <c r="L164" s="76">
        <f t="shared" si="112"/>
        <v>25.279300230079997</v>
      </c>
      <c r="M164" s="116">
        <f>M151*(1+$E164)</f>
        <v>20.054196097668029</v>
      </c>
      <c r="N164" s="116">
        <f t="shared" ref="N164:Q164" si="113">N151*(1+$E164)</f>
        <v>20.922655935518904</v>
      </c>
      <c r="O164" s="131">
        <f t="shared" si="113"/>
        <v>22.249255174133673</v>
      </c>
      <c r="P164" s="131">
        <f t="shared" si="113"/>
        <v>24.763198322975434</v>
      </c>
      <c r="Q164" s="121">
        <f t="shared" si="113"/>
        <v>25.72379433297543</v>
      </c>
    </row>
    <row r="165" spans="2:17" outlineLevel="1">
      <c r="C165" s="36">
        <v>44593</v>
      </c>
      <c r="D165" s="37"/>
      <c r="E165" s="71"/>
      <c r="F165" s="76">
        <f t="shared" ref="F165:F175" si="114">F164</f>
        <v>19.918270689389455</v>
      </c>
      <c r="G165" s="76">
        <f t="shared" ref="G165:G175" si="115">G164</f>
        <v>20.794277459390003</v>
      </c>
      <c r="H165" s="76">
        <f t="shared" ref="H165:H175" si="116">H164</f>
        <v>21.997540020519999</v>
      </c>
      <c r="I165" s="76"/>
      <c r="J165" s="76"/>
      <c r="K165" s="76">
        <f t="shared" ref="K165:K175" si="117">K164</f>
        <v>24.318704220079997</v>
      </c>
      <c r="L165" s="76">
        <f t="shared" ref="L165:L175" si="118">L164</f>
        <v>25.279300230079997</v>
      </c>
      <c r="O165" s="55"/>
      <c r="Q165" s="119"/>
    </row>
    <row r="166" spans="2:17" outlineLevel="1">
      <c r="C166" s="36">
        <v>44621</v>
      </c>
      <c r="D166" s="37"/>
      <c r="E166" s="72"/>
      <c r="F166" s="76">
        <f t="shared" si="114"/>
        <v>19.918270689389455</v>
      </c>
      <c r="G166" s="76">
        <f t="shared" si="115"/>
        <v>20.794277459390003</v>
      </c>
      <c r="H166" s="76">
        <f t="shared" si="116"/>
        <v>21.997540020519999</v>
      </c>
      <c r="I166" s="76"/>
      <c r="J166" s="76"/>
      <c r="K166" s="76">
        <f t="shared" si="117"/>
        <v>24.318704220079997</v>
      </c>
      <c r="L166" s="76">
        <f t="shared" si="118"/>
        <v>25.279300230079997</v>
      </c>
      <c r="O166" s="55"/>
      <c r="Q166" s="119"/>
    </row>
    <row r="167" spans="2:17" outlineLevel="1">
      <c r="C167" s="36">
        <v>44652</v>
      </c>
      <c r="D167" s="37"/>
      <c r="E167" s="55"/>
      <c r="F167" s="76">
        <f t="shared" si="114"/>
        <v>19.918270689389455</v>
      </c>
      <c r="G167" s="76">
        <f t="shared" si="115"/>
        <v>20.794277459390003</v>
      </c>
      <c r="H167" s="76">
        <f t="shared" si="116"/>
        <v>21.997540020519999</v>
      </c>
      <c r="I167" s="76"/>
      <c r="J167" s="76"/>
      <c r="K167" s="76">
        <f t="shared" si="117"/>
        <v>24.318704220079997</v>
      </c>
      <c r="L167" s="76">
        <f t="shared" si="118"/>
        <v>25.279300230079997</v>
      </c>
      <c r="O167" s="55"/>
      <c r="Q167" s="119"/>
    </row>
    <row r="168" spans="2:17" outlineLevel="1">
      <c r="C168" s="36">
        <v>44682</v>
      </c>
      <c r="D168" s="37"/>
      <c r="E168" s="71"/>
      <c r="F168" s="76">
        <f t="shared" si="114"/>
        <v>19.918270689389455</v>
      </c>
      <c r="G168" s="76">
        <f t="shared" si="115"/>
        <v>20.794277459390003</v>
      </c>
      <c r="H168" s="76">
        <f t="shared" si="116"/>
        <v>21.997540020519999</v>
      </c>
      <c r="I168" s="76"/>
      <c r="J168" s="76"/>
      <c r="K168" s="76">
        <f t="shared" si="117"/>
        <v>24.318704220079997</v>
      </c>
      <c r="L168" s="76">
        <f t="shared" si="118"/>
        <v>25.279300230079997</v>
      </c>
      <c r="O168" s="55"/>
      <c r="Q168" s="119"/>
    </row>
    <row r="169" spans="2:17" outlineLevel="1">
      <c r="C169" s="36">
        <v>44713</v>
      </c>
      <c r="D169" s="37"/>
      <c r="E169" s="72"/>
      <c r="F169" s="76">
        <f t="shared" si="114"/>
        <v>19.918270689389455</v>
      </c>
      <c r="G169" s="76">
        <f t="shared" si="115"/>
        <v>20.794277459390003</v>
      </c>
      <c r="H169" s="76">
        <f t="shared" si="116"/>
        <v>21.997540020519999</v>
      </c>
      <c r="I169" s="76"/>
      <c r="J169" s="76"/>
      <c r="K169" s="76">
        <f t="shared" si="117"/>
        <v>24.318704220079997</v>
      </c>
      <c r="L169" s="76">
        <f t="shared" si="118"/>
        <v>25.279300230079997</v>
      </c>
      <c r="O169" s="55"/>
      <c r="Q169" s="119"/>
    </row>
    <row r="170" spans="2:17" outlineLevel="1">
      <c r="C170" s="36">
        <v>44743</v>
      </c>
      <c r="D170" s="37"/>
      <c r="E170" s="55"/>
      <c r="F170" s="76">
        <f t="shared" si="114"/>
        <v>19.918270689389455</v>
      </c>
      <c r="G170" s="76">
        <f t="shared" si="115"/>
        <v>20.794277459390003</v>
      </c>
      <c r="H170" s="76">
        <f t="shared" si="116"/>
        <v>21.997540020519999</v>
      </c>
      <c r="I170" s="76"/>
      <c r="J170" s="76"/>
      <c r="K170" s="76">
        <f t="shared" si="117"/>
        <v>24.318704220079997</v>
      </c>
      <c r="L170" s="76">
        <f t="shared" si="118"/>
        <v>25.279300230079997</v>
      </c>
      <c r="O170" s="55"/>
      <c r="Q170" s="119"/>
    </row>
    <row r="171" spans="2:17" outlineLevel="1">
      <c r="C171" s="36">
        <v>44774</v>
      </c>
      <c r="D171" s="37"/>
      <c r="E171" s="71"/>
      <c r="F171" s="76">
        <f t="shared" si="114"/>
        <v>19.918270689389455</v>
      </c>
      <c r="G171" s="76">
        <f t="shared" si="115"/>
        <v>20.794277459390003</v>
      </c>
      <c r="H171" s="76">
        <f t="shared" si="116"/>
        <v>21.997540020519999</v>
      </c>
      <c r="I171" s="76"/>
      <c r="J171" s="76"/>
      <c r="K171" s="76">
        <f t="shared" si="117"/>
        <v>24.318704220079997</v>
      </c>
      <c r="L171" s="76">
        <f t="shared" si="118"/>
        <v>25.279300230079997</v>
      </c>
      <c r="O171" s="55"/>
      <c r="Q171" s="119"/>
    </row>
    <row r="172" spans="2:17" outlineLevel="1">
      <c r="C172" s="36">
        <v>44805</v>
      </c>
      <c r="D172" s="37"/>
      <c r="E172" s="72"/>
      <c r="F172" s="76">
        <f t="shared" si="114"/>
        <v>19.918270689389455</v>
      </c>
      <c r="G172" s="76">
        <f t="shared" si="115"/>
        <v>20.794277459390003</v>
      </c>
      <c r="H172" s="76">
        <f t="shared" si="116"/>
        <v>21.997540020519999</v>
      </c>
      <c r="I172" s="76"/>
      <c r="J172" s="76"/>
      <c r="K172" s="76">
        <f t="shared" si="117"/>
        <v>24.318704220079997</v>
      </c>
      <c r="L172" s="76">
        <f t="shared" si="118"/>
        <v>25.279300230079997</v>
      </c>
      <c r="O172" s="55"/>
      <c r="Q172" s="119"/>
    </row>
    <row r="173" spans="2:17" outlineLevel="1">
      <c r="C173" s="36">
        <v>44835</v>
      </c>
      <c r="D173" s="37"/>
      <c r="E173" s="55"/>
      <c r="F173" s="76">
        <f t="shared" si="114"/>
        <v>19.918270689389455</v>
      </c>
      <c r="G173" s="76">
        <f t="shared" si="115"/>
        <v>20.794277459390003</v>
      </c>
      <c r="H173" s="76">
        <f t="shared" si="116"/>
        <v>21.997540020519999</v>
      </c>
      <c r="I173" s="76"/>
      <c r="J173" s="76"/>
      <c r="K173" s="76">
        <f t="shared" si="117"/>
        <v>24.318704220079997</v>
      </c>
      <c r="L173" s="76">
        <f t="shared" si="118"/>
        <v>25.279300230079997</v>
      </c>
      <c r="O173" s="55"/>
      <c r="Q173" s="119"/>
    </row>
    <row r="174" spans="2:17" outlineLevel="1">
      <c r="C174" s="36">
        <v>44866</v>
      </c>
      <c r="D174" s="37"/>
      <c r="E174" s="71"/>
      <c r="F174" s="76">
        <f t="shared" si="114"/>
        <v>19.918270689389455</v>
      </c>
      <c r="G174" s="76">
        <f t="shared" si="115"/>
        <v>20.794277459390003</v>
      </c>
      <c r="H174" s="76">
        <f t="shared" si="116"/>
        <v>21.997540020519999</v>
      </c>
      <c r="I174" s="76"/>
      <c r="J174" s="76"/>
      <c r="K174" s="76">
        <f t="shared" si="117"/>
        <v>24.318704220079997</v>
      </c>
      <c r="L174" s="76">
        <f t="shared" si="118"/>
        <v>25.279300230079997</v>
      </c>
      <c r="O174" s="55"/>
      <c r="Q174" s="119"/>
    </row>
    <row r="175" spans="2:17" ht="13.5" outlineLevel="1" thickBot="1">
      <c r="C175" s="73">
        <v>44896</v>
      </c>
      <c r="D175" s="80"/>
      <c r="E175" s="78"/>
      <c r="F175" s="79">
        <f t="shared" si="114"/>
        <v>19.918270689389455</v>
      </c>
      <c r="G175" s="79">
        <f t="shared" si="115"/>
        <v>20.794277459390003</v>
      </c>
      <c r="H175" s="79">
        <f t="shared" si="116"/>
        <v>21.997540020519999</v>
      </c>
      <c r="I175" s="79"/>
      <c r="J175" s="79"/>
      <c r="K175" s="79">
        <f t="shared" si="117"/>
        <v>24.318704220079997</v>
      </c>
      <c r="L175" s="79">
        <f t="shared" si="118"/>
        <v>25.279300230079997</v>
      </c>
      <c r="O175" s="55"/>
      <c r="Q175" s="119"/>
    </row>
    <row r="176" spans="2:17" s="68" customFormat="1">
      <c r="B176" s="68" t="s">
        <v>20</v>
      </c>
      <c r="C176" s="35">
        <v>2023</v>
      </c>
      <c r="D176" s="70"/>
      <c r="E176" s="74"/>
      <c r="F176" s="75">
        <f>MIN(F177:F188)</f>
        <v>19.918270689389455</v>
      </c>
      <c r="G176" s="75">
        <f t="shared" ref="G176" si="119">MIN(G177:G188)</f>
        <v>20.794277459390003</v>
      </c>
      <c r="H176" s="75">
        <f t="shared" ref="H176" si="120">MIN(H177:H188)</f>
        <v>21.997540020519999</v>
      </c>
      <c r="I176" s="75"/>
      <c r="J176" s="75"/>
      <c r="K176" s="75">
        <f t="shared" ref="K176" si="121">MIN(K177:K188)</f>
        <v>24.318704220079997</v>
      </c>
      <c r="L176" s="75">
        <f t="shared" ref="L176" si="122">MIN(L177:L188)</f>
        <v>25.279300230079997</v>
      </c>
      <c r="O176" s="130"/>
      <c r="Q176" s="120"/>
    </row>
    <row r="177" spans="2:17" outlineLevel="1">
      <c r="B177" s="1" t="s">
        <v>20</v>
      </c>
      <c r="C177" s="36">
        <v>44927</v>
      </c>
      <c r="D177" s="37"/>
      <c r="E177" s="81"/>
      <c r="F177" s="76">
        <f>F175</f>
        <v>19.918270689389455</v>
      </c>
      <c r="G177" s="76">
        <f t="shared" ref="G177:L177" si="123">G175</f>
        <v>20.794277459390003</v>
      </c>
      <c r="H177" s="76">
        <f t="shared" si="123"/>
        <v>21.997540020519999</v>
      </c>
      <c r="I177" s="76"/>
      <c r="J177" s="76"/>
      <c r="K177" s="76">
        <f t="shared" si="123"/>
        <v>24.318704220079997</v>
      </c>
      <c r="L177" s="76">
        <f t="shared" si="123"/>
        <v>25.279300230079997</v>
      </c>
      <c r="M177" s="116">
        <f>M164*(1+$E177)</f>
        <v>20.054196097668029</v>
      </c>
      <c r="N177" s="116">
        <f t="shared" ref="N177:Q177" si="124">N164*(1+$E177)</f>
        <v>20.922655935518904</v>
      </c>
      <c r="O177" s="131">
        <f t="shared" si="124"/>
        <v>22.249255174133673</v>
      </c>
      <c r="P177" s="131">
        <f t="shared" si="124"/>
        <v>24.763198322975434</v>
      </c>
      <c r="Q177" s="121">
        <f t="shared" si="124"/>
        <v>25.72379433297543</v>
      </c>
    </row>
    <row r="178" spans="2:17" outlineLevel="1">
      <c r="C178" s="36">
        <v>44958</v>
      </c>
      <c r="D178" s="37"/>
      <c r="E178" s="71"/>
      <c r="F178" s="76">
        <f t="shared" ref="F178:F188" si="125">F177</f>
        <v>19.918270689389455</v>
      </c>
      <c r="G178" s="76">
        <f t="shared" ref="G178:G188" si="126">G177</f>
        <v>20.794277459390003</v>
      </c>
      <c r="H178" s="76">
        <f t="shared" ref="H178:H188" si="127">H177</f>
        <v>21.997540020519999</v>
      </c>
      <c r="I178" s="76"/>
      <c r="J178" s="76"/>
      <c r="K178" s="76">
        <f t="shared" ref="K178:K188" si="128">K177</f>
        <v>24.318704220079997</v>
      </c>
      <c r="L178" s="76">
        <f t="shared" ref="L178:L188" si="129">L177</f>
        <v>25.279300230079997</v>
      </c>
      <c r="O178" s="55"/>
      <c r="Q178" s="119"/>
    </row>
    <row r="179" spans="2:17" outlineLevel="1">
      <c r="C179" s="36">
        <v>44986</v>
      </c>
      <c r="D179" s="37"/>
      <c r="E179" s="72"/>
      <c r="F179" s="76">
        <f t="shared" si="125"/>
        <v>19.918270689389455</v>
      </c>
      <c r="G179" s="76">
        <f t="shared" si="126"/>
        <v>20.794277459390003</v>
      </c>
      <c r="H179" s="76">
        <f t="shared" si="127"/>
        <v>21.997540020519999</v>
      </c>
      <c r="I179" s="76"/>
      <c r="J179" s="76"/>
      <c r="K179" s="76">
        <f t="shared" si="128"/>
        <v>24.318704220079997</v>
      </c>
      <c r="L179" s="76">
        <f t="shared" si="129"/>
        <v>25.279300230079997</v>
      </c>
      <c r="O179" s="55"/>
      <c r="Q179" s="119"/>
    </row>
    <row r="180" spans="2:17" outlineLevel="1">
      <c r="C180" s="36">
        <v>45017</v>
      </c>
      <c r="D180" s="37"/>
      <c r="E180" s="55"/>
      <c r="F180" s="76">
        <f t="shared" si="125"/>
        <v>19.918270689389455</v>
      </c>
      <c r="G180" s="76">
        <f t="shared" si="126"/>
        <v>20.794277459390003</v>
      </c>
      <c r="H180" s="76">
        <f t="shared" si="127"/>
        <v>21.997540020519999</v>
      </c>
      <c r="I180" s="76"/>
      <c r="J180" s="76"/>
      <c r="K180" s="76">
        <f t="shared" si="128"/>
        <v>24.318704220079997</v>
      </c>
      <c r="L180" s="76">
        <f t="shared" si="129"/>
        <v>25.279300230079997</v>
      </c>
      <c r="O180" s="55"/>
      <c r="Q180" s="119"/>
    </row>
    <row r="181" spans="2:17" outlineLevel="1">
      <c r="C181" s="36">
        <v>45047</v>
      </c>
      <c r="D181" s="37"/>
      <c r="E181" s="71"/>
      <c r="F181" s="76">
        <f t="shared" si="125"/>
        <v>19.918270689389455</v>
      </c>
      <c r="G181" s="76">
        <f t="shared" si="126"/>
        <v>20.794277459390003</v>
      </c>
      <c r="H181" s="76">
        <f t="shared" si="127"/>
        <v>21.997540020519999</v>
      </c>
      <c r="I181" s="76"/>
      <c r="J181" s="76"/>
      <c r="K181" s="76">
        <f t="shared" si="128"/>
        <v>24.318704220079997</v>
      </c>
      <c r="L181" s="76">
        <f t="shared" si="129"/>
        <v>25.279300230079997</v>
      </c>
      <c r="O181" s="55"/>
      <c r="Q181" s="119"/>
    </row>
    <row r="182" spans="2:17" outlineLevel="1">
      <c r="C182" s="36">
        <v>45078</v>
      </c>
      <c r="D182" s="37"/>
      <c r="E182" s="72"/>
      <c r="F182" s="76">
        <f t="shared" si="125"/>
        <v>19.918270689389455</v>
      </c>
      <c r="G182" s="76">
        <f t="shared" si="126"/>
        <v>20.794277459390003</v>
      </c>
      <c r="H182" s="76">
        <f t="shared" si="127"/>
        <v>21.997540020519999</v>
      </c>
      <c r="I182" s="76"/>
      <c r="J182" s="76"/>
      <c r="K182" s="76">
        <f t="shared" si="128"/>
        <v>24.318704220079997</v>
      </c>
      <c r="L182" s="76">
        <f t="shared" si="129"/>
        <v>25.279300230079997</v>
      </c>
      <c r="O182" s="55"/>
      <c r="Q182" s="119"/>
    </row>
    <row r="183" spans="2:17" outlineLevel="1">
      <c r="C183" s="36">
        <v>45108</v>
      </c>
      <c r="D183" s="37"/>
      <c r="E183" s="55"/>
      <c r="F183" s="76">
        <f t="shared" si="125"/>
        <v>19.918270689389455</v>
      </c>
      <c r="G183" s="76">
        <f t="shared" si="126"/>
        <v>20.794277459390003</v>
      </c>
      <c r="H183" s="76">
        <f t="shared" si="127"/>
        <v>21.997540020519999</v>
      </c>
      <c r="I183" s="76"/>
      <c r="J183" s="76"/>
      <c r="K183" s="76">
        <f t="shared" si="128"/>
        <v>24.318704220079997</v>
      </c>
      <c r="L183" s="76">
        <f t="shared" si="129"/>
        <v>25.279300230079997</v>
      </c>
      <c r="O183" s="55"/>
      <c r="Q183" s="119"/>
    </row>
    <row r="184" spans="2:17" outlineLevel="1">
      <c r="C184" s="36">
        <v>45139</v>
      </c>
      <c r="D184" s="37"/>
      <c r="E184" s="71"/>
      <c r="F184" s="76">
        <f t="shared" si="125"/>
        <v>19.918270689389455</v>
      </c>
      <c r="G184" s="76">
        <f t="shared" si="126"/>
        <v>20.794277459390003</v>
      </c>
      <c r="H184" s="76">
        <f t="shared" si="127"/>
        <v>21.997540020519999</v>
      </c>
      <c r="I184" s="76"/>
      <c r="J184" s="76"/>
      <c r="K184" s="76">
        <f t="shared" si="128"/>
        <v>24.318704220079997</v>
      </c>
      <c r="L184" s="76">
        <f t="shared" si="129"/>
        <v>25.279300230079997</v>
      </c>
      <c r="O184" s="55"/>
      <c r="Q184" s="119"/>
    </row>
    <row r="185" spans="2:17" outlineLevel="1">
      <c r="C185" s="36">
        <v>45170</v>
      </c>
      <c r="D185" s="37"/>
      <c r="E185" s="72"/>
      <c r="F185" s="76">
        <f t="shared" si="125"/>
        <v>19.918270689389455</v>
      </c>
      <c r="G185" s="76">
        <f t="shared" si="126"/>
        <v>20.794277459390003</v>
      </c>
      <c r="H185" s="76">
        <f t="shared" si="127"/>
        <v>21.997540020519999</v>
      </c>
      <c r="I185" s="76"/>
      <c r="J185" s="76"/>
      <c r="K185" s="76">
        <f t="shared" si="128"/>
        <v>24.318704220079997</v>
      </c>
      <c r="L185" s="76">
        <f t="shared" si="129"/>
        <v>25.279300230079997</v>
      </c>
      <c r="O185" s="55"/>
      <c r="Q185" s="119"/>
    </row>
    <row r="186" spans="2:17" outlineLevel="1">
      <c r="C186" s="36">
        <v>45200</v>
      </c>
      <c r="D186" s="37"/>
      <c r="E186" s="55"/>
      <c r="F186" s="76">
        <f t="shared" si="125"/>
        <v>19.918270689389455</v>
      </c>
      <c r="G186" s="76">
        <f t="shared" si="126"/>
        <v>20.794277459390003</v>
      </c>
      <c r="H186" s="76">
        <f t="shared" si="127"/>
        <v>21.997540020519999</v>
      </c>
      <c r="I186" s="76"/>
      <c r="J186" s="76"/>
      <c r="K186" s="76">
        <f t="shared" si="128"/>
        <v>24.318704220079997</v>
      </c>
      <c r="L186" s="76">
        <f t="shared" si="129"/>
        <v>25.279300230079997</v>
      </c>
      <c r="O186" s="55"/>
      <c r="Q186" s="119"/>
    </row>
    <row r="187" spans="2:17" outlineLevel="1">
      <c r="C187" s="36">
        <v>45231</v>
      </c>
      <c r="D187" s="37"/>
      <c r="E187" s="71"/>
      <c r="F187" s="76">
        <f t="shared" si="125"/>
        <v>19.918270689389455</v>
      </c>
      <c r="G187" s="76">
        <f t="shared" si="126"/>
        <v>20.794277459390003</v>
      </c>
      <c r="H187" s="76">
        <f t="shared" si="127"/>
        <v>21.997540020519999</v>
      </c>
      <c r="I187" s="76"/>
      <c r="J187" s="76"/>
      <c r="K187" s="76">
        <f t="shared" si="128"/>
        <v>24.318704220079997</v>
      </c>
      <c r="L187" s="76">
        <f t="shared" si="129"/>
        <v>25.279300230079997</v>
      </c>
      <c r="O187" s="55"/>
      <c r="Q187" s="119"/>
    </row>
    <row r="188" spans="2:17" ht="13.5" outlineLevel="1" thickBot="1">
      <c r="C188" s="73">
        <v>45261</v>
      </c>
      <c r="D188" s="80"/>
      <c r="E188" s="78"/>
      <c r="F188" s="79">
        <f t="shared" si="125"/>
        <v>19.918270689389455</v>
      </c>
      <c r="G188" s="79">
        <f t="shared" si="126"/>
        <v>20.794277459390003</v>
      </c>
      <c r="H188" s="79">
        <f t="shared" si="127"/>
        <v>21.997540020519999</v>
      </c>
      <c r="I188" s="79"/>
      <c r="J188" s="79"/>
      <c r="K188" s="79">
        <f t="shared" si="128"/>
        <v>24.318704220079997</v>
      </c>
      <c r="L188" s="79">
        <f t="shared" si="129"/>
        <v>25.279300230079997</v>
      </c>
      <c r="O188" s="55"/>
      <c r="Q188" s="119"/>
    </row>
    <row r="189" spans="2:17" s="68" customFormat="1">
      <c r="B189" s="68" t="s">
        <v>21</v>
      </c>
      <c r="C189" s="35">
        <v>2024</v>
      </c>
      <c r="D189" s="70"/>
      <c r="E189" s="74"/>
      <c r="F189" s="75">
        <f>MIN(F190:F201)</f>
        <v>19.918270689389455</v>
      </c>
      <c r="G189" s="75">
        <f t="shared" ref="G189" si="130">MIN(G190:G201)</f>
        <v>20.794277459390003</v>
      </c>
      <c r="H189" s="75">
        <f t="shared" ref="H189" si="131">MIN(H190:H201)</f>
        <v>21.997540020519999</v>
      </c>
      <c r="I189" s="75"/>
      <c r="J189" s="75"/>
      <c r="K189" s="75">
        <f t="shared" ref="K189" si="132">MIN(K190:K201)</f>
        <v>24.318704220079997</v>
      </c>
      <c r="L189" s="75">
        <f t="shared" ref="L189" si="133">MIN(L190:L201)</f>
        <v>25.279300230079997</v>
      </c>
      <c r="O189" s="130"/>
      <c r="Q189" s="120"/>
    </row>
    <row r="190" spans="2:17" outlineLevel="1">
      <c r="B190" s="1" t="s">
        <v>21</v>
      </c>
      <c r="C190" s="36">
        <v>45292</v>
      </c>
      <c r="D190" s="37"/>
      <c r="E190" s="81"/>
      <c r="F190" s="76">
        <f>F188</f>
        <v>19.918270689389455</v>
      </c>
      <c r="G190" s="76">
        <f t="shared" ref="G190:L190" si="134">G188</f>
        <v>20.794277459390003</v>
      </c>
      <c r="H190" s="76">
        <f t="shared" si="134"/>
        <v>21.997540020519999</v>
      </c>
      <c r="I190" s="76"/>
      <c r="J190" s="76"/>
      <c r="K190" s="76">
        <f t="shared" si="134"/>
        <v>24.318704220079997</v>
      </c>
      <c r="L190" s="76">
        <f t="shared" si="134"/>
        <v>25.279300230079997</v>
      </c>
      <c r="M190" s="116">
        <f>M177*(1+$E190)</f>
        <v>20.054196097668029</v>
      </c>
      <c r="N190" s="116">
        <f t="shared" ref="N190:Q190" si="135">N177*(1+$E190)</f>
        <v>20.922655935518904</v>
      </c>
      <c r="O190" s="131">
        <f t="shared" si="135"/>
        <v>22.249255174133673</v>
      </c>
      <c r="P190" s="131">
        <f t="shared" si="135"/>
        <v>24.763198322975434</v>
      </c>
      <c r="Q190" s="121">
        <f t="shared" si="135"/>
        <v>25.72379433297543</v>
      </c>
    </row>
    <row r="191" spans="2:17" outlineLevel="1">
      <c r="C191" s="36">
        <v>45323</v>
      </c>
      <c r="D191" s="37"/>
      <c r="E191" s="71"/>
      <c r="F191" s="76">
        <f t="shared" ref="F191:F201" si="136">F190</f>
        <v>19.918270689389455</v>
      </c>
      <c r="G191" s="76">
        <f t="shared" ref="G191:G201" si="137">G190</f>
        <v>20.794277459390003</v>
      </c>
      <c r="H191" s="76">
        <f t="shared" ref="H191:H201" si="138">H190</f>
        <v>21.997540020519999</v>
      </c>
      <c r="I191" s="76"/>
      <c r="J191" s="76"/>
      <c r="K191" s="76">
        <f t="shared" ref="K191:K201" si="139">K190</f>
        <v>24.318704220079997</v>
      </c>
      <c r="L191" s="76">
        <f t="shared" ref="L191:L201" si="140">L190</f>
        <v>25.279300230079997</v>
      </c>
      <c r="O191" s="55"/>
      <c r="Q191" s="119"/>
    </row>
    <row r="192" spans="2:17" outlineLevel="1">
      <c r="C192" s="36">
        <v>45352</v>
      </c>
      <c r="D192" s="37"/>
      <c r="E192" s="72"/>
      <c r="F192" s="76">
        <f t="shared" si="136"/>
        <v>19.918270689389455</v>
      </c>
      <c r="G192" s="76">
        <f t="shared" si="137"/>
        <v>20.794277459390003</v>
      </c>
      <c r="H192" s="76">
        <f t="shared" si="138"/>
        <v>21.997540020519999</v>
      </c>
      <c r="I192" s="76"/>
      <c r="J192" s="76"/>
      <c r="K192" s="76">
        <f t="shared" si="139"/>
        <v>24.318704220079997</v>
      </c>
      <c r="L192" s="76">
        <f t="shared" si="140"/>
        <v>25.279300230079997</v>
      </c>
      <c r="O192" s="55"/>
      <c r="Q192" s="119"/>
    </row>
    <row r="193" spans="2:17" outlineLevel="1">
      <c r="C193" s="36">
        <v>45383</v>
      </c>
      <c r="D193" s="37"/>
      <c r="E193" s="55"/>
      <c r="F193" s="76">
        <f t="shared" si="136"/>
        <v>19.918270689389455</v>
      </c>
      <c r="G193" s="76">
        <f t="shared" si="137"/>
        <v>20.794277459390003</v>
      </c>
      <c r="H193" s="76">
        <f t="shared" si="138"/>
        <v>21.997540020519999</v>
      </c>
      <c r="I193" s="76"/>
      <c r="J193" s="76"/>
      <c r="K193" s="76">
        <f t="shared" si="139"/>
        <v>24.318704220079997</v>
      </c>
      <c r="L193" s="76">
        <f t="shared" si="140"/>
        <v>25.279300230079997</v>
      </c>
      <c r="O193" s="55"/>
      <c r="Q193" s="119"/>
    </row>
    <row r="194" spans="2:17" outlineLevel="1">
      <c r="C194" s="36">
        <v>45413</v>
      </c>
      <c r="D194" s="37"/>
      <c r="E194" s="71"/>
      <c r="F194" s="76">
        <f t="shared" si="136"/>
        <v>19.918270689389455</v>
      </c>
      <c r="G194" s="76">
        <f t="shared" si="137"/>
        <v>20.794277459390003</v>
      </c>
      <c r="H194" s="76">
        <f t="shared" si="138"/>
        <v>21.997540020519999</v>
      </c>
      <c r="I194" s="76"/>
      <c r="J194" s="76"/>
      <c r="K194" s="76">
        <f t="shared" si="139"/>
        <v>24.318704220079997</v>
      </c>
      <c r="L194" s="76">
        <f t="shared" si="140"/>
        <v>25.279300230079997</v>
      </c>
      <c r="O194" s="55"/>
      <c r="Q194" s="119"/>
    </row>
    <row r="195" spans="2:17" outlineLevel="1">
      <c r="C195" s="36">
        <v>45444</v>
      </c>
      <c r="D195" s="37"/>
      <c r="E195" s="72"/>
      <c r="F195" s="76">
        <f t="shared" si="136"/>
        <v>19.918270689389455</v>
      </c>
      <c r="G195" s="76">
        <f t="shared" si="137"/>
        <v>20.794277459390003</v>
      </c>
      <c r="H195" s="76">
        <f t="shared" si="138"/>
        <v>21.997540020519999</v>
      </c>
      <c r="I195" s="76"/>
      <c r="J195" s="76"/>
      <c r="K195" s="76">
        <f t="shared" si="139"/>
        <v>24.318704220079997</v>
      </c>
      <c r="L195" s="76">
        <f t="shared" si="140"/>
        <v>25.279300230079997</v>
      </c>
      <c r="O195" s="55"/>
      <c r="Q195" s="119"/>
    </row>
    <row r="196" spans="2:17" outlineLevel="1">
      <c r="C196" s="36">
        <v>45474</v>
      </c>
      <c r="D196" s="37"/>
      <c r="E196" s="55"/>
      <c r="F196" s="76">
        <f t="shared" si="136"/>
        <v>19.918270689389455</v>
      </c>
      <c r="G196" s="76">
        <f t="shared" si="137"/>
        <v>20.794277459390003</v>
      </c>
      <c r="H196" s="76">
        <f t="shared" si="138"/>
        <v>21.997540020519999</v>
      </c>
      <c r="I196" s="76"/>
      <c r="J196" s="76"/>
      <c r="K196" s="76">
        <f t="shared" si="139"/>
        <v>24.318704220079997</v>
      </c>
      <c r="L196" s="76">
        <f t="shared" si="140"/>
        <v>25.279300230079997</v>
      </c>
      <c r="O196" s="55"/>
      <c r="Q196" s="119"/>
    </row>
    <row r="197" spans="2:17" outlineLevel="1">
      <c r="C197" s="36">
        <v>45505</v>
      </c>
      <c r="D197" s="37"/>
      <c r="E197" s="71"/>
      <c r="F197" s="76">
        <f t="shared" si="136"/>
        <v>19.918270689389455</v>
      </c>
      <c r="G197" s="76">
        <f t="shared" si="137"/>
        <v>20.794277459390003</v>
      </c>
      <c r="H197" s="76">
        <f t="shared" si="138"/>
        <v>21.997540020519999</v>
      </c>
      <c r="I197" s="76"/>
      <c r="J197" s="76"/>
      <c r="K197" s="76">
        <f t="shared" si="139"/>
        <v>24.318704220079997</v>
      </c>
      <c r="L197" s="76">
        <f t="shared" si="140"/>
        <v>25.279300230079997</v>
      </c>
      <c r="O197" s="55"/>
      <c r="Q197" s="119"/>
    </row>
    <row r="198" spans="2:17" outlineLevel="1">
      <c r="C198" s="36">
        <v>45536</v>
      </c>
      <c r="D198" s="37"/>
      <c r="E198" s="72"/>
      <c r="F198" s="76">
        <f t="shared" si="136"/>
        <v>19.918270689389455</v>
      </c>
      <c r="G198" s="76">
        <f t="shared" si="137"/>
        <v>20.794277459390003</v>
      </c>
      <c r="H198" s="76">
        <f t="shared" si="138"/>
        <v>21.997540020519999</v>
      </c>
      <c r="I198" s="76"/>
      <c r="J198" s="76"/>
      <c r="K198" s="76">
        <f t="shared" si="139"/>
        <v>24.318704220079997</v>
      </c>
      <c r="L198" s="76">
        <f t="shared" si="140"/>
        <v>25.279300230079997</v>
      </c>
      <c r="O198" s="55"/>
      <c r="Q198" s="119"/>
    </row>
    <row r="199" spans="2:17" outlineLevel="1">
      <c r="C199" s="36">
        <v>45566</v>
      </c>
      <c r="D199" s="37"/>
      <c r="E199" s="55"/>
      <c r="F199" s="76">
        <f t="shared" si="136"/>
        <v>19.918270689389455</v>
      </c>
      <c r="G199" s="76">
        <f t="shared" si="137"/>
        <v>20.794277459390003</v>
      </c>
      <c r="H199" s="76">
        <f t="shared" si="138"/>
        <v>21.997540020519999</v>
      </c>
      <c r="I199" s="76"/>
      <c r="J199" s="76"/>
      <c r="K199" s="76">
        <f t="shared" si="139"/>
        <v>24.318704220079997</v>
      </c>
      <c r="L199" s="76">
        <f t="shared" si="140"/>
        <v>25.279300230079997</v>
      </c>
      <c r="O199" s="55"/>
      <c r="Q199" s="119"/>
    </row>
    <row r="200" spans="2:17" outlineLevel="1">
      <c r="C200" s="36">
        <v>45597</v>
      </c>
      <c r="D200" s="37"/>
      <c r="E200" s="71"/>
      <c r="F200" s="76">
        <f t="shared" si="136"/>
        <v>19.918270689389455</v>
      </c>
      <c r="G200" s="76">
        <f t="shared" si="137"/>
        <v>20.794277459390003</v>
      </c>
      <c r="H200" s="76">
        <f t="shared" si="138"/>
        <v>21.997540020519999</v>
      </c>
      <c r="I200" s="76"/>
      <c r="J200" s="76"/>
      <c r="K200" s="76">
        <f t="shared" si="139"/>
        <v>24.318704220079997</v>
      </c>
      <c r="L200" s="76">
        <f t="shared" si="140"/>
        <v>25.279300230079997</v>
      </c>
      <c r="O200" s="55"/>
      <c r="Q200" s="119"/>
    </row>
    <row r="201" spans="2:17" ht="13.5" outlineLevel="1" thickBot="1">
      <c r="C201" s="73">
        <v>45627</v>
      </c>
      <c r="D201" s="80"/>
      <c r="E201" s="78"/>
      <c r="F201" s="79">
        <f t="shared" si="136"/>
        <v>19.918270689389455</v>
      </c>
      <c r="G201" s="79">
        <f t="shared" si="137"/>
        <v>20.794277459390003</v>
      </c>
      <c r="H201" s="79">
        <f t="shared" si="138"/>
        <v>21.997540020519999</v>
      </c>
      <c r="I201" s="79"/>
      <c r="J201" s="79"/>
      <c r="K201" s="79">
        <f t="shared" si="139"/>
        <v>24.318704220079997</v>
      </c>
      <c r="L201" s="79">
        <f t="shared" si="140"/>
        <v>25.279300230079997</v>
      </c>
      <c r="O201" s="55"/>
      <c r="Q201" s="119"/>
    </row>
    <row r="202" spans="2:17" s="68" customFormat="1">
      <c r="B202" s="68" t="s">
        <v>22</v>
      </c>
      <c r="C202" s="35">
        <v>2025</v>
      </c>
      <c r="D202" s="70"/>
      <c r="E202" s="74"/>
      <c r="F202" s="75">
        <f>MIN(F203:F214)</f>
        <v>19.918270689389455</v>
      </c>
      <c r="G202" s="75">
        <f t="shared" ref="G202" si="141">MIN(G203:G214)</f>
        <v>20.794277459390003</v>
      </c>
      <c r="H202" s="75">
        <f t="shared" ref="H202" si="142">MIN(H203:H214)</f>
        <v>21.997540020519999</v>
      </c>
      <c r="I202" s="75"/>
      <c r="J202" s="75"/>
      <c r="K202" s="75">
        <f t="shared" ref="K202" si="143">MIN(K203:K214)</f>
        <v>24.318704220079997</v>
      </c>
      <c r="L202" s="75">
        <f t="shared" ref="L202" si="144">MIN(L203:L214)</f>
        <v>25.279300230079997</v>
      </c>
      <c r="O202" s="130"/>
      <c r="Q202" s="120"/>
    </row>
    <row r="203" spans="2:17" outlineLevel="1">
      <c r="B203" s="1" t="s">
        <v>22</v>
      </c>
      <c r="C203" s="36">
        <v>45658</v>
      </c>
      <c r="D203" s="37"/>
      <c r="E203" s="81"/>
      <c r="F203" s="76">
        <f>F201</f>
        <v>19.918270689389455</v>
      </c>
      <c r="G203" s="76">
        <f t="shared" ref="G203:L203" si="145">G201</f>
        <v>20.794277459390003</v>
      </c>
      <c r="H203" s="76">
        <f t="shared" si="145"/>
        <v>21.997540020519999</v>
      </c>
      <c r="I203" s="76"/>
      <c r="J203" s="76"/>
      <c r="K203" s="76">
        <f t="shared" si="145"/>
        <v>24.318704220079997</v>
      </c>
      <c r="L203" s="76">
        <f t="shared" si="145"/>
        <v>25.279300230079997</v>
      </c>
      <c r="M203" s="116">
        <f>M190*(1+$E203)</f>
        <v>20.054196097668029</v>
      </c>
      <c r="N203" s="116">
        <f t="shared" ref="N203:Q203" si="146">N190*(1+$E203)</f>
        <v>20.922655935518904</v>
      </c>
      <c r="O203" s="131">
        <f t="shared" si="146"/>
        <v>22.249255174133673</v>
      </c>
      <c r="P203" s="131">
        <f t="shared" si="146"/>
        <v>24.763198322975434</v>
      </c>
      <c r="Q203" s="121">
        <f t="shared" si="146"/>
        <v>25.72379433297543</v>
      </c>
    </row>
    <row r="204" spans="2:17" outlineLevel="1">
      <c r="C204" s="36">
        <v>45689</v>
      </c>
      <c r="D204" s="37"/>
      <c r="E204" s="71"/>
      <c r="F204" s="76">
        <f t="shared" ref="F204:F214" si="147">F203</f>
        <v>19.918270689389455</v>
      </c>
      <c r="G204" s="76">
        <f t="shared" ref="G204:G214" si="148">G203</f>
        <v>20.794277459390003</v>
      </c>
      <c r="H204" s="76">
        <f t="shared" ref="H204:H214" si="149">H203</f>
        <v>21.997540020519999</v>
      </c>
      <c r="I204" s="76"/>
      <c r="J204" s="76"/>
      <c r="K204" s="76">
        <f t="shared" ref="K204:K214" si="150">K203</f>
        <v>24.318704220079997</v>
      </c>
      <c r="L204" s="76">
        <f t="shared" ref="L204:L214" si="151">L203</f>
        <v>25.279300230079997</v>
      </c>
      <c r="O204" s="55"/>
      <c r="Q204" s="119"/>
    </row>
    <row r="205" spans="2:17" outlineLevel="1">
      <c r="C205" s="36">
        <v>45717</v>
      </c>
      <c r="D205" s="37"/>
      <c r="E205" s="72"/>
      <c r="F205" s="76">
        <f t="shared" si="147"/>
        <v>19.918270689389455</v>
      </c>
      <c r="G205" s="76">
        <f t="shared" si="148"/>
        <v>20.794277459390003</v>
      </c>
      <c r="H205" s="76">
        <f t="shared" si="149"/>
        <v>21.997540020519999</v>
      </c>
      <c r="I205" s="76"/>
      <c r="J205" s="76"/>
      <c r="K205" s="76">
        <f t="shared" si="150"/>
        <v>24.318704220079997</v>
      </c>
      <c r="L205" s="76">
        <f t="shared" si="151"/>
        <v>25.279300230079997</v>
      </c>
      <c r="O205" s="55"/>
      <c r="Q205" s="119"/>
    </row>
    <row r="206" spans="2:17" outlineLevel="1">
      <c r="C206" s="36">
        <v>45748</v>
      </c>
      <c r="D206" s="37"/>
      <c r="E206" s="55"/>
      <c r="F206" s="76">
        <f t="shared" si="147"/>
        <v>19.918270689389455</v>
      </c>
      <c r="G206" s="76">
        <f t="shared" si="148"/>
        <v>20.794277459390003</v>
      </c>
      <c r="H206" s="76">
        <f t="shared" si="149"/>
        <v>21.997540020519999</v>
      </c>
      <c r="I206" s="76"/>
      <c r="J206" s="76"/>
      <c r="K206" s="76">
        <f t="shared" si="150"/>
        <v>24.318704220079997</v>
      </c>
      <c r="L206" s="76">
        <f t="shared" si="151"/>
        <v>25.279300230079997</v>
      </c>
      <c r="O206" s="55"/>
      <c r="Q206" s="119"/>
    </row>
    <row r="207" spans="2:17" outlineLevel="1">
      <c r="C207" s="36">
        <v>45778</v>
      </c>
      <c r="D207" s="37"/>
      <c r="E207" s="71"/>
      <c r="F207" s="76">
        <f t="shared" si="147"/>
        <v>19.918270689389455</v>
      </c>
      <c r="G207" s="76">
        <f t="shared" si="148"/>
        <v>20.794277459390003</v>
      </c>
      <c r="H207" s="76">
        <f t="shared" si="149"/>
        <v>21.997540020519999</v>
      </c>
      <c r="I207" s="76"/>
      <c r="J207" s="76"/>
      <c r="K207" s="76">
        <f t="shared" si="150"/>
        <v>24.318704220079997</v>
      </c>
      <c r="L207" s="76">
        <f t="shared" si="151"/>
        <v>25.279300230079997</v>
      </c>
      <c r="O207" s="55"/>
      <c r="Q207" s="119"/>
    </row>
    <row r="208" spans="2:17" outlineLevel="1">
      <c r="C208" s="36">
        <v>45809</v>
      </c>
      <c r="D208" s="37"/>
      <c r="E208" s="72"/>
      <c r="F208" s="76">
        <f t="shared" si="147"/>
        <v>19.918270689389455</v>
      </c>
      <c r="G208" s="76">
        <f t="shared" si="148"/>
        <v>20.794277459390003</v>
      </c>
      <c r="H208" s="76">
        <f t="shared" si="149"/>
        <v>21.997540020519999</v>
      </c>
      <c r="I208" s="76"/>
      <c r="J208" s="76"/>
      <c r="K208" s="76">
        <f t="shared" si="150"/>
        <v>24.318704220079997</v>
      </c>
      <c r="L208" s="76">
        <f t="shared" si="151"/>
        <v>25.279300230079997</v>
      </c>
      <c r="O208" s="55"/>
      <c r="Q208" s="119"/>
    </row>
    <row r="209" spans="3:17" outlineLevel="1">
      <c r="C209" s="36">
        <v>45839</v>
      </c>
      <c r="D209" s="37"/>
      <c r="E209" s="55"/>
      <c r="F209" s="76">
        <f t="shared" si="147"/>
        <v>19.918270689389455</v>
      </c>
      <c r="G209" s="76">
        <f t="shared" si="148"/>
        <v>20.794277459390003</v>
      </c>
      <c r="H209" s="76">
        <f t="shared" si="149"/>
        <v>21.997540020519999</v>
      </c>
      <c r="I209" s="76"/>
      <c r="J209" s="76"/>
      <c r="K209" s="76">
        <f t="shared" si="150"/>
        <v>24.318704220079997</v>
      </c>
      <c r="L209" s="76">
        <f t="shared" si="151"/>
        <v>25.279300230079997</v>
      </c>
      <c r="O209" s="55"/>
      <c r="Q209" s="119"/>
    </row>
    <row r="210" spans="3:17" outlineLevel="1">
      <c r="C210" s="36">
        <v>45870</v>
      </c>
      <c r="D210" s="37"/>
      <c r="E210" s="71"/>
      <c r="F210" s="76">
        <f t="shared" si="147"/>
        <v>19.918270689389455</v>
      </c>
      <c r="G210" s="76">
        <f t="shared" si="148"/>
        <v>20.794277459390003</v>
      </c>
      <c r="H210" s="76">
        <f t="shared" si="149"/>
        <v>21.997540020519999</v>
      </c>
      <c r="I210" s="76"/>
      <c r="J210" s="76"/>
      <c r="K210" s="76">
        <f t="shared" si="150"/>
        <v>24.318704220079997</v>
      </c>
      <c r="L210" s="76">
        <f t="shared" si="151"/>
        <v>25.279300230079997</v>
      </c>
      <c r="O210" s="55"/>
      <c r="Q210" s="119"/>
    </row>
    <row r="211" spans="3:17" outlineLevel="1">
      <c r="C211" s="36">
        <v>45901</v>
      </c>
      <c r="D211" s="37"/>
      <c r="E211" s="72"/>
      <c r="F211" s="76">
        <f t="shared" si="147"/>
        <v>19.918270689389455</v>
      </c>
      <c r="G211" s="76">
        <f t="shared" si="148"/>
        <v>20.794277459390003</v>
      </c>
      <c r="H211" s="76">
        <f t="shared" si="149"/>
        <v>21.997540020519999</v>
      </c>
      <c r="I211" s="76"/>
      <c r="J211" s="76"/>
      <c r="K211" s="76">
        <f t="shared" si="150"/>
        <v>24.318704220079997</v>
      </c>
      <c r="L211" s="76">
        <f t="shared" si="151"/>
        <v>25.279300230079997</v>
      </c>
      <c r="O211" s="55"/>
      <c r="Q211" s="119"/>
    </row>
    <row r="212" spans="3:17" outlineLevel="1">
      <c r="C212" s="36">
        <v>45931</v>
      </c>
      <c r="D212" s="37"/>
      <c r="E212" s="55"/>
      <c r="F212" s="76">
        <f t="shared" si="147"/>
        <v>19.918270689389455</v>
      </c>
      <c r="G212" s="76">
        <f t="shared" si="148"/>
        <v>20.794277459390003</v>
      </c>
      <c r="H212" s="76">
        <f t="shared" si="149"/>
        <v>21.997540020519999</v>
      </c>
      <c r="I212" s="76"/>
      <c r="J212" s="76"/>
      <c r="K212" s="76">
        <f t="shared" si="150"/>
        <v>24.318704220079997</v>
      </c>
      <c r="L212" s="76">
        <f t="shared" si="151"/>
        <v>25.279300230079997</v>
      </c>
      <c r="O212" s="55"/>
      <c r="Q212" s="119"/>
    </row>
    <row r="213" spans="3:17" outlineLevel="1">
      <c r="C213" s="36">
        <v>45962</v>
      </c>
      <c r="D213" s="37"/>
      <c r="E213" s="71"/>
      <c r="F213" s="76">
        <f t="shared" si="147"/>
        <v>19.918270689389455</v>
      </c>
      <c r="G213" s="76">
        <f t="shared" si="148"/>
        <v>20.794277459390003</v>
      </c>
      <c r="H213" s="76">
        <f t="shared" si="149"/>
        <v>21.997540020519999</v>
      </c>
      <c r="I213" s="76"/>
      <c r="J213" s="76"/>
      <c r="K213" s="76">
        <f t="shared" si="150"/>
        <v>24.318704220079997</v>
      </c>
      <c r="L213" s="76">
        <f t="shared" si="151"/>
        <v>25.279300230079997</v>
      </c>
      <c r="O213" s="55"/>
      <c r="Q213" s="119"/>
    </row>
    <row r="214" spans="3:17" ht="13.5" outlineLevel="1" thickBot="1">
      <c r="C214" s="73">
        <v>45992</v>
      </c>
      <c r="D214" s="80"/>
      <c r="E214" s="78"/>
      <c r="F214" s="79">
        <f t="shared" si="147"/>
        <v>19.918270689389455</v>
      </c>
      <c r="G214" s="79">
        <f t="shared" si="148"/>
        <v>20.794277459390003</v>
      </c>
      <c r="H214" s="79">
        <f t="shared" si="149"/>
        <v>21.997540020519999</v>
      </c>
      <c r="I214" s="79"/>
      <c r="J214" s="79"/>
      <c r="K214" s="79">
        <f t="shared" si="150"/>
        <v>24.318704220079997</v>
      </c>
      <c r="L214" s="79">
        <f t="shared" si="151"/>
        <v>25.279300230079997</v>
      </c>
      <c r="M214" s="132"/>
      <c r="N214" s="133"/>
      <c r="O214" s="133"/>
      <c r="P214" s="133"/>
      <c r="Q214" s="134"/>
    </row>
  </sheetData>
  <dataConsolidate/>
  <mergeCells count="13">
    <mergeCell ref="M58:Q58"/>
    <mergeCell ref="F57:L57"/>
    <mergeCell ref="C2:E3"/>
    <mergeCell ref="C6:C9"/>
    <mergeCell ref="O12:Q12"/>
    <mergeCell ref="F2:L2"/>
    <mergeCell ref="F13:L13"/>
    <mergeCell ref="C41:C44"/>
    <mergeCell ref="D50:E50"/>
    <mergeCell ref="D51:E51"/>
    <mergeCell ref="D52:E52"/>
    <mergeCell ref="D53:E53"/>
    <mergeCell ref="D54:E54"/>
  </mergeCells>
  <phoneticPr fontId="0" type="noConversion"/>
  <conditionalFormatting sqref="B14:S38">
    <cfRule type="expression" dxfId="362" priority="360">
      <formula>$B14="Validated"</formula>
    </cfRule>
    <cfRule type="expression" dxfId="361" priority="364">
      <formula>$B14="Canceled"</formula>
    </cfRule>
  </conditionalFormatting>
  <conditionalFormatting sqref="B41:B49 M41:P49">
    <cfRule type="expression" dxfId="360" priority="241">
      <formula>$B41="Validated"</formula>
    </cfRule>
    <cfRule type="expression" dxfId="359" priority="242">
      <formula>$B41="Canceled"</formula>
    </cfRule>
  </conditionalFormatting>
  <conditionalFormatting sqref="F60">
    <cfRule type="cellIs" dxfId="358" priority="151" operator="notEqual">
      <formula>F59</formula>
    </cfRule>
  </conditionalFormatting>
  <conditionalFormatting sqref="F61:F71">
    <cfRule type="cellIs" dxfId="357" priority="150" operator="notEqual">
      <formula>F60</formula>
    </cfRule>
  </conditionalFormatting>
  <conditionalFormatting sqref="F72">
    <cfRule type="cellIs" dxfId="356" priority="149" operator="notEqual">
      <formula>F59</formula>
    </cfRule>
  </conditionalFormatting>
  <conditionalFormatting sqref="F73">
    <cfRule type="cellIs" dxfId="355" priority="148" operator="notEqual">
      <formula>F71</formula>
    </cfRule>
  </conditionalFormatting>
  <conditionalFormatting sqref="F74:F84">
    <cfRule type="cellIs" dxfId="354" priority="147" operator="notEqual">
      <formula>F73</formula>
    </cfRule>
  </conditionalFormatting>
  <conditionalFormatting sqref="F86">
    <cfRule type="cellIs" dxfId="353" priority="146" operator="notEqual">
      <formula>F84</formula>
    </cfRule>
  </conditionalFormatting>
  <conditionalFormatting sqref="F87:F97">
    <cfRule type="cellIs" dxfId="352" priority="145" operator="notEqual">
      <formula>F86</formula>
    </cfRule>
  </conditionalFormatting>
  <conditionalFormatting sqref="F99">
    <cfRule type="cellIs" dxfId="351" priority="144" operator="notEqual">
      <formula>F97</formula>
    </cfRule>
  </conditionalFormatting>
  <conditionalFormatting sqref="F100:F110">
    <cfRule type="cellIs" dxfId="350" priority="143" operator="notEqual">
      <formula>F99</formula>
    </cfRule>
  </conditionalFormatting>
  <conditionalFormatting sqref="F112">
    <cfRule type="cellIs" dxfId="349" priority="142" operator="notEqual">
      <formula>F110</formula>
    </cfRule>
  </conditionalFormatting>
  <conditionalFormatting sqref="F113:F123">
    <cfRule type="cellIs" dxfId="348" priority="141" operator="notEqual">
      <formula>F112</formula>
    </cfRule>
  </conditionalFormatting>
  <conditionalFormatting sqref="F125">
    <cfRule type="cellIs" dxfId="347" priority="140" operator="notEqual">
      <formula>F123</formula>
    </cfRule>
  </conditionalFormatting>
  <conditionalFormatting sqref="F126:F136">
    <cfRule type="cellIs" dxfId="346" priority="139" operator="notEqual">
      <formula>F125</formula>
    </cfRule>
  </conditionalFormatting>
  <conditionalFormatting sqref="F138">
    <cfRule type="cellIs" dxfId="345" priority="138" operator="notEqual">
      <formula>F136</formula>
    </cfRule>
  </conditionalFormatting>
  <conditionalFormatting sqref="F139:F149">
    <cfRule type="cellIs" dxfId="344" priority="137" operator="notEqual">
      <formula>F138</formula>
    </cfRule>
  </conditionalFormatting>
  <conditionalFormatting sqref="F151:L151">
    <cfRule type="cellIs" dxfId="343" priority="136" operator="notEqual">
      <formula>F149</formula>
    </cfRule>
  </conditionalFormatting>
  <conditionalFormatting sqref="F152:F162">
    <cfRule type="cellIs" dxfId="342" priority="135" operator="notEqual">
      <formula>F151</formula>
    </cfRule>
  </conditionalFormatting>
  <conditionalFormatting sqref="F164">
    <cfRule type="cellIs" dxfId="341" priority="134" operator="notEqual">
      <formula>F162</formula>
    </cfRule>
  </conditionalFormatting>
  <conditionalFormatting sqref="F165:F175">
    <cfRule type="cellIs" dxfId="340" priority="133" operator="notEqual">
      <formula>F164</formula>
    </cfRule>
  </conditionalFormatting>
  <conditionalFormatting sqref="F177">
    <cfRule type="cellIs" dxfId="339" priority="132" operator="notEqual">
      <formula>F175</formula>
    </cfRule>
  </conditionalFormatting>
  <conditionalFormatting sqref="F178:F188">
    <cfRule type="cellIs" dxfId="338" priority="131" operator="notEqual">
      <formula>F177</formula>
    </cfRule>
  </conditionalFormatting>
  <conditionalFormatting sqref="F190">
    <cfRule type="cellIs" dxfId="337" priority="130" operator="notEqual">
      <formula>F188</formula>
    </cfRule>
  </conditionalFormatting>
  <conditionalFormatting sqref="F191:F201">
    <cfRule type="cellIs" dxfId="336" priority="129" operator="notEqual">
      <formula>F190</formula>
    </cfRule>
  </conditionalFormatting>
  <conditionalFormatting sqref="F203">
    <cfRule type="cellIs" dxfId="335" priority="128" operator="notEqual">
      <formula>F201</formula>
    </cfRule>
  </conditionalFormatting>
  <conditionalFormatting sqref="F204:F214">
    <cfRule type="cellIs" dxfId="334" priority="127" operator="notEqual">
      <formula>F203</formula>
    </cfRule>
  </conditionalFormatting>
  <conditionalFormatting sqref="F85">
    <cfRule type="cellIs" dxfId="333" priority="126" operator="notEqual">
      <formula>F72</formula>
    </cfRule>
  </conditionalFormatting>
  <conditionalFormatting sqref="F98">
    <cfRule type="cellIs" dxfId="332" priority="125" operator="notEqual">
      <formula>F85</formula>
    </cfRule>
  </conditionalFormatting>
  <conditionalFormatting sqref="F111">
    <cfRule type="cellIs" dxfId="331" priority="124" operator="notEqual">
      <formula>F98</formula>
    </cfRule>
  </conditionalFormatting>
  <conditionalFormatting sqref="F124">
    <cfRule type="cellIs" dxfId="330" priority="123" operator="notEqual">
      <formula>F111</formula>
    </cfRule>
  </conditionalFormatting>
  <conditionalFormatting sqref="F137">
    <cfRule type="cellIs" dxfId="329" priority="122" operator="notEqual">
      <formula>F124</formula>
    </cfRule>
  </conditionalFormatting>
  <conditionalFormatting sqref="F150">
    <cfRule type="cellIs" dxfId="328" priority="121" operator="notEqual">
      <formula>F137</formula>
    </cfRule>
  </conditionalFormatting>
  <conditionalFormatting sqref="F163">
    <cfRule type="cellIs" dxfId="327" priority="120" operator="notEqual">
      <formula>F150</formula>
    </cfRule>
  </conditionalFormatting>
  <conditionalFormatting sqref="F176">
    <cfRule type="cellIs" dxfId="326" priority="119" operator="notEqual">
      <formula>F163</formula>
    </cfRule>
  </conditionalFormatting>
  <conditionalFormatting sqref="F189">
    <cfRule type="cellIs" dxfId="325" priority="118" operator="notEqual">
      <formula>F176</formula>
    </cfRule>
  </conditionalFormatting>
  <conditionalFormatting sqref="F202">
    <cfRule type="cellIs" dxfId="324" priority="117" operator="notEqual">
      <formula>F189</formula>
    </cfRule>
  </conditionalFormatting>
  <conditionalFormatting sqref="F125">
    <cfRule type="cellIs" dxfId="323" priority="116" operator="notEqual">
      <formula>F123</formula>
    </cfRule>
  </conditionalFormatting>
  <conditionalFormatting sqref="F86">
    <cfRule type="cellIs" dxfId="322" priority="115" operator="notEqual">
      <formula>F84</formula>
    </cfRule>
  </conditionalFormatting>
  <conditionalFormatting sqref="F99">
    <cfRule type="cellIs" dxfId="321" priority="114" operator="notEqual">
      <formula>F97</formula>
    </cfRule>
  </conditionalFormatting>
  <conditionalFormatting sqref="F99">
    <cfRule type="cellIs" dxfId="320" priority="113" operator="notEqual">
      <formula>F97</formula>
    </cfRule>
  </conditionalFormatting>
  <conditionalFormatting sqref="F112">
    <cfRule type="cellIs" dxfId="319" priority="112" operator="notEqual">
      <formula>F110</formula>
    </cfRule>
  </conditionalFormatting>
  <conditionalFormatting sqref="F112">
    <cfRule type="cellIs" dxfId="318" priority="111" operator="notEqual">
      <formula>F110</formula>
    </cfRule>
  </conditionalFormatting>
  <conditionalFormatting sqref="F125">
    <cfRule type="cellIs" dxfId="317" priority="110" operator="notEqual">
      <formula>F123</formula>
    </cfRule>
  </conditionalFormatting>
  <conditionalFormatting sqref="F125">
    <cfRule type="cellIs" dxfId="316" priority="109" operator="notEqual">
      <formula>F123</formula>
    </cfRule>
  </conditionalFormatting>
  <conditionalFormatting sqref="F125">
    <cfRule type="cellIs" dxfId="315" priority="108" operator="notEqual">
      <formula>F123</formula>
    </cfRule>
  </conditionalFormatting>
  <conditionalFormatting sqref="F125">
    <cfRule type="cellIs" dxfId="314" priority="107" operator="notEqual">
      <formula>F123</formula>
    </cfRule>
  </conditionalFormatting>
  <conditionalFormatting sqref="F125">
    <cfRule type="cellIs" dxfId="313" priority="106" operator="notEqual">
      <formula>F123</formula>
    </cfRule>
  </conditionalFormatting>
  <conditionalFormatting sqref="F59">
    <cfRule type="cellIs" dxfId="312" priority="105" operator="notEqual">
      <formula>F$9</formula>
    </cfRule>
  </conditionalFormatting>
  <conditionalFormatting sqref="G60">
    <cfRule type="cellIs" dxfId="311" priority="104" operator="notEqual">
      <formula>G59</formula>
    </cfRule>
  </conditionalFormatting>
  <conditionalFormatting sqref="G61:G71">
    <cfRule type="cellIs" dxfId="310" priority="103" operator="notEqual">
      <formula>G60</formula>
    </cfRule>
  </conditionalFormatting>
  <conditionalFormatting sqref="G72">
    <cfRule type="cellIs" dxfId="309" priority="102" operator="notEqual">
      <formula>G59</formula>
    </cfRule>
  </conditionalFormatting>
  <conditionalFormatting sqref="G73">
    <cfRule type="cellIs" dxfId="308" priority="101" operator="notEqual">
      <formula>G71</formula>
    </cfRule>
  </conditionalFormatting>
  <conditionalFormatting sqref="G74:G84">
    <cfRule type="cellIs" dxfId="307" priority="100" operator="notEqual">
      <formula>G73</formula>
    </cfRule>
  </conditionalFormatting>
  <conditionalFormatting sqref="G86">
    <cfRule type="cellIs" dxfId="306" priority="99" operator="notEqual">
      <formula>G84</formula>
    </cfRule>
  </conditionalFormatting>
  <conditionalFormatting sqref="G87:G97">
    <cfRule type="cellIs" dxfId="305" priority="98" operator="notEqual">
      <formula>G86</formula>
    </cfRule>
  </conditionalFormatting>
  <conditionalFormatting sqref="G99">
    <cfRule type="cellIs" dxfId="304" priority="97" operator="notEqual">
      <formula>G97</formula>
    </cfRule>
  </conditionalFormatting>
  <conditionalFormatting sqref="G100:G110">
    <cfRule type="cellIs" dxfId="303" priority="96" operator="notEqual">
      <formula>G99</formula>
    </cfRule>
  </conditionalFormatting>
  <conditionalFormatting sqref="G112">
    <cfRule type="cellIs" dxfId="302" priority="95" operator="notEqual">
      <formula>G110</formula>
    </cfRule>
  </conditionalFormatting>
  <conditionalFormatting sqref="G113:G123">
    <cfRule type="cellIs" dxfId="301" priority="94" operator="notEqual">
      <formula>G112</formula>
    </cfRule>
  </conditionalFormatting>
  <conditionalFormatting sqref="G125">
    <cfRule type="cellIs" dxfId="300" priority="93" operator="notEqual">
      <formula>G123</formula>
    </cfRule>
  </conditionalFormatting>
  <conditionalFormatting sqref="G126:G136">
    <cfRule type="cellIs" dxfId="299" priority="92" operator="notEqual">
      <formula>G125</formula>
    </cfRule>
  </conditionalFormatting>
  <conditionalFormatting sqref="G138">
    <cfRule type="cellIs" dxfId="298" priority="91" operator="notEqual">
      <formula>G136</formula>
    </cfRule>
  </conditionalFormatting>
  <conditionalFormatting sqref="G139:G149">
    <cfRule type="cellIs" dxfId="297" priority="90" operator="notEqual">
      <formula>G138</formula>
    </cfRule>
  </conditionalFormatting>
  <conditionalFormatting sqref="G151">
    <cfRule type="cellIs" dxfId="296" priority="89" operator="notEqual">
      <formula>G149</formula>
    </cfRule>
  </conditionalFormatting>
  <conditionalFormatting sqref="G152:G162">
    <cfRule type="cellIs" dxfId="295" priority="88" operator="notEqual">
      <formula>G151</formula>
    </cfRule>
  </conditionalFormatting>
  <conditionalFormatting sqref="G164">
    <cfRule type="cellIs" dxfId="294" priority="87" operator="notEqual">
      <formula>G162</formula>
    </cfRule>
  </conditionalFormatting>
  <conditionalFormatting sqref="G165:G175">
    <cfRule type="cellIs" dxfId="293" priority="86" operator="notEqual">
      <formula>G164</formula>
    </cfRule>
  </conditionalFormatting>
  <conditionalFormatting sqref="G177">
    <cfRule type="cellIs" dxfId="292" priority="85" operator="notEqual">
      <formula>G175</formula>
    </cfRule>
  </conditionalFormatting>
  <conditionalFormatting sqref="G178:G188">
    <cfRule type="cellIs" dxfId="291" priority="84" operator="notEqual">
      <formula>G177</formula>
    </cfRule>
  </conditionalFormatting>
  <conditionalFormatting sqref="G190">
    <cfRule type="cellIs" dxfId="290" priority="83" operator="notEqual">
      <formula>G188</formula>
    </cfRule>
  </conditionalFormatting>
  <conditionalFormatting sqref="G191:G201">
    <cfRule type="cellIs" dxfId="289" priority="82" operator="notEqual">
      <formula>G190</formula>
    </cfRule>
  </conditionalFormatting>
  <conditionalFormatting sqref="G203">
    <cfRule type="cellIs" dxfId="288" priority="81" operator="notEqual">
      <formula>G201</formula>
    </cfRule>
  </conditionalFormatting>
  <conditionalFormatting sqref="G204:G214">
    <cfRule type="cellIs" dxfId="287" priority="80" operator="notEqual">
      <formula>G203</formula>
    </cfRule>
  </conditionalFormatting>
  <conditionalFormatting sqref="G85">
    <cfRule type="cellIs" dxfId="286" priority="79" operator="notEqual">
      <formula>G72</formula>
    </cfRule>
  </conditionalFormatting>
  <conditionalFormatting sqref="G98">
    <cfRule type="cellIs" dxfId="285" priority="78" operator="notEqual">
      <formula>G85</formula>
    </cfRule>
  </conditionalFormatting>
  <conditionalFormatting sqref="G111">
    <cfRule type="cellIs" dxfId="284" priority="77" operator="notEqual">
      <formula>G98</formula>
    </cfRule>
  </conditionalFormatting>
  <conditionalFormatting sqref="G124">
    <cfRule type="cellIs" dxfId="283" priority="76" operator="notEqual">
      <formula>G111</formula>
    </cfRule>
  </conditionalFormatting>
  <conditionalFormatting sqref="G137">
    <cfRule type="cellIs" dxfId="282" priority="75" operator="notEqual">
      <formula>G124</formula>
    </cfRule>
  </conditionalFormatting>
  <conditionalFormatting sqref="G150">
    <cfRule type="cellIs" dxfId="281" priority="74" operator="notEqual">
      <formula>G137</formula>
    </cfRule>
  </conditionalFormatting>
  <conditionalFormatting sqref="G163">
    <cfRule type="cellIs" dxfId="280" priority="73" operator="notEqual">
      <formula>G150</formula>
    </cfRule>
  </conditionalFormatting>
  <conditionalFormatting sqref="G176">
    <cfRule type="cellIs" dxfId="279" priority="72" operator="notEqual">
      <formula>G163</formula>
    </cfRule>
  </conditionalFormatting>
  <conditionalFormatting sqref="G189">
    <cfRule type="cellIs" dxfId="278" priority="71" operator="notEqual">
      <formula>G176</formula>
    </cfRule>
  </conditionalFormatting>
  <conditionalFormatting sqref="G202">
    <cfRule type="cellIs" dxfId="277" priority="70" operator="notEqual">
      <formula>G189</formula>
    </cfRule>
  </conditionalFormatting>
  <conditionalFormatting sqref="G125">
    <cfRule type="cellIs" dxfId="276" priority="69" operator="notEqual">
      <formula>G123</formula>
    </cfRule>
  </conditionalFormatting>
  <conditionalFormatting sqref="G86">
    <cfRule type="cellIs" dxfId="275" priority="68" operator="notEqual">
      <formula>G84</formula>
    </cfRule>
  </conditionalFormatting>
  <conditionalFormatting sqref="G99">
    <cfRule type="cellIs" dxfId="274" priority="67" operator="notEqual">
      <formula>G97</formula>
    </cfRule>
  </conditionalFormatting>
  <conditionalFormatting sqref="G99">
    <cfRule type="cellIs" dxfId="273" priority="66" operator="notEqual">
      <formula>G97</formula>
    </cfRule>
  </conditionalFormatting>
  <conditionalFormatting sqref="G112">
    <cfRule type="cellIs" dxfId="272" priority="65" operator="notEqual">
      <formula>G110</formula>
    </cfRule>
  </conditionalFormatting>
  <conditionalFormatting sqref="G112">
    <cfRule type="cellIs" dxfId="271" priority="64" operator="notEqual">
      <formula>G110</formula>
    </cfRule>
  </conditionalFormatting>
  <conditionalFormatting sqref="G125">
    <cfRule type="cellIs" dxfId="270" priority="63" operator="notEqual">
      <formula>G123</formula>
    </cfRule>
  </conditionalFormatting>
  <conditionalFormatting sqref="G125">
    <cfRule type="cellIs" dxfId="269" priority="62" operator="notEqual">
      <formula>G123</formula>
    </cfRule>
  </conditionalFormatting>
  <conditionalFormatting sqref="G125">
    <cfRule type="cellIs" dxfId="268" priority="61" operator="notEqual">
      <formula>G123</formula>
    </cfRule>
  </conditionalFormatting>
  <conditionalFormatting sqref="G125">
    <cfRule type="cellIs" dxfId="267" priority="60" operator="notEqual">
      <formula>G123</formula>
    </cfRule>
  </conditionalFormatting>
  <conditionalFormatting sqref="G125">
    <cfRule type="cellIs" dxfId="266" priority="59" operator="notEqual">
      <formula>G123</formula>
    </cfRule>
  </conditionalFormatting>
  <conditionalFormatting sqref="G59">
    <cfRule type="cellIs" dxfId="265" priority="58" operator="notEqual">
      <formula>G$9</formula>
    </cfRule>
  </conditionalFormatting>
  <conditionalFormatting sqref="H60:L60">
    <cfRule type="cellIs" dxfId="264" priority="57" operator="notEqual">
      <formula>H59</formula>
    </cfRule>
  </conditionalFormatting>
  <conditionalFormatting sqref="H61:L71">
    <cfRule type="cellIs" dxfId="263" priority="56" operator="notEqual">
      <formula>H60</formula>
    </cfRule>
  </conditionalFormatting>
  <conditionalFormatting sqref="H72:L72">
    <cfRule type="cellIs" dxfId="262" priority="55" operator="notEqual">
      <formula>H59</formula>
    </cfRule>
  </conditionalFormatting>
  <conditionalFormatting sqref="H73:L73">
    <cfRule type="cellIs" dxfId="261" priority="54" operator="notEqual">
      <formula>H71</formula>
    </cfRule>
  </conditionalFormatting>
  <conditionalFormatting sqref="H74:L84">
    <cfRule type="cellIs" dxfId="260" priority="53" operator="notEqual">
      <formula>H73</formula>
    </cfRule>
  </conditionalFormatting>
  <conditionalFormatting sqref="H86:L86">
    <cfRule type="cellIs" dxfId="259" priority="52" operator="notEqual">
      <formula>H84</formula>
    </cfRule>
  </conditionalFormatting>
  <conditionalFormatting sqref="H87:L97">
    <cfRule type="cellIs" dxfId="258" priority="51" operator="notEqual">
      <formula>H86</formula>
    </cfRule>
  </conditionalFormatting>
  <conditionalFormatting sqref="H99:L99">
    <cfRule type="cellIs" dxfId="257" priority="50" operator="notEqual">
      <formula>H97</formula>
    </cfRule>
  </conditionalFormatting>
  <conditionalFormatting sqref="H100:L110">
    <cfRule type="cellIs" dxfId="256" priority="49" operator="notEqual">
      <formula>H99</formula>
    </cfRule>
  </conditionalFormatting>
  <conditionalFormatting sqref="H112:L112">
    <cfRule type="cellIs" dxfId="255" priority="48" operator="notEqual">
      <formula>H110</formula>
    </cfRule>
  </conditionalFormatting>
  <conditionalFormatting sqref="H113:L123">
    <cfRule type="cellIs" dxfId="254" priority="47" operator="notEqual">
      <formula>H112</formula>
    </cfRule>
  </conditionalFormatting>
  <conditionalFormatting sqref="H125:L125">
    <cfRule type="cellIs" dxfId="253" priority="46" operator="notEqual">
      <formula>H123</formula>
    </cfRule>
  </conditionalFormatting>
  <conditionalFormatting sqref="H126:L136">
    <cfRule type="cellIs" dxfId="252" priority="45" operator="notEqual">
      <formula>H125</formula>
    </cfRule>
  </conditionalFormatting>
  <conditionalFormatting sqref="H138:L138">
    <cfRule type="cellIs" dxfId="251" priority="44" operator="notEqual">
      <formula>H136</formula>
    </cfRule>
  </conditionalFormatting>
  <conditionalFormatting sqref="H139:L149">
    <cfRule type="cellIs" dxfId="250" priority="43" operator="notEqual">
      <formula>H138</formula>
    </cfRule>
  </conditionalFormatting>
  <conditionalFormatting sqref="H151:L151">
    <cfRule type="cellIs" dxfId="249" priority="42" operator="notEqual">
      <formula>H149</formula>
    </cfRule>
  </conditionalFormatting>
  <conditionalFormatting sqref="H152:L162">
    <cfRule type="cellIs" dxfId="248" priority="41" operator="notEqual">
      <formula>H151</formula>
    </cfRule>
  </conditionalFormatting>
  <conditionalFormatting sqref="H164:L164">
    <cfRule type="cellIs" dxfId="247" priority="40" operator="notEqual">
      <formula>H162</formula>
    </cfRule>
  </conditionalFormatting>
  <conditionalFormatting sqref="H165:L175">
    <cfRule type="cellIs" dxfId="246" priority="39" operator="notEqual">
      <formula>H164</formula>
    </cfRule>
  </conditionalFormatting>
  <conditionalFormatting sqref="H177:L177">
    <cfRule type="cellIs" dxfId="245" priority="38" operator="notEqual">
      <formula>H175</formula>
    </cfRule>
  </conditionalFormatting>
  <conditionalFormatting sqref="H178:L188">
    <cfRule type="cellIs" dxfId="244" priority="37" operator="notEqual">
      <formula>H177</formula>
    </cfRule>
  </conditionalFormatting>
  <conditionalFormatting sqref="H190:L190">
    <cfRule type="cellIs" dxfId="243" priority="36" operator="notEqual">
      <formula>H188</formula>
    </cfRule>
  </conditionalFormatting>
  <conditionalFormatting sqref="H191:L201">
    <cfRule type="cellIs" dxfId="242" priority="35" operator="notEqual">
      <formula>H190</formula>
    </cfRule>
  </conditionalFormatting>
  <conditionalFormatting sqref="H203:L203">
    <cfRule type="cellIs" dxfId="241" priority="34" operator="notEqual">
      <formula>H201</formula>
    </cfRule>
  </conditionalFormatting>
  <conditionalFormatting sqref="H204:L214">
    <cfRule type="cellIs" dxfId="240" priority="33" operator="notEqual">
      <formula>H203</formula>
    </cfRule>
  </conditionalFormatting>
  <conditionalFormatting sqref="H85:L85">
    <cfRule type="cellIs" dxfId="239" priority="32" operator="notEqual">
      <formula>H72</formula>
    </cfRule>
  </conditionalFormatting>
  <conditionalFormatting sqref="H98:L98">
    <cfRule type="cellIs" dxfId="238" priority="31" operator="notEqual">
      <formula>H85</formula>
    </cfRule>
  </conditionalFormatting>
  <conditionalFormatting sqref="H111:L111">
    <cfRule type="cellIs" dxfId="237" priority="30" operator="notEqual">
      <formula>H98</formula>
    </cfRule>
  </conditionalFormatting>
  <conditionalFormatting sqref="H124:L124">
    <cfRule type="cellIs" dxfId="236" priority="29" operator="notEqual">
      <formula>H111</formula>
    </cfRule>
  </conditionalFormatting>
  <conditionalFormatting sqref="H137:L137">
    <cfRule type="cellIs" dxfId="235" priority="28" operator="notEqual">
      <formula>H124</formula>
    </cfRule>
  </conditionalFormatting>
  <conditionalFormatting sqref="H150:L150">
    <cfRule type="cellIs" dxfId="234" priority="27" operator="notEqual">
      <formula>H137</formula>
    </cfRule>
  </conditionalFormatting>
  <conditionalFormatting sqref="H163:L163">
    <cfRule type="cellIs" dxfId="233" priority="26" operator="notEqual">
      <formula>H150</formula>
    </cfRule>
  </conditionalFormatting>
  <conditionalFormatting sqref="H176:L176">
    <cfRule type="cellIs" dxfId="232" priority="25" operator="notEqual">
      <formula>H163</formula>
    </cfRule>
  </conditionalFormatting>
  <conditionalFormatting sqref="H189:L189">
    <cfRule type="cellIs" dxfId="231" priority="24" operator="notEqual">
      <formula>H176</formula>
    </cfRule>
  </conditionalFormatting>
  <conditionalFormatting sqref="H202:L202">
    <cfRule type="cellIs" dxfId="230" priority="23" operator="notEqual">
      <formula>H189</formula>
    </cfRule>
  </conditionalFormatting>
  <conditionalFormatting sqref="H125:L125">
    <cfRule type="cellIs" dxfId="229" priority="22" operator="notEqual">
      <formula>H123</formula>
    </cfRule>
  </conditionalFormatting>
  <conditionalFormatting sqref="H86:L86">
    <cfRule type="cellIs" dxfId="228" priority="21" operator="notEqual">
      <formula>H84</formula>
    </cfRule>
  </conditionalFormatting>
  <conditionalFormatting sqref="H99:L99">
    <cfRule type="cellIs" dxfId="227" priority="20" operator="notEqual">
      <formula>H97</formula>
    </cfRule>
  </conditionalFormatting>
  <conditionalFormatting sqref="H99:L99">
    <cfRule type="cellIs" dxfId="226" priority="19" operator="notEqual">
      <formula>H97</formula>
    </cfRule>
  </conditionalFormatting>
  <conditionalFormatting sqref="H112:L112">
    <cfRule type="cellIs" dxfId="225" priority="18" operator="notEqual">
      <formula>H110</formula>
    </cfRule>
  </conditionalFormatting>
  <conditionalFormatting sqref="H112:L112">
    <cfRule type="cellIs" dxfId="224" priority="17" operator="notEqual">
      <formula>H110</formula>
    </cfRule>
  </conditionalFormatting>
  <conditionalFormatting sqref="H125:L125">
    <cfRule type="cellIs" dxfId="223" priority="16" operator="notEqual">
      <formula>H123</formula>
    </cfRule>
  </conditionalFormatting>
  <conditionalFormatting sqref="H125:L125">
    <cfRule type="cellIs" dxfId="222" priority="15" operator="notEqual">
      <formula>H123</formula>
    </cfRule>
  </conditionalFormatting>
  <conditionalFormatting sqref="H125:L125">
    <cfRule type="cellIs" dxfId="221" priority="14" operator="notEqual">
      <formula>H123</formula>
    </cfRule>
  </conditionalFormatting>
  <conditionalFormatting sqref="H125:L125">
    <cfRule type="cellIs" dxfId="220" priority="13" operator="notEqual">
      <formula>H123</formula>
    </cfRule>
  </conditionalFormatting>
  <conditionalFormatting sqref="H125:L125">
    <cfRule type="cellIs" dxfId="219" priority="12" operator="notEqual">
      <formula>H123</formula>
    </cfRule>
  </conditionalFormatting>
  <conditionalFormatting sqref="H59:L59">
    <cfRule type="cellIs" dxfId="218" priority="11" operator="notEqual">
      <formula>H$9</formula>
    </cfRule>
  </conditionalFormatting>
  <dataValidations count="2">
    <dataValidation type="list" allowBlank="1" showInputMessage="1" showErrorMessage="1" sqref="B41:B49 B14:B38">
      <formula1>Status_F4</formula1>
    </dataValidation>
    <dataValidation type="list" allowBlank="1" showInputMessage="1" showErrorMessage="1" sqref="F14:L38">
      <formula1>Valid_F4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2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B1:R204"/>
  <sheetViews>
    <sheetView showGridLines="0" topLeftCell="A3" zoomScale="70" zoomScaleNormal="70" workbookViewId="0">
      <pane ySplit="660" activePane="bottomLeft"/>
      <selection activeCell="A16" sqref="A16"/>
      <selection pane="bottomLeft" activeCell="F4" sqref="F4:K5"/>
    </sheetView>
  </sheetViews>
  <sheetFormatPr baseColWidth="10" defaultColWidth="12" defaultRowHeight="12.75" outlineLevelRow="1"/>
  <cols>
    <col min="1" max="1" width="3.5" style="1" customWidth="1"/>
    <col min="2" max="2" width="10.83203125" style="1" customWidth="1"/>
    <col min="3" max="3" width="14" style="1" customWidth="1"/>
    <col min="4" max="4" width="50.5" style="1" customWidth="1"/>
    <col min="5" max="5" width="17" style="1" bestFit="1" customWidth="1"/>
    <col min="6" max="11" width="15.6640625" style="1" customWidth="1"/>
    <col min="12" max="12" width="15" style="1" customWidth="1"/>
    <col min="13" max="13" width="16" style="1" customWidth="1"/>
    <col min="14" max="14" width="15" style="1" customWidth="1"/>
    <col min="15" max="15" width="14.5" style="1" bestFit="1" customWidth="1"/>
    <col min="16" max="16" width="13" style="1" customWidth="1"/>
    <col min="17" max="17" width="13.1640625" style="1" bestFit="1" customWidth="1"/>
    <col min="18" max="18" width="26" style="1" customWidth="1"/>
    <col min="19" max="19" width="13" style="1" customWidth="1"/>
    <col min="20" max="20" width="17" style="1" customWidth="1"/>
    <col min="21" max="16384" width="12" style="1"/>
  </cols>
  <sheetData>
    <row r="1" spans="2:18" ht="13.5" thickBo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2:18" ht="18" customHeight="1" thickBot="1">
      <c r="B2" s="5"/>
      <c r="C2" s="574" t="s">
        <v>261</v>
      </c>
      <c r="D2" s="575"/>
      <c r="E2" s="576"/>
      <c r="F2" s="626" t="s">
        <v>23</v>
      </c>
      <c r="G2" s="627"/>
      <c r="H2" s="627"/>
      <c r="I2" s="627"/>
      <c r="J2" s="627"/>
      <c r="K2" s="628"/>
    </row>
    <row r="3" spans="2:18" s="2" customFormat="1" ht="34.5" customHeight="1" thickBot="1">
      <c r="B3" s="8"/>
      <c r="C3" s="577"/>
      <c r="D3" s="578"/>
      <c r="E3" s="579"/>
      <c r="F3" s="48" t="s">
        <v>262</v>
      </c>
      <c r="G3" s="48" t="s">
        <v>264</v>
      </c>
      <c r="H3" s="48" t="s">
        <v>265</v>
      </c>
      <c r="I3" s="48" t="s">
        <v>266</v>
      </c>
      <c r="J3" s="48" t="s">
        <v>267</v>
      </c>
      <c r="K3" s="4" t="s">
        <v>268</v>
      </c>
      <c r="M3" s="147" t="s">
        <v>58</v>
      </c>
      <c r="N3" s="148" t="s">
        <v>101</v>
      </c>
    </row>
    <row r="4" spans="2:18" s="2" customFormat="1" ht="17.25" customHeight="1">
      <c r="B4" s="8"/>
      <c r="C4" s="14"/>
      <c r="D4" s="15"/>
      <c r="E4" s="12" t="s">
        <v>185</v>
      </c>
      <c r="F4" s="91"/>
      <c r="G4" s="91"/>
      <c r="H4" s="91"/>
      <c r="I4" s="91"/>
      <c r="J4" s="91"/>
      <c r="K4" s="92"/>
    </row>
    <row r="5" spans="2:18" s="2" customFormat="1" ht="15.75" customHeight="1" thickBot="1">
      <c r="B5" s="8"/>
      <c r="C5" s="16"/>
      <c r="D5" s="17"/>
      <c r="E5" s="13" t="s">
        <v>191</v>
      </c>
      <c r="F5" s="93"/>
      <c r="G5" s="93"/>
      <c r="H5" s="93"/>
      <c r="I5" s="93"/>
      <c r="J5" s="93"/>
      <c r="K5" s="94"/>
    </row>
    <row r="6" spans="2:18" ht="12.75" customHeight="1">
      <c r="C6" s="621" t="s">
        <v>5</v>
      </c>
      <c r="D6" s="23" t="s">
        <v>4</v>
      </c>
      <c r="E6" s="28"/>
      <c r="F6" s="24">
        <v>2.6869999999999998</v>
      </c>
      <c r="G6" s="24">
        <v>2.6869999999999998</v>
      </c>
      <c r="H6" s="24">
        <v>1.538</v>
      </c>
      <c r="I6" s="24">
        <v>1.6559999999999999</v>
      </c>
      <c r="J6" s="24">
        <v>2.08</v>
      </c>
      <c r="K6" s="82">
        <v>1.2572321999999991</v>
      </c>
    </row>
    <row r="7" spans="2:18">
      <c r="C7" s="621"/>
      <c r="D7" s="25" t="s">
        <v>3</v>
      </c>
      <c r="E7" s="29"/>
      <c r="F7" s="26">
        <v>6.8486086585571329E-2</v>
      </c>
      <c r="G7" s="26">
        <v>6.8486086585571329E-2</v>
      </c>
      <c r="H7" s="26">
        <v>0.12578782527760909</v>
      </c>
      <c r="I7" s="26">
        <v>6.9955361936648738E-2</v>
      </c>
      <c r="J7" s="26">
        <v>0</v>
      </c>
      <c r="K7" s="83">
        <v>0.10508662067595773</v>
      </c>
    </row>
    <row r="8" spans="2:18" ht="13.5" thickBot="1">
      <c r="C8" s="621"/>
      <c r="D8" s="27" t="s">
        <v>1</v>
      </c>
      <c r="E8" s="30"/>
      <c r="F8" s="140">
        <v>1.2E-2</v>
      </c>
      <c r="G8" s="140">
        <v>1.2E-2</v>
      </c>
      <c r="H8" s="140">
        <v>1.2E-2</v>
      </c>
      <c r="I8" s="140">
        <v>1.2E-2</v>
      </c>
      <c r="J8" s="140">
        <v>1.2E-2</v>
      </c>
      <c r="K8" s="141">
        <v>1.2E-2</v>
      </c>
      <c r="O8" s="21"/>
      <c r="P8" s="21"/>
    </row>
    <row r="9" spans="2:18" ht="15.75" customHeight="1" thickBot="1">
      <c r="C9" s="622"/>
      <c r="D9" s="56" t="s">
        <v>24</v>
      </c>
      <c r="E9" s="57"/>
      <c r="F9" s="49">
        <f>SUM(F6:F8)</f>
        <v>2.767486086585571</v>
      </c>
      <c r="G9" s="100">
        <f t="shared" ref="G9:K9" si="0">SUM(G6:G8)</f>
        <v>2.767486086585571</v>
      </c>
      <c r="H9" s="100">
        <f t="shared" si="0"/>
        <v>1.6757878252776091</v>
      </c>
      <c r="I9" s="100">
        <f t="shared" si="0"/>
        <v>1.7379553619366486</v>
      </c>
      <c r="J9" s="49">
        <f t="shared" si="0"/>
        <v>2.0920000000000001</v>
      </c>
      <c r="K9" s="84">
        <f t="shared" si="0"/>
        <v>1.3743188206759569</v>
      </c>
    </row>
    <row r="10" spans="2:18">
      <c r="C10" s="54"/>
      <c r="D10" s="54"/>
      <c r="E10" s="54"/>
      <c r="F10" s="54"/>
      <c r="G10" s="54"/>
      <c r="H10" s="54"/>
      <c r="I10" s="54"/>
      <c r="J10" s="54"/>
      <c r="K10" s="54"/>
    </row>
    <row r="11" spans="2:18" ht="13.5" thickBot="1">
      <c r="C11" s="54"/>
      <c r="D11" s="54"/>
      <c r="E11" s="54"/>
      <c r="F11" s="54"/>
      <c r="G11" s="54"/>
      <c r="H11" s="54"/>
      <c r="I11" s="54"/>
      <c r="J11" s="54"/>
      <c r="K11" s="54"/>
    </row>
    <row r="12" spans="2:18" s="6" customFormat="1" ht="13.5" thickBot="1">
      <c r="C12" s="18"/>
      <c r="D12" s="18"/>
      <c r="E12" s="18"/>
      <c r="F12" s="19"/>
      <c r="G12" s="19"/>
      <c r="H12" s="19"/>
      <c r="I12" s="19"/>
      <c r="J12" s="19"/>
      <c r="K12" s="19"/>
      <c r="M12" s="50" t="s">
        <v>32</v>
      </c>
      <c r="N12" s="623" t="s">
        <v>6</v>
      </c>
      <c r="O12" s="624"/>
      <c r="P12" s="625"/>
      <c r="Q12" s="40" t="s">
        <v>35</v>
      </c>
      <c r="R12" s="159" t="s">
        <v>108</v>
      </c>
    </row>
    <row r="13" spans="2:18" s="3" customFormat="1" ht="26.25" thickBot="1">
      <c r="B13" s="58" t="s">
        <v>28</v>
      </c>
      <c r="C13" s="61" t="s">
        <v>8</v>
      </c>
      <c r="D13" s="61" t="s">
        <v>0</v>
      </c>
      <c r="E13" s="88" t="s">
        <v>37</v>
      </c>
      <c r="F13" s="629" t="s">
        <v>36</v>
      </c>
      <c r="G13" s="629"/>
      <c r="H13" s="629"/>
      <c r="I13" s="629"/>
      <c r="J13" s="630"/>
      <c r="K13" s="630"/>
      <c r="L13" s="61" t="s">
        <v>38</v>
      </c>
      <c r="M13" s="61" t="s">
        <v>32</v>
      </c>
      <c r="N13" s="62" t="s">
        <v>33</v>
      </c>
      <c r="O13" s="63" t="s">
        <v>39</v>
      </c>
      <c r="P13" s="60" t="s">
        <v>40</v>
      </c>
      <c r="Q13" s="61" t="s">
        <v>9</v>
      </c>
      <c r="R13" s="61" t="s">
        <v>32</v>
      </c>
    </row>
    <row r="14" spans="2:18" ht="32.25" customHeight="1">
      <c r="B14" s="11" t="s">
        <v>30</v>
      </c>
      <c r="C14" s="85" t="s">
        <v>86</v>
      </c>
      <c r="D14" s="135" t="s">
        <v>87</v>
      </c>
      <c r="E14" s="152">
        <f>M14+N14+R14</f>
        <v>-0.27</v>
      </c>
      <c r="F14" s="51" t="s">
        <v>2</v>
      </c>
      <c r="G14" s="51" t="s">
        <v>2</v>
      </c>
      <c r="H14" s="51" t="s">
        <v>2</v>
      </c>
      <c r="I14" s="51" t="s">
        <v>2</v>
      </c>
      <c r="J14" s="51" t="s">
        <v>2</v>
      </c>
      <c r="K14" s="51" t="s">
        <v>2</v>
      </c>
      <c r="L14" s="31"/>
      <c r="M14" s="173">
        <v>-0.27</v>
      </c>
      <c r="N14" s="174"/>
      <c r="O14" s="42"/>
      <c r="P14" s="66"/>
      <c r="Q14" s="45"/>
      <c r="R14" s="175"/>
    </row>
    <row r="15" spans="2:18" ht="40.5" customHeight="1">
      <c r="B15" s="39" t="s">
        <v>31</v>
      </c>
      <c r="C15" s="86" t="s">
        <v>25</v>
      </c>
      <c r="D15" s="136" t="s">
        <v>61</v>
      </c>
      <c r="E15" s="153">
        <f t="shared" ref="E15:E26" si="1">M15+N15+R15</f>
        <v>1.4E-2</v>
      </c>
      <c r="F15" s="52"/>
      <c r="G15" s="52"/>
      <c r="H15" s="52" t="s">
        <v>2</v>
      </c>
      <c r="I15" s="52"/>
      <c r="J15" s="52"/>
      <c r="K15" s="52"/>
      <c r="L15" s="32"/>
      <c r="M15" s="155">
        <v>1.4E-2</v>
      </c>
      <c r="N15" s="156"/>
      <c r="O15" s="43"/>
      <c r="P15" s="89"/>
      <c r="Q15" s="46"/>
      <c r="R15" s="176"/>
    </row>
    <row r="16" spans="2:18" ht="40.5" customHeight="1">
      <c r="B16" s="39" t="s">
        <v>31</v>
      </c>
      <c r="C16" s="86" t="s">
        <v>53</v>
      </c>
      <c r="D16" s="136" t="s">
        <v>270</v>
      </c>
      <c r="E16" s="153">
        <f t="shared" si="1"/>
        <v>0.222</v>
      </c>
      <c r="F16" s="52"/>
      <c r="G16" s="52"/>
      <c r="H16" s="52"/>
      <c r="I16" s="52"/>
      <c r="J16" s="52" t="s">
        <v>2</v>
      </c>
      <c r="K16" s="52"/>
      <c r="L16" s="32"/>
      <c r="M16" s="155">
        <v>3.6999999999999998E-2</v>
      </c>
      <c r="N16" s="156">
        <v>0.185</v>
      </c>
      <c r="O16" s="43">
        <v>104822</v>
      </c>
      <c r="P16" s="89" t="s">
        <v>60</v>
      </c>
      <c r="Q16" s="46">
        <v>44000</v>
      </c>
      <c r="R16" s="176"/>
    </row>
    <row r="17" spans="2:18" ht="40.5" customHeight="1">
      <c r="B17" s="39" t="s">
        <v>31</v>
      </c>
      <c r="C17" s="86" t="s">
        <v>89</v>
      </c>
      <c r="D17" s="136" t="s">
        <v>88</v>
      </c>
      <c r="E17" s="153">
        <f t="shared" si="1"/>
        <v>0.84499999999999997</v>
      </c>
      <c r="F17" s="52"/>
      <c r="G17" s="52"/>
      <c r="H17" s="52"/>
      <c r="I17" s="52" t="s">
        <v>2</v>
      </c>
      <c r="J17" s="52"/>
      <c r="K17" s="52"/>
      <c r="L17" s="32"/>
      <c r="M17" s="155">
        <v>0.82099999999999995</v>
      </c>
      <c r="N17" s="156">
        <v>2.4E-2</v>
      </c>
      <c r="O17" s="43">
        <v>15529</v>
      </c>
      <c r="P17" s="89" t="s">
        <v>63</v>
      </c>
      <c r="Q17" s="46">
        <v>35000</v>
      </c>
      <c r="R17" s="176"/>
    </row>
    <row r="18" spans="2:18" ht="40.5" customHeight="1">
      <c r="B18" s="39" t="s">
        <v>31</v>
      </c>
      <c r="C18" s="86" t="s">
        <v>91</v>
      </c>
      <c r="D18" s="136" t="s">
        <v>90</v>
      </c>
      <c r="E18" s="153">
        <f t="shared" si="1"/>
        <v>1.2E-2</v>
      </c>
      <c r="F18" s="52" t="s">
        <v>2</v>
      </c>
      <c r="G18" s="52" t="s">
        <v>2</v>
      </c>
      <c r="H18" s="52"/>
      <c r="I18" s="52"/>
      <c r="J18" s="52"/>
      <c r="K18" s="52"/>
      <c r="L18" s="32"/>
      <c r="M18" s="155">
        <v>1.2E-2</v>
      </c>
      <c r="N18" s="156"/>
      <c r="O18" s="43"/>
      <c r="P18" s="89"/>
      <c r="Q18" s="46"/>
      <c r="R18" s="176"/>
    </row>
    <row r="19" spans="2:18" ht="40.5" customHeight="1">
      <c r="B19" s="39" t="s">
        <v>31</v>
      </c>
      <c r="C19" s="86" t="s">
        <v>92</v>
      </c>
      <c r="D19" s="136" t="s">
        <v>93</v>
      </c>
      <c r="E19" s="153">
        <f t="shared" si="1"/>
        <v>-0.83099999999999996</v>
      </c>
      <c r="F19" s="52"/>
      <c r="G19" s="52" t="s">
        <v>2</v>
      </c>
      <c r="H19" s="52"/>
      <c r="I19" s="52"/>
      <c r="J19" s="52"/>
      <c r="K19" s="52"/>
      <c r="L19" s="32"/>
      <c r="M19" s="155">
        <v>-0.83099999999999996</v>
      </c>
      <c r="N19" s="156"/>
      <c r="O19" s="43"/>
      <c r="P19" s="89"/>
      <c r="Q19" s="46"/>
      <c r="R19" s="176"/>
    </row>
    <row r="20" spans="2:18" ht="40.5" customHeight="1">
      <c r="B20" s="39" t="s">
        <v>30</v>
      </c>
      <c r="C20" s="86" t="s">
        <v>104</v>
      </c>
      <c r="D20" s="136" t="s">
        <v>273</v>
      </c>
      <c r="E20" s="153" t="e">
        <f t="shared" si="1"/>
        <v>#VALUE!</v>
      </c>
      <c r="F20" s="52"/>
      <c r="G20" s="52"/>
      <c r="H20" s="52"/>
      <c r="I20" s="52"/>
      <c r="J20" s="52"/>
      <c r="K20" s="52" t="s">
        <v>2</v>
      </c>
      <c r="L20" s="32"/>
      <c r="M20" s="155" t="s">
        <v>105</v>
      </c>
      <c r="N20" s="156"/>
      <c r="O20" s="43"/>
      <c r="P20" s="89"/>
      <c r="Q20" s="46"/>
      <c r="R20" s="176"/>
    </row>
    <row r="21" spans="2:18" ht="40.5" customHeight="1">
      <c r="B21" s="39" t="s">
        <v>31</v>
      </c>
      <c r="C21" s="86" t="s">
        <v>102</v>
      </c>
      <c r="D21" s="136" t="s">
        <v>103</v>
      </c>
      <c r="E21" s="153">
        <f t="shared" si="1"/>
        <v>7.2999999999999995E-2</v>
      </c>
      <c r="F21" s="52" t="s">
        <v>2</v>
      </c>
      <c r="G21" s="52"/>
      <c r="H21" s="52"/>
      <c r="I21" s="52"/>
      <c r="J21" s="52"/>
      <c r="K21" s="52"/>
      <c r="L21" s="32"/>
      <c r="M21" s="155">
        <v>7.2999999999999995E-2</v>
      </c>
      <c r="N21" s="156"/>
      <c r="O21" s="43"/>
      <c r="P21" s="89"/>
      <c r="Q21" s="46">
        <v>2900</v>
      </c>
      <c r="R21" s="176"/>
    </row>
    <row r="22" spans="2:18" ht="40.5" customHeight="1">
      <c r="B22" s="162" t="s">
        <v>31</v>
      </c>
      <c r="C22" s="163" t="s">
        <v>169</v>
      </c>
      <c r="D22" s="164" t="s">
        <v>271</v>
      </c>
      <c r="E22" s="165">
        <f t="shared" ref="E22:E25" si="2">M22+N22+R22</f>
        <v>0.02</v>
      </c>
      <c r="F22" s="166"/>
      <c r="G22" s="166"/>
      <c r="H22" s="166"/>
      <c r="I22" s="166"/>
      <c r="J22" s="166" t="s">
        <v>2</v>
      </c>
      <c r="K22" s="166"/>
      <c r="L22" s="167"/>
      <c r="M22" s="168">
        <v>0.01</v>
      </c>
      <c r="N22" s="169">
        <v>0.01</v>
      </c>
      <c r="O22" s="170">
        <v>3500</v>
      </c>
      <c r="P22" s="524" t="s">
        <v>174</v>
      </c>
      <c r="Q22" s="171">
        <v>8000</v>
      </c>
      <c r="R22" s="525"/>
    </row>
    <row r="23" spans="2:18" ht="40.5" customHeight="1">
      <c r="B23" s="39" t="s">
        <v>31</v>
      </c>
      <c r="C23" s="86" t="s">
        <v>177</v>
      </c>
      <c r="D23" s="136" t="s">
        <v>263</v>
      </c>
      <c r="E23" s="153">
        <f t="shared" si="2"/>
        <v>2.9000000000000001E-2</v>
      </c>
      <c r="F23" s="52" t="s">
        <v>2</v>
      </c>
      <c r="G23" s="52" t="s">
        <v>2</v>
      </c>
      <c r="H23" s="52" t="s">
        <v>2</v>
      </c>
      <c r="I23" s="52"/>
      <c r="J23" s="52"/>
      <c r="K23" s="52"/>
      <c r="L23" s="32"/>
      <c r="M23" s="155">
        <v>2.9000000000000001E-2</v>
      </c>
      <c r="N23" s="156"/>
      <c r="O23" s="43"/>
      <c r="P23" s="89"/>
      <c r="Q23" s="46"/>
      <c r="R23" s="176"/>
    </row>
    <row r="24" spans="2:18" ht="40.5" customHeight="1">
      <c r="B24" s="39" t="s">
        <v>31</v>
      </c>
      <c r="C24" s="86" t="s">
        <v>177</v>
      </c>
      <c r="D24" s="136" t="s">
        <v>269</v>
      </c>
      <c r="E24" s="153">
        <f t="shared" si="2"/>
        <v>0.03</v>
      </c>
      <c r="F24" s="52"/>
      <c r="G24" s="52"/>
      <c r="H24" s="52"/>
      <c r="I24" s="52" t="s">
        <v>2</v>
      </c>
      <c r="J24" s="52"/>
      <c r="K24" s="52"/>
      <c r="L24" s="32"/>
      <c r="M24" s="155">
        <v>0.03</v>
      </c>
      <c r="N24" s="156"/>
      <c r="O24" s="43"/>
      <c r="P24" s="89"/>
      <c r="Q24" s="46"/>
      <c r="R24" s="176"/>
    </row>
    <row r="25" spans="2:18" ht="40.5" customHeight="1">
      <c r="B25" s="39" t="s">
        <v>31</v>
      </c>
      <c r="C25" s="86" t="s">
        <v>177</v>
      </c>
      <c r="D25" s="136" t="s">
        <v>272</v>
      </c>
      <c r="E25" s="153">
        <f t="shared" si="2"/>
        <v>2.1000000000000001E-2</v>
      </c>
      <c r="F25" s="52"/>
      <c r="G25" s="52"/>
      <c r="H25" s="52"/>
      <c r="I25" s="52"/>
      <c r="J25" s="52" t="s">
        <v>2</v>
      </c>
      <c r="K25" s="52"/>
      <c r="L25" s="32"/>
      <c r="M25" s="155">
        <v>2.1000000000000001E-2</v>
      </c>
      <c r="N25" s="156"/>
      <c r="O25" s="43"/>
      <c r="P25" s="89"/>
      <c r="Q25" s="46"/>
      <c r="R25" s="176"/>
    </row>
    <row r="26" spans="2:18" ht="40.5" customHeight="1" thickBot="1">
      <c r="B26" s="20" t="s">
        <v>31</v>
      </c>
      <c r="C26" s="87" t="s">
        <v>177</v>
      </c>
      <c r="D26" s="161" t="s">
        <v>274</v>
      </c>
      <c r="E26" s="154">
        <f t="shared" si="1"/>
        <v>1.7999999999999999E-2</v>
      </c>
      <c r="F26" s="53"/>
      <c r="G26" s="53"/>
      <c r="H26" s="53"/>
      <c r="I26" s="53"/>
      <c r="J26" s="53"/>
      <c r="K26" s="53" t="s">
        <v>2</v>
      </c>
      <c r="L26" s="33"/>
      <c r="M26" s="157">
        <v>1.7999999999999999E-2</v>
      </c>
      <c r="N26" s="158"/>
      <c r="O26" s="44"/>
      <c r="P26" s="514"/>
      <c r="Q26" s="47"/>
      <c r="R26" s="177"/>
    </row>
    <row r="27" spans="2:18">
      <c r="B27" s="109"/>
      <c r="C27" s="109"/>
      <c r="D27" s="110"/>
      <c r="E27" s="111"/>
      <c r="F27" s="112"/>
      <c r="G27" s="112"/>
      <c r="H27" s="112"/>
      <c r="I27" s="112"/>
      <c r="J27" s="112"/>
      <c r="K27" s="112"/>
      <c r="L27" s="110"/>
      <c r="M27" s="113"/>
      <c r="N27" s="113"/>
      <c r="O27" s="114"/>
      <c r="P27" s="115"/>
      <c r="Q27" s="114"/>
    </row>
    <row r="28" spans="2:18" ht="13.5" thickBot="1">
      <c r="B28" s="109"/>
      <c r="C28" s="109"/>
      <c r="D28" s="110"/>
      <c r="E28" s="111"/>
      <c r="F28" s="112"/>
      <c r="G28" s="112"/>
      <c r="H28" s="112"/>
      <c r="I28" s="112"/>
      <c r="J28" s="112"/>
      <c r="K28" s="112"/>
      <c r="L28" s="110"/>
      <c r="M28" s="113"/>
      <c r="N28" s="113"/>
      <c r="O28" s="114"/>
      <c r="P28" s="115"/>
      <c r="Q28" s="114"/>
    </row>
    <row r="29" spans="2:18">
      <c r="B29" s="109"/>
      <c r="C29" s="632" t="s">
        <v>42</v>
      </c>
      <c r="D29" s="23" t="s">
        <v>4</v>
      </c>
      <c r="E29" s="28"/>
      <c r="F29" s="24">
        <f t="shared" ref="F29:K29" si="3">F6+SUMIFS($M$14:$M$26,$B$14:$B$26,"Validated",F14:F26,"Y")</f>
        <v>2.8009999999999997</v>
      </c>
      <c r="G29" s="24">
        <f t="shared" si="3"/>
        <v>1.8969999999999998</v>
      </c>
      <c r="H29" s="24">
        <f t="shared" si="3"/>
        <v>1.581</v>
      </c>
      <c r="I29" s="24">
        <f t="shared" si="3"/>
        <v>2.5069999999999997</v>
      </c>
      <c r="J29" s="24">
        <f t="shared" si="3"/>
        <v>2.1480000000000001</v>
      </c>
      <c r="K29" s="24">
        <f t="shared" si="3"/>
        <v>1.2752321999999991</v>
      </c>
      <c r="L29" s="110"/>
      <c r="M29" s="113"/>
      <c r="N29" s="113"/>
      <c r="O29" s="114"/>
      <c r="P29" s="115"/>
      <c r="Q29" s="114"/>
    </row>
    <row r="30" spans="2:18">
      <c r="B30" s="109"/>
      <c r="C30" s="633"/>
      <c r="D30" s="25" t="s">
        <v>3</v>
      </c>
      <c r="E30" s="29"/>
      <c r="F30" s="26">
        <f t="shared" ref="F30:K30" si="4">F7+SUMIFS($N$14:$N$26,$B$14:$B$26,"Validated",F14:F26,"Y")</f>
        <v>6.8486086585571329E-2</v>
      </c>
      <c r="G30" s="26">
        <f t="shared" si="4"/>
        <v>6.8486086585571329E-2</v>
      </c>
      <c r="H30" s="26">
        <f t="shared" si="4"/>
        <v>0.12578782527760909</v>
      </c>
      <c r="I30" s="26">
        <f t="shared" si="4"/>
        <v>9.3955361936648746E-2</v>
      </c>
      <c r="J30" s="26">
        <f t="shared" si="4"/>
        <v>0.19500000000000001</v>
      </c>
      <c r="K30" s="26">
        <f t="shared" si="4"/>
        <v>0.10508662067595773</v>
      </c>
      <c r="L30" s="110"/>
      <c r="M30" s="113"/>
      <c r="N30" s="113"/>
      <c r="O30" s="114"/>
      <c r="P30" s="115"/>
      <c r="Q30" s="114"/>
    </row>
    <row r="31" spans="2:18" ht="13.5" thickBot="1">
      <c r="B31" s="109"/>
      <c r="C31" s="633"/>
      <c r="D31" s="27" t="s">
        <v>1</v>
      </c>
      <c r="E31" s="30"/>
      <c r="F31" s="140">
        <f t="shared" ref="F31:K31" si="5">F8+SUMIFS($R$14:$R$26,$B$14:$B$26,"Validated",F14:F26,"Y")</f>
        <v>1.2E-2</v>
      </c>
      <c r="G31" s="140">
        <f t="shared" si="5"/>
        <v>1.2E-2</v>
      </c>
      <c r="H31" s="140">
        <f t="shared" si="5"/>
        <v>1.2E-2</v>
      </c>
      <c r="I31" s="140">
        <f t="shared" si="5"/>
        <v>1.2E-2</v>
      </c>
      <c r="J31" s="140">
        <f t="shared" si="5"/>
        <v>1.2E-2</v>
      </c>
      <c r="K31" s="140">
        <f t="shared" si="5"/>
        <v>1.2E-2</v>
      </c>
      <c r="L31" s="110"/>
      <c r="M31" s="113"/>
      <c r="N31" s="113"/>
      <c r="O31" s="114"/>
      <c r="P31" s="115"/>
      <c r="Q31" s="114"/>
    </row>
    <row r="32" spans="2:18" ht="15.75" thickBot="1">
      <c r="B32" s="109"/>
      <c r="C32" s="634"/>
      <c r="D32" s="101" t="s">
        <v>107</v>
      </c>
      <c r="E32" s="102"/>
      <c r="F32" s="103">
        <f>SUM(F29:F31)</f>
        <v>2.8814860865855709</v>
      </c>
      <c r="G32" s="103">
        <f t="shared" ref="G32:K32" si="6">SUM(G29:G31)</f>
        <v>1.9774860865855712</v>
      </c>
      <c r="H32" s="103">
        <f t="shared" si="6"/>
        <v>1.718787825277609</v>
      </c>
      <c r="I32" s="103">
        <f t="shared" si="6"/>
        <v>2.6129553619366486</v>
      </c>
      <c r="J32" s="103">
        <f t="shared" si="6"/>
        <v>2.355</v>
      </c>
      <c r="K32" s="103">
        <f t="shared" si="6"/>
        <v>1.3923188206759569</v>
      </c>
      <c r="L32" s="110"/>
      <c r="M32" s="113"/>
      <c r="N32" s="113"/>
      <c r="O32" s="114"/>
      <c r="P32" s="115"/>
      <c r="Q32" s="114"/>
    </row>
    <row r="33" spans="2:18" ht="15">
      <c r="B33" s="109"/>
      <c r="C33" s="54"/>
      <c r="D33" s="105"/>
      <c r="E33" s="105"/>
      <c r="F33" s="106"/>
      <c r="G33" s="106"/>
      <c r="H33" s="106"/>
      <c r="I33" s="106"/>
      <c r="J33" s="106"/>
      <c r="K33" s="106"/>
      <c r="L33" s="110"/>
      <c r="M33" s="113"/>
      <c r="N33" s="113"/>
      <c r="O33" s="114"/>
      <c r="P33" s="115"/>
      <c r="Q33" s="114"/>
    </row>
    <row r="34" spans="2:18" ht="15">
      <c r="B34" s="109"/>
      <c r="C34" s="54"/>
      <c r="D34" s="105"/>
      <c r="E34" s="217" t="s">
        <v>175</v>
      </c>
      <c r="F34" s="324">
        <f>F32-F9</f>
        <v>0.11399999999999988</v>
      </c>
      <c r="G34" s="324">
        <f t="shared" ref="G34:K34" si="7">G32-G9</f>
        <v>-0.78999999999999981</v>
      </c>
      <c r="H34" s="324">
        <f t="shared" si="7"/>
        <v>4.2999999999999927E-2</v>
      </c>
      <c r="I34" s="324">
        <f t="shared" si="7"/>
        <v>0.875</v>
      </c>
      <c r="J34" s="324">
        <f t="shared" si="7"/>
        <v>0.2629999999999999</v>
      </c>
      <c r="K34" s="324">
        <f t="shared" si="7"/>
        <v>1.8000000000000016E-2</v>
      </c>
      <c r="L34" s="324"/>
      <c r="M34" s="113"/>
      <c r="N34" s="113"/>
      <c r="O34" s="114"/>
      <c r="P34" s="115"/>
      <c r="Q34" s="114"/>
    </row>
    <row r="35" spans="2:18" ht="15">
      <c r="B35" s="109"/>
      <c r="C35" s="54"/>
      <c r="D35" s="105"/>
      <c r="E35" s="105"/>
      <c r="F35" s="106"/>
      <c r="G35" s="106"/>
      <c r="H35" s="106"/>
      <c r="I35" s="106"/>
      <c r="J35" s="106"/>
      <c r="K35" s="106"/>
      <c r="L35" s="110"/>
      <c r="M35" s="113"/>
      <c r="N35" s="113"/>
      <c r="O35" s="114"/>
      <c r="P35" s="115"/>
      <c r="Q35" s="114"/>
    </row>
    <row r="36" spans="2:18" ht="15">
      <c r="B36" s="109"/>
      <c r="C36" s="109"/>
      <c r="D36" s="105"/>
      <c r="F36" s="202" t="str">
        <f>F3</f>
        <v>PF6-1</v>
      </c>
      <c r="G36" s="202" t="str">
        <f t="shared" ref="G36:K36" si="8">G3</f>
        <v>PF6-2</v>
      </c>
      <c r="H36" s="202" t="str">
        <f t="shared" si="8"/>
        <v>PF6-3</v>
      </c>
      <c r="I36" s="202" t="str">
        <f t="shared" si="8"/>
        <v>PF6-4</v>
      </c>
      <c r="J36" s="202" t="str">
        <f t="shared" si="8"/>
        <v>PF6-5</v>
      </c>
      <c r="K36" s="202" t="str">
        <f t="shared" si="8"/>
        <v>PF6-6</v>
      </c>
      <c r="L36" s="113"/>
      <c r="M36" s="113"/>
      <c r="N36" s="113"/>
      <c r="O36" s="114"/>
      <c r="P36" s="115"/>
      <c r="Q36" s="114"/>
    </row>
    <row r="37" spans="2:18" ht="15">
      <c r="B37" s="109"/>
      <c r="C37" s="109"/>
      <c r="D37" s="600" t="s">
        <v>106</v>
      </c>
      <c r="E37" s="601"/>
      <c r="F37" s="201">
        <f>SUM(F29:F30)</f>
        <v>2.8694860865855709</v>
      </c>
      <c r="G37" s="201">
        <f t="shared" ref="G37:K37" si="9">SUM(G29:G30)</f>
        <v>1.9654860865855712</v>
      </c>
      <c r="H37" s="201">
        <f t="shared" si="9"/>
        <v>1.706787825277609</v>
      </c>
      <c r="I37" s="201">
        <f t="shared" si="9"/>
        <v>2.6009553619366486</v>
      </c>
      <c r="J37" s="201">
        <f t="shared" si="9"/>
        <v>2.343</v>
      </c>
      <c r="K37" s="201">
        <f t="shared" si="9"/>
        <v>1.3803188206759569</v>
      </c>
      <c r="L37" s="113"/>
      <c r="M37" s="113"/>
      <c r="N37" s="113"/>
      <c r="O37" s="114"/>
      <c r="P37" s="115"/>
      <c r="Q37" s="114"/>
    </row>
    <row r="38" spans="2:18">
      <c r="B38" s="109"/>
      <c r="C38" s="109"/>
      <c r="D38" s="602" t="s">
        <v>200</v>
      </c>
      <c r="E38" s="603"/>
      <c r="F38" s="212">
        <v>0.51746129049286604</v>
      </c>
      <c r="G38" s="212">
        <v>0.51746129049286604</v>
      </c>
      <c r="H38" s="212">
        <v>0.51746129049286604</v>
      </c>
      <c r="I38" s="212">
        <v>0.51746129049286604</v>
      </c>
      <c r="J38" s="212">
        <v>0.50136947106300256</v>
      </c>
      <c r="K38" s="215">
        <v>0.51746129049286604</v>
      </c>
      <c r="L38" s="113"/>
      <c r="M38" s="113"/>
      <c r="N38" s="113"/>
      <c r="O38" s="114"/>
      <c r="P38" s="115"/>
      <c r="Q38" s="114"/>
    </row>
    <row r="39" spans="2:18">
      <c r="B39" s="109"/>
      <c r="C39" s="109"/>
      <c r="D39" s="604" t="s">
        <v>205</v>
      </c>
      <c r="E39" s="605"/>
      <c r="F39" s="213">
        <v>0.68542441322679193</v>
      </c>
      <c r="G39" s="213">
        <v>0.68542441322679193</v>
      </c>
      <c r="H39" s="213">
        <v>0.68542441322679193</v>
      </c>
      <c r="I39" s="213">
        <v>0.68542441322679193</v>
      </c>
      <c r="J39" s="213">
        <v>0.66933259379692833</v>
      </c>
      <c r="K39" s="214">
        <v>0.68542441322679193</v>
      </c>
      <c r="L39" s="113"/>
      <c r="M39" s="113"/>
      <c r="N39" s="113"/>
      <c r="O39" s="114"/>
      <c r="P39" s="115"/>
      <c r="Q39" s="114"/>
    </row>
    <row r="40" spans="2:18" ht="15">
      <c r="B40" s="109"/>
      <c r="C40" s="109"/>
      <c r="D40" s="606" t="s">
        <v>201</v>
      </c>
      <c r="E40" s="607"/>
      <c r="F40" s="205">
        <f>F37+F38</f>
        <v>3.3869473770784371</v>
      </c>
      <c r="G40" s="205">
        <f t="shared" ref="G40:K40" si="10">G37+G38</f>
        <v>2.4829473770784372</v>
      </c>
      <c r="H40" s="205">
        <f t="shared" si="10"/>
        <v>2.2242491157704749</v>
      </c>
      <c r="I40" s="205">
        <f t="shared" si="10"/>
        <v>3.1184166524295147</v>
      </c>
      <c r="J40" s="205">
        <f t="shared" si="10"/>
        <v>2.8443694710630023</v>
      </c>
      <c r="K40" s="205">
        <f t="shared" si="10"/>
        <v>1.8977801111688231</v>
      </c>
      <c r="L40" s="113"/>
      <c r="M40" s="113"/>
      <c r="N40" s="113"/>
      <c r="O40" s="114"/>
      <c r="P40" s="115"/>
      <c r="Q40" s="114"/>
    </row>
    <row r="41" spans="2:18" ht="15">
      <c r="B41" s="109"/>
      <c r="C41" s="109"/>
      <c r="D41" s="608" t="s">
        <v>206</v>
      </c>
      <c r="E41" s="609"/>
      <c r="F41" s="208">
        <f>F37+F39</f>
        <v>3.5549104998123626</v>
      </c>
      <c r="G41" s="208">
        <f t="shared" ref="G41:K41" si="11">G37+G39</f>
        <v>2.6509104998123632</v>
      </c>
      <c r="H41" s="208">
        <f t="shared" si="11"/>
        <v>2.3922122385044009</v>
      </c>
      <c r="I41" s="208">
        <f t="shared" si="11"/>
        <v>3.2863797751634403</v>
      </c>
      <c r="J41" s="208">
        <f t="shared" si="11"/>
        <v>3.0123325937969283</v>
      </c>
      <c r="K41" s="208">
        <f t="shared" si="11"/>
        <v>2.0657432339027491</v>
      </c>
      <c r="L41" s="113"/>
      <c r="M41" s="113"/>
      <c r="N41" s="113"/>
      <c r="O41" s="114"/>
      <c r="P41" s="115"/>
      <c r="Q41" s="114"/>
    </row>
    <row r="42" spans="2:18">
      <c r="B42" s="109"/>
      <c r="C42" s="109"/>
      <c r="D42" s="110"/>
      <c r="E42" s="192"/>
      <c r="F42" s="144"/>
      <c r="G42" s="144"/>
      <c r="H42" s="144"/>
      <c r="I42" s="144"/>
      <c r="J42" s="144"/>
      <c r="K42" s="144"/>
      <c r="L42" s="144"/>
      <c r="M42" s="113"/>
      <c r="N42" s="113"/>
      <c r="O42" s="114"/>
      <c r="P42" s="115"/>
      <c r="Q42" s="114"/>
    </row>
    <row r="43" spans="2:18">
      <c r="B43" s="109"/>
      <c r="C43" s="109"/>
      <c r="D43" s="110"/>
      <c r="E43" s="192"/>
      <c r="F43" s="144"/>
      <c r="G43" s="144"/>
      <c r="H43" s="144"/>
      <c r="I43" s="144"/>
      <c r="J43" s="144"/>
      <c r="K43" s="144"/>
      <c r="L43" s="144"/>
      <c r="M43" s="113"/>
      <c r="N43" s="113"/>
      <c r="O43" s="114"/>
      <c r="P43" s="115"/>
      <c r="Q43" s="114"/>
    </row>
    <row r="44" spans="2:18">
      <c r="B44" s="109"/>
      <c r="C44" s="109"/>
      <c r="D44" s="110"/>
      <c r="E44" s="192"/>
      <c r="F44" s="144"/>
      <c r="G44" s="144"/>
      <c r="H44" s="144"/>
      <c r="I44" s="144"/>
      <c r="J44" s="144"/>
      <c r="K44" s="144"/>
      <c r="L44" s="144"/>
      <c r="M44" s="113"/>
      <c r="N44" s="113"/>
      <c r="O44" s="114"/>
      <c r="P44" s="115"/>
      <c r="Q44" s="114"/>
    </row>
    <row r="45" spans="2:18">
      <c r="B45" s="109"/>
      <c r="C45" s="109"/>
      <c r="D45" s="110"/>
      <c r="E45" s="192"/>
      <c r="F45" s="144"/>
      <c r="G45" s="144"/>
      <c r="H45" s="144"/>
      <c r="I45" s="144"/>
      <c r="J45" s="144"/>
      <c r="K45" s="144"/>
      <c r="L45" s="144"/>
      <c r="M45" s="113"/>
      <c r="N45" s="113"/>
      <c r="O45" s="114"/>
      <c r="P45" s="115"/>
      <c r="Q45" s="114"/>
    </row>
    <row r="46" spans="2:18" ht="13.5" thickBot="1">
      <c r="B46" s="150"/>
    </row>
    <row r="47" spans="2:18" ht="19.5" customHeight="1" thickBot="1">
      <c r="B47" s="150"/>
      <c r="F47" s="612" t="s">
        <v>11</v>
      </c>
      <c r="G47" s="613"/>
      <c r="H47" s="613"/>
      <c r="I47" s="613"/>
      <c r="J47" s="613"/>
      <c r="K47" s="614"/>
      <c r="O47" s="90"/>
    </row>
    <row r="48" spans="2:18" ht="42.75" customHeight="1" thickBot="1">
      <c r="B48" s="150"/>
      <c r="C48" s="69" t="s">
        <v>34</v>
      </c>
      <c r="D48" s="69" t="s">
        <v>41</v>
      </c>
      <c r="E48" s="69" t="s">
        <v>43</v>
      </c>
      <c r="F48" s="48" t="str">
        <f>F3</f>
        <v>PF6-1</v>
      </c>
      <c r="G48" s="48" t="s">
        <v>268</v>
      </c>
      <c r="H48" s="48" t="s">
        <v>267</v>
      </c>
      <c r="I48" s="48" t="s">
        <v>264</v>
      </c>
      <c r="J48" s="48" t="str">
        <f>J3</f>
        <v>PF6-5</v>
      </c>
      <c r="K48" s="4" t="str">
        <f>K3</f>
        <v>PF6-6</v>
      </c>
      <c r="L48" s="635" t="s">
        <v>52</v>
      </c>
      <c r="M48" s="610"/>
      <c r="N48" s="611"/>
      <c r="O48" s="90"/>
      <c r="P48" s="90"/>
      <c r="R48" s="90"/>
    </row>
    <row r="49" spans="2:18" s="68" customFormat="1">
      <c r="B49" s="178" t="s">
        <v>42</v>
      </c>
      <c r="C49" s="35">
        <v>2014</v>
      </c>
      <c r="D49" s="70"/>
      <c r="E49" s="74"/>
      <c r="F49" s="75">
        <f>F50</f>
        <v>2.8814860865855709</v>
      </c>
      <c r="G49" s="75"/>
      <c r="H49" s="75"/>
      <c r="I49" s="75"/>
      <c r="J49" s="75">
        <f t="shared" ref="J49:K49" si="12">J50</f>
        <v>2.355</v>
      </c>
      <c r="K49" s="75">
        <f t="shared" si="12"/>
        <v>1.3923188206759569</v>
      </c>
      <c r="L49" s="129"/>
      <c r="N49" s="118"/>
      <c r="O49" s="90"/>
      <c r="P49" s="90"/>
      <c r="Q49" s="1"/>
      <c r="R49" s="90"/>
    </row>
    <row r="50" spans="2:18" outlineLevel="1">
      <c r="B50" s="150" t="s">
        <v>42</v>
      </c>
      <c r="C50" s="36">
        <v>41640</v>
      </c>
      <c r="D50" s="38" t="s">
        <v>44</v>
      </c>
      <c r="E50" s="71" t="s">
        <v>45</v>
      </c>
      <c r="F50" s="76">
        <f>F32</f>
        <v>2.8814860865855709</v>
      </c>
      <c r="G50" s="76"/>
      <c r="H50" s="76"/>
      <c r="I50" s="76"/>
      <c r="J50" s="76">
        <f>J32</f>
        <v>2.355</v>
      </c>
      <c r="K50" s="76">
        <f>K32</f>
        <v>1.3923188206759569</v>
      </c>
      <c r="L50" s="55"/>
      <c r="N50" s="119"/>
      <c r="O50" s="90"/>
      <c r="P50" s="90"/>
      <c r="R50" s="90"/>
    </row>
    <row r="51" spans="2:18" outlineLevel="1">
      <c r="B51" s="150"/>
      <c r="C51" s="36">
        <v>41671</v>
      </c>
      <c r="D51" s="38"/>
      <c r="E51" s="71"/>
      <c r="F51" s="76">
        <f>F50</f>
        <v>2.8814860865855709</v>
      </c>
      <c r="G51" s="76"/>
      <c r="H51" s="76"/>
      <c r="I51" s="76"/>
      <c r="J51" s="76">
        <f t="shared" ref="J51:K61" si="13">J50</f>
        <v>2.355</v>
      </c>
      <c r="K51" s="76">
        <f t="shared" si="13"/>
        <v>1.3923188206759569</v>
      </c>
      <c r="N51" s="119"/>
      <c r="O51" s="90"/>
      <c r="P51" s="90"/>
      <c r="R51" s="90"/>
    </row>
    <row r="52" spans="2:18" outlineLevel="1">
      <c r="B52" s="150"/>
      <c r="C52" s="36">
        <v>41699</v>
      </c>
      <c r="D52" s="38"/>
      <c r="E52" s="72"/>
      <c r="F52" s="76">
        <f t="shared" ref="F52:F61" si="14">F51</f>
        <v>2.8814860865855709</v>
      </c>
      <c r="G52" s="76"/>
      <c r="H52" s="76"/>
      <c r="I52" s="76"/>
      <c r="J52" s="76">
        <f t="shared" si="13"/>
        <v>2.355</v>
      </c>
      <c r="K52" s="76">
        <f t="shared" si="13"/>
        <v>1.3923188206759569</v>
      </c>
      <c r="N52" s="119"/>
      <c r="R52" s="90"/>
    </row>
    <row r="53" spans="2:18" outlineLevel="1">
      <c r="B53" s="150"/>
      <c r="C53" s="36">
        <v>41730</v>
      </c>
      <c r="D53" s="38"/>
      <c r="E53" s="55"/>
      <c r="F53" s="76">
        <f t="shared" si="14"/>
        <v>2.8814860865855709</v>
      </c>
      <c r="G53" s="76"/>
      <c r="H53" s="76"/>
      <c r="I53" s="76"/>
      <c r="J53" s="76">
        <f t="shared" si="13"/>
        <v>2.355</v>
      </c>
      <c r="K53" s="76">
        <f t="shared" si="13"/>
        <v>1.3923188206759569</v>
      </c>
      <c r="N53" s="119"/>
    </row>
    <row r="54" spans="2:18" outlineLevel="1">
      <c r="B54" s="150"/>
      <c r="C54" s="36">
        <v>41760</v>
      </c>
      <c r="D54" s="38"/>
      <c r="E54" s="71"/>
      <c r="F54" s="76">
        <f t="shared" si="14"/>
        <v>2.8814860865855709</v>
      </c>
      <c r="G54" s="76"/>
      <c r="H54" s="76"/>
      <c r="I54" s="76"/>
      <c r="J54" s="76">
        <f t="shared" si="13"/>
        <v>2.355</v>
      </c>
      <c r="K54" s="76">
        <f t="shared" si="13"/>
        <v>1.3923188206759569</v>
      </c>
      <c r="N54" s="119"/>
    </row>
    <row r="55" spans="2:18" outlineLevel="1">
      <c r="B55" s="150"/>
      <c r="C55" s="36">
        <v>41791</v>
      </c>
      <c r="D55" s="38"/>
      <c r="E55" s="72"/>
      <c r="F55" s="76">
        <f t="shared" si="14"/>
        <v>2.8814860865855709</v>
      </c>
      <c r="G55" s="76"/>
      <c r="H55" s="76"/>
      <c r="I55" s="76"/>
      <c r="J55" s="76">
        <f t="shared" si="13"/>
        <v>2.355</v>
      </c>
      <c r="K55" s="76">
        <f t="shared" si="13"/>
        <v>1.3923188206759569</v>
      </c>
      <c r="N55" s="119"/>
      <c r="O55" s="90"/>
    </row>
    <row r="56" spans="2:18" outlineLevel="1">
      <c r="B56" s="150"/>
      <c r="C56" s="36">
        <v>41821</v>
      </c>
      <c r="D56" s="38"/>
      <c r="E56" s="55"/>
      <c r="F56" s="76">
        <f t="shared" si="14"/>
        <v>2.8814860865855709</v>
      </c>
      <c r="G56" s="76"/>
      <c r="H56" s="76"/>
      <c r="I56" s="76"/>
      <c r="J56" s="76">
        <f t="shared" si="13"/>
        <v>2.355</v>
      </c>
      <c r="K56" s="76">
        <f t="shared" si="13"/>
        <v>1.3923188206759569</v>
      </c>
      <c r="N56" s="119"/>
    </row>
    <row r="57" spans="2:18" outlineLevel="1">
      <c r="B57" s="150"/>
      <c r="C57" s="36">
        <v>41852</v>
      </c>
      <c r="D57" s="38"/>
      <c r="E57" s="71"/>
      <c r="F57" s="76">
        <f t="shared" si="14"/>
        <v>2.8814860865855709</v>
      </c>
      <c r="G57" s="76"/>
      <c r="H57" s="76"/>
      <c r="I57" s="76"/>
      <c r="J57" s="76">
        <f t="shared" si="13"/>
        <v>2.355</v>
      </c>
      <c r="K57" s="76">
        <f t="shared" si="13"/>
        <v>1.3923188206759569</v>
      </c>
      <c r="N57" s="119"/>
    </row>
    <row r="58" spans="2:18" outlineLevel="1">
      <c r="B58" s="150"/>
      <c r="C58" s="36">
        <v>41883</v>
      </c>
      <c r="D58" s="38"/>
      <c r="E58" s="72"/>
      <c r="F58" s="76">
        <f t="shared" si="14"/>
        <v>2.8814860865855709</v>
      </c>
      <c r="G58" s="76"/>
      <c r="H58" s="76"/>
      <c r="I58" s="76"/>
      <c r="J58" s="76">
        <f t="shared" si="13"/>
        <v>2.355</v>
      </c>
      <c r="K58" s="76">
        <f t="shared" si="13"/>
        <v>1.3923188206759569</v>
      </c>
      <c r="N58" s="119"/>
    </row>
    <row r="59" spans="2:18" outlineLevel="1">
      <c r="C59" s="36">
        <v>41913</v>
      </c>
      <c r="D59" s="38"/>
      <c r="E59" s="55"/>
      <c r="F59" s="76">
        <f t="shared" si="14"/>
        <v>2.8814860865855709</v>
      </c>
      <c r="G59" s="76"/>
      <c r="H59" s="76"/>
      <c r="I59" s="76"/>
      <c r="J59" s="76">
        <f t="shared" si="13"/>
        <v>2.355</v>
      </c>
      <c r="K59" s="76">
        <f t="shared" si="13"/>
        <v>1.3923188206759569</v>
      </c>
      <c r="N59" s="119"/>
    </row>
    <row r="60" spans="2:18" outlineLevel="1">
      <c r="C60" s="36">
        <v>41944</v>
      </c>
      <c r="D60" s="38"/>
      <c r="E60" s="71"/>
      <c r="F60" s="76">
        <f t="shared" si="14"/>
        <v>2.8814860865855709</v>
      </c>
      <c r="G60" s="76"/>
      <c r="H60" s="76"/>
      <c r="I60" s="76"/>
      <c r="J60" s="76">
        <f t="shared" si="13"/>
        <v>2.355</v>
      </c>
      <c r="K60" s="76">
        <f t="shared" si="13"/>
        <v>1.3923188206759569</v>
      </c>
      <c r="N60" s="119"/>
    </row>
    <row r="61" spans="2:18" ht="13.5" outlineLevel="1" thickBot="1">
      <c r="C61" s="73">
        <v>41974</v>
      </c>
      <c r="D61" s="77"/>
      <c r="E61" s="78"/>
      <c r="F61" s="79">
        <f t="shared" si="14"/>
        <v>2.8814860865855709</v>
      </c>
      <c r="G61" s="79"/>
      <c r="H61" s="79"/>
      <c r="I61" s="79"/>
      <c r="J61" s="79">
        <f t="shared" si="13"/>
        <v>2.355</v>
      </c>
      <c r="K61" s="79">
        <f t="shared" si="13"/>
        <v>1.3923188206759569</v>
      </c>
      <c r="N61" s="119"/>
    </row>
    <row r="62" spans="2:18" s="68" customFormat="1">
      <c r="B62" s="68" t="s">
        <v>12</v>
      </c>
      <c r="C62" s="35">
        <v>2015</v>
      </c>
      <c r="D62" s="70"/>
      <c r="E62" s="74"/>
      <c r="F62" s="75">
        <f>MIN(F63:F74)</f>
        <v>2.8254660865855707</v>
      </c>
      <c r="G62" s="75"/>
      <c r="H62" s="75"/>
      <c r="I62" s="75"/>
      <c r="J62" s="75">
        <f t="shared" ref="J62:K62" si="15">MIN(J63:J74)</f>
        <v>2.3120400000000001</v>
      </c>
      <c r="K62" s="75">
        <f t="shared" si="15"/>
        <v>1.3668141766759569</v>
      </c>
      <c r="N62" s="120"/>
    </row>
    <row r="63" spans="2:18" outlineLevel="1">
      <c r="B63" s="1" t="s">
        <v>12</v>
      </c>
      <c r="C63" s="36">
        <v>42005</v>
      </c>
      <c r="D63" s="67" t="s">
        <v>49</v>
      </c>
      <c r="E63" s="81">
        <v>-0.02</v>
      </c>
      <c r="F63" s="76">
        <f>((F61-SUM(F$30:F$31))*(1+$E63))+SUM(F$30:F$31)</f>
        <v>2.8254660865855707</v>
      </c>
      <c r="G63" s="76"/>
      <c r="H63" s="76"/>
      <c r="I63" s="76"/>
      <c r="J63" s="76">
        <f t="shared" ref="J63:K63" si="16">((J61-SUM(J$30:J$31))*(1+$E63))+SUM(J$30:J$31)</f>
        <v>2.3120400000000001</v>
      </c>
      <c r="K63" s="76">
        <f t="shared" si="16"/>
        <v>1.3668141766759569</v>
      </c>
      <c r="L63" s="116">
        <f>F61*(1+$E63)</f>
        <v>2.8238563648538593</v>
      </c>
      <c r="M63" s="116">
        <f t="shared" ref="M63:N63" si="17">J61*(1+$E63)</f>
        <v>2.3079000000000001</v>
      </c>
      <c r="N63" s="121">
        <f t="shared" si="17"/>
        <v>1.3644724442624379</v>
      </c>
      <c r="P63" s="144">
        <f>F63-F50</f>
        <v>-5.6020000000000181E-2</v>
      </c>
      <c r="Q63" s="144">
        <f t="shared" ref="Q63:R63" si="18">J63-J50</f>
        <v>-4.2959999999999887E-2</v>
      </c>
      <c r="R63" s="144">
        <f t="shared" si="18"/>
        <v>-2.5504643999999965E-2</v>
      </c>
    </row>
    <row r="64" spans="2:18" outlineLevel="1">
      <c r="C64" s="36">
        <v>42036</v>
      </c>
      <c r="D64" s="37"/>
      <c r="E64" s="71"/>
      <c r="F64" s="76">
        <f t="shared" ref="F64:K74" si="19">F63</f>
        <v>2.8254660865855707</v>
      </c>
      <c r="G64" s="76"/>
      <c r="H64" s="76"/>
      <c r="I64" s="76"/>
      <c r="J64" s="76">
        <f t="shared" si="19"/>
        <v>2.3120400000000001</v>
      </c>
      <c r="K64" s="76">
        <f t="shared" si="19"/>
        <v>1.3668141766759569</v>
      </c>
      <c r="N64" s="119"/>
    </row>
    <row r="65" spans="2:14" outlineLevel="1">
      <c r="C65" s="36">
        <v>42064</v>
      </c>
      <c r="D65" s="37"/>
      <c r="E65" s="72"/>
      <c r="F65" s="76">
        <f t="shared" si="19"/>
        <v>2.8254660865855707</v>
      </c>
      <c r="G65" s="76"/>
      <c r="H65" s="76"/>
      <c r="I65" s="76"/>
      <c r="J65" s="76">
        <f t="shared" si="19"/>
        <v>2.3120400000000001</v>
      </c>
      <c r="K65" s="76">
        <f t="shared" si="19"/>
        <v>1.3668141766759569</v>
      </c>
      <c r="N65" s="119"/>
    </row>
    <row r="66" spans="2:14" outlineLevel="1">
      <c r="C66" s="36">
        <v>42095</v>
      </c>
      <c r="D66" s="37"/>
      <c r="E66" s="55"/>
      <c r="F66" s="76">
        <f t="shared" si="19"/>
        <v>2.8254660865855707</v>
      </c>
      <c r="G66" s="76"/>
      <c r="H66" s="76"/>
      <c r="I66" s="76"/>
      <c r="J66" s="76">
        <f t="shared" si="19"/>
        <v>2.3120400000000001</v>
      </c>
      <c r="K66" s="76">
        <f t="shared" si="19"/>
        <v>1.3668141766759569</v>
      </c>
      <c r="N66" s="119"/>
    </row>
    <row r="67" spans="2:14" outlineLevel="1">
      <c r="C67" s="36">
        <v>42125</v>
      </c>
      <c r="D67" s="37"/>
      <c r="E67" s="71"/>
      <c r="F67" s="76">
        <f t="shared" si="19"/>
        <v>2.8254660865855707</v>
      </c>
      <c r="G67" s="76"/>
      <c r="H67" s="76"/>
      <c r="I67" s="76"/>
      <c r="J67" s="76">
        <f t="shared" si="19"/>
        <v>2.3120400000000001</v>
      </c>
      <c r="K67" s="76">
        <f t="shared" si="19"/>
        <v>1.3668141766759569</v>
      </c>
      <c r="N67" s="119"/>
    </row>
    <row r="68" spans="2:14" outlineLevel="1">
      <c r="C68" s="36">
        <v>42156</v>
      </c>
      <c r="D68" s="37"/>
      <c r="E68" s="72"/>
      <c r="F68" s="76">
        <f t="shared" si="19"/>
        <v>2.8254660865855707</v>
      </c>
      <c r="G68" s="76"/>
      <c r="H68" s="76"/>
      <c r="I68" s="76"/>
      <c r="J68" s="76">
        <f t="shared" si="19"/>
        <v>2.3120400000000001</v>
      </c>
      <c r="K68" s="76">
        <f t="shared" si="19"/>
        <v>1.3668141766759569</v>
      </c>
      <c r="N68" s="119"/>
    </row>
    <row r="69" spans="2:14" outlineLevel="1">
      <c r="C69" s="36">
        <v>42186</v>
      </c>
      <c r="D69" s="37"/>
      <c r="E69" s="55"/>
      <c r="F69" s="76">
        <f t="shared" si="19"/>
        <v>2.8254660865855707</v>
      </c>
      <c r="G69" s="76"/>
      <c r="H69" s="76"/>
      <c r="I69" s="76"/>
      <c r="J69" s="76">
        <f t="shared" si="19"/>
        <v>2.3120400000000001</v>
      </c>
      <c r="K69" s="76">
        <f t="shared" si="19"/>
        <v>1.3668141766759569</v>
      </c>
      <c r="N69" s="119"/>
    </row>
    <row r="70" spans="2:14" outlineLevel="1">
      <c r="C70" s="36">
        <v>42217</v>
      </c>
      <c r="D70" s="37"/>
      <c r="E70" s="71"/>
      <c r="F70" s="76">
        <f t="shared" si="19"/>
        <v>2.8254660865855707</v>
      </c>
      <c r="G70" s="76"/>
      <c r="H70" s="76"/>
      <c r="I70" s="76"/>
      <c r="J70" s="76">
        <f t="shared" si="19"/>
        <v>2.3120400000000001</v>
      </c>
      <c r="K70" s="76">
        <f t="shared" si="19"/>
        <v>1.3668141766759569</v>
      </c>
      <c r="N70" s="119"/>
    </row>
    <row r="71" spans="2:14" outlineLevel="1">
      <c r="C71" s="36">
        <v>42248</v>
      </c>
      <c r="D71" s="37"/>
      <c r="E71" s="72"/>
      <c r="F71" s="76">
        <f t="shared" si="19"/>
        <v>2.8254660865855707</v>
      </c>
      <c r="G71" s="76"/>
      <c r="H71" s="76"/>
      <c r="I71" s="76"/>
      <c r="J71" s="76">
        <f t="shared" si="19"/>
        <v>2.3120400000000001</v>
      </c>
      <c r="K71" s="76">
        <f t="shared" si="19"/>
        <v>1.3668141766759569</v>
      </c>
      <c r="N71" s="119"/>
    </row>
    <row r="72" spans="2:14" outlineLevel="1">
      <c r="C72" s="36">
        <v>42278</v>
      </c>
      <c r="D72" s="37"/>
      <c r="E72" s="55"/>
      <c r="F72" s="76">
        <f t="shared" si="19"/>
        <v>2.8254660865855707</v>
      </c>
      <c r="G72" s="76"/>
      <c r="H72" s="76"/>
      <c r="I72" s="76"/>
      <c r="J72" s="76">
        <f t="shared" si="19"/>
        <v>2.3120400000000001</v>
      </c>
      <c r="K72" s="76">
        <f t="shared" si="19"/>
        <v>1.3668141766759569</v>
      </c>
      <c r="N72" s="119"/>
    </row>
    <row r="73" spans="2:14" outlineLevel="1">
      <c r="C73" s="36">
        <v>42309</v>
      </c>
      <c r="D73" s="37"/>
      <c r="E73" s="71"/>
      <c r="F73" s="76">
        <f t="shared" si="19"/>
        <v>2.8254660865855707</v>
      </c>
      <c r="G73" s="76"/>
      <c r="H73" s="76"/>
      <c r="I73" s="76"/>
      <c r="J73" s="76">
        <f t="shared" si="19"/>
        <v>2.3120400000000001</v>
      </c>
      <c r="K73" s="76">
        <f t="shared" si="19"/>
        <v>1.3668141766759569</v>
      </c>
      <c r="N73" s="119"/>
    </row>
    <row r="74" spans="2:14" ht="13.5" outlineLevel="1" thickBot="1">
      <c r="C74" s="73">
        <v>42339</v>
      </c>
      <c r="D74" s="80"/>
      <c r="E74" s="78"/>
      <c r="F74" s="79">
        <f t="shared" si="19"/>
        <v>2.8254660865855707</v>
      </c>
      <c r="G74" s="79"/>
      <c r="H74" s="79"/>
      <c r="I74" s="79"/>
      <c r="J74" s="79">
        <f t="shared" si="19"/>
        <v>2.3120400000000001</v>
      </c>
      <c r="K74" s="79">
        <f t="shared" si="19"/>
        <v>1.3668141766759569</v>
      </c>
      <c r="N74" s="119"/>
    </row>
    <row r="75" spans="2:14" s="68" customFormat="1">
      <c r="B75" s="68" t="s">
        <v>13</v>
      </c>
      <c r="C75" s="35">
        <v>2016</v>
      </c>
      <c r="D75" s="70"/>
      <c r="E75" s="74"/>
      <c r="F75" s="75">
        <f>MIN(F76:F87)</f>
        <v>2.7705664865855706</v>
      </c>
      <c r="G75" s="75"/>
      <c r="H75" s="75"/>
      <c r="I75" s="75"/>
      <c r="J75" s="75">
        <f t="shared" ref="J75:K75" si="20">MIN(J76:J87)</f>
        <v>2.2699392</v>
      </c>
      <c r="K75" s="75">
        <f t="shared" si="20"/>
        <v>1.3418196255559569</v>
      </c>
      <c r="N75" s="120"/>
    </row>
    <row r="76" spans="2:14" outlineLevel="1">
      <c r="B76" s="1" t="s">
        <v>13</v>
      </c>
      <c r="C76" s="36">
        <v>42370</v>
      </c>
      <c r="D76" s="67" t="s">
        <v>49</v>
      </c>
      <c r="E76" s="81">
        <v>-0.02</v>
      </c>
      <c r="F76" s="76">
        <f>((F74-SUM(F$30:F$31))*(1+$E76))+SUM(F$30:F$31)</f>
        <v>2.7705664865855706</v>
      </c>
      <c r="G76" s="76"/>
      <c r="H76" s="76"/>
      <c r="I76" s="76"/>
      <c r="J76" s="76">
        <f t="shared" ref="J76:K76" si="21">((J74-SUM(J$30:J$31))*(1+$E76))+SUM(J$30:J$31)</f>
        <v>2.2699392</v>
      </c>
      <c r="K76" s="76">
        <f t="shared" si="21"/>
        <v>1.3418196255559569</v>
      </c>
      <c r="L76" s="116">
        <f>L63*(1+$E76)</f>
        <v>2.7673792375567818</v>
      </c>
      <c r="M76" s="116">
        <f t="shared" ref="M76:N76" si="22">M63*(1+$E76)</f>
        <v>2.2617419999999999</v>
      </c>
      <c r="N76" s="121">
        <f t="shared" si="22"/>
        <v>1.337182995377189</v>
      </c>
    </row>
    <row r="77" spans="2:14" outlineLevel="1">
      <c r="C77" s="36">
        <v>42401</v>
      </c>
      <c r="D77" s="37"/>
      <c r="E77" s="71"/>
      <c r="F77" s="76">
        <f t="shared" ref="F77:K87" si="23">F76</f>
        <v>2.7705664865855706</v>
      </c>
      <c r="G77" s="76"/>
      <c r="H77" s="76"/>
      <c r="I77" s="76"/>
      <c r="J77" s="76">
        <f t="shared" si="23"/>
        <v>2.2699392</v>
      </c>
      <c r="K77" s="76">
        <f t="shared" si="23"/>
        <v>1.3418196255559569</v>
      </c>
      <c r="N77" s="119"/>
    </row>
    <row r="78" spans="2:14" outlineLevel="1">
      <c r="C78" s="36">
        <v>42430</v>
      </c>
      <c r="D78" s="37"/>
      <c r="E78" s="72"/>
      <c r="F78" s="76">
        <f t="shared" si="23"/>
        <v>2.7705664865855706</v>
      </c>
      <c r="G78" s="76"/>
      <c r="H78" s="76"/>
      <c r="I78" s="76"/>
      <c r="J78" s="76">
        <f t="shared" si="23"/>
        <v>2.2699392</v>
      </c>
      <c r="K78" s="76">
        <f t="shared" si="23"/>
        <v>1.3418196255559569</v>
      </c>
      <c r="N78" s="119"/>
    </row>
    <row r="79" spans="2:14" outlineLevel="1">
      <c r="C79" s="36">
        <v>42461</v>
      </c>
      <c r="D79" s="37"/>
      <c r="E79" s="55"/>
      <c r="F79" s="76">
        <f t="shared" si="23"/>
        <v>2.7705664865855706</v>
      </c>
      <c r="G79" s="76"/>
      <c r="H79" s="76"/>
      <c r="I79" s="76"/>
      <c r="J79" s="76">
        <f t="shared" si="23"/>
        <v>2.2699392</v>
      </c>
      <c r="K79" s="76">
        <f t="shared" si="23"/>
        <v>1.3418196255559569</v>
      </c>
      <c r="N79" s="119"/>
    </row>
    <row r="80" spans="2:14" outlineLevel="1">
      <c r="C80" s="36">
        <v>42491</v>
      </c>
      <c r="D80" s="37"/>
      <c r="E80" s="71"/>
      <c r="F80" s="76">
        <f t="shared" si="23"/>
        <v>2.7705664865855706</v>
      </c>
      <c r="G80" s="76"/>
      <c r="H80" s="76"/>
      <c r="I80" s="76"/>
      <c r="J80" s="76">
        <f t="shared" si="23"/>
        <v>2.2699392</v>
      </c>
      <c r="K80" s="76">
        <f t="shared" si="23"/>
        <v>1.3418196255559569</v>
      </c>
      <c r="N80" s="119"/>
    </row>
    <row r="81" spans="2:14" outlineLevel="1">
      <c r="C81" s="36">
        <v>42522</v>
      </c>
      <c r="D81" s="37"/>
      <c r="E81" s="72"/>
      <c r="F81" s="76">
        <f t="shared" si="23"/>
        <v>2.7705664865855706</v>
      </c>
      <c r="G81" s="76"/>
      <c r="H81" s="76"/>
      <c r="I81" s="76"/>
      <c r="J81" s="76">
        <f t="shared" si="23"/>
        <v>2.2699392</v>
      </c>
      <c r="K81" s="76">
        <f t="shared" si="23"/>
        <v>1.3418196255559569</v>
      </c>
      <c r="N81" s="119"/>
    </row>
    <row r="82" spans="2:14" outlineLevel="1">
      <c r="C82" s="36">
        <v>42552</v>
      </c>
      <c r="D82" s="37"/>
      <c r="E82" s="55"/>
      <c r="F82" s="76">
        <f t="shared" si="23"/>
        <v>2.7705664865855706</v>
      </c>
      <c r="G82" s="76"/>
      <c r="H82" s="76"/>
      <c r="I82" s="76"/>
      <c r="J82" s="76">
        <f t="shared" si="23"/>
        <v>2.2699392</v>
      </c>
      <c r="K82" s="76">
        <f t="shared" si="23"/>
        <v>1.3418196255559569</v>
      </c>
      <c r="N82" s="119"/>
    </row>
    <row r="83" spans="2:14" outlineLevel="1">
      <c r="C83" s="36">
        <v>42583</v>
      </c>
      <c r="D83" s="37"/>
      <c r="E83" s="71"/>
      <c r="F83" s="76">
        <f t="shared" si="23"/>
        <v>2.7705664865855706</v>
      </c>
      <c r="G83" s="76"/>
      <c r="H83" s="76"/>
      <c r="I83" s="76"/>
      <c r="J83" s="76">
        <f t="shared" si="23"/>
        <v>2.2699392</v>
      </c>
      <c r="K83" s="76">
        <f t="shared" si="23"/>
        <v>1.3418196255559569</v>
      </c>
      <c r="N83" s="119"/>
    </row>
    <row r="84" spans="2:14" outlineLevel="1">
      <c r="C84" s="36">
        <v>42614</v>
      </c>
      <c r="D84" s="37"/>
      <c r="E84" s="72"/>
      <c r="F84" s="76">
        <f t="shared" si="23"/>
        <v>2.7705664865855706</v>
      </c>
      <c r="G84" s="76"/>
      <c r="H84" s="76"/>
      <c r="I84" s="76"/>
      <c r="J84" s="76">
        <f t="shared" si="23"/>
        <v>2.2699392</v>
      </c>
      <c r="K84" s="76">
        <f t="shared" si="23"/>
        <v>1.3418196255559569</v>
      </c>
      <c r="N84" s="119"/>
    </row>
    <row r="85" spans="2:14" outlineLevel="1">
      <c r="C85" s="36">
        <v>42644</v>
      </c>
      <c r="D85" s="37"/>
      <c r="E85" s="55"/>
      <c r="F85" s="76">
        <f t="shared" si="23"/>
        <v>2.7705664865855706</v>
      </c>
      <c r="G85" s="76"/>
      <c r="H85" s="76"/>
      <c r="I85" s="76"/>
      <c r="J85" s="76">
        <f t="shared" si="23"/>
        <v>2.2699392</v>
      </c>
      <c r="K85" s="76">
        <f t="shared" si="23"/>
        <v>1.3418196255559569</v>
      </c>
      <c r="N85" s="119"/>
    </row>
    <row r="86" spans="2:14" outlineLevel="1">
      <c r="C86" s="36">
        <v>42675</v>
      </c>
      <c r="D86" s="37"/>
      <c r="E86" s="71"/>
      <c r="F86" s="76">
        <f t="shared" si="23"/>
        <v>2.7705664865855706</v>
      </c>
      <c r="G86" s="76"/>
      <c r="H86" s="76"/>
      <c r="I86" s="76"/>
      <c r="J86" s="76">
        <f t="shared" si="23"/>
        <v>2.2699392</v>
      </c>
      <c r="K86" s="76">
        <f t="shared" si="23"/>
        <v>1.3418196255559569</v>
      </c>
      <c r="N86" s="119"/>
    </row>
    <row r="87" spans="2:14" ht="13.5" outlineLevel="1" thickBot="1">
      <c r="C87" s="73">
        <v>42705</v>
      </c>
      <c r="D87" s="80"/>
      <c r="E87" s="78"/>
      <c r="F87" s="79">
        <f t="shared" si="23"/>
        <v>2.7705664865855706</v>
      </c>
      <c r="G87" s="79"/>
      <c r="H87" s="79"/>
      <c r="I87" s="79"/>
      <c r="J87" s="79">
        <f t="shared" si="23"/>
        <v>2.2699392</v>
      </c>
      <c r="K87" s="79">
        <f t="shared" si="23"/>
        <v>1.3418196255559569</v>
      </c>
      <c r="N87" s="119"/>
    </row>
    <row r="88" spans="2:14" s="68" customFormat="1">
      <c r="B88" s="68" t="s">
        <v>14</v>
      </c>
      <c r="C88" s="35">
        <v>2017</v>
      </c>
      <c r="D88" s="70"/>
      <c r="E88" s="74"/>
      <c r="F88" s="75">
        <f>MIN(F89:F100)</f>
        <v>2.7167648785855705</v>
      </c>
      <c r="G88" s="75"/>
      <c r="H88" s="75"/>
      <c r="I88" s="75"/>
      <c r="J88" s="75">
        <f t="shared" ref="J88:K88" si="24">MIN(J89:J100)</f>
        <v>2.228680416</v>
      </c>
      <c r="K88" s="75">
        <f t="shared" si="24"/>
        <v>1.317324965458357</v>
      </c>
      <c r="N88" s="120"/>
    </row>
    <row r="89" spans="2:14" outlineLevel="1">
      <c r="B89" s="1" t="s">
        <v>14</v>
      </c>
      <c r="C89" s="36">
        <v>42736</v>
      </c>
      <c r="D89" s="67" t="s">
        <v>49</v>
      </c>
      <c r="E89" s="81">
        <v>-0.02</v>
      </c>
      <c r="F89" s="76">
        <f>((F87-SUM(F$30:F$31))*(1+$E89))+SUM(F$30:F$31)</f>
        <v>2.7167648785855705</v>
      </c>
      <c r="G89" s="76"/>
      <c r="H89" s="76"/>
      <c r="I89" s="76"/>
      <c r="J89" s="76">
        <f t="shared" ref="J89:K89" si="25">((J87-SUM(J$30:J$31))*(1+$E89))+SUM(J$30:J$31)</f>
        <v>2.228680416</v>
      </c>
      <c r="K89" s="76">
        <f t="shared" si="25"/>
        <v>1.317324965458357</v>
      </c>
      <c r="L89" s="116">
        <f>L76*(1+$E89)</f>
        <v>2.7120316528056461</v>
      </c>
      <c r="M89" s="116">
        <f t="shared" ref="M89:N89" si="26">M76*(1+$E89)</f>
        <v>2.2165071599999999</v>
      </c>
      <c r="N89" s="121">
        <f t="shared" si="26"/>
        <v>1.3104393354696451</v>
      </c>
    </row>
    <row r="90" spans="2:14" outlineLevel="1">
      <c r="C90" s="36">
        <v>42767</v>
      </c>
      <c r="D90" s="37"/>
      <c r="E90" s="71"/>
      <c r="F90" s="76">
        <f t="shared" ref="F90:K100" si="27">F89</f>
        <v>2.7167648785855705</v>
      </c>
      <c r="G90" s="76"/>
      <c r="H90" s="76"/>
      <c r="I90" s="76"/>
      <c r="J90" s="76">
        <f t="shared" si="27"/>
        <v>2.228680416</v>
      </c>
      <c r="K90" s="76">
        <f t="shared" si="27"/>
        <v>1.317324965458357</v>
      </c>
      <c r="N90" s="119"/>
    </row>
    <row r="91" spans="2:14" outlineLevel="1">
      <c r="C91" s="36">
        <v>42795</v>
      </c>
      <c r="D91" s="37"/>
      <c r="E91" s="72"/>
      <c r="F91" s="76">
        <f t="shared" si="27"/>
        <v>2.7167648785855705</v>
      </c>
      <c r="G91" s="76"/>
      <c r="H91" s="76"/>
      <c r="I91" s="76"/>
      <c r="J91" s="76">
        <f t="shared" si="27"/>
        <v>2.228680416</v>
      </c>
      <c r="K91" s="76">
        <f t="shared" si="27"/>
        <v>1.317324965458357</v>
      </c>
      <c r="N91" s="119"/>
    </row>
    <row r="92" spans="2:14" outlineLevel="1">
      <c r="C92" s="36">
        <v>42826</v>
      </c>
      <c r="D92" s="37"/>
      <c r="E92" s="55"/>
      <c r="F92" s="76">
        <f t="shared" si="27"/>
        <v>2.7167648785855705</v>
      </c>
      <c r="G92" s="76"/>
      <c r="H92" s="76"/>
      <c r="I92" s="76"/>
      <c r="J92" s="76">
        <f t="shared" si="27"/>
        <v>2.228680416</v>
      </c>
      <c r="K92" s="76">
        <f t="shared" si="27"/>
        <v>1.317324965458357</v>
      </c>
      <c r="N92" s="119"/>
    </row>
    <row r="93" spans="2:14" outlineLevel="1">
      <c r="C93" s="36">
        <v>42856</v>
      </c>
      <c r="D93" s="37"/>
      <c r="E93" s="71"/>
      <c r="F93" s="76">
        <f t="shared" si="27"/>
        <v>2.7167648785855705</v>
      </c>
      <c r="G93" s="76"/>
      <c r="H93" s="76"/>
      <c r="I93" s="76"/>
      <c r="J93" s="76">
        <f t="shared" si="27"/>
        <v>2.228680416</v>
      </c>
      <c r="K93" s="76">
        <f t="shared" si="27"/>
        <v>1.317324965458357</v>
      </c>
      <c r="N93" s="119"/>
    </row>
    <row r="94" spans="2:14" outlineLevel="1">
      <c r="C94" s="36">
        <v>42887</v>
      </c>
      <c r="D94" s="37"/>
      <c r="E94" s="72"/>
      <c r="F94" s="76">
        <f t="shared" si="27"/>
        <v>2.7167648785855705</v>
      </c>
      <c r="G94" s="76"/>
      <c r="H94" s="76"/>
      <c r="I94" s="76"/>
      <c r="J94" s="76">
        <f t="shared" si="27"/>
        <v>2.228680416</v>
      </c>
      <c r="K94" s="76">
        <f t="shared" si="27"/>
        <v>1.317324965458357</v>
      </c>
      <c r="N94" s="119"/>
    </row>
    <row r="95" spans="2:14" outlineLevel="1">
      <c r="C95" s="36">
        <v>42917</v>
      </c>
      <c r="D95" s="37"/>
      <c r="E95" s="55"/>
      <c r="F95" s="76">
        <f t="shared" si="27"/>
        <v>2.7167648785855705</v>
      </c>
      <c r="G95" s="76"/>
      <c r="H95" s="76"/>
      <c r="I95" s="76"/>
      <c r="J95" s="76">
        <f t="shared" si="27"/>
        <v>2.228680416</v>
      </c>
      <c r="K95" s="76">
        <f t="shared" si="27"/>
        <v>1.317324965458357</v>
      </c>
      <c r="N95" s="119"/>
    </row>
    <row r="96" spans="2:14" outlineLevel="1">
      <c r="C96" s="36">
        <v>42948</v>
      </c>
      <c r="D96" s="37"/>
      <c r="E96" s="71"/>
      <c r="F96" s="76">
        <f t="shared" si="27"/>
        <v>2.7167648785855705</v>
      </c>
      <c r="G96" s="76"/>
      <c r="H96" s="76"/>
      <c r="I96" s="76"/>
      <c r="J96" s="76">
        <f t="shared" si="27"/>
        <v>2.228680416</v>
      </c>
      <c r="K96" s="76">
        <f t="shared" si="27"/>
        <v>1.317324965458357</v>
      </c>
      <c r="N96" s="119"/>
    </row>
    <row r="97" spans="2:14" outlineLevel="1">
      <c r="C97" s="36">
        <v>42979</v>
      </c>
      <c r="D97" s="37"/>
      <c r="E97" s="72"/>
      <c r="F97" s="76">
        <f t="shared" si="27"/>
        <v>2.7167648785855705</v>
      </c>
      <c r="G97" s="76"/>
      <c r="H97" s="76"/>
      <c r="I97" s="76"/>
      <c r="J97" s="76">
        <f t="shared" si="27"/>
        <v>2.228680416</v>
      </c>
      <c r="K97" s="76">
        <f t="shared" si="27"/>
        <v>1.317324965458357</v>
      </c>
      <c r="N97" s="119"/>
    </row>
    <row r="98" spans="2:14" outlineLevel="1">
      <c r="C98" s="36">
        <v>43009</v>
      </c>
      <c r="D98" s="37"/>
      <c r="E98" s="55"/>
      <c r="F98" s="76">
        <f t="shared" si="27"/>
        <v>2.7167648785855705</v>
      </c>
      <c r="G98" s="76"/>
      <c r="H98" s="76"/>
      <c r="I98" s="76"/>
      <c r="J98" s="76">
        <f t="shared" si="27"/>
        <v>2.228680416</v>
      </c>
      <c r="K98" s="76">
        <f t="shared" si="27"/>
        <v>1.317324965458357</v>
      </c>
      <c r="N98" s="119"/>
    </row>
    <row r="99" spans="2:14" outlineLevel="1">
      <c r="C99" s="36">
        <v>43040</v>
      </c>
      <c r="D99" s="37"/>
      <c r="E99" s="71"/>
      <c r="F99" s="76">
        <f t="shared" si="27"/>
        <v>2.7167648785855705</v>
      </c>
      <c r="G99" s="76"/>
      <c r="H99" s="76"/>
      <c r="I99" s="76"/>
      <c r="J99" s="76">
        <f t="shared" si="27"/>
        <v>2.228680416</v>
      </c>
      <c r="K99" s="76">
        <f t="shared" si="27"/>
        <v>1.317324965458357</v>
      </c>
      <c r="N99" s="119"/>
    </row>
    <row r="100" spans="2:14" ht="13.5" outlineLevel="1" thickBot="1">
      <c r="C100" s="73">
        <v>43070</v>
      </c>
      <c r="D100" s="80"/>
      <c r="E100" s="78"/>
      <c r="F100" s="79">
        <f t="shared" si="27"/>
        <v>2.7167648785855705</v>
      </c>
      <c r="G100" s="79"/>
      <c r="H100" s="79"/>
      <c r="I100" s="79"/>
      <c r="J100" s="79">
        <f t="shared" si="27"/>
        <v>2.228680416</v>
      </c>
      <c r="K100" s="79">
        <f t="shared" si="27"/>
        <v>1.317324965458357</v>
      </c>
      <c r="N100" s="119"/>
    </row>
    <row r="101" spans="2:14" s="68" customFormat="1">
      <c r="B101" s="68" t="s">
        <v>15</v>
      </c>
      <c r="C101" s="35">
        <v>2018</v>
      </c>
      <c r="D101" s="70"/>
      <c r="E101" s="74"/>
      <c r="F101" s="75">
        <f>MIN(F102:F113)</f>
        <v>2.6640393027455707</v>
      </c>
      <c r="G101" s="75"/>
      <c r="H101" s="75"/>
      <c r="I101" s="75"/>
      <c r="J101" s="75">
        <f t="shared" ref="J101:K101" si="28">MIN(J102:J113)</f>
        <v>2.1882468076800001</v>
      </c>
      <c r="K101" s="75">
        <f t="shared" si="28"/>
        <v>1.293320198562709</v>
      </c>
      <c r="N101" s="120"/>
    </row>
    <row r="102" spans="2:14" outlineLevel="1">
      <c r="B102" s="1" t="s">
        <v>15</v>
      </c>
      <c r="C102" s="36">
        <v>43101</v>
      </c>
      <c r="D102" s="67" t="s">
        <v>49</v>
      </c>
      <c r="E102" s="81">
        <v>-0.02</v>
      </c>
      <c r="F102" s="76">
        <f>((F100-SUM(F$30:F$31))*(1+$E102))+SUM(F$30:F$31)</f>
        <v>2.6640393027455707</v>
      </c>
      <c r="G102" s="76"/>
      <c r="H102" s="76"/>
      <c r="I102" s="76"/>
      <c r="J102" s="76">
        <f t="shared" ref="J102:K102" si="29">((J100-SUM(J$30:J$31))*(1+$E102))+SUM(J$30:J$31)</f>
        <v>2.1882468076800001</v>
      </c>
      <c r="K102" s="76">
        <f t="shared" si="29"/>
        <v>1.293320198562709</v>
      </c>
      <c r="L102" s="116">
        <f>L89*(1+$E102)</f>
        <v>2.6577910197495331</v>
      </c>
      <c r="M102" s="116">
        <f t="shared" ref="M102:N102" si="30">M89*(1+$E102)</f>
        <v>2.1721770168000001</v>
      </c>
      <c r="N102" s="121">
        <f t="shared" si="30"/>
        <v>1.2842305487602521</v>
      </c>
    </row>
    <row r="103" spans="2:14" outlineLevel="1">
      <c r="C103" s="36">
        <v>43132</v>
      </c>
      <c r="D103" s="37"/>
      <c r="E103" s="71"/>
      <c r="F103" s="76">
        <f t="shared" ref="F103:K113" si="31">F102</f>
        <v>2.6640393027455707</v>
      </c>
      <c r="G103" s="76"/>
      <c r="H103" s="76"/>
      <c r="I103" s="76"/>
      <c r="J103" s="76">
        <f t="shared" si="31"/>
        <v>2.1882468076800001</v>
      </c>
      <c r="K103" s="76">
        <f t="shared" si="31"/>
        <v>1.293320198562709</v>
      </c>
      <c r="N103" s="119"/>
    </row>
    <row r="104" spans="2:14" outlineLevel="1">
      <c r="C104" s="36">
        <v>43160</v>
      </c>
      <c r="D104" s="37"/>
      <c r="E104" s="72"/>
      <c r="F104" s="76">
        <f t="shared" si="31"/>
        <v>2.6640393027455707</v>
      </c>
      <c r="G104" s="76"/>
      <c r="H104" s="76"/>
      <c r="I104" s="76"/>
      <c r="J104" s="76">
        <f t="shared" si="31"/>
        <v>2.1882468076800001</v>
      </c>
      <c r="K104" s="76">
        <f t="shared" si="31"/>
        <v>1.293320198562709</v>
      </c>
      <c r="N104" s="119"/>
    </row>
    <row r="105" spans="2:14" outlineLevel="1">
      <c r="C105" s="36">
        <v>43191</v>
      </c>
      <c r="D105" s="37"/>
      <c r="E105" s="55"/>
      <c r="F105" s="76">
        <f t="shared" si="31"/>
        <v>2.6640393027455707</v>
      </c>
      <c r="G105" s="76"/>
      <c r="H105" s="76"/>
      <c r="I105" s="76"/>
      <c r="J105" s="76">
        <f t="shared" si="31"/>
        <v>2.1882468076800001</v>
      </c>
      <c r="K105" s="76">
        <f t="shared" si="31"/>
        <v>1.293320198562709</v>
      </c>
      <c r="N105" s="119"/>
    </row>
    <row r="106" spans="2:14" outlineLevel="1">
      <c r="C106" s="36">
        <v>43221</v>
      </c>
      <c r="D106" s="37"/>
      <c r="E106" s="71"/>
      <c r="F106" s="76">
        <f t="shared" si="31"/>
        <v>2.6640393027455707</v>
      </c>
      <c r="G106" s="76"/>
      <c r="H106" s="76"/>
      <c r="I106" s="76"/>
      <c r="J106" s="76">
        <f t="shared" si="31"/>
        <v>2.1882468076800001</v>
      </c>
      <c r="K106" s="76">
        <f t="shared" si="31"/>
        <v>1.293320198562709</v>
      </c>
      <c r="N106" s="119"/>
    </row>
    <row r="107" spans="2:14" outlineLevel="1">
      <c r="C107" s="36">
        <v>43252</v>
      </c>
      <c r="D107" s="37"/>
      <c r="E107" s="72"/>
      <c r="F107" s="76">
        <f t="shared" si="31"/>
        <v>2.6640393027455707</v>
      </c>
      <c r="G107" s="76"/>
      <c r="H107" s="76"/>
      <c r="I107" s="76"/>
      <c r="J107" s="76">
        <f t="shared" si="31"/>
        <v>2.1882468076800001</v>
      </c>
      <c r="K107" s="76">
        <f t="shared" si="31"/>
        <v>1.293320198562709</v>
      </c>
      <c r="N107" s="119"/>
    </row>
    <row r="108" spans="2:14" outlineLevel="1">
      <c r="C108" s="36">
        <v>43282</v>
      </c>
      <c r="D108" s="37"/>
      <c r="E108" s="55"/>
      <c r="F108" s="76">
        <f t="shared" si="31"/>
        <v>2.6640393027455707</v>
      </c>
      <c r="G108" s="76"/>
      <c r="H108" s="76"/>
      <c r="I108" s="76"/>
      <c r="J108" s="76">
        <f t="shared" si="31"/>
        <v>2.1882468076800001</v>
      </c>
      <c r="K108" s="76">
        <f t="shared" si="31"/>
        <v>1.293320198562709</v>
      </c>
      <c r="N108" s="119"/>
    </row>
    <row r="109" spans="2:14" outlineLevel="1">
      <c r="C109" s="36">
        <v>43313</v>
      </c>
      <c r="D109" s="37"/>
      <c r="E109" s="71"/>
      <c r="F109" s="76">
        <f t="shared" si="31"/>
        <v>2.6640393027455707</v>
      </c>
      <c r="G109" s="76"/>
      <c r="H109" s="76"/>
      <c r="I109" s="76"/>
      <c r="J109" s="76">
        <f t="shared" si="31"/>
        <v>2.1882468076800001</v>
      </c>
      <c r="K109" s="76">
        <f t="shared" si="31"/>
        <v>1.293320198562709</v>
      </c>
      <c r="N109" s="119"/>
    </row>
    <row r="110" spans="2:14" outlineLevel="1">
      <c r="C110" s="36">
        <v>43344</v>
      </c>
      <c r="D110" s="37"/>
      <c r="E110" s="72"/>
      <c r="F110" s="76">
        <f t="shared" si="31"/>
        <v>2.6640393027455707</v>
      </c>
      <c r="G110" s="76"/>
      <c r="H110" s="76"/>
      <c r="I110" s="76"/>
      <c r="J110" s="76">
        <f t="shared" si="31"/>
        <v>2.1882468076800001</v>
      </c>
      <c r="K110" s="76">
        <f t="shared" si="31"/>
        <v>1.293320198562709</v>
      </c>
      <c r="N110" s="119"/>
    </row>
    <row r="111" spans="2:14" outlineLevel="1">
      <c r="C111" s="36">
        <v>43374</v>
      </c>
      <c r="D111" s="37"/>
      <c r="E111" s="55"/>
      <c r="F111" s="76">
        <f t="shared" si="31"/>
        <v>2.6640393027455707</v>
      </c>
      <c r="G111" s="76"/>
      <c r="H111" s="76"/>
      <c r="I111" s="76"/>
      <c r="J111" s="76">
        <f t="shared" si="31"/>
        <v>2.1882468076800001</v>
      </c>
      <c r="K111" s="76">
        <f t="shared" si="31"/>
        <v>1.293320198562709</v>
      </c>
      <c r="N111" s="119"/>
    </row>
    <row r="112" spans="2:14" outlineLevel="1">
      <c r="C112" s="36">
        <v>43405</v>
      </c>
      <c r="D112" s="37"/>
      <c r="E112" s="71"/>
      <c r="F112" s="76">
        <f t="shared" si="31"/>
        <v>2.6640393027455707</v>
      </c>
      <c r="G112" s="76"/>
      <c r="H112" s="76"/>
      <c r="I112" s="76"/>
      <c r="J112" s="76">
        <f t="shared" si="31"/>
        <v>2.1882468076800001</v>
      </c>
      <c r="K112" s="76">
        <f t="shared" si="31"/>
        <v>1.293320198562709</v>
      </c>
      <c r="N112" s="119"/>
    </row>
    <row r="113" spans="2:14" ht="13.5" outlineLevel="1" thickBot="1">
      <c r="C113" s="73">
        <v>43435</v>
      </c>
      <c r="D113" s="80"/>
      <c r="E113" s="78"/>
      <c r="F113" s="79">
        <f t="shared" si="31"/>
        <v>2.6640393027455707</v>
      </c>
      <c r="G113" s="79"/>
      <c r="H113" s="79"/>
      <c r="I113" s="79"/>
      <c r="J113" s="79">
        <f t="shared" si="31"/>
        <v>2.1882468076800001</v>
      </c>
      <c r="K113" s="79">
        <f t="shared" si="31"/>
        <v>1.293320198562709</v>
      </c>
      <c r="N113" s="119"/>
    </row>
    <row r="114" spans="2:14" s="68" customFormat="1">
      <c r="B114" s="68" t="s">
        <v>16</v>
      </c>
      <c r="C114" s="35">
        <v>2019</v>
      </c>
      <c r="D114" s="70"/>
      <c r="E114" s="74"/>
      <c r="F114" s="75">
        <f>MIN(F115:F126)</f>
        <v>2.6123682384223708</v>
      </c>
      <c r="G114" s="75"/>
      <c r="H114" s="75"/>
      <c r="I114" s="75"/>
      <c r="J114" s="75">
        <f t="shared" ref="J114:K114" si="32">MIN(J115:J126)</f>
        <v>2.1486218715263998</v>
      </c>
      <c r="K114" s="75">
        <f t="shared" si="32"/>
        <v>1.2697955270049739</v>
      </c>
      <c r="N114" s="120"/>
    </row>
    <row r="115" spans="2:14" outlineLevel="1">
      <c r="B115" s="1" t="s">
        <v>16</v>
      </c>
      <c r="C115" s="36">
        <v>43466</v>
      </c>
      <c r="D115" s="67" t="s">
        <v>49</v>
      </c>
      <c r="E115" s="81">
        <v>-0.02</v>
      </c>
      <c r="F115" s="76">
        <f>((F113-SUM(F$30:F$31))*(1+$E115))+SUM(F$30:F$31)</f>
        <v>2.6123682384223708</v>
      </c>
      <c r="G115" s="76"/>
      <c r="H115" s="76"/>
      <c r="I115" s="76"/>
      <c r="J115" s="76">
        <f t="shared" ref="J115:K115" si="33">((J113-SUM(J$30:J$31))*(1+$E115))+SUM(J$30:J$31)</f>
        <v>2.1486218715263998</v>
      </c>
      <c r="K115" s="76">
        <f t="shared" si="33"/>
        <v>1.2697955270049739</v>
      </c>
      <c r="L115" s="116">
        <f>L102*(1+$E115)</f>
        <v>2.6046351993545422</v>
      </c>
      <c r="M115" s="116">
        <f t="shared" ref="M115:N115" si="34">M102*(1+$E115)</f>
        <v>2.1287334764640002</v>
      </c>
      <c r="N115" s="121">
        <f t="shared" si="34"/>
        <v>1.258545937785047</v>
      </c>
    </row>
    <row r="116" spans="2:14" outlineLevel="1">
      <c r="C116" s="36">
        <v>43497</v>
      </c>
      <c r="D116" s="37"/>
      <c r="E116" s="71"/>
      <c r="F116" s="76">
        <f t="shared" ref="F116:K126" si="35">F115</f>
        <v>2.6123682384223708</v>
      </c>
      <c r="G116" s="76"/>
      <c r="H116" s="76"/>
      <c r="I116" s="76"/>
      <c r="J116" s="76">
        <f t="shared" si="35"/>
        <v>2.1486218715263998</v>
      </c>
      <c r="K116" s="76">
        <f t="shared" si="35"/>
        <v>1.2697955270049739</v>
      </c>
      <c r="N116" s="119"/>
    </row>
    <row r="117" spans="2:14" outlineLevel="1">
      <c r="C117" s="36">
        <v>43525</v>
      </c>
      <c r="D117" s="37"/>
      <c r="E117" s="72"/>
      <c r="F117" s="76">
        <f t="shared" si="35"/>
        <v>2.6123682384223708</v>
      </c>
      <c r="G117" s="76"/>
      <c r="H117" s="76"/>
      <c r="I117" s="76"/>
      <c r="J117" s="76">
        <f t="shared" si="35"/>
        <v>2.1486218715263998</v>
      </c>
      <c r="K117" s="76">
        <f t="shared" si="35"/>
        <v>1.2697955270049739</v>
      </c>
      <c r="N117" s="119"/>
    </row>
    <row r="118" spans="2:14" outlineLevel="1">
      <c r="C118" s="36">
        <v>43556</v>
      </c>
      <c r="D118" s="37"/>
      <c r="E118" s="55"/>
      <c r="F118" s="76">
        <f t="shared" si="35"/>
        <v>2.6123682384223708</v>
      </c>
      <c r="G118" s="76"/>
      <c r="H118" s="76"/>
      <c r="I118" s="76"/>
      <c r="J118" s="76">
        <f t="shared" si="35"/>
        <v>2.1486218715263998</v>
      </c>
      <c r="K118" s="76">
        <f t="shared" si="35"/>
        <v>1.2697955270049739</v>
      </c>
      <c r="N118" s="119"/>
    </row>
    <row r="119" spans="2:14" outlineLevel="1">
      <c r="C119" s="36">
        <v>43586</v>
      </c>
      <c r="D119" s="37"/>
      <c r="E119" s="71"/>
      <c r="F119" s="76">
        <f t="shared" si="35"/>
        <v>2.6123682384223708</v>
      </c>
      <c r="G119" s="76"/>
      <c r="H119" s="76"/>
      <c r="I119" s="76"/>
      <c r="J119" s="76">
        <f t="shared" si="35"/>
        <v>2.1486218715263998</v>
      </c>
      <c r="K119" s="76">
        <f t="shared" si="35"/>
        <v>1.2697955270049739</v>
      </c>
      <c r="N119" s="119"/>
    </row>
    <row r="120" spans="2:14" outlineLevel="1">
      <c r="C120" s="36">
        <v>43617</v>
      </c>
      <c r="D120" s="37"/>
      <c r="E120" s="72"/>
      <c r="F120" s="76">
        <f t="shared" si="35"/>
        <v>2.6123682384223708</v>
      </c>
      <c r="G120" s="76"/>
      <c r="H120" s="76"/>
      <c r="I120" s="76"/>
      <c r="J120" s="76">
        <f t="shared" si="35"/>
        <v>2.1486218715263998</v>
      </c>
      <c r="K120" s="76">
        <f t="shared" si="35"/>
        <v>1.2697955270049739</v>
      </c>
      <c r="N120" s="119"/>
    </row>
    <row r="121" spans="2:14" outlineLevel="1">
      <c r="C121" s="36">
        <v>43647</v>
      </c>
      <c r="D121" s="37"/>
      <c r="E121" s="55"/>
      <c r="F121" s="76">
        <f t="shared" si="35"/>
        <v>2.6123682384223708</v>
      </c>
      <c r="G121" s="76"/>
      <c r="H121" s="76"/>
      <c r="I121" s="76"/>
      <c r="J121" s="76">
        <f t="shared" si="35"/>
        <v>2.1486218715263998</v>
      </c>
      <c r="K121" s="76">
        <f t="shared" si="35"/>
        <v>1.2697955270049739</v>
      </c>
      <c r="N121" s="119"/>
    </row>
    <row r="122" spans="2:14" outlineLevel="1">
      <c r="C122" s="36">
        <v>43678</v>
      </c>
      <c r="D122" s="37"/>
      <c r="E122" s="71"/>
      <c r="F122" s="76">
        <f t="shared" si="35"/>
        <v>2.6123682384223708</v>
      </c>
      <c r="G122" s="76"/>
      <c r="H122" s="76"/>
      <c r="I122" s="76"/>
      <c r="J122" s="76">
        <f t="shared" si="35"/>
        <v>2.1486218715263998</v>
      </c>
      <c r="K122" s="76">
        <f t="shared" si="35"/>
        <v>1.2697955270049739</v>
      </c>
      <c r="N122" s="119"/>
    </row>
    <row r="123" spans="2:14" outlineLevel="1">
      <c r="C123" s="36">
        <v>43709</v>
      </c>
      <c r="D123" s="37"/>
      <c r="E123" s="72"/>
      <c r="F123" s="76">
        <f t="shared" si="35"/>
        <v>2.6123682384223708</v>
      </c>
      <c r="G123" s="76"/>
      <c r="H123" s="76"/>
      <c r="I123" s="76"/>
      <c r="J123" s="76">
        <f t="shared" si="35"/>
        <v>2.1486218715263998</v>
      </c>
      <c r="K123" s="76">
        <f t="shared" si="35"/>
        <v>1.2697955270049739</v>
      </c>
      <c r="N123" s="119"/>
    </row>
    <row r="124" spans="2:14" outlineLevel="1">
      <c r="C124" s="36">
        <v>43739</v>
      </c>
      <c r="D124" s="37"/>
      <c r="E124" s="55"/>
      <c r="F124" s="76">
        <f t="shared" si="35"/>
        <v>2.6123682384223708</v>
      </c>
      <c r="G124" s="76"/>
      <c r="H124" s="76"/>
      <c r="I124" s="76"/>
      <c r="J124" s="76">
        <f t="shared" si="35"/>
        <v>2.1486218715263998</v>
      </c>
      <c r="K124" s="76">
        <f t="shared" si="35"/>
        <v>1.2697955270049739</v>
      </c>
      <c r="N124" s="119"/>
    </row>
    <row r="125" spans="2:14" outlineLevel="1">
      <c r="C125" s="36">
        <v>43770</v>
      </c>
      <c r="D125" s="37"/>
      <c r="E125" s="71"/>
      <c r="F125" s="76">
        <f t="shared" si="35"/>
        <v>2.6123682384223708</v>
      </c>
      <c r="G125" s="76"/>
      <c r="H125" s="76"/>
      <c r="I125" s="76"/>
      <c r="J125" s="76">
        <f t="shared" si="35"/>
        <v>2.1486218715263998</v>
      </c>
      <c r="K125" s="76">
        <f t="shared" si="35"/>
        <v>1.2697955270049739</v>
      </c>
      <c r="N125" s="119"/>
    </row>
    <row r="126" spans="2:14" ht="13.5" outlineLevel="1" thickBot="1">
      <c r="C126" s="73">
        <v>43800</v>
      </c>
      <c r="D126" s="80"/>
      <c r="E126" s="78"/>
      <c r="F126" s="79">
        <f t="shared" si="35"/>
        <v>2.6123682384223708</v>
      </c>
      <c r="G126" s="79"/>
      <c r="H126" s="79"/>
      <c r="I126" s="79"/>
      <c r="J126" s="79">
        <f t="shared" si="35"/>
        <v>2.1486218715263998</v>
      </c>
      <c r="K126" s="79">
        <f t="shared" si="35"/>
        <v>1.2697955270049739</v>
      </c>
      <c r="N126" s="119"/>
    </row>
    <row r="127" spans="2:14" s="68" customFormat="1">
      <c r="B127" s="68" t="s">
        <v>17</v>
      </c>
      <c r="C127" s="35">
        <v>2020</v>
      </c>
      <c r="D127" s="70"/>
      <c r="E127" s="74"/>
      <c r="F127" s="75">
        <f>MIN(F128:F139)</f>
        <v>2.6123682384223708</v>
      </c>
      <c r="G127" s="75"/>
      <c r="H127" s="75"/>
      <c r="I127" s="75"/>
      <c r="J127" s="75">
        <f t="shared" ref="J127:K127" si="36">MIN(J128:J139)</f>
        <v>2.1486218715263998</v>
      </c>
      <c r="K127" s="75">
        <f t="shared" si="36"/>
        <v>1.2697955270049739</v>
      </c>
      <c r="N127" s="120"/>
    </row>
    <row r="128" spans="2:14" outlineLevel="1">
      <c r="B128" s="1" t="s">
        <v>17</v>
      </c>
      <c r="C128" s="36">
        <v>43831</v>
      </c>
      <c r="D128" s="37"/>
      <c r="E128" s="81"/>
      <c r="F128" s="76">
        <f>F126</f>
        <v>2.6123682384223708</v>
      </c>
      <c r="G128" s="76"/>
      <c r="H128" s="76"/>
      <c r="I128" s="76"/>
      <c r="J128" s="76">
        <f t="shared" ref="J128:K128" si="37">J126</f>
        <v>2.1486218715263998</v>
      </c>
      <c r="K128" s="76">
        <f t="shared" si="37"/>
        <v>1.2697955270049739</v>
      </c>
      <c r="L128" s="116">
        <f>L115*(1+$E128)</f>
        <v>2.6046351993545422</v>
      </c>
      <c r="M128" s="116">
        <f t="shared" ref="M128:N128" si="38">M115*(1+$E128)</f>
        <v>2.1287334764640002</v>
      </c>
      <c r="N128" s="121">
        <f t="shared" si="38"/>
        <v>1.258545937785047</v>
      </c>
    </row>
    <row r="129" spans="2:14" outlineLevel="1">
      <c r="C129" s="36">
        <v>43862</v>
      </c>
      <c r="D129" s="37"/>
      <c r="E129" s="71"/>
      <c r="F129" s="76">
        <f t="shared" ref="F129:K139" si="39">F128</f>
        <v>2.6123682384223708</v>
      </c>
      <c r="G129" s="76"/>
      <c r="H129" s="76"/>
      <c r="I129" s="76"/>
      <c r="J129" s="76">
        <f t="shared" si="39"/>
        <v>2.1486218715263998</v>
      </c>
      <c r="K129" s="76">
        <f t="shared" si="39"/>
        <v>1.2697955270049739</v>
      </c>
      <c r="N129" s="119"/>
    </row>
    <row r="130" spans="2:14" outlineLevel="1">
      <c r="C130" s="36">
        <v>43891</v>
      </c>
      <c r="D130" s="37"/>
      <c r="E130" s="72"/>
      <c r="F130" s="76">
        <f t="shared" si="39"/>
        <v>2.6123682384223708</v>
      </c>
      <c r="G130" s="76"/>
      <c r="H130" s="76"/>
      <c r="I130" s="76"/>
      <c r="J130" s="76">
        <f t="shared" si="39"/>
        <v>2.1486218715263998</v>
      </c>
      <c r="K130" s="76">
        <f t="shared" si="39"/>
        <v>1.2697955270049739</v>
      </c>
      <c r="N130" s="119"/>
    </row>
    <row r="131" spans="2:14" outlineLevel="1">
      <c r="C131" s="36">
        <v>43922</v>
      </c>
      <c r="D131" s="37"/>
      <c r="E131" s="55"/>
      <c r="F131" s="76">
        <f t="shared" si="39"/>
        <v>2.6123682384223708</v>
      </c>
      <c r="G131" s="76"/>
      <c r="H131" s="76"/>
      <c r="I131" s="76"/>
      <c r="J131" s="76">
        <f t="shared" si="39"/>
        <v>2.1486218715263998</v>
      </c>
      <c r="K131" s="76">
        <f t="shared" si="39"/>
        <v>1.2697955270049739</v>
      </c>
      <c r="N131" s="119"/>
    </row>
    <row r="132" spans="2:14" outlineLevel="1">
      <c r="C132" s="36">
        <v>43952</v>
      </c>
      <c r="D132" s="37"/>
      <c r="E132" s="71"/>
      <c r="F132" s="76">
        <f t="shared" si="39"/>
        <v>2.6123682384223708</v>
      </c>
      <c r="G132" s="76"/>
      <c r="H132" s="76"/>
      <c r="I132" s="76"/>
      <c r="J132" s="76">
        <f t="shared" si="39"/>
        <v>2.1486218715263998</v>
      </c>
      <c r="K132" s="76">
        <f t="shared" si="39"/>
        <v>1.2697955270049739</v>
      </c>
      <c r="N132" s="119"/>
    </row>
    <row r="133" spans="2:14" outlineLevel="1">
      <c r="C133" s="36">
        <v>43983</v>
      </c>
      <c r="D133" s="37"/>
      <c r="E133" s="72"/>
      <c r="F133" s="76">
        <f t="shared" si="39"/>
        <v>2.6123682384223708</v>
      </c>
      <c r="G133" s="76"/>
      <c r="H133" s="76"/>
      <c r="I133" s="76"/>
      <c r="J133" s="76">
        <f t="shared" si="39"/>
        <v>2.1486218715263998</v>
      </c>
      <c r="K133" s="76">
        <f t="shared" si="39"/>
        <v>1.2697955270049739</v>
      </c>
      <c r="N133" s="119"/>
    </row>
    <row r="134" spans="2:14" outlineLevel="1">
      <c r="C134" s="36">
        <v>44013</v>
      </c>
      <c r="D134" s="37"/>
      <c r="E134" s="55"/>
      <c r="F134" s="76">
        <f t="shared" si="39"/>
        <v>2.6123682384223708</v>
      </c>
      <c r="G134" s="76"/>
      <c r="H134" s="76"/>
      <c r="I134" s="76"/>
      <c r="J134" s="76">
        <f t="shared" si="39"/>
        <v>2.1486218715263998</v>
      </c>
      <c r="K134" s="76">
        <f t="shared" si="39"/>
        <v>1.2697955270049739</v>
      </c>
      <c r="N134" s="119"/>
    </row>
    <row r="135" spans="2:14" outlineLevel="1">
      <c r="C135" s="36">
        <v>44044</v>
      </c>
      <c r="D135" s="37"/>
      <c r="E135" s="71"/>
      <c r="F135" s="76">
        <f t="shared" si="39"/>
        <v>2.6123682384223708</v>
      </c>
      <c r="G135" s="76"/>
      <c r="H135" s="76"/>
      <c r="I135" s="76"/>
      <c r="J135" s="76">
        <f t="shared" si="39"/>
        <v>2.1486218715263998</v>
      </c>
      <c r="K135" s="76">
        <f t="shared" si="39"/>
        <v>1.2697955270049739</v>
      </c>
      <c r="N135" s="119"/>
    </row>
    <row r="136" spans="2:14" outlineLevel="1">
      <c r="C136" s="36">
        <v>44075</v>
      </c>
      <c r="D136" s="37"/>
      <c r="E136" s="72"/>
      <c r="F136" s="76">
        <f t="shared" si="39"/>
        <v>2.6123682384223708</v>
      </c>
      <c r="G136" s="76"/>
      <c r="H136" s="76"/>
      <c r="I136" s="76"/>
      <c r="J136" s="76">
        <f t="shared" si="39"/>
        <v>2.1486218715263998</v>
      </c>
      <c r="K136" s="76">
        <f t="shared" si="39"/>
        <v>1.2697955270049739</v>
      </c>
      <c r="N136" s="119"/>
    </row>
    <row r="137" spans="2:14" outlineLevel="1">
      <c r="C137" s="36">
        <v>44105</v>
      </c>
      <c r="D137" s="37"/>
      <c r="E137" s="55"/>
      <c r="F137" s="76">
        <f t="shared" si="39"/>
        <v>2.6123682384223708</v>
      </c>
      <c r="G137" s="76"/>
      <c r="H137" s="76"/>
      <c r="I137" s="76"/>
      <c r="J137" s="76">
        <f t="shared" si="39"/>
        <v>2.1486218715263998</v>
      </c>
      <c r="K137" s="76">
        <f t="shared" si="39"/>
        <v>1.2697955270049739</v>
      </c>
      <c r="N137" s="119"/>
    </row>
    <row r="138" spans="2:14" outlineLevel="1">
      <c r="C138" s="36">
        <v>44136</v>
      </c>
      <c r="D138" s="37"/>
      <c r="E138" s="71"/>
      <c r="F138" s="76">
        <f t="shared" si="39"/>
        <v>2.6123682384223708</v>
      </c>
      <c r="G138" s="76"/>
      <c r="H138" s="76"/>
      <c r="I138" s="76"/>
      <c r="J138" s="76">
        <f t="shared" si="39"/>
        <v>2.1486218715263998</v>
      </c>
      <c r="K138" s="76">
        <f t="shared" si="39"/>
        <v>1.2697955270049739</v>
      </c>
      <c r="N138" s="119"/>
    </row>
    <row r="139" spans="2:14" ht="13.5" outlineLevel="1" thickBot="1">
      <c r="C139" s="73">
        <v>44166</v>
      </c>
      <c r="D139" s="80"/>
      <c r="E139" s="78"/>
      <c r="F139" s="79">
        <f t="shared" si="39"/>
        <v>2.6123682384223708</v>
      </c>
      <c r="G139" s="79"/>
      <c r="H139" s="79"/>
      <c r="I139" s="79"/>
      <c r="J139" s="79">
        <f t="shared" si="39"/>
        <v>2.1486218715263998</v>
      </c>
      <c r="K139" s="79">
        <f t="shared" si="39"/>
        <v>1.2697955270049739</v>
      </c>
      <c r="N139" s="119"/>
    </row>
    <row r="140" spans="2:14" s="68" customFormat="1" ht="15.75">
      <c r="B140" s="68" t="s">
        <v>18</v>
      </c>
      <c r="C140" s="35">
        <v>2021</v>
      </c>
      <c r="D140" s="70"/>
      <c r="E140" s="74"/>
      <c r="F140" s="75">
        <f>MIN(F141:F152)</f>
        <v>2.5438821518367996</v>
      </c>
      <c r="G140" s="75"/>
      <c r="H140" s="75"/>
      <c r="I140" s="75"/>
      <c r="J140" s="75">
        <f t="shared" ref="J140:K140" si="40">MIN(J141:J152)</f>
        <v>1.9536218715263998</v>
      </c>
      <c r="K140" s="75">
        <f t="shared" si="40"/>
        <v>1.1647089063290161</v>
      </c>
      <c r="L140" s="10" t="s">
        <v>47</v>
      </c>
      <c r="M140" s="1"/>
      <c r="N140" s="119"/>
    </row>
    <row r="141" spans="2:14" outlineLevel="1">
      <c r="B141" s="1" t="s">
        <v>18</v>
      </c>
      <c r="C141" s="123">
        <v>44197</v>
      </c>
      <c r="D141" s="128" t="s">
        <v>54</v>
      </c>
      <c r="E141" s="124"/>
      <c r="F141" s="125">
        <f>F139-F30</f>
        <v>2.5438821518367996</v>
      </c>
      <c r="G141" s="125"/>
      <c r="H141" s="125"/>
      <c r="I141" s="125"/>
      <c r="J141" s="125">
        <f>J139-J30</f>
        <v>1.9536218715263998</v>
      </c>
      <c r="K141" s="125">
        <f>K139-K30</f>
        <v>1.1647089063290161</v>
      </c>
      <c r="L141" s="116">
        <f>L128*(1+$E141)</f>
        <v>2.6046351993545422</v>
      </c>
      <c r="M141" s="116">
        <f t="shared" ref="M141:N141" si="41">M128*(1+$E141)</f>
        <v>2.1287334764640002</v>
      </c>
      <c r="N141" s="121">
        <f t="shared" si="41"/>
        <v>1.258545937785047</v>
      </c>
    </row>
    <row r="142" spans="2:14" outlineLevel="1">
      <c r="C142" s="36">
        <v>44228</v>
      </c>
      <c r="D142" s="37"/>
      <c r="E142" s="71"/>
      <c r="F142" s="76">
        <f t="shared" ref="F142:K152" si="42">F141</f>
        <v>2.5438821518367996</v>
      </c>
      <c r="G142" s="76"/>
      <c r="H142" s="76"/>
      <c r="I142" s="76"/>
      <c r="J142" s="76">
        <f t="shared" si="42"/>
        <v>1.9536218715263998</v>
      </c>
      <c r="K142" s="76">
        <f t="shared" si="42"/>
        <v>1.1647089063290161</v>
      </c>
      <c r="N142" s="119"/>
    </row>
    <row r="143" spans="2:14" outlineLevel="1">
      <c r="C143" s="36">
        <v>44256</v>
      </c>
      <c r="D143" s="37"/>
      <c r="E143" s="72"/>
      <c r="F143" s="76">
        <f t="shared" si="42"/>
        <v>2.5438821518367996</v>
      </c>
      <c r="G143" s="76"/>
      <c r="H143" s="76"/>
      <c r="I143" s="76"/>
      <c r="J143" s="76">
        <f t="shared" si="42"/>
        <v>1.9536218715263998</v>
      </c>
      <c r="K143" s="76">
        <f t="shared" si="42"/>
        <v>1.1647089063290161</v>
      </c>
      <c r="N143" s="119"/>
    </row>
    <row r="144" spans="2:14" outlineLevel="1">
      <c r="C144" s="36">
        <v>44287</v>
      </c>
      <c r="D144" s="37"/>
      <c r="E144" s="55"/>
      <c r="F144" s="76">
        <f t="shared" si="42"/>
        <v>2.5438821518367996</v>
      </c>
      <c r="G144" s="76"/>
      <c r="H144" s="76"/>
      <c r="I144" s="76"/>
      <c r="J144" s="76">
        <f t="shared" si="42"/>
        <v>1.9536218715263998</v>
      </c>
      <c r="K144" s="76">
        <f t="shared" si="42"/>
        <v>1.1647089063290161</v>
      </c>
      <c r="N144" s="119"/>
    </row>
    <row r="145" spans="2:14" outlineLevel="1">
      <c r="C145" s="36">
        <v>44317</v>
      </c>
      <c r="D145" s="37"/>
      <c r="E145" s="71"/>
      <c r="F145" s="76">
        <f t="shared" si="42"/>
        <v>2.5438821518367996</v>
      </c>
      <c r="G145" s="76"/>
      <c r="H145" s="76"/>
      <c r="I145" s="76"/>
      <c r="J145" s="76">
        <f t="shared" si="42"/>
        <v>1.9536218715263998</v>
      </c>
      <c r="K145" s="76">
        <f t="shared" si="42"/>
        <v>1.1647089063290161</v>
      </c>
      <c r="N145" s="119"/>
    </row>
    <row r="146" spans="2:14" outlineLevel="1">
      <c r="C146" s="36">
        <v>44348</v>
      </c>
      <c r="D146" s="37"/>
      <c r="E146" s="72"/>
      <c r="F146" s="76">
        <f t="shared" si="42"/>
        <v>2.5438821518367996</v>
      </c>
      <c r="G146" s="76"/>
      <c r="H146" s="76"/>
      <c r="I146" s="76"/>
      <c r="J146" s="76">
        <f t="shared" si="42"/>
        <v>1.9536218715263998</v>
      </c>
      <c r="K146" s="76">
        <f t="shared" si="42"/>
        <v>1.1647089063290161</v>
      </c>
      <c r="N146" s="119"/>
    </row>
    <row r="147" spans="2:14" outlineLevel="1">
      <c r="C147" s="36">
        <v>44378</v>
      </c>
      <c r="D147" s="37"/>
      <c r="E147" s="55"/>
      <c r="F147" s="76">
        <f t="shared" si="42"/>
        <v>2.5438821518367996</v>
      </c>
      <c r="G147" s="76"/>
      <c r="H147" s="76"/>
      <c r="I147" s="76"/>
      <c r="J147" s="76">
        <f t="shared" si="42"/>
        <v>1.9536218715263998</v>
      </c>
      <c r="K147" s="76">
        <f t="shared" si="42"/>
        <v>1.1647089063290161</v>
      </c>
      <c r="N147" s="119"/>
    </row>
    <row r="148" spans="2:14" outlineLevel="1">
      <c r="C148" s="36">
        <v>44409</v>
      </c>
      <c r="D148" s="37"/>
      <c r="E148" s="71"/>
      <c r="F148" s="76">
        <f t="shared" si="42"/>
        <v>2.5438821518367996</v>
      </c>
      <c r="G148" s="76"/>
      <c r="H148" s="76"/>
      <c r="I148" s="76"/>
      <c r="J148" s="76">
        <f t="shared" si="42"/>
        <v>1.9536218715263998</v>
      </c>
      <c r="K148" s="76">
        <f t="shared" si="42"/>
        <v>1.1647089063290161</v>
      </c>
      <c r="N148" s="119"/>
    </row>
    <row r="149" spans="2:14" outlineLevel="1">
      <c r="C149" s="36">
        <v>44440</v>
      </c>
      <c r="D149" s="37"/>
      <c r="E149" s="72"/>
      <c r="F149" s="76">
        <f t="shared" si="42"/>
        <v>2.5438821518367996</v>
      </c>
      <c r="G149" s="76"/>
      <c r="H149" s="76"/>
      <c r="I149" s="76"/>
      <c r="J149" s="76">
        <f t="shared" si="42"/>
        <v>1.9536218715263998</v>
      </c>
      <c r="K149" s="76">
        <f t="shared" si="42"/>
        <v>1.1647089063290161</v>
      </c>
      <c r="N149" s="119"/>
    </row>
    <row r="150" spans="2:14" outlineLevel="1">
      <c r="C150" s="36">
        <v>44470</v>
      </c>
      <c r="D150" s="37"/>
      <c r="E150" s="55"/>
      <c r="F150" s="76">
        <f t="shared" si="42"/>
        <v>2.5438821518367996</v>
      </c>
      <c r="G150" s="76"/>
      <c r="H150" s="76"/>
      <c r="I150" s="76"/>
      <c r="J150" s="76">
        <f t="shared" si="42"/>
        <v>1.9536218715263998</v>
      </c>
      <c r="K150" s="76">
        <f t="shared" si="42"/>
        <v>1.1647089063290161</v>
      </c>
      <c r="N150" s="119"/>
    </row>
    <row r="151" spans="2:14" outlineLevel="1">
      <c r="C151" s="36">
        <v>44501</v>
      </c>
      <c r="D151" s="37"/>
      <c r="E151" s="71"/>
      <c r="F151" s="76">
        <f t="shared" si="42"/>
        <v>2.5438821518367996</v>
      </c>
      <c r="G151" s="76"/>
      <c r="H151" s="76"/>
      <c r="I151" s="76"/>
      <c r="J151" s="76">
        <f t="shared" si="42"/>
        <v>1.9536218715263998</v>
      </c>
      <c r="K151" s="76">
        <f t="shared" si="42"/>
        <v>1.1647089063290161</v>
      </c>
      <c r="N151" s="119"/>
    </row>
    <row r="152" spans="2:14" ht="13.5" outlineLevel="1" thickBot="1">
      <c r="C152" s="73">
        <v>44531</v>
      </c>
      <c r="D152" s="80"/>
      <c r="E152" s="78"/>
      <c r="F152" s="79">
        <f t="shared" si="42"/>
        <v>2.5438821518367996</v>
      </c>
      <c r="G152" s="79"/>
      <c r="H152" s="79"/>
      <c r="I152" s="79"/>
      <c r="J152" s="79">
        <f t="shared" si="42"/>
        <v>1.9536218715263998</v>
      </c>
      <c r="K152" s="79">
        <f t="shared" si="42"/>
        <v>1.1647089063290161</v>
      </c>
      <c r="N152" s="119"/>
    </row>
    <row r="153" spans="2:14" s="68" customFormat="1">
      <c r="B153" s="68" t="s">
        <v>19</v>
      </c>
      <c r="C153" s="35">
        <v>2022</v>
      </c>
      <c r="D153" s="70"/>
      <c r="E153" s="74"/>
      <c r="F153" s="75">
        <f>MIN(F154:F165)</f>
        <v>2.5438821518367996</v>
      </c>
      <c r="G153" s="75"/>
      <c r="H153" s="75"/>
      <c r="I153" s="75"/>
      <c r="J153" s="75">
        <f t="shared" ref="J153:K153" si="43">MIN(J154:J165)</f>
        <v>1.9536218715263998</v>
      </c>
      <c r="K153" s="75">
        <f t="shared" si="43"/>
        <v>1.1647089063290161</v>
      </c>
      <c r="N153" s="120"/>
    </row>
    <row r="154" spans="2:14" outlineLevel="1">
      <c r="B154" s="1" t="s">
        <v>19</v>
      </c>
      <c r="C154" s="36">
        <v>44562</v>
      </c>
      <c r="D154" s="37"/>
      <c r="E154" s="81"/>
      <c r="F154" s="76">
        <f>F152</f>
        <v>2.5438821518367996</v>
      </c>
      <c r="G154" s="76"/>
      <c r="H154" s="76"/>
      <c r="I154" s="76"/>
      <c r="J154" s="76">
        <f t="shared" ref="J154:K154" si="44">J152</f>
        <v>1.9536218715263998</v>
      </c>
      <c r="K154" s="76">
        <f t="shared" si="44"/>
        <v>1.1647089063290161</v>
      </c>
      <c r="L154" s="116">
        <f>L141*(1+$E154)</f>
        <v>2.6046351993545422</v>
      </c>
      <c r="M154" s="116">
        <f t="shared" ref="M154:N154" si="45">M141*(1+$E154)</f>
        <v>2.1287334764640002</v>
      </c>
      <c r="N154" s="121">
        <f t="shared" si="45"/>
        <v>1.258545937785047</v>
      </c>
    </row>
    <row r="155" spans="2:14" outlineLevel="1">
      <c r="C155" s="36">
        <v>44593</v>
      </c>
      <c r="D155" s="37"/>
      <c r="E155" s="71"/>
      <c r="F155" s="76">
        <f t="shared" ref="F155:K165" si="46">F154</f>
        <v>2.5438821518367996</v>
      </c>
      <c r="G155" s="76"/>
      <c r="H155" s="76"/>
      <c r="I155" s="76"/>
      <c r="J155" s="76">
        <f t="shared" si="46"/>
        <v>1.9536218715263998</v>
      </c>
      <c r="K155" s="76">
        <f t="shared" si="46"/>
        <v>1.1647089063290161</v>
      </c>
      <c r="N155" s="119"/>
    </row>
    <row r="156" spans="2:14" outlineLevel="1">
      <c r="C156" s="36">
        <v>44621</v>
      </c>
      <c r="D156" s="37"/>
      <c r="E156" s="72"/>
      <c r="F156" s="76">
        <f t="shared" si="46"/>
        <v>2.5438821518367996</v>
      </c>
      <c r="G156" s="76"/>
      <c r="H156" s="76"/>
      <c r="I156" s="76"/>
      <c r="J156" s="76">
        <f t="shared" si="46"/>
        <v>1.9536218715263998</v>
      </c>
      <c r="K156" s="76">
        <f t="shared" si="46"/>
        <v>1.1647089063290161</v>
      </c>
      <c r="N156" s="119"/>
    </row>
    <row r="157" spans="2:14" outlineLevel="1">
      <c r="C157" s="36">
        <v>44652</v>
      </c>
      <c r="D157" s="37"/>
      <c r="E157" s="55"/>
      <c r="F157" s="76">
        <f t="shared" si="46"/>
        <v>2.5438821518367996</v>
      </c>
      <c r="G157" s="76"/>
      <c r="H157" s="76"/>
      <c r="I157" s="76"/>
      <c r="J157" s="76">
        <f t="shared" si="46"/>
        <v>1.9536218715263998</v>
      </c>
      <c r="K157" s="76">
        <f t="shared" si="46"/>
        <v>1.1647089063290161</v>
      </c>
      <c r="N157" s="119"/>
    </row>
    <row r="158" spans="2:14" outlineLevel="1">
      <c r="C158" s="36">
        <v>44682</v>
      </c>
      <c r="D158" s="37"/>
      <c r="E158" s="71"/>
      <c r="F158" s="76">
        <f t="shared" si="46"/>
        <v>2.5438821518367996</v>
      </c>
      <c r="G158" s="76"/>
      <c r="H158" s="76"/>
      <c r="I158" s="76"/>
      <c r="J158" s="76">
        <f t="shared" si="46"/>
        <v>1.9536218715263998</v>
      </c>
      <c r="K158" s="76">
        <f t="shared" si="46"/>
        <v>1.1647089063290161</v>
      </c>
      <c r="N158" s="119"/>
    </row>
    <row r="159" spans="2:14" outlineLevel="1">
      <c r="C159" s="36">
        <v>44713</v>
      </c>
      <c r="D159" s="37"/>
      <c r="E159" s="72"/>
      <c r="F159" s="76">
        <f t="shared" si="46"/>
        <v>2.5438821518367996</v>
      </c>
      <c r="G159" s="76"/>
      <c r="H159" s="76"/>
      <c r="I159" s="76"/>
      <c r="J159" s="76">
        <f t="shared" si="46"/>
        <v>1.9536218715263998</v>
      </c>
      <c r="K159" s="76">
        <f t="shared" si="46"/>
        <v>1.1647089063290161</v>
      </c>
      <c r="N159" s="119"/>
    </row>
    <row r="160" spans="2:14" outlineLevel="1">
      <c r="C160" s="36">
        <v>44743</v>
      </c>
      <c r="D160" s="37"/>
      <c r="E160" s="55"/>
      <c r="F160" s="76">
        <f t="shared" si="46"/>
        <v>2.5438821518367996</v>
      </c>
      <c r="G160" s="76"/>
      <c r="H160" s="76"/>
      <c r="I160" s="76"/>
      <c r="J160" s="76">
        <f t="shared" si="46"/>
        <v>1.9536218715263998</v>
      </c>
      <c r="K160" s="76">
        <f t="shared" si="46"/>
        <v>1.1647089063290161</v>
      </c>
      <c r="N160" s="119"/>
    </row>
    <row r="161" spans="2:14" outlineLevel="1">
      <c r="C161" s="36">
        <v>44774</v>
      </c>
      <c r="D161" s="37"/>
      <c r="E161" s="71"/>
      <c r="F161" s="76">
        <f t="shared" si="46"/>
        <v>2.5438821518367996</v>
      </c>
      <c r="G161" s="76"/>
      <c r="H161" s="76"/>
      <c r="I161" s="76"/>
      <c r="J161" s="76">
        <f t="shared" si="46"/>
        <v>1.9536218715263998</v>
      </c>
      <c r="K161" s="76">
        <f t="shared" si="46"/>
        <v>1.1647089063290161</v>
      </c>
      <c r="N161" s="119"/>
    </row>
    <row r="162" spans="2:14" outlineLevel="1">
      <c r="C162" s="36">
        <v>44805</v>
      </c>
      <c r="D162" s="37"/>
      <c r="E162" s="72"/>
      <c r="F162" s="76">
        <f t="shared" si="46"/>
        <v>2.5438821518367996</v>
      </c>
      <c r="G162" s="76"/>
      <c r="H162" s="76"/>
      <c r="I162" s="76"/>
      <c r="J162" s="76">
        <f t="shared" si="46"/>
        <v>1.9536218715263998</v>
      </c>
      <c r="K162" s="76">
        <f t="shared" si="46"/>
        <v>1.1647089063290161</v>
      </c>
      <c r="N162" s="119"/>
    </row>
    <row r="163" spans="2:14" outlineLevel="1">
      <c r="C163" s="36">
        <v>44835</v>
      </c>
      <c r="D163" s="37"/>
      <c r="E163" s="55"/>
      <c r="F163" s="76">
        <f t="shared" si="46"/>
        <v>2.5438821518367996</v>
      </c>
      <c r="G163" s="76"/>
      <c r="H163" s="76"/>
      <c r="I163" s="76"/>
      <c r="J163" s="76">
        <f t="shared" si="46"/>
        <v>1.9536218715263998</v>
      </c>
      <c r="K163" s="76">
        <f t="shared" si="46"/>
        <v>1.1647089063290161</v>
      </c>
      <c r="N163" s="119"/>
    </row>
    <row r="164" spans="2:14" outlineLevel="1">
      <c r="C164" s="36">
        <v>44866</v>
      </c>
      <c r="D164" s="37"/>
      <c r="E164" s="71"/>
      <c r="F164" s="76">
        <f t="shared" si="46"/>
        <v>2.5438821518367996</v>
      </c>
      <c r="G164" s="76"/>
      <c r="H164" s="76"/>
      <c r="I164" s="76"/>
      <c r="J164" s="76">
        <f t="shared" si="46"/>
        <v>1.9536218715263998</v>
      </c>
      <c r="K164" s="76">
        <f t="shared" si="46"/>
        <v>1.1647089063290161</v>
      </c>
      <c r="N164" s="119"/>
    </row>
    <row r="165" spans="2:14" ht="13.5" outlineLevel="1" thickBot="1">
      <c r="C165" s="73">
        <v>44896</v>
      </c>
      <c r="D165" s="80"/>
      <c r="E165" s="78"/>
      <c r="F165" s="79">
        <f t="shared" si="46"/>
        <v>2.5438821518367996</v>
      </c>
      <c r="G165" s="79"/>
      <c r="H165" s="79"/>
      <c r="I165" s="79"/>
      <c r="J165" s="79">
        <f t="shared" si="46"/>
        <v>1.9536218715263998</v>
      </c>
      <c r="K165" s="79">
        <f t="shared" si="46"/>
        <v>1.1647089063290161</v>
      </c>
      <c r="N165" s="119"/>
    </row>
    <row r="166" spans="2:14" s="68" customFormat="1">
      <c r="B166" s="68" t="s">
        <v>20</v>
      </c>
      <c r="C166" s="35">
        <v>2023</v>
      </c>
      <c r="D166" s="70"/>
      <c r="E166" s="74"/>
      <c r="F166" s="75">
        <f>MIN(F167:F178)</f>
        <v>2.5438821518367996</v>
      </c>
      <c r="G166" s="75"/>
      <c r="H166" s="75"/>
      <c r="I166" s="75"/>
      <c r="J166" s="75">
        <f t="shared" ref="J166:K166" si="47">MIN(J167:J178)</f>
        <v>1.9536218715263998</v>
      </c>
      <c r="K166" s="75">
        <f t="shared" si="47"/>
        <v>1.1647089063290161</v>
      </c>
      <c r="N166" s="120"/>
    </row>
    <row r="167" spans="2:14" outlineLevel="1">
      <c r="B167" s="1" t="s">
        <v>20</v>
      </c>
      <c r="C167" s="36">
        <v>44927</v>
      </c>
      <c r="D167" s="37"/>
      <c r="E167" s="81"/>
      <c r="F167" s="76">
        <f>F165</f>
        <v>2.5438821518367996</v>
      </c>
      <c r="G167" s="76"/>
      <c r="H167" s="76"/>
      <c r="I167" s="76"/>
      <c r="J167" s="76">
        <f t="shared" ref="J167:K167" si="48">J165</f>
        <v>1.9536218715263998</v>
      </c>
      <c r="K167" s="76">
        <f t="shared" si="48"/>
        <v>1.1647089063290161</v>
      </c>
      <c r="L167" s="116">
        <f>L154*(1+$E167)</f>
        <v>2.6046351993545422</v>
      </c>
      <c r="M167" s="116">
        <f t="shared" ref="M167:N167" si="49">M154*(1+$E167)</f>
        <v>2.1287334764640002</v>
      </c>
      <c r="N167" s="121">
        <f t="shared" si="49"/>
        <v>1.258545937785047</v>
      </c>
    </row>
    <row r="168" spans="2:14" outlineLevel="1">
      <c r="C168" s="36">
        <v>44958</v>
      </c>
      <c r="D168" s="37"/>
      <c r="E168" s="71"/>
      <c r="F168" s="76">
        <f t="shared" ref="F168:K178" si="50">F167</f>
        <v>2.5438821518367996</v>
      </c>
      <c r="G168" s="76"/>
      <c r="H168" s="76"/>
      <c r="I168" s="76"/>
      <c r="J168" s="76">
        <f t="shared" si="50"/>
        <v>1.9536218715263998</v>
      </c>
      <c r="K168" s="76">
        <f t="shared" si="50"/>
        <v>1.1647089063290161</v>
      </c>
      <c r="N168" s="119"/>
    </row>
    <row r="169" spans="2:14" outlineLevel="1">
      <c r="C169" s="36">
        <v>44986</v>
      </c>
      <c r="D169" s="37"/>
      <c r="E169" s="72"/>
      <c r="F169" s="76">
        <f t="shared" si="50"/>
        <v>2.5438821518367996</v>
      </c>
      <c r="G169" s="76"/>
      <c r="H169" s="76"/>
      <c r="I169" s="76"/>
      <c r="J169" s="76">
        <f t="shared" si="50"/>
        <v>1.9536218715263998</v>
      </c>
      <c r="K169" s="76">
        <f t="shared" si="50"/>
        <v>1.1647089063290161</v>
      </c>
      <c r="N169" s="119"/>
    </row>
    <row r="170" spans="2:14" outlineLevel="1">
      <c r="C170" s="36">
        <v>45017</v>
      </c>
      <c r="D170" s="37"/>
      <c r="E170" s="55"/>
      <c r="F170" s="76">
        <f t="shared" si="50"/>
        <v>2.5438821518367996</v>
      </c>
      <c r="G170" s="76"/>
      <c r="H170" s="76"/>
      <c r="I170" s="76"/>
      <c r="J170" s="76">
        <f t="shared" si="50"/>
        <v>1.9536218715263998</v>
      </c>
      <c r="K170" s="76">
        <f t="shared" si="50"/>
        <v>1.1647089063290161</v>
      </c>
      <c r="N170" s="119"/>
    </row>
    <row r="171" spans="2:14" outlineLevel="1">
      <c r="C171" s="36">
        <v>45047</v>
      </c>
      <c r="D171" s="37"/>
      <c r="E171" s="71"/>
      <c r="F171" s="76">
        <f t="shared" si="50"/>
        <v>2.5438821518367996</v>
      </c>
      <c r="G171" s="76"/>
      <c r="H171" s="76"/>
      <c r="I171" s="76"/>
      <c r="J171" s="76">
        <f t="shared" si="50"/>
        <v>1.9536218715263998</v>
      </c>
      <c r="K171" s="76">
        <f t="shared" si="50"/>
        <v>1.1647089063290161</v>
      </c>
      <c r="N171" s="119"/>
    </row>
    <row r="172" spans="2:14" outlineLevel="1">
      <c r="C172" s="36">
        <v>45078</v>
      </c>
      <c r="D172" s="37"/>
      <c r="E172" s="72"/>
      <c r="F172" s="76">
        <f t="shared" si="50"/>
        <v>2.5438821518367996</v>
      </c>
      <c r="G172" s="76"/>
      <c r="H172" s="76"/>
      <c r="I172" s="76"/>
      <c r="J172" s="76">
        <f t="shared" si="50"/>
        <v>1.9536218715263998</v>
      </c>
      <c r="K172" s="76">
        <f t="shared" si="50"/>
        <v>1.1647089063290161</v>
      </c>
      <c r="N172" s="119"/>
    </row>
    <row r="173" spans="2:14" outlineLevel="1">
      <c r="C173" s="36">
        <v>45108</v>
      </c>
      <c r="D173" s="37"/>
      <c r="E173" s="55"/>
      <c r="F173" s="76">
        <f t="shared" si="50"/>
        <v>2.5438821518367996</v>
      </c>
      <c r="G173" s="76"/>
      <c r="H173" s="76"/>
      <c r="I173" s="76"/>
      <c r="J173" s="76">
        <f t="shared" si="50"/>
        <v>1.9536218715263998</v>
      </c>
      <c r="K173" s="76">
        <f t="shared" si="50"/>
        <v>1.1647089063290161</v>
      </c>
      <c r="N173" s="119"/>
    </row>
    <row r="174" spans="2:14" outlineLevel="1">
      <c r="C174" s="36">
        <v>45139</v>
      </c>
      <c r="D174" s="37"/>
      <c r="E174" s="71"/>
      <c r="F174" s="76">
        <f t="shared" si="50"/>
        <v>2.5438821518367996</v>
      </c>
      <c r="G174" s="76"/>
      <c r="H174" s="76"/>
      <c r="I174" s="76"/>
      <c r="J174" s="76">
        <f t="shared" si="50"/>
        <v>1.9536218715263998</v>
      </c>
      <c r="K174" s="76">
        <f t="shared" si="50"/>
        <v>1.1647089063290161</v>
      </c>
      <c r="N174" s="119"/>
    </row>
    <row r="175" spans="2:14" outlineLevel="1">
      <c r="C175" s="36">
        <v>45170</v>
      </c>
      <c r="D175" s="37"/>
      <c r="E175" s="72"/>
      <c r="F175" s="76">
        <f t="shared" si="50"/>
        <v>2.5438821518367996</v>
      </c>
      <c r="G175" s="76"/>
      <c r="H175" s="76"/>
      <c r="I175" s="76"/>
      <c r="J175" s="76">
        <f t="shared" si="50"/>
        <v>1.9536218715263998</v>
      </c>
      <c r="K175" s="76">
        <f t="shared" si="50"/>
        <v>1.1647089063290161</v>
      </c>
      <c r="N175" s="119"/>
    </row>
    <row r="176" spans="2:14" outlineLevel="1">
      <c r="C176" s="36">
        <v>45200</v>
      </c>
      <c r="D176" s="37"/>
      <c r="E176" s="55"/>
      <c r="F176" s="76">
        <f t="shared" si="50"/>
        <v>2.5438821518367996</v>
      </c>
      <c r="G176" s="76"/>
      <c r="H176" s="76"/>
      <c r="I176" s="76"/>
      <c r="J176" s="76">
        <f t="shared" si="50"/>
        <v>1.9536218715263998</v>
      </c>
      <c r="K176" s="76">
        <f t="shared" si="50"/>
        <v>1.1647089063290161</v>
      </c>
      <c r="N176" s="119"/>
    </row>
    <row r="177" spans="2:14" outlineLevel="1">
      <c r="C177" s="36">
        <v>45231</v>
      </c>
      <c r="D177" s="37"/>
      <c r="E177" s="71"/>
      <c r="F177" s="76">
        <f t="shared" si="50"/>
        <v>2.5438821518367996</v>
      </c>
      <c r="G177" s="76"/>
      <c r="H177" s="76"/>
      <c r="I177" s="76"/>
      <c r="J177" s="76">
        <f t="shared" si="50"/>
        <v>1.9536218715263998</v>
      </c>
      <c r="K177" s="76">
        <f t="shared" si="50"/>
        <v>1.1647089063290161</v>
      </c>
      <c r="N177" s="119"/>
    </row>
    <row r="178" spans="2:14" ht="13.5" outlineLevel="1" thickBot="1">
      <c r="C178" s="73">
        <v>45261</v>
      </c>
      <c r="D178" s="80"/>
      <c r="E178" s="78"/>
      <c r="F178" s="79">
        <f t="shared" si="50"/>
        <v>2.5438821518367996</v>
      </c>
      <c r="G178" s="79"/>
      <c r="H178" s="79"/>
      <c r="I178" s="79"/>
      <c r="J178" s="79">
        <f t="shared" si="50"/>
        <v>1.9536218715263998</v>
      </c>
      <c r="K178" s="79">
        <f t="shared" si="50"/>
        <v>1.1647089063290161</v>
      </c>
      <c r="N178" s="119"/>
    </row>
    <row r="179" spans="2:14" s="68" customFormat="1">
      <c r="B179" s="68" t="s">
        <v>21</v>
      </c>
      <c r="C179" s="35">
        <v>2024</v>
      </c>
      <c r="D179" s="70"/>
      <c r="E179" s="74"/>
      <c r="F179" s="75">
        <f>MIN(F180:F191)</f>
        <v>2.5438821518367996</v>
      </c>
      <c r="G179" s="75"/>
      <c r="H179" s="75"/>
      <c r="I179" s="75"/>
      <c r="J179" s="75">
        <f t="shared" ref="J179:K179" si="51">MIN(J180:J191)</f>
        <v>1.9536218715263998</v>
      </c>
      <c r="K179" s="75">
        <f t="shared" si="51"/>
        <v>1.1647089063290161</v>
      </c>
      <c r="N179" s="120"/>
    </row>
    <row r="180" spans="2:14" outlineLevel="1">
      <c r="B180" s="1" t="s">
        <v>21</v>
      </c>
      <c r="C180" s="36">
        <v>45292</v>
      </c>
      <c r="D180" s="37"/>
      <c r="E180" s="81"/>
      <c r="F180" s="76">
        <f>F178</f>
        <v>2.5438821518367996</v>
      </c>
      <c r="G180" s="76"/>
      <c r="H180" s="76"/>
      <c r="I180" s="76"/>
      <c r="J180" s="76">
        <f t="shared" ref="J180:K180" si="52">J178</f>
        <v>1.9536218715263998</v>
      </c>
      <c r="K180" s="76">
        <f t="shared" si="52"/>
        <v>1.1647089063290161</v>
      </c>
      <c r="L180" s="116">
        <f>L167*(1+$E180)</f>
        <v>2.6046351993545422</v>
      </c>
      <c r="M180" s="116">
        <f t="shared" ref="M180:N180" si="53">M167*(1+$E180)</f>
        <v>2.1287334764640002</v>
      </c>
      <c r="N180" s="121">
        <f t="shared" si="53"/>
        <v>1.258545937785047</v>
      </c>
    </row>
    <row r="181" spans="2:14" outlineLevel="1">
      <c r="C181" s="36">
        <v>45323</v>
      </c>
      <c r="D181" s="37"/>
      <c r="E181" s="71"/>
      <c r="F181" s="76">
        <f t="shared" ref="F181:K191" si="54">F180</f>
        <v>2.5438821518367996</v>
      </c>
      <c r="G181" s="76"/>
      <c r="H181" s="76"/>
      <c r="I181" s="76"/>
      <c r="J181" s="76">
        <f t="shared" si="54"/>
        <v>1.9536218715263998</v>
      </c>
      <c r="K181" s="76">
        <f t="shared" si="54"/>
        <v>1.1647089063290161</v>
      </c>
      <c r="N181" s="119"/>
    </row>
    <row r="182" spans="2:14" outlineLevel="1">
      <c r="C182" s="36">
        <v>45352</v>
      </c>
      <c r="D182" s="37"/>
      <c r="E182" s="72"/>
      <c r="F182" s="76">
        <f t="shared" si="54"/>
        <v>2.5438821518367996</v>
      </c>
      <c r="G182" s="76"/>
      <c r="H182" s="76"/>
      <c r="I182" s="76"/>
      <c r="J182" s="76">
        <f t="shared" si="54"/>
        <v>1.9536218715263998</v>
      </c>
      <c r="K182" s="76">
        <f t="shared" si="54"/>
        <v>1.1647089063290161</v>
      </c>
      <c r="N182" s="119"/>
    </row>
    <row r="183" spans="2:14" outlineLevel="1">
      <c r="C183" s="36">
        <v>45383</v>
      </c>
      <c r="D183" s="37"/>
      <c r="E183" s="55"/>
      <c r="F183" s="76">
        <f t="shared" si="54"/>
        <v>2.5438821518367996</v>
      </c>
      <c r="G183" s="76"/>
      <c r="H183" s="76"/>
      <c r="I183" s="76"/>
      <c r="J183" s="76">
        <f t="shared" si="54"/>
        <v>1.9536218715263998</v>
      </c>
      <c r="K183" s="76">
        <f t="shared" si="54"/>
        <v>1.1647089063290161</v>
      </c>
      <c r="N183" s="119"/>
    </row>
    <row r="184" spans="2:14" outlineLevel="1">
      <c r="C184" s="36">
        <v>45413</v>
      </c>
      <c r="D184" s="37"/>
      <c r="E184" s="71"/>
      <c r="F184" s="76">
        <f t="shared" si="54"/>
        <v>2.5438821518367996</v>
      </c>
      <c r="G184" s="76"/>
      <c r="H184" s="76"/>
      <c r="I184" s="76"/>
      <c r="J184" s="76">
        <f t="shared" si="54"/>
        <v>1.9536218715263998</v>
      </c>
      <c r="K184" s="76">
        <f t="shared" si="54"/>
        <v>1.1647089063290161</v>
      </c>
      <c r="N184" s="119"/>
    </row>
    <row r="185" spans="2:14" outlineLevel="1">
      <c r="C185" s="36">
        <v>45444</v>
      </c>
      <c r="D185" s="37"/>
      <c r="E185" s="72"/>
      <c r="F185" s="76">
        <f t="shared" si="54"/>
        <v>2.5438821518367996</v>
      </c>
      <c r="G185" s="76"/>
      <c r="H185" s="76"/>
      <c r="I185" s="76"/>
      <c r="J185" s="76">
        <f t="shared" si="54"/>
        <v>1.9536218715263998</v>
      </c>
      <c r="K185" s="76">
        <f t="shared" si="54"/>
        <v>1.1647089063290161</v>
      </c>
      <c r="N185" s="119"/>
    </row>
    <row r="186" spans="2:14" outlineLevel="1">
      <c r="C186" s="36">
        <v>45474</v>
      </c>
      <c r="D186" s="37"/>
      <c r="E186" s="55"/>
      <c r="F186" s="76">
        <f t="shared" si="54"/>
        <v>2.5438821518367996</v>
      </c>
      <c r="G186" s="76"/>
      <c r="H186" s="76"/>
      <c r="I186" s="76"/>
      <c r="J186" s="76">
        <f t="shared" si="54"/>
        <v>1.9536218715263998</v>
      </c>
      <c r="K186" s="76">
        <f t="shared" si="54"/>
        <v>1.1647089063290161</v>
      </c>
      <c r="N186" s="119"/>
    </row>
    <row r="187" spans="2:14" outlineLevel="1">
      <c r="C187" s="36">
        <v>45505</v>
      </c>
      <c r="D187" s="37"/>
      <c r="E187" s="71"/>
      <c r="F187" s="76">
        <f t="shared" si="54"/>
        <v>2.5438821518367996</v>
      </c>
      <c r="G187" s="76"/>
      <c r="H187" s="76"/>
      <c r="I187" s="76"/>
      <c r="J187" s="76">
        <f t="shared" si="54"/>
        <v>1.9536218715263998</v>
      </c>
      <c r="K187" s="76">
        <f t="shared" si="54"/>
        <v>1.1647089063290161</v>
      </c>
      <c r="N187" s="119"/>
    </row>
    <row r="188" spans="2:14" outlineLevel="1">
      <c r="C188" s="36">
        <v>45536</v>
      </c>
      <c r="D188" s="37"/>
      <c r="E188" s="72"/>
      <c r="F188" s="76">
        <f t="shared" si="54"/>
        <v>2.5438821518367996</v>
      </c>
      <c r="G188" s="76"/>
      <c r="H188" s="76"/>
      <c r="I188" s="76"/>
      <c r="J188" s="76">
        <f t="shared" si="54"/>
        <v>1.9536218715263998</v>
      </c>
      <c r="K188" s="76">
        <f t="shared" si="54"/>
        <v>1.1647089063290161</v>
      </c>
      <c r="N188" s="119"/>
    </row>
    <row r="189" spans="2:14" outlineLevel="1">
      <c r="C189" s="36">
        <v>45566</v>
      </c>
      <c r="D189" s="37"/>
      <c r="E189" s="55"/>
      <c r="F189" s="76">
        <f t="shared" si="54"/>
        <v>2.5438821518367996</v>
      </c>
      <c r="G189" s="76"/>
      <c r="H189" s="76"/>
      <c r="I189" s="76"/>
      <c r="J189" s="76">
        <f t="shared" si="54"/>
        <v>1.9536218715263998</v>
      </c>
      <c r="K189" s="76">
        <f t="shared" si="54"/>
        <v>1.1647089063290161</v>
      </c>
      <c r="N189" s="119"/>
    </row>
    <row r="190" spans="2:14" outlineLevel="1">
      <c r="C190" s="36">
        <v>45597</v>
      </c>
      <c r="D190" s="37"/>
      <c r="E190" s="71"/>
      <c r="F190" s="76">
        <f t="shared" si="54"/>
        <v>2.5438821518367996</v>
      </c>
      <c r="G190" s="76"/>
      <c r="H190" s="76"/>
      <c r="I190" s="76"/>
      <c r="J190" s="76">
        <f t="shared" si="54"/>
        <v>1.9536218715263998</v>
      </c>
      <c r="K190" s="76">
        <f t="shared" si="54"/>
        <v>1.1647089063290161</v>
      </c>
      <c r="N190" s="119"/>
    </row>
    <row r="191" spans="2:14" ht="13.5" outlineLevel="1" thickBot="1">
      <c r="C191" s="73">
        <v>45627</v>
      </c>
      <c r="D191" s="80"/>
      <c r="E191" s="78"/>
      <c r="F191" s="79">
        <f t="shared" si="54"/>
        <v>2.5438821518367996</v>
      </c>
      <c r="G191" s="79"/>
      <c r="H191" s="79"/>
      <c r="I191" s="79"/>
      <c r="J191" s="79">
        <f t="shared" si="54"/>
        <v>1.9536218715263998</v>
      </c>
      <c r="K191" s="79">
        <f t="shared" si="54"/>
        <v>1.1647089063290161</v>
      </c>
      <c r="N191" s="119"/>
    </row>
    <row r="192" spans="2:14" s="68" customFormat="1">
      <c r="B192" s="68" t="s">
        <v>22</v>
      </c>
      <c r="C192" s="35">
        <v>2025</v>
      </c>
      <c r="D192" s="70"/>
      <c r="E192" s="74"/>
      <c r="F192" s="75">
        <f>MIN(F193:F204)</f>
        <v>2.5438821518367996</v>
      </c>
      <c r="G192" s="75"/>
      <c r="H192" s="75"/>
      <c r="I192" s="75"/>
      <c r="J192" s="75">
        <f t="shared" ref="J192:K192" si="55">MIN(J193:J204)</f>
        <v>1.9536218715263998</v>
      </c>
      <c r="K192" s="75">
        <f t="shared" si="55"/>
        <v>1.1647089063290161</v>
      </c>
      <c r="N192" s="120"/>
    </row>
    <row r="193" spans="2:14" outlineLevel="1">
      <c r="B193" s="1" t="s">
        <v>22</v>
      </c>
      <c r="C193" s="36">
        <v>45658</v>
      </c>
      <c r="D193" s="37"/>
      <c r="E193" s="81"/>
      <c r="F193" s="76">
        <f>F191</f>
        <v>2.5438821518367996</v>
      </c>
      <c r="G193" s="76"/>
      <c r="H193" s="76"/>
      <c r="I193" s="76"/>
      <c r="J193" s="76">
        <f t="shared" ref="J193:K193" si="56">J191</f>
        <v>1.9536218715263998</v>
      </c>
      <c r="K193" s="76">
        <f t="shared" si="56"/>
        <v>1.1647089063290161</v>
      </c>
      <c r="L193" s="116">
        <f>L180*(1+$E193)</f>
        <v>2.6046351993545422</v>
      </c>
      <c r="M193" s="116">
        <f t="shared" ref="M193:N193" si="57">M180*(1+$E193)</f>
        <v>2.1287334764640002</v>
      </c>
      <c r="N193" s="121">
        <f t="shared" si="57"/>
        <v>1.258545937785047</v>
      </c>
    </row>
    <row r="194" spans="2:14" outlineLevel="1">
      <c r="C194" s="36">
        <v>45689</v>
      </c>
      <c r="D194" s="37"/>
      <c r="E194" s="71"/>
      <c r="F194" s="76">
        <f t="shared" ref="F194:K204" si="58">F193</f>
        <v>2.5438821518367996</v>
      </c>
      <c r="G194" s="76"/>
      <c r="H194" s="76"/>
      <c r="I194" s="76"/>
      <c r="J194" s="76">
        <f t="shared" si="58"/>
        <v>1.9536218715263998</v>
      </c>
      <c r="K194" s="76">
        <f t="shared" si="58"/>
        <v>1.1647089063290161</v>
      </c>
      <c r="N194" s="119"/>
    </row>
    <row r="195" spans="2:14" outlineLevel="1">
      <c r="C195" s="36">
        <v>45717</v>
      </c>
      <c r="D195" s="37"/>
      <c r="E195" s="72"/>
      <c r="F195" s="76">
        <f t="shared" si="58"/>
        <v>2.5438821518367996</v>
      </c>
      <c r="G195" s="76"/>
      <c r="H195" s="76"/>
      <c r="I195" s="76"/>
      <c r="J195" s="76">
        <f t="shared" si="58"/>
        <v>1.9536218715263998</v>
      </c>
      <c r="K195" s="76">
        <f t="shared" si="58"/>
        <v>1.1647089063290161</v>
      </c>
      <c r="N195" s="119"/>
    </row>
    <row r="196" spans="2:14" outlineLevel="1">
      <c r="C196" s="36">
        <v>45748</v>
      </c>
      <c r="D196" s="37"/>
      <c r="E196" s="55"/>
      <c r="F196" s="76">
        <f t="shared" si="58"/>
        <v>2.5438821518367996</v>
      </c>
      <c r="G196" s="76"/>
      <c r="H196" s="76"/>
      <c r="I196" s="76"/>
      <c r="J196" s="76">
        <f t="shared" si="58"/>
        <v>1.9536218715263998</v>
      </c>
      <c r="K196" s="76">
        <f t="shared" si="58"/>
        <v>1.1647089063290161</v>
      </c>
      <c r="N196" s="119"/>
    </row>
    <row r="197" spans="2:14" outlineLevel="1">
      <c r="C197" s="36">
        <v>45778</v>
      </c>
      <c r="D197" s="37"/>
      <c r="E197" s="71"/>
      <c r="F197" s="76">
        <f t="shared" si="58"/>
        <v>2.5438821518367996</v>
      </c>
      <c r="G197" s="76"/>
      <c r="H197" s="76"/>
      <c r="I197" s="76"/>
      <c r="J197" s="76">
        <f t="shared" si="58"/>
        <v>1.9536218715263998</v>
      </c>
      <c r="K197" s="76">
        <f t="shared" si="58"/>
        <v>1.1647089063290161</v>
      </c>
      <c r="N197" s="119"/>
    </row>
    <row r="198" spans="2:14" outlineLevel="1">
      <c r="C198" s="36">
        <v>45809</v>
      </c>
      <c r="D198" s="37"/>
      <c r="E198" s="72"/>
      <c r="F198" s="76">
        <f t="shared" si="58"/>
        <v>2.5438821518367996</v>
      </c>
      <c r="G198" s="76"/>
      <c r="H198" s="76"/>
      <c r="I198" s="76"/>
      <c r="J198" s="76">
        <f t="shared" si="58"/>
        <v>1.9536218715263998</v>
      </c>
      <c r="K198" s="76">
        <f t="shared" si="58"/>
        <v>1.1647089063290161</v>
      </c>
      <c r="N198" s="119"/>
    </row>
    <row r="199" spans="2:14" outlineLevel="1">
      <c r="C199" s="36">
        <v>45839</v>
      </c>
      <c r="D199" s="37"/>
      <c r="E199" s="55"/>
      <c r="F199" s="76">
        <f t="shared" si="58"/>
        <v>2.5438821518367996</v>
      </c>
      <c r="G199" s="76"/>
      <c r="H199" s="76"/>
      <c r="I199" s="76"/>
      <c r="J199" s="76">
        <f t="shared" si="58"/>
        <v>1.9536218715263998</v>
      </c>
      <c r="K199" s="76">
        <f t="shared" si="58"/>
        <v>1.1647089063290161</v>
      </c>
      <c r="N199" s="119"/>
    </row>
    <row r="200" spans="2:14" outlineLevel="1">
      <c r="C200" s="36">
        <v>45870</v>
      </c>
      <c r="D200" s="37"/>
      <c r="E200" s="71"/>
      <c r="F200" s="76">
        <f t="shared" si="58"/>
        <v>2.5438821518367996</v>
      </c>
      <c r="G200" s="76"/>
      <c r="H200" s="76"/>
      <c r="I200" s="76"/>
      <c r="J200" s="76">
        <f t="shared" si="58"/>
        <v>1.9536218715263998</v>
      </c>
      <c r="K200" s="76">
        <f t="shared" si="58"/>
        <v>1.1647089063290161</v>
      </c>
      <c r="N200" s="119"/>
    </row>
    <row r="201" spans="2:14" outlineLevel="1">
      <c r="C201" s="36">
        <v>45901</v>
      </c>
      <c r="D201" s="37"/>
      <c r="E201" s="72"/>
      <c r="F201" s="76">
        <f t="shared" si="58"/>
        <v>2.5438821518367996</v>
      </c>
      <c r="G201" s="76"/>
      <c r="H201" s="76"/>
      <c r="I201" s="76"/>
      <c r="J201" s="76">
        <f t="shared" si="58"/>
        <v>1.9536218715263998</v>
      </c>
      <c r="K201" s="76">
        <f t="shared" si="58"/>
        <v>1.1647089063290161</v>
      </c>
      <c r="N201" s="119"/>
    </row>
    <row r="202" spans="2:14" outlineLevel="1">
      <c r="C202" s="36">
        <v>45931</v>
      </c>
      <c r="D202" s="37"/>
      <c r="E202" s="55"/>
      <c r="F202" s="76">
        <f t="shared" si="58"/>
        <v>2.5438821518367996</v>
      </c>
      <c r="G202" s="76"/>
      <c r="H202" s="76"/>
      <c r="I202" s="76"/>
      <c r="J202" s="76">
        <f t="shared" si="58"/>
        <v>1.9536218715263998</v>
      </c>
      <c r="K202" s="76">
        <f t="shared" si="58"/>
        <v>1.1647089063290161</v>
      </c>
      <c r="N202" s="119"/>
    </row>
    <row r="203" spans="2:14" outlineLevel="1">
      <c r="C203" s="36">
        <v>45962</v>
      </c>
      <c r="D203" s="37"/>
      <c r="E203" s="71"/>
      <c r="F203" s="76">
        <f t="shared" si="58"/>
        <v>2.5438821518367996</v>
      </c>
      <c r="G203" s="76"/>
      <c r="H203" s="76"/>
      <c r="I203" s="76"/>
      <c r="J203" s="76">
        <f t="shared" si="58"/>
        <v>1.9536218715263998</v>
      </c>
      <c r="K203" s="76">
        <f t="shared" si="58"/>
        <v>1.1647089063290161</v>
      </c>
      <c r="N203" s="119"/>
    </row>
    <row r="204" spans="2:14" ht="13.5" outlineLevel="1" thickBot="1">
      <c r="C204" s="73">
        <v>45992</v>
      </c>
      <c r="D204" s="80"/>
      <c r="E204" s="78"/>
      <c r="F204" s="79">
        <f t="shared" si="58"/>
        <v>2.5438821518367996</v>
      </c>
      <c r="G204" s="79"/>
      <c r="H204" s="79"/>
      <c r="I204" s="79"/>
      <c r="J204" s="79">
        <f t="shared" si="58"/>
        <v>1.9536218715263998</v>
      </c>
      <c r="K204" s="79">
        <f t="shared" si="58"/>
        <v>1.1647089063290161</v>
      </c>
      <c r="L204" s="117"/>
      <c r="M204" s="117"/>
      <c r="N204" s="122"/>
    </row>
  </sheetData>
  <dataConsolidate/>
  <mergeCells count="13">
    <mergeCell ref="L48:N48"/>
    <mergeCell ref="F47:K47"/>
    <mergeCell ref="C2:E3"/>
    <mergeCell ref="F2:K2"/>
    <mergeCell ref="C6:C9"/>
    <mergeCell ref="N12:P12"/>
    <mergeCell ref="F13:K13"/>
    <mergeCell ref="C29:C32"/>
    <mergeCell ref="D37:E37"/>
    <mergeCell ref="D38:E38"/>
    <mergeCell ref="D39:E39"/>
    <mergeCell ref="D40:E40"/>
    <mergeCell ref="D41:E41"/>
  </mergeCells>
  <conditionalFormatting sqref="D42:D45 C14:K28 L14:L33 B14:B35 M14:Q45 B36:C45 L35 B21:Q25 R14:R26">
    <cfRule type="expression" dxfId="217" priority="283">
      <formula>$B14="Validated"</formula>
    </cfRule>
    <cfRule type="expression" dxfId="216" priority="284">
      <formula>$B14="Canceled"</formula>
    </cfRule>
  </conditionalFormatting>
  <conditionalFormatting sqref="F50:I50">
    <cfRule type="cellIs" dxfId="215" priority="167" operator="notEqual">
      <formula>F49</formula>
    </cfRule>
  </conditionalFormatting>
  <conditionalFormatting sqref="F51:I61">
    <cfRule type="cellIs" dxfId="214" priority="166" operator="notEqual">
      <formula>F50</formula>
    </cfRule>
  </conditionalFormatting>
  <conditionalFormatting sqref="F62:I62">
    <cfRule type="cellIs" dxfId="213" priority="165" operator="notEqual">
      <formula>F49</formula>
    </cfRule>
  </conditionalFormatting>
  <conditionalFormatting sqref="F63:I63">
    <cfRule type="cellIs" dxfId="212" priority="164" operator="notEqual">
      <formula>F61</formula>
    </cfRule>
  </conditionalFormatting>
  <conditionalFormatting sqref="F64:I74">
    <cfRule type="cellIs" dxfId="211" priority="163" operator="notEqual">
      <formula>F63</formula>
    </cfRule>
  </conditionalFormatting>
  <conditionalFormatting sqref="F76:I76">
    <cfRule type="cellIs" dxfId="210" priority="162" operator="notEqual">
      <formula>F74</formula>
    </cfRule>
  </conditionalFormatting>
  <conditionalFormatting sqref="F77:I87">
    <cfRule type="cellIs" dxfId="209" priority="161" operator="notEqual">
      <formula>F76</formula>
    </cfRule>
  </conditionalFormatting>
  <conditionalFormatting sqref="F89:I89">
    <cfRule type="cellIs" dxfId="208" priority="160" operator="notEqual">
      <formula>F87</formula>
    </cfRule>
  </conditionalFormatting>
  <conditionalFormatting sqref="F90:I100">
    <cfRule type="cellIs" dxfId="207" priority="159" operator="notEqual">
      <formula>F89</formula>
    </cfRule>
  </conditionalFormatting>
  <conditionalFormatting sqref="F102:I102">
    <cfRule type="cellIs" dxfId="206" priority="158" operator="notEqual">
      <formula>F100</formula>
    </cfRule>
  </conditionalFormatting>
  <conditionalFormatting sqref="F103:I113">
    <cfRule type="cellIs" dxfId="205" priority="157" operator="notEqual">
      <formula>F102</formula>
    </cfRule>
  </conditionalFormatting>
  <conditionalFormatting sqref="F115:I115">
    <cfRule type="cellIs" dxfId="204" priority="156" operator="notEqual">
      <formula>F113</formula>
    </cfRule>
  </conditionalFormatting>
  <conditionalFormatting sqref="F116:I126">
    <cfRule type="cellIs" dxfId="203" priority="155" operator="notEqual">
      <formula>F115</formula>
    </cfRule>
  </conditionalFormatting>
  <conditionalFormatting sqref="F128:I128">
    <cfRule type="cellIs" dxfId="202" priority="154" operator="notEqual">
      <formula>F126</formula>
    </cfRule>
  </conditionalFormatting>
  <conditionalFormatting sqref="F129:I139">
    <cfRule type="cellIs" dxfId="201" priority="153" operator="notEqual">
      <formula>F128</formula>
    </cfRule>
  </conditionalFormatting>
  <conditionalFormatting sqref="F141:I141">
    <cfRule type="cellIs" dxfId="200" priority="152" operator="notEqual">
      <formula>F139</formula>
    </cfRule>
  </conditionalFormatting>
  <conditionalFormatting sqref="F142:I152">
    <cfRule type="cellIs" dxfId="199" priority="151" operator="notEqual">
      <formula>F141</formula>
    </cfRule>
  </conditionalFormatting>
  <conditionalFormatting sqref="F154:I154">
    <cfRule type="cellIs" dxfId="198" priority="150" operator="notEqual">
      <formula>F152</formula>
    </cfRule>
  </conditionalFormatting>
  <conditionalFormatting sqref="F155:I165">
    <cfRule type="cellIs" dxfId="197" priority="149" operator="notEqual">
      <formula>F154</formula>
    </cfRule>
  </conditionalFormatting>
  <conditionalFormatting sqref="F167:I167">
    <cfRule type="cellIs" dxfId="196" priority="148" operator="notEqual">
      <formula>F165</formula>
    </cfRule>
  </conditionalFormatting>
  <conditionalFormatting sqref="F168:I178">
    <cfRule type="cellIs" dxfId="195" priority="147" operator="notEqual">
      <formula>F167</formula>
    </cfRule>
  </conditionalFormatting>
  <conditionalFormatting sqref="F180:I180">
    <cfRule type="cellIs" dxfId="194" priority="146" operator="notEqual">
      <formula>F178</formula>
    </cfRule>
  </conditionalFormatting>
  <conditionalFormatting sqref="F181:I191">
    <cfRule type="cellIs" dxfId="193" priority="145" operator="notEqual">
      <formula>F180</formula>
    </cfRule>
  </conditionalFormatting>
  <conditionalFormatting sqref="F193:I193">
    <cfRule type="cellIs" dxfId="192" priority="144" operator="notEqual">
      <formula>F191</formula>
    </cfRule>
  </conditionalFormatting>
  <conditionalFormatting sqref="F194:I204">
    <cfRule type="cellIs" dxfId="191" priority="143" operator="notEqual">
      <formula>F193</formula>
    </cfRule>
  </conditionalFormatting>
  <conditionalFormatting sqref="F75:I75">
    <cfRule type="cellIs" dxfId="190" priority="142" operator="notEqual">
      <formula>F62</formula>
    </cfRule>
  </conditionalFormatting>
  <conditionalFormatting sqref="F88:I88">
    <cfRule type="cellIs" dxfId="189" priority="141" operator="notEqual">
      <formula>F75</formula>
    </cfRule>
  </conditionalFormatting>
  <conditionalFormatting sqref="F101:I101">
    <cfRule type="cellIs" dxfId="188" priority="140" operator="notEqual">
      <formula>F88</formula>
    </cfRule>
  </conditionalFormatting>
  <conditionalFormatting sqref="F114:I114">
    <cfRule type="cellIs" dxfId="187" priority="139" operator="notEqual">
      <formula>F101</formula>
    </cfRule>
  </conditionalFormatting>
  <conditionalFormatting sqref="F127:I127">
    <cfRule type="cellIs" dxfId="186" priority="138" operator="notEqual">
      <formula>F114</formula>
    </cfRule>
  </conditionalFormatting>
  <conditionalFormatting sqref="F140:I140">
    <cfRule type="cellIs" dxfId="185" priority="137" operator="notEqual">
      <formula>F127</formula>
    </cfRule>
  </conditionalFormatting>
  <conditionalFormatting sqref="F153:I153">
    <cfRule type="cellIs" dxfId="184" priority="136" operator="notEqual">
      <formula>F140</formula>
    </cfRule>
  </conditionalFormatting>
  <conditionalFormatting sqref="F166:I166">
    <cfRule type="cellIs" dxfId="183" priority="135" operator="notEqual">
      <formula>F153</formula>
    </cfRule>
  </conditionalFormatting>
  <conditionalFormatting sqref="F179:I179">
    <cfRule type="cellIs" dxfId="182" priority="134" operator="notEqual">
      <formula>F166</formula>
    </cfRule>
  </conditionalFormatting>
  <conditionalFormatting sqref="F192:I192">
    <cfRule type="cellIs" dxfId="181" priority="133" operator="notEqual">
      <formula>F179</formula>
    </cfRule>
  </conditionalFormatting>
  <conditionalFormatting sqref="F115:I115">
    <cfRule type="cellIs" dxfId="180" priority="132" operator="notEqual">
      <formula>F113</formula>
    </cfRule>
  </conditionalFormatting>
  <conditionalFormatting sqref="F76:I76">
    <cfRule type="cellIs" dxfId="179" priority="131" operator="notEqual">
      <formula>F74</formula>
    </cfRule>
  </conditionalFormatting>
  <conditionalFormatting sqref="F89:I89">
    <cfRule type="cellIs" dxfId="178" priority="130" operator="notEqual">
      <formula>F87</formula>
    </cfRule>
  </conditionalFormatting>
  <conditionalFormatting sqref="F89:I89">
    <cfRule type="cellIs" dxfId="177" priority="129" operator="notEqual">
      <formula>F87</formula>
    </cfRule>
  </conditionalFormatting>
  <conditionalFormatting sqref="F102:I102">
    <cfRule type="cellIs" dxfId="176" priority="128" operator="notEqual">
      <formula>F100</formula>
    </cfRule>
  </conditionalFormatting>
  <conditionalFormatting sqref="F102:I102">
    <cfRule type="cellIs" dxfId="175" priority="127" operator="notEqual">
      <formula>F100</formula>
    </cfRule>
  </conditionalFormatting>
  <conditionalFormatting sqref="F115:I115">
    <cfRule type="cellIs" dxfId="174" priority="126" operator="notEqual">
      <formula>F113</formula>
    </cfRule>
  </conditionalFormatting>
  <conditionalFormatting sqref="F115:I115">
    <cfRule type="cellIs" dxfId="173" priority="125" operator="notEqual">
      <formula>F113</formula>
    </cfRule>
  </conditionalFormatting>
  <conditionalFormatting sqref="F115:I115">
    <cfRule type="cellIs" dxfId="172" priority="124" operator="notEqual">
      <formula>F113</formula>
    </cfRule>
  </conditionalFormatting>
  <conditionalFormatting sqref="F115:I115">
    <cfRule type="cellIs" dxfId="171" priority="123" operator="notEqual">
      <formula>F113</formula>
    </cfRule>
  </conditionalFormatting>
  <conditionalFormatting sqref="F115:I115">
    <cfRule type="cellIs" dxfId="170" priority="122" operator="notEqual">
      <formula>F113</formula>
    </cfRule>
  </conditionalFormatting>
  <conditionalFormatting sqref="F49:I49">
    <cfRule type="cellIs" dxfId="169" priority="121" operator="notEqual">
      <formula>F$9</formula>
    </cfRule>
  </conditionalFormatting>
  <conditionalFormatting sqref="J50">
    <cfRule type="cellIs" dxfId="168" priority="120" operator="notEqual">
      <formula>J49</formula>
    </cfRule>
  </conditionalFormatting>
  <conditionalFormatting sqref="J51:J61">
    <cfRule type="cellIs" dxfId="167" priority="119" operator="notEqual">
      <formula>J50</formula>
    </cfRule>
  </conditionalFormatting>
  <conditionalFormatting sqref="J62">
    <cfRule type="cellIs" dxfId="166" priority="118" operator="notEqual">
      <formula>J49</formula>
    </cfRule>
  </conditionalFormatting>
  <conditionalFormatting sqref="J63">
    <cfRule type="cellIs" dxfId="165" priority="117" operator="notEqual">
      <formula>J61</formula>
    </cfRule>
  </conditionalFormatting>
  <conditionalFormatting sqref="J64:J74">
    <cfRule type="cellIs" dxfId="164" priority="116" operator="notEqual">
      <formula>J63</formula>
    </cfRule>
  </conditionalFormatting>
  <conditionalFormatting sqref="J76">
    <cfRule type="cellIs" dxfId="163" priority="115" operator="notEqual">
      <formula>J74</formula>
    </cfRule>
  </conditionalFormatting>
  <conditionalFormatting sqref="J77:J87">
    <cfRule type="cellIs" dxfId="162" priority="114" operator="notEqual">
      <formula>J76</formula>
    </cfRule>
  </conditionalFormatting>
  <conditionalFormatting sqref="J89">
    <cfRule type="cellIs" dxfId="161" priority="113" operator="notEqual">
      <formula>J87</formula>
    </cfRule>
  </conditionalFormatting>
  <conditionalFormatting sqref="J90:J100">
    <cfRule type="cellIs" dxfId="160" priority="112" operator="notEqual">
      <formula>J89</formula>
    </cfRule>
  </conditionalFormatting>
  <conditionalFormatting sqref="J102">
    <cfRule type="cellIs" dxfId="159" priority="111" operator="notEqual">
      <formula>J100</formula>
    </cfRule>
  </conditionalFormatting>
  <conditionalFormatting sqref="J103:J113">
    <cfRule type="cellIs" dxfId="158" priority="110" operator="notEqual">
      <formula>J102</formula>
    </cfRule>
  </conditionalFormatting>
  <conditionalFormatting sqref="J115">
    <cfRule type="cellIs" dxfId="157" priority="109" operator="notEqual">
      <formula>J113</formula>
    </cfRule>
  </conditionalFormatting>
  <conditionalFormatting sqref="J116:J126">
    <cfRule type="cellIs" dxfId="156" priority="108" operator="notEqual">
      <formula>J115</formula>
    </cfRule>
  </conditionalFormatting>
  <conditionalFormatting sqref="J128">
    <cfRule type="cellIs" dxfId="155" priority="107" operator="notEqual">
      <formula>J126</formula>
    </cfRule>
  </conditionalFormatting>
  <conditionalFormatting sqref="J129:J139">
    <cfRule type="cellIs" dxfId="154" priority="106" operator="notEqual">
      <formula>J128</formula>
    </cfRule>
  </conditionalFormatting>
  <conditionalFormatting sqref="J141">
    <cfRule type="cellIs" dxfId="153" priority="105" operator="notEqual">
      <formula>J139</formula>
    </cfRule>
  </conditionalFormatting>
  <conditionalFormatting sqref="J142:J152">
    <cfRule type="cellIs" dxfId="152" priority="104" operator="notEqual">
      <formula>J141</formula>
    </cfRule>
  </conditionalFormatting>
  <conditionalFormatting sqref="J154">
    <cfRule type="cellIs" dxfId="151" priority="103" operator="notEqual">
      <formula>J152</formula>
    </cfRule>
  </conditionalFormatting>
  <conditionalFormatting sqref="J155:J165">
    <cfRule type="cellIs" dxfId="150" priority="102" operator="notEqual">
      <formula>J154</formula>
    </cfRule>
  </conditionalFormatting>
  <conditionalFormatting sqref="J167">
    <cfRule type="cellIs" dxfId="149" priority="101" operator="notEqual">
      <formula>J165</formula>
    </cfRule>
  </conditionalFormatting>
  <conditionalFormatting sqref="J168:J178">
    <cfRule type="cellIs" dxfId="148" priority="100" operator="notEqual">
      <formula>J167</formula>
    </cfRule>
  </conditionalFormatting>
  <conditionalFormatting sqref="J180">
    <cfRule type="cellIs" dxfId="147" priority="99" operator="notEqual">
      <formula>J178</formula>
    </cfRule>
  </conditionalFormatting>
  <conditionalFormatting sqref="J181:J191">
    <cfRule type="cellIs" dxfId="146" priority="98" operator="notEqual">
      <formula>J180</formula>
    </cfRule>
  </conditionalFormatting>
  <conditionalFormatting sqref="J193">
    <cfRule type="cellIs" dxfId="145" priority="97" operator="notEqual">
      <formula>J191</formula>
    </cfRule>
  </conditionalFormatting>
  <conditionalFormatting sqref="J194:J204">
    <cfRule type="cellIs" dxfId="144" priority="96" operator="notEqual">
      <formula>J193</formula>
    </cfRule>
  </conditionalFormatting>
  <conditionalFormatting sqref="J75">
    <cfRule type="cellIs" dxfId="143" priority="95" operator="notEqual">
      <formula>J62</formula>
    </cfRule>
  </conditionalFormatting>
  <conditionalFormatting sqref="J88">
    <cfRule type="cellIs" dxfId="142" priority="94" operator="notEqual">
      <formula>J75</formula>
    </cfRule>
  </conditionalFormatting>
  <conditionalFormatting sqref="J101">
    <cfRule type="cellIs" dxfId="141" priority="93" operator="notEqual">
      <formula>J88</formula>
    </cfRule>
  </conditionalFormatting>
  <conditionalFormatting sqref="J114">
    <cfRule type="cellIs" dxfId="140" priority="92" operator="notEqual">
      <formula>J101</formula>
    </cfRule>
  </conditionalFormatting>
  <conditionalFormatting sqref="J127">
    <cfRule type="cellIs" dxfId="139" priority="91" operator="notEqual">
      <formula>J114</formula>
    </cfRule>
  </conditionalFormatting>
  <conditionalFormatting sqref="J140">
    <cfRule type="cellIs" dxfId="138" priority="90" operator="notEqual">
      <formula>J127</formula>
    </cfRule>
  </conditionalFormatting>
  <conditionalFormatting sqref="J153">
    <cfRule type="cellIs" dxfId="137" priority="89" operator="notEqual">
      <formula>J140</formula>
    </cfRule>
  </conditionalFormatting>
  <conditionalFormatting sqref="J166">
    <cfRule type="cellIs" dxfId="136" priority="88" operator="notEqual">
      <formula>J153</formula>
    </cfRule>
  </conditionalFormatting>
  <conditionalFormatting sqref="J179">
    <cfRule type="cellIs" dxfId="135" priority="87" operator="notEqual">
      <formula>J166</formula>
    </cfRule>
  </conditionalFormatting>
  <conditionalFormatting sqref="J192">
    <cfRule type="cellIs" dxfId="134" priority="86" operator="notEqual">
      <formula>J179</formula>
    </cfRule>
  </conditionalFormatting>
  <conditionalFormatting sqref="J115">
    <cfRule type="cellIs" dxfId="133" priority="85" operator="notEqual">
      <formula>J113</formula>
    </cfRule>
  </conditionalFormatting>
  <conditionalFormatting sqref="J76">
    <cfRule type="cellIs" dxfId="132" priority="84" operator="notEqual">
      <formula>J74</formula>
    </cfRule>
  </conditionalFormatting>
  <conditionalFormatting sqref="J89">
    <cfRule type="cellIs" dxfId="131" priority="83" operator="notEqual">
      <formula>J87</formula>
    </cfRule>
  </conditionalFormatting>
  <conditionalFormatting sqref="J89">
    <cfRule type="cellIs" dxfId="130" priority="82" operator="notEqual">
      <formula>J87</formula>
    </cfRule>
  </conditionalFormatting>
  <conditionalFormatting sqref="J102">
    <cfRule type="cellIs" dxfId="129" priority="81" operator="notEqual">
      <formula>J100</formula>
    </cfRule>
  </conditionalFormatting>
  <conditionalFormatting sqref="J102">
    <cfRule type="cellIs" dxfId="128" priority="80" operator="notEqual">
      <formula>J100</formula>
    </cfRule>
  </conditionalFormatting>
  <conditionalFormatting sqref="J115">
    <cfRule type="cellIs" dxfId="127" priority="79" operator="notEqual">
      <formula>J113</formula>
    </cfRule>
  </conditionalFormatting>
  <conditionalFormatting sqref="J115">
    <cfRule type="cellIs" dxfId="126" priority="78" operator="notEqual">
      <formula>J113</formula>
    </cfRule>
  </conditionalFormatting>
  <conditionalFormatting sqref="J115">
    <cfRule type="cellIs" dxfId="125" priority="77" operator="notEqual">
      <formula>J113</formula>
    </cfRule>
  </conditionalFormatting>
  <conditionalFormatting sqref="J115">
    <cfRule type="cellIs" dxfId="124" priority="76" operator="notEqual">
      <formula>J113</formula>
    </cfRule>
  </conditionalFormatting>
  <conditionalFormatting sqref="J115">
    <cfRule type="cellIs" dxfId="123" priority="75" operator="notEqual">
      <formula>J113</formula>
    </cfRule>
  </conditionalFormatting>
  <conditionalFormatting sqref="J49">
    <cfRule type="cellIs" dxfId="122" priority="74" operator="notEqual">
      <formula>J$9</formula>
    </cfRule>
  </conditionalFormatting>
  <conditionalFormatting sqref="K50">
    <cfRule type="cellIs" dxfId="121" priority="73" operator="notEqual">
      <formula>K49</formula>
    </cfRule>
  </conditionalFormatting>
  <conditionalFormatting sqref="K51:K61">
    <cfRule type="cellIs" dxfId="120" priority="72" operator="notEqual">
      <formula>K50</formula>
    </cfRule>
  </conditionalFormatting>
  <conditionalFormatting sqref="K62">
    <cfRule type="cellIs" dxfId="119" priority="71" operator="notEqual">
      <formula>K49</formula>
    </cfRule>
  </conditionalFormatting>
  <conditionalFormatting sqref="K63">
    <cfRule type="cellIs" dxfId="118" priority="70" operator="notEqual">
      <formula>K61</formula>
    </cfRule>
  </conditionalFormatting>
  <conditionalFormatting sqref="K64:K74">
    <cfRule type="cellIs" dxfId="117" priority="69" operator="notEqual">
      <formula>K63</formula>
    </cfRule>
  </conditionalFormatting>
  <conditionalFormatting sqref="K76">
    <cfRule type="cellIs" dxfId="116" priority="68" operator="notEqual">
      <formula>K74</formula>
    </cfRule>
  </conditionalFormatting>
  <conditionalFormatting sqref="K77:K87">
    <cfRule type="cellIs" dxfId="115" priority="67" operator="notEqual">
      <formula>K76</formula>
    </cfRule>
  </conditionalFormatting>
  <conditionalFormatting sqref="K89">
    <cfRule type="cellIs" dxfId="114" priority="66" operator="notEqual">
      <formula>K87</formula>
    </cfRule>
  </conditionalFormatting>
  <conditionalFormatting sqref="K90:K100">
    <cfRule type="cellIs" dxfId="113" priority="65" operator="notEqual">
      <formula>K89</formula>
    </cfRule>
  </conditionalFormatting>
  <conditionalFormatting sqref="K102">
    <cfRule type="cellIs" dxfId="112" priority="64" operator="notEqual">
      <formula>K100</formula>
    </cfRule>
  </conditionalFormatting>
  <conditionalFormatting sqref="K103:K113">
    <cfRule type="cellIs" dxfId="111" priority="63" operator="notEqual">
      <formula>K102</formula>
    </cfRule>
  </conditionalFormatting>
  <conditionalFormatting sqref="K115">
    <cfRule type="cellIs" dxfId="110" priority="62" operator="notEqual">
      <formula>K113</formula>
    </cfRule>
  </conditionalFormatting>
  <conditionalFormatting sqref="K116:K126">
    <cfRule type="cellIs" dxfId="109" priority="61" operator="notEqual">
      <formula>K115</formula>
    </cfRule>
  </conditionalFormatting>
  <conditionalFormatting sqref="K128">
    <cfRule type="cellIs" dxfId="108" priority="60" operator="notEqual">
      <formula>K126</formula>
    </cfRule>
  </conditionalFormatting>
  <conditionalFormatting sqref="K129:K139">
    <cfRule type="cellIs" dxfId="107" priority="59" operator="notEqual">
      <formula>K128</formula>
    </cfRule>
  </conditionalFormatting>
  <conditionalFormatting sqref="K141">
    <cfRule type="cellIs" dxfId="106" priority="58" operator="notEqual">
      <formula>K139</formula>
    </cfRule>
  </conditionalFormatting>
  <conditionalFormatting sqref="K142:K152">
    <cfRule type="cellIs" dxfId="105" priority="57" operator="notEqual">
      <formula>K141</formula>
    </cfRule>
  </conditionalFormatting>
  <conditionalFormatting sqref="K154">
    <cfRule type="cellIs" dxfId="104" priority="56" operator="notEqual">
      <formula>K152</formula>
    </cfRule>
  </conditionalFormatting>
  <conditionalFormatting sqref="K155:K165">
    <cfRule type="cellIs" dxfId="103" priority="55" operator="notEqual">
      <formula>K154</formula>
    </cfRule>
  </conditionalFormatting>
  <conditionalFormatting sqref="K167">
    <cfRule type="cellIs" dxfId="102" priority="54" operator="notEqual">
      <formula>K165</formula>
    </cfRule>
  </conditionalFormatting>
  <conditionalFormatting sqref="K168:K178">
    <cfRule type="cellIs" dxfId="101" priority="53" operator="notEqual">
      <formula>K167</formula>
    </cfRule>
  </conditionalFormatting>
  <conditionalFormatting sqref="K180">
    <cfRule type="cellIs" dxfId="100" priority="52" operator="notEqual">
      <formula>K178</formula>
    </cfRule>
  </conditionalFormatting>
  <conditionalFormatting sqref="K181:K191">
    <cfRule type="cellIs" dxfId="99" priority="51" operator="notEqual">
      <formula>K180</formula>
    </cfRule>
  </conditionalFormatting>
  <conditionalFormatting sqref="K193">
    <cfRule type="cellIs" dxfId="98" priority="50" operator="notEqual">
      <formula>K191</formula>
    </cfRule>
  </conditionalFormatting>
  <conditionalFormatting sqref="K194:K204">
    <cfRule type="cellIs" dxfId="97" priority="49" operator="notEqual">
      <formula>K193</formula>
    </cfRule>
  </conditionalFormatting>
  <conditionalFormatting sqref="K75">
    <cfRule type="cellIs" dxfId="96" priority="48" operator="notEqual">
      <formula>K62</formula>
    </cfRule>
  </conditionalFormatting>
  <conditionalFormatting sqref="K88">
    <cfRule type="cellIs" dxfId="95" priority="47" operator="notEqual">
      <formula>K75</formula>
    </cfRule>
  </conditionalFormatting>
  <conditionalFormatting sqref="K101">
    <cfRule type="cellIs" dxfId="94" priority="46" operator="notEqual">
      <formula>K88</formula>
    </cfRule>
  </conditionalFormatting>
  <conditionalFormatting sqref="K114">
    <cfRule type="cellIs" dxfId="93" priority="45" operator="notEqual">
      <formula>K101</formula>
    </cfRule>
  </conditionalFormatting>
  <conditionalFormatting sqref="K127">
    <cfRule type="cellIs" dxfId="92" priority="44" operator="notEqual">
      <formula>K114</formula>
    </cfRule>
  </conditionalFormatting>
  <conditionalFormatting sqref="K140">
    <cfRule type="cellIs" dxfId="91" priority="43" operator="notEqual">
      <formula>K127</formula>
    </cfRule>
  </conditionalFormatting>
  <conditionalFormatting sqref="K153">
    <cfRule type="cellIs" dxfId="90" priority="42" operator="notEqual">
      <formula>K140</formula>
    </cfRule>
  </conditionalFormatting>
  <conditionalFormatting sqref="K166">
    <cfRule type="cellIs" dxfId="89" priority="41" operator="notEqual">
      <formula>K153</formula>
    </cfRule>
  </conditionalFormatting>
  <conditionalFormatting sqref="K179">
    <cfRule type="cellIs" dxfId="88" priority="40" operator="notEqual">
      <formula>K166</formula>
    </cfRule>
  </conditionalFormatting>
  <conditionalFormatting sqref="K192">
    <cfRule type="cellIs" dxfId="87" priority="39" operator="notEqual">
      <formula>K179</formula>
    </cfRule>
  </conditionalFormatting>
  <conditionalFormatting sqref="K115">
    <cfRule type="cellIs" dxfId="86" priority="38" operator="notEqual">
      <formula>K113</formula>
    </cfRule>
  </conditionalFormatting>
  <conditionalFormatting sqref="K76">
    <cfRule type="cellIs" dxfId="85" priority="37" operator="notEqual">
      <formula>K74</formula>
    </cfRule>
  </conditionalFormatting>
  <conditionalFormatting sqref="K89">
    <cfRule type="cellIs" dxfId="84" priority="36" operator="notEqual">
      <formula>K87</formula>
    </cfRule>
  </conditionalFormatting>
  <conditionalFormatting sqref="K89">
    <cfRule type="cellIs" dxfId="83" priority="35" operator="notEqual">
      <formula>K87</formula>
    </cfRule>
  </conditionalFormatting>
  <conditionalFormatting sqref="K102">
    <cfRule type="cellIs" dxfId="82" priority="34" operator="notEqual">
      <formula>K100</formula>
    </cfRule>
  </conditionalFormatting>
  <conditionalFormatting sqref="K102">
    <cfRule type="cellIs" dxfId="81" priority="33" operator="notEqual">
      <formula>K100</formula>
    </cfRule>
  </conditionalFormatting>
  <conditionalFormatting sqref="K115">
    <cfRule type="cellIs" dxfId="80" priority="32" operator="notEqual">
      <formula>K113</formula>
    </cfRule>
  </conditionalFormatting>
  <conditionalFormatting sqref="K115">
    <cfRule type="cellIs" dxfId="79" priority="31" operator="notEqual">
      <formula>K113</formula>
    </cfRule>
  </conditionalFormatting>
  <conditionalFormatting sqref="K115">
    <cfRule type="cellIs" dxfId="78" priority="30" operator="notEqual">
      <formula>K113</formula>
    </cfRule>
  </conditionalFormatting>
  <conditionalFormatting sqref="K115">
    <cfRule type="cellIs" dxfId="77" priority="29" operator="notEqual">
      <formula>K113</formula>
    </cfRule>
  </conditionalFormatting>
  <conditionalFormatting sqref="K115">
    <cfRule type="cellIs" dxfId="76" priority="28" operator="notEqual">
      <formula>K113</formula>
    </cfRule>
  </conditionalFormatting>
  <conditionalFormatting sqref="K49">
    <cfRule type="cellIs" dxfId="75" priority="27" operator="notEqual">
      <formula>K$9</formula>
    </cfRule>
  </conditionalFormatting>
  <conditionalFormatting sqref="L36:L41">
    <cfRule type="expression" dxfId="74" priority="19">
      <formula>$B36="Validated"</formula>
    </cfRule>
    <cfRule type="expression" dxfId="73" priority="20">
      <formula>$B36="Canceled"</formula>
    </cfRule>
  </conditionalFormatting>
  <conditionalFormatting sqref="B23:D23">
    <cfRule type="expression" dxfId="72" priority="17">
      <formula>$B23="Validated"</formula>
    </cfRule>
    <cfRule type="expression" dxfId="71" priority="18">
      <formula>$B23="Canceled"</formula>
    </cfRule>
  </conditionalFormatting>
  <conditionalFormatting sqref="B23:D23">
    <cfRule type="expression" dxfId="70" priority="15">
      <formula>$B23="Validated"</formula>
    </cfRule>
    <cfRule type="expression" dxfId="69" priority="16">
      <formula>$B23="Canceled"</formula>
    </cfRule>
  </conditionalFormatting>
  <conditionalFormatting sqref="B23:D23">
    <cfRule type="expression" dxfId="68" priority="13">
      <formula>$B23="Validated"</formula>
    </cfRule>
    <cfRule type="expression" dxfId="67" priority="14">
      <formula>$B23="Canceled"</formula>
    </cfRule>
  </conditionalFormatting>
  <conditionalFormatting sqref="B24:D24">
    <cfRule type="expression" dxfId="66" priority="11">
      <formula>$B24="Validated"</formula>
    </cfRule>
    <cfRule type="expression" dxfId="65" priority="12">
      <formula>$B24="Canceled"</formula>
    </cfRule>
  </conditionalFormatting>
  <conditionalFormatting sqref="B24:D24">
    <cfRule type="expression" dxfId="64" priority="9">
      <formula>$B24="Validated"</formula>
    </cfRule>
    <cfRule type="expression" dxfId="63" priority="10">
      <formula>$B24="Canceled"</formula>
    </cfRule>
  </conditionalFormatting>
  <conditionalFormatting sqref="B24:D24">
    <cfRule type="expression" dxfId="62" priority="7">
      <formula>$B24="Validated"</formula>
    </cfRule>
    <cfRule type="expression" dxfId="61" priority="8">
      <formula>$B24="Canceled"</formula>
    </cfRule>
  </conditionalFormatting>
  <conditionalFormatting sqref="B25:D25">
    <cfRule type="expression" dxfId="60" priority="5">
      <formula>$B25="Validated"</formula>
    </cfRule>
    <cfRule type="expression" dxfId="59" priority="6">
      <formula>$B25="Canceled"</formula>
    </cfRule>
  </conditionalFormatting>
  <conditionalFormatting sqref="B25:D25">
    <cfRule type="expression" dxfId="58" priority="3">
      <formula>$B25="Validated"</formula>
    </cfRule>
    <cfRule type="expression" dxfId="57" priority="4">
      <formula>$B25="Canceled"</formula>
    </cfRule>
  </conditionalFormatting>
  <conditionalFormatting sqref="B25:D25">
    <cfRule type="expression" dxfId="56" priority="1">
      <formula>$B25="Validated"</formula>
    </cfRule>
    <cfRule type="expression" dxfId="55" priority="2">
      <formula>$B25="Canceled"</formula>
    </cfRule>
  </conditionalFormatting>
  <dataValidations count="2">
    <dataValidation type="list" allowBlank="1" showInputMessage="1" showErrorMessage="1" sqref="B14:B45">
      <formula1>Status_F4</formula1>
    </dataValidation>
    <dataValidation type="list" allowBlank="1" showInputMessage="1" showErrorMessage="1" sqref="F14:K28">
      <formula1>Valid_F4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6" orientation="landscape" r:id="rId1"/>
  <headerFooter alignWithMargins="0">
    <oddHeader>&amp;R&amp;G</oddHeader>
    <oddFooter>&amp;L&amp;F
&amp;A&amp;CPrivate &amp; Confidential&amp;RTRW OSS
B.MARRE</oddFooter>
  </headerFooter>
  <legacyDrawing r:id="rId2"/>
  <legacyDrawingHF r:id="rId3"/>
  <oleObjects>
    <oleObject progId="Acrobat Document" dvAspect="DVASPECT_ICON" shapeId="20481" r:id="rId4"/>
    <oleObject progId="Acrobat Document" dvAspect="DVASPECT_ICON" shapeId="20482" r:id="rId5"/>
    <oleObject progId="Acrobat Document" dvAspect="DVASPECT_ICON" shapeId="20483" r:id="rId6"/>
    <oleObject progId="Acrobat Document" dvAspect="DVASPECT_ICON" shapeId="20484" r:id="rId7"/>
    <oleObject progId="Acrobat Document" dvAspect="DVASPECT_ICON" shapeId="20485" r:id="rId8"/>
    <oleObject progId="Acrobat Document" dvAspect="DVASPECT_ICON" shapeId="20487" r:id="rId9"/>
  </oleObjec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3">
    <pageSetUpPr fitToPage="1"/>
  </sheetPr>
  <dimension ref="B1:P199"/>
  <sheetViews>
    <sheetView showGridLines="0" zoomScale="80" zoomScaleNormal="80" workbookViewId="0">
      <selection activeCell="I26" sqref="I26"/>
    </sheetView>
  </sheetViews>
  <sheetFormatPr baseColWidth="10" defaultColWidth="12" defaultRowHeight="12.75" outlineLevelRow="1"/>
  <cols>
    <col min="1" max="1" width="3.5" style="1" customWidth="1"/>
    <col min="2" max="2" width="11.33203125" style="1" customWidth="1"/>
    <col min="3" max="3" width="14" style="1" customWidth="1"/>
    <col min="4" max="4" width="50.5" style="1" customWidth="1"/>
    <col min="5" max="5" width="17" style="1" bestFit="1" customWidth="1"/>
    <col min="6" max="7" width="18.6640625" style="1" customWidth="1"/>
    <col min="8" max="8" width="15" style="1" customWidth="1"/>
    <col min="9" max="9" width="16.33203125" style="1" customWidth="1"/>
    <col min="10" max="10" width="15" style="1" customWidth="1"/>
    <col min="11" max="11" width="14.5" style="1" bestFit="1" customWidth="1"/>
    <col min="12" max="12" width="13" style="1" customWidth="1"/>
    <col min="13" max="13" width="13.1640625" style="1" bestFit="1" customWidth="1"/>
    <col min="14" max="14" width="14.1640625" style="1" bestFit="1" customWidth="1"/>
    <col min="15" max="15" width="13" style="1" customWidth="1"/>
    <col min="16" max="16" width="17" style="1" customWidth="1"/>
    <col min="17" max="16384" width="12" style="1"/>
  </cols>
  <sheetData>
    <row r="1" spans="2:14" ht="13.5" thickBo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2:14" ht="18" customHeight="1" thickBot="1">
      <c r="B2" s="5"/>
      <c r="C2" s="615" t="s">
        <v>275</v>
      </c>
      <c r="D2" s="616"/>
      <c r="E2" s="617"/>
      <c r="F2" s="626" t="s">
        <v>23</v>
      </c>
      <c r="G2" s="628"/>
    </row>
    <row r="3" spans="2:14" s="2" customFormat="1" ht="49.5" customHeight="1" thickBot="1">
      <c r="B3" s="8"/>
      <c r="C3" s="618"/>
      <c r="D3" s="619"/>
      <c r="E3" s="620"/>
      <c r="F3" s="48" t="s">
        <v>276</v>
      </c>
      <c r="G3" s="4" t="s">
        <v>277</v>
      </c>
      <c r="I3" s="147" t="s">
        <v>58</v>
      </c>
      <c r="J3" s="148" t="s">
        <v>101</v>
      </c>
    </row>
    <row r="4" spans="2:14" s="2" customFormat="1" ht="17.25" customHeight="1">
      <c r="B4" s="8"/>
      <c r="C4" s="95"/>
      <c r="D4" s="96"/>
      <c r="E4" s="12" t="s">
        <v>185</v>
      </c>
      <c r="F4" s="228">
        <v>123456789</v>
      </c>
      <c r="G4" s="229">
        <v>123456790</v>
      </c>
    </row>
    <row r="5" spans="2:14" s="2" customFormat="1" ht="15.75" customHeight="1" thickBot="1">
      <c r="B5" s="8"/>
      <c r="C5" s="97"/>
      <c r="D5" s="98"/>
      <c r="E5" s="13" t="s">
        <v>191</v>
      </c>
      <c r="F5" s="233">
        <v>987654321</v>
      </c>
      <c r="G5" s="234">
        <v>987654320</v>
      </c>
    </row>
    <row r="6" spans="2:14" ht="12.75" customHeight="1">
      <c r="C6" s="621" t="s">
        <v>5</v>
      </c>
      <c r="D6" s="23" t="s">
        <v>4</v>
      </c>
      <c r="E6" s="28"/>
      <c r="F6" s="24">
        <v>2</v>
      </c>
      <c r="G6" s="82">
        <v>0.2</v>
      </c>
    </row>
    <row r="7" spans="2:14">
      <c r="C7" s="621"/>
      <c r="D7" s="25" t="s">
        <v>51</v>
      </c>
      <c r="E7" s="29"/>
      <c r="F7" s="26">
        <v>4.9385507021558084E-2</v>
      </c>
      <c r="G7" s="83">
        <v>0</v>
      </c>
      <c r="N7" s="149">
        <f>2.854-G9</f>
        <v>2.653</v>
      </c>
    </row>
    <row r="8" spans="2:14" ht="13.5" thickBot="1">
      <c r="C8" s="621"/>
      <c r="D8" s="27" t="s">
        <v>1</v>
      </c>
      <c r="E8" s="30"/>
      <c r="F8" s="140">
        <v>2.3E-2</v>
      </c>
      <c r="G8" s="141">
        <v>1E-3</v>
      </c>
      <c r="K8" s="21"/>
      <c r="L8" s="21"/>
      <c r="N8" s="149">
        <f>2.107</f>
        <v>2.1070000000000002</v>
      </c>
    </row>
    <row r="9" spans="2:14" ht="15.75" customHeight="1" thickBot="1">
      <c r="C9" s="622"/>
      <c r="D9" s="56" t="s">
        <v>24</v>
      </c>
      <c r="E9" s="57"/>
      <c r="F9" s="100">
        <f>SUM(F6:F8)</f>
        <v>2.0723855070215582</v>
      </c>
      <c r="G9" s="84">
        <f t="shared" ref="G9" si="0">SUM(G6:G8)</f>
        <v>0.20100000000000001</v>
      </c>
    </row>
    <row r="10" spans="2:14">
      <c r="C10" s="54"/>
      <c r="D10" s="54"/>
      <c r="E10" s="54"/>
      <c r="F10" s="54"/>
      <c r="G10" s="54"/>
    </row>
    <row r="11" spans="2:14" ht="13.5" thickBot="1">
      <c r="C11" s="54"/>
      <c r="D11" s="54"/>
      <c r="E11" s="54"/>
      <c r="F11" s="54"/>
      <c r="G11" s="54"/>
    </row>
    <row r="12" spans="2:14" s="6" customFormat="1" ht="13.5" thickBot="1">
      <c r="C12" s="18"/>
      <c r="D12" s="18"/>
      <c r="E12" s="18"/>
      <c r="F12" s="19"/>
      <c r="G12" s="19"/>
      <c r="I12" s="50" t="s">
        <v>32</v>
      </c>
      <c r="J12" s="623" t="s">
        <v>6</v>
      </c>
      <c r="K12" s="624"/>
      <c r="L12" s="625"/>
      <c r="M12" s="40" t="s">
        <v>35</v>
      </c>
      <c r="N12" s="159" t="s">
        <v>73</v>
      </c>
    </row>
    <row r="13" spans="2:14" s="3" customFormat="1" ht="26.25" thickBot="1">
      <c r="B13" s="58" t="s">
        <v>28</v>
      </c>
      <c r="C13" s="61" t="s">
        <v>8</v>
      </c>
      <c r="D13" s="61" t="s">
        <v>0</v>
      </c>
      <c r="E13" s="88" t="s">
        <v>37</v>
      </c>
      <c r="F13" s="636" t="s">
        <v>36</v>
      </c>
      <c r="G13" s="637"/>
      <c r="H13" s="59" t="s">
        <v>38</v>
      </c>
      <c r="I13" s="61" t="s">
        <v>32</v>
      </c>
      <c r="J13" s="62" t="s">
        <v>33</v>
      </c>
      <c r="K13" s="63" t="s">
        <v>39</v>
      </c>
      <c r="L13" s="99" t="s">
        <v>40</v>
      </c>
      <c r="M13" s="61" t="s">
        <v>9</v>
      </c>
      <c r="N13" s="61" t="s">
        <v>32</v>
      </c>
    </row>
    <row r="14" spans="2:14" ht="44.25" customHeight="1">
      <c r="B14" s="11" t="s">
        <v>31</v>
      </c>
      <c r="C14" s="85" t="s">
        <v>94</v>
      </c>
      <c r="D14" s="179" t="s">
        <v>95</v>
      </c>
      <c r="E14" s="152">
        <f>I14+J14</f>
        <v>4.2000000000000003E-2</v>
      </c>
      <c r="F14" s="51" t="s">
        <v>2</v>
      </c>
      <c r="G14" s="51"/>
      <c r="H14" s="31"/>
      <c r="I14" s="173">
        <v>4.2000000000000003E-2</v>
      </c>
      <c r="J14" s="174"/>
      <c r="K14" s="42"/>
      <c r="L14" s="66"/>
      <c r="M14" s="45"/>
      <c r="N14" s="175"/>
    </row>
    <row r="15" spans="2:14" ht="44.25" customHeight="1">
      <c r="B15" s="39" t="s">
        <v>30</v>
      </c>
      <c r="C15" s="86" t="s">
        <v>96</v>
      </c>
      <c r="D15" s="180"/>
      <c r="E15" s="153">
        <f t="shared" ref="E15:E22" si="1">I15+J15</f>
        <v>0</v>
      </c>
      <c r="F15" s="52" t="s">
        <v>2</v>
      </c>
      <c r="G15" s="52"/>
      <c r="H15" s="32"/>
      <c r="I15" s="155"/>
      <c r="J15" s="156"/>
      <c r="K15" s="43"/>
      <c r="L15" s="89"/>
      <c r="M15" s="46"/>
      <c r="N15" s="176"/>
    </row>
    <row r="16" spans="2:14" ht="44.25" customHeight="1">
      <c r="B16" s="39" t="s">
        <v>31</v>
      </c>
      <c r="C16" s="86" t="s">
        <v>26</v>
      </c>
      <c r="D16" s="180" t="s">
        <v>97</v>
      </c>
      <c r="E16" s="153">
        <f t="shared" si="1"/>
        <v>0.05</v>
      </c>
      <c r="F16" s="52" t="s">
        <v>2</v>
      </c>
      <c r="G16" s="52"/>
      <c r="H16" s="32"/>
      <c r="I16" s="155">
        <v>0.05</v>
      </c>
      <c r="J16" s="156"/>
      <c r="K16" s="43"/>
      <c r="L16" s="89"/>
      <c r="M16" s="46"/>
      <c r="N16" s="176"/>
    </row>
    <row r="17" spans="2:16" ht="44.25" customHeight="1">
      <c r="B17" s="39" t="s">
        <v>31</v>
      </c>
      <c r="C17" s="86" t="s">
        <v>99</v>
      </c>
      <c r="D17" s="180" t="s">
        <v>98</v>
      </c>
      <c r="E17" s="153">
        <f t="shared" si="1"/>
        <v>2.1999999999999999E-2</v>
      </c>
      <c r="F17" s="52"/>
      <c r="G17" s="52" t="s">
        <v>2</v>
      </c>
      <c r="H17" s="32"/>
      <c r="I17" s="155">
        <v>2.1999999999999999E-2</v>
      </c>
      <c r="J17" s="156"/>
      <c r="K17" s="43"/>
      <c r="L17" s="64"/>
      <c r="M17" s="46"/>
      <c r="N17" s="176"/>
    </row>
    <row r="18" spans="2:16" ht="44.25" customHeight="1">
      <c r="B18" s="39" t="s">
        <v>31</v>
      </c>
      <c r="C18" s="86" t="s">
        <v>74</v>
      </c>
      <c r="D18" s="180" t="s">
        <v>100</v>
      </c>
      <c r="E18" s="153">
        <f t="shared" si="1"/>
        <v>0.247</v>
      </c>
      <c r="F18" s="52" t="s">
        <v>2</v>
      </c>
      <c r="G18" s="52"/>
      <c r="H18" s="32"/>
      <c r="I18" s="155">
        <v>0.247</v>
      </c>
      <c r="J18" s="156"/>
      <c r="K18" s="43"/>
      <c r="L18" s="64"/>
      <c r="M18" s="46"/>
      <c r="N18" s="176"/>
    </row>
    <row r="19" spans="2:16" ht="44.25" customHeight="1">
      <c r="B19" s="162" t="s">
        <v>31</v>
      </c>
      <c r="C19" s="163" t="s">
        <v>77</v>
      </c>
      <c r="D19" s="164" t="s">
        <v>78</v>
      </c>
      <c r="E19" s="153">
        <f t="shared" si="1"/>
        <v>3.4000000000000002E-2</v>
      </c>
      <c r="F19" s="52" t="s">
        <v>2</v>
      </c>
      <c r="G19" s="52"/>
      <c r="H19" s="32"/>
      <c r="I19" s="168">
        <v>3.4000000000000002E-2</v>
      </c>
      <c r="J19" s="169"/>
      <c r="K19" s="170"/>
      <c r="L19" s="115"/>
      <c r="M19" s="171"/>
      <c r="N19" s="172"/>
    </row>
    <row r="20" spans="2:16" ht="44.25" customHeight="1">
      <c r="B20" s="39" t="s">
        <v>31</v>
      </c>
      <c r="C20" s="86" t="s">
        <v>109</v>
      </c>
      <c r="D20" s="180" t="s">
        <v>111</v>
      </c>
      <c r="E20" s="153">
        <f t="shared" si="1"/>
        <v>0.04</v>
      </c>
      <c r="F20" s="52" t="s">
        <v>2</v>
      </c>
      <c r="G20" s="52"/>
      <c r="H20" s="32"/>
      <c r="I20" s="155">
        <v>0</v>
      </c>
      <c r="J20" s="156">
        <v>0.04</v>
      </c>
      <c r="K20" s="43">
        <v>35000</v>
      </c>
      <c r="L20" s="193" t="s">
        <v>110</v>
      </c>
      <c r="M20" s="428">
        <v>7500</v>
      </c>
      <c r="N20" s="176"/>
      <c r="P20" s="194" t="s">
        <v>165</v>
      </c>
    </row>
    <row r="21" spans="2:16" ht="44.25" customHeight="1">
      <c r="B21" s="39" t="s">
        <v>31</v>
      </c>
      <c r="C21" s="86" t="s">
        <v>114</v>
      </c>
      <c r="D21" s="180" t="s">
        <v>115</v>
      </c>
      <c r="E21" s="153">
        <f t="shared" si="1"/>
        <v>2.5000000000000001E-2</v>
      </c>
      <c r="F21" s="52" t="s">
        <v>2</v>
      </c>
      <c r="G21" s="52"/>
      <c r="H21" s="32"/>
      <c r="I21" s="155"/>
      <c r="J21" s="156">
        <v>2.5000000000000001E-2</v>
      </c>
      <c r="K21" s="43">
        <v>23000</v>
      </c>
      <c r="L21" s="193" t="s">
        <v>110</v>
      </c>
      <c r="M21" s="428">
        <v>13000</v>
      </c>
      <c r="N21" s="176"/>
      <c r="P21" s="386" t="s">
        <v>166</v>
      </c>
    </row>
    <row r="22" spans="2:16" ht="44.25" customHeight="1" thickBot="1">
      <c r="B22" s="20" t="s">
        <v>31</v>
      </c>
      <c r="C22" s="87" t="s">
        <v>177</v>
      </c>
      <c r="D22" s="181" t="s">
        <v>177</v>
      </c>
      <c r="E22" s="154">
        <f t="shared" si="1"/>
        <v>5.0999999999999997E-2</v>
      </c>
      <c r="F22" s="53" t="s">
        <v>2</v>
      </c>
      <c r="G22" s="53"/>
      <c r="H22" s="33"/>
      <c r="I22" s="157">
        <v>5.0999999999999997E-2</v>
      </c>
      <c r="J22" s="158"/>
      <c r="K22" s="44"/>
      <c r="L22" s="65"/>
      <c r="M22" s="47"/>
      <c r="N22" s="177"/>
    </row>
    <row r="24" spans="2:16" ht="23.25" customHeight="1" thickBot="1">
      <c r="K24" s="90"/>
      <c r="L24" s="90"/>
      <c r="N24" s="90"/>
    </row>
    <row r="25" spans="2:16">
      <c r="C25" s="632" t="s">
        <v>42</v>
      </c>
      <c r="D25" s="23" t="s">
        <v>4</v>
      </c>
      <c r="E25" s="188"/>
      <c r="F25" s="24">
        <f>F6+SUMIFS($I$14:$I$22,$B$14:$B$22,"Validated",F14:F22,"Y")</f>
        <v>2.4239999999999999</v>
      </c>
      <c r="G25" s="24">
        <f>G6+SUMIFS($M$14:$M$22,$B$14:$B$22,"Validated",G14:G22,"Y")</f>
        <v>0.2</v>
      </c>
      <c r="K25" s="90"/>
      <c r="L25" s="90"/>
      <c r="M25" s="68"/>
      <c r="N25" s="90"/>
    </row>
    <row r="26" spans="2:16">
      <c r="C26" s="633"/>
      <c r="D26" s="25" t="s">
        <v>3</v>
      </c>
      <c r="E26" s="189"/>
      <c r="F26" s="26">
        <f>F7+SUMIFS($J$14:$J$22,$B$14:$B$22,"Validated",F14:F22,"Y")</f>
        <v>0.11438550702155809</v>
      </c>
      <c r="G26" s="26">
        <f>G7+SUMIFS($N$14:$N$22,$B$14:$B$22,"Validated",G14:G22,"Y")</f>
        <v>0</v>
      </c>
      <c r="K26" s="90"/>
      <c r="L26" s="90"/>
      <c r="M26" s="68"/>
      <c r="N26" s="90"/>
    </row>
    <row r="27" spans="2:16" ht="13.5" thickBot="1">
      <c r="C27" s="633"/>
      <c r="D27" s="27" t="s">
        <v>1</v>
      </c>
      <c r="E27" s="190"/>
      <c r="F27" s="140">
        <f>F8+SUMIFS($N$14:$N$22,$B$14:$B$22,"Validated",F14:F22,"Y")</f>
        <v>2.3E-2</v>
      </c>
      <c r="G27" s="140">
        <f ca="1">G8+SUMIFS($R$14:$R$22,$B$14:$B$22,"Validated",G14:G22,"Y")</f>
        <v>1E-3</v>
      </c>
      <c r="K27" s="90"/>
      <c r="L27" s="90"/>
      <c r="M27" s="68"/>
      <c r="N27" s="90"/>
    </row>
    <row r="28" spans="2:16" ht="15.75" thickBot="1">
      <c r="C28" s="634"/>
      <c r="D28" s="101" t="s">
        <v>50</v>
      </c>
      <c r="E28" s="191"/>
      <c r="F28" s="103">
        <f>SUM(F25:F27)</f>
        <v>2.5613855070215581</v>
      </c>
      <c r="G28" s="103">
        <f t="shared" ref="G28" ca="1" si="2">SUM(G25:G27)</f>
        <v>0.20100000000000001</v>
      </c>
      <c r="K28" s="90"/>
      <c r="L28" s="90"/>
      <c r="M28" s="68"/>
      <c r="N28" s="90"/>
    </row>
    <row r="29" spans="2:16" ht="15">
      <c r="C29" s="104"/>
      <c r="D29" s="105"/>
      <c r="E29" s="192" t="s">
        <v>106</v>
      </c>
      <c r="F29" s="144">
        <f>SUM(F25:F26)</f>
        <v>2.538385507021558</v>
      </c>
      <c r="G29" s="144">
        <f t="shared" ref="G29" si="3">SUM(G25:G26)</f>
        <v>0.2</v>
      </c>
      <c r="K29" s="90"/>
      <c r="L29" s="90"/>
      <c r="M29" s="68"/>
      <c r="N29" s="90"/>
    </row>
    <row r="30" spans="2:16" ht="15">
      <c r="C30" s="104"/>
      <c r="D30" s="105"/>
      <c r="E30" s="192"/>
      <c r="F30" s="144"/>
      <c r="G30" s="144"/>
      <c r="K30" s="90"/>
      <c r="L30" s="90"/>
      <c r="M30" s="68"/>
      <c r="N30" s="90"/>
    </row>
    <row r="31" spans="2:16" ht="15">
      <c r="C31" s="104"/>
      <c r="D31" s="105"/>
      <c r="E31" s="217" t="s">
        <v>175</v>
      </c>
      <c r="F31" s="324">
        <f>F28-F9</f>
        <v>0.48899999999999988</v>
      </c>
      <c r="G31" s="324">
        <f ca="1">G28-G9</f>
        <v>0</v>
      </c>
      <c r="K31" s="90"/>
      <c r="L31" s="90"/>
      <c r="M31" s="68"/>
      <c r="N31" s="90"/>
    </row>
    <row r="32" spans="2:16" ht="15">
      <c r="C32" s="104"/>
      <c r="D32" s="105"/>
      <c r="E32" s="105"/>
      <c r="F32" s="106"/>
      <c r="G32" s="106"/>
      <c r="K32" s="90"/>
      <c r="L32" s="90"/>
      <c r="M32" s="68"/>
      <c r="N32" s="90"/>
    </row>
    <row r="33" spans="2:14" ht="19.5" customHeight="1" thickBot="1">
      <c r="F33" s="517" t="s">
        <v>11</v>
      </c>
      <c r="G33" s="182"/>
      <c r="K33" s="90"/>
      <c r="L33" s="90"/>
      <c r="M33" s="68"/>
      <c r="N33" s="90"/>
    </row>
    <row r="34" spans="2:14" ht="39" customHeight="1" thickBot="1">
      <c r="C34" s="69" t="s">
        <v>34</v>
      </c>
      <c r="D34" s="69" t="s">
        <v>41</v>
      </c>
      <c r="E34" s="69" t="s">
        <v>43</v>
      </c>
      <c r="F34" s="4" t="str">
        <f>F3</f>
        <v>PF7-1</v>
      </c>
      <c r="G34" s="183"/>
      <c r="H34" s="635" t="s">
        <v>52</v>
      </c>
      <c r="I34" s="610"/>
      <c r="J34" s="611"/>
      <c r="K34" s="90"/>
      <c r="L34" s="90"/>
      <c r="M34" s="68"/>
      <c r="N34" s="90"/>
    </row>
    <row r="35" spans="2:14" s="68" customFormat="1">
      <c r="B35" s="68" t="s">
        <v>42</v>
      </c>
      <c r="C35" s="35">
        <v>2014</v>
      </c>
      <c r="D35" s="70"/>
      <c r="E35" s="74"/>
      <c r="F35" s="75">
        <f>F36</f>
        <v>2.5613855070215581</v>
      </c>
      <c r="G35" s="184"/>
      <c r="J35" s="118"/>
      <c r="K35" s="90"/>
      <c r="L35" s="90"/>
      <c r="M35" s="1"/>
      <c r="N35" s="90"/>
    </row>
    <row r="36" spans="2:14" outlineLevel="1">
      <c r="B36" s="1" t="s">
        <v>42</v>
      </c>
      <c r="C36" s="36">
        <v>41640</v>
      </c>
      <c r="D36" s="38" t="s">
        <v>44</v>
      </c>
      <c r="E36" s="71" t="s">
        <v>45</v>
      </c>
      <c r="F36" s="76">
        <f>F28</f>
        <v>2.5613855070215581</v>
      </c>
      <c r="G36" s="185"/>
      <c r="J36" s="119"/>
      <c r="K36" s="90"/>
      <c r="L36" s="90"/>
      <c r="N36" s="90"/>
    </row>
    <row r="37" spans="2:14" outlineLevel="1">
      <c r="C37" s="36">
        <v>41671</v>
      </c>
      <c r="D37" s="38"/>
      <c r="E37" s="71"/>
      <c r="F37" s="76">
        <f>F36</f>
        <v>2.5613855070215581</v>
      </c>
      <c r="G37" s="185"/>
      <c r="J37" s="119"/>
      <c r="K37" s="90"/>
      <c r="L37" s="90"/>
      <c r="N37" s="90"/>
    </row>
    <row r="38" spans="2:14" outlineLevel="1">
      <c r="C38" s="36">
        <v>41699</v>
      </c>
      <c r="D38" s="38"/>
      <c r="E38" s="72"/>
      <c r="F38" s="76">
        <f t="shared" ref="F38:F47" si="4">F37</f>
        <v>2.5613855070215581</v>
      </c>
      <c r="G38" s="185"/>
      <c r="J38" s="119"/>
      <c r="N38" s="90"/>
    </row>
    <row r="39" spans="2:14" outlineLevel="1">
      <c r="C39" s="36">
        <v>41730</v>
      </c>
      <c r="D39" s="38"/>
      <c r="E39" s="55"/>
      <c r="F39" s="76">
        <f t="shared" si="4"/>
        <v>2.5613855070215581</v>
      </c>
      <c r="G39" s="185"/>
      <c r="J39" s="119"/>
    </row>
    <row r="40" spans="2:14" outlineLevel="1">
      <c r="C40" s="36">
        <v>41760</v>
      </c>
      <c r="D40" s="38"/>
      <c r="E40" s="71"/>
      <c r="F40" s="76">
        <f t="shared" si="4"/>
        <v>2.5613855070215581</v>
      </c>
      <c r="G40" s="185"/>
      <c r="J40" s="119"/>
    </row>
    <row r="41" spans="2:14" outlineLevel="1">
      <c r="C41" s="36">
        <v>41791</v>
      </c>
      <c r="D41" s="38"/>
      <c r="E41" s="72"/>
      <c r="F41" s="76">
        <f t="shared" si="4"/>
        <v>2.5613855070215581</v>
      </c>
      <c r="G41" s="185"/>
      <c r="J41" s="119"/>
      <c r="K41" s="90"/>
    </row>
    <row r="42" spans="2:14" outlineLevel="1">
      <c r="C42" s="36">
        <v>41821</v>
      </c>
      <c r="D42" s="38"/>
      <c r="E42" s="55"/>
      <c r="F42" s="76">
        <f t="shared" si="4"/>
        <v>2.5613855070215581</v>
      </c>
      <c r="G42" s="185"/>
      <c r="J42" s="119"/>
    </row>
    <row r="43" spans="2:14" outlineLevel="1">
      <c r="C43" s="36">
        <v>41852</v>
      </c>
      <c r="D43" s="38"/>
      <c r="E43" s="71"/>
      <c r="F43" s="76">
        <f t="shared" si="4"/>
        <v>2.5613855070215581</v>
      </c>
      <c r="G43" s="185"/>
      <c r="J43" s="119"/>
    </row>
    <row r="44" spans="2:14" outlineLevel="1">
      <c r="C44" s="36">
        <v>41883</v>
      </c>
      <c r="D44" s="38"/>
      <c r="E44" s="72"/>
      <c r="F44" s="76">
        <f t="shared" si="4"/>
        <v>2.5613855070215581</v>
      </c>
      <c r="G44" s="185"/>
      <c r="J44" s="119"/>
    </row>
    <row r="45" spans="2:14" outlineLevel="1">
      <c r="C45" s="36">
        <v>41913</v>
      </c>
      <c r="D45" s="38"/>
      <c r="E45" s="55"/>
      <c r="F45" s="76">
        <f t="shared" si="4"/>
        <v>2.5613855070215581</v>
      </c>
      <c r="G45" s="185"/>
      <c r="J45" s="119"/>
    </row>
    <row r="46" spans="2:14" outlineLevel="1">
      <c r="C46" s="36">
        <v>41944</v>
      </c>
      <c r="D46" s="38"/>
      <c r="E46" s="71"/>
      <c r="F46" s="76">
        <f t="shared" si="4"/>
        <v>2.5613855070215581</v>
      </c>
      <c r="G46" s="185"/>
      <c r="J46" s="119"/>
    </row>
    <row r="47" spans="2:14" ht="13.5" outlineLevel="1" thickBot="1">
      <c r="C47" s="73">
        <v>41974</v>
      </c>
      <c r="D47" s="77"/>
      <c r="E47" s="78"/>
      <c r="F47" s="79">
        <f t="shared" si="4"/>
        <v>2.5613855070215581</v>
      </c>
      <c r="G47" s="185"/>
      <c r="J47" s="119"/>
    </row>
    <row r="48" spans="2:14" s="68" customFormat="1">
      <c r="B48" s="68" t="s">
        <v>12</v>
      </c>
      <c r="C48" s="35">
        <v>2015</v>
      </c>
      <c r="D48" s="70"/>
      <c r="E48" s="74"/>
      <c r="F48" s="75">
        <f>MIN(F49:F60)</f>
        <v>2.512905507021558</v>
      </c>
      <c r="G48" s="184"/>
      <c r="J48" s="120"/>
    </row>
    <row r="49" spans="2:12" outlineLevel="1">
      <c r="B49" s="1" t="s">
        <v>12</v>
      </c>
      <c r="C49" s="36">
        <v>42005</v>
      </c>
      <c r="D49" s="67" t="s">
        <v>49</v>
      </c>
      <c r="E49" s="81">
        <v>-0.02</v>
      </c>
      <c r="F49" s="76">
        <f>((F47-SUM($F$26:$F$27))*(1+E49))+SUM($F$26:$F$27)</f>
        <v>2.512905507021558</v>
      </c>
      <c r="G49" s="185"/>
      <c r="H49" s="126">
        <f>F47*(1+$E49)</f>
        <v>2.5101577968811268</v>
      </c>
      <c r="J49" s="119"/>
      <c r="L49" s="144">
        <f>F49-F36</f>
        <v>-4.8480000000000079E-2</v>
      </c>
    </row>
    <row r="50" spans="2:12" outlineLevel="1">
      <c r="C50" s="36">
        <v>42036</v>
      </c>
      <c r="D50" s="37"/>
      <c r="E50" s="71"/>
      <c r="F50" s="76">
        <f t="shared" ref="F50:F60" si="5">F49</f>
        <v>2.512905507021558</v>
      </c>
      <c r="G50" s="185"/>
      <c r="H50" s="126"/>
      <c r="J50" s="119"/>
    </row>
    <row r="51" spans="2:12" outlineLevel="1">
      <c r="C51" s="36">
        <v>42064</v>
      </c>
      <c r="D51" s="37"/>
      <c r="E51" s="72"/>
      <c r="F51" s="76">
        <f t="shared" si="5"/>
        <v>2.512905507021558</v>
      </c>
      <c r="G51" s="185"/>
      <c r="H51" s="126"/>
      <c r="J51" s="119"/>
    </row>
    <row r="52" spans="2:12" outlineLevel="1">
      <c r="C52" s="36">
        <v>42095</v>
      </c>
      <c r="D52" s="37"/>
      <c r="E52" s="55"/>
      <c r="F52" s="76">
        <f t="shared" si="5"/>
        <v>2.512905507021558</v>
      </c>
      <c r="G52" s="185"/>
      <c r="H52" s="126"/>
      <c r="J52" s="119"/>
    </row>
    <row r="53" spans="2:12" outlineLevel="1">
      <c r="C53" s="36">
        <v>42125</v>
      </c>
      <c r="D53" s="37"/>
      <c r="E53" s="71"/>
      <c r="F53" s="76">
        <f t="shared" si="5"/>
        <v>2.512905507021558</v>
      </c>
      <c r="G53" s="185"/>
      <c r="H53" s="126"/>
      <c r="J53" s="119"/>
    </row>
    <row r="54" spans="2:12" outlineLevel="1">
      <c r="C54" s="36">
        <v>42156</v>
      </c>
      <c r="D54" s="37"/>
      <c r="E54" s="72"/>
      <c r="F54" s="76">
        <f t="shared" si="5"/>
        <v>2.512905507021558</v>
      </c>
      <c r="G54" s="185"/>
      <c r="H54" s="126"/>
      <c r="J54" s="119"/>
    </row>
    <row r="55" spans="2:12" outlineLevel="1">
      <c r="C55" s="36">
        <v>42186</v>
      </c>
      <c r="D55" s="37"/>
      <c r="E55" s="55"/>
      <c r="F55" s="76">
        <f t="shared" si="5"/>
        <v>2.512905507021558</v>
      </c>
      <c r="G55" s="185"/>
      <c r="H55" s="126"/>
      <c r="J55" s="119"/>
    </row>
    <row r="56" spans="2:12" outlineLevel="1">
      <c r="C56" s="36">
        <v>42217</v>
      </c>
      <c r="D56" s="37"/>
      <c r="E56" s="71"/>
      <c r="F56" s="76">
        <f t="shared" si="5"/>
        <v>2.512905507021558</v>
      </c>
      <c r="G56" s="185"/>
      <c r="H56" s="126"/>
      <c r="J56" s="119"/>
    </row>
    <row r="57" spans="2:12" outlineLevel="1">
      <c r="C57" s="36">
        <v>42248</v>
      </c>
      <c r="D57" s="37"/>
      <c r="E57" s="72"/>
      <c r="F57" s="76">
        <f t="shared" si="5"/>
        <v>2.512905507021558</v>
      </c>
      <c r="G57" s="185"/>
      <c r="H57" s="126"/>
      <c r="J57" s="119"/>
    </row>
    <row r="58" spans="2:12" outlineLevel="1">
      <c r="C58" s="36">
        <v>42278</v>
      </c>
      <c r="D58" s="37"/>
      <c r="E58" s="55"/>
      <c r="F58" s="76">
        <f t="shared" si="5"/>
        <v>2.512905507021558</v>
      </c>
      <c r="G58" s="185"/>
      <c r="H58" s="126"/>
      <c r="J58" s="119"/>
    </row>
    <row r="59" spans="2:12" outlineLevel="1">
      <c r="C59" s="36">
        <v>42309</v>
      </c>
      <c r="D59" s="37"/>
      <c r="E59" s="71"/>
      <c r="F59" s="76">
        <f t="shared" si="5"/>
        <v>2.512905507021558</v>
      </c>
      <c r="G59" s="185"/>
      <c r="H59" s="126"/>
      <c r="J59" s="119"/>
    </row>
    <row r="60" spans="2:12" ht="13.5" outlineLevel="1" thickBot="1">
      <c r="C60" s="73">
        <v>42339</v>
      </c>
      <c r="D60" s="80"/>
      <c r="E60" s="78"/>
      <c r="F60" s="79">
        <f t="shared" si="5"/>
        <v>2.512905507021558</v>
      </c>
      <c r="G60" s="185"/>
      <c r="H60" s="126"/>
      <c r="J60" s="119"/>
    </row>
    <row r="61" spans="2:12" s="68" customFormat="1">
      <c r="B61" s="68" t="s">
        <v>13</v>
      </c>
      <c r="C61" s="35">
        <v>2016</v>
      </c>
      <c r="D61" s="70"/>
      <c r="E61" s="74"/>
      <c r="F61" s="75">
        <f>MIN(F62:F73)</f>
        <v>2.4653951070215578</v>
      </c>
      <c r="G61" s="184"/>
      <c r="H61" s="127"/>
      <c r="J61" s="120"/>
    </row>
    <row r="62" spans="2:12" outlineLevel="1">
      <c r="B62" s="1" t="s">
        <v>13</v>
      </c>
      <c r="C62" s="36">
        <v>42370</v>
      </c>
      <c r="D62" s="67" t="s">
        <v>49</v>
      </c>
      <c r="E62" s="81">
        <v>-0.02</v>
      </c>
      <c r="F62" s="76">
        <f>((F60-SUM($F$26:$F$27))*(1+E62))+SUM($F$26:$F$27)</f>
        <v>2.4653951070215578</v>
      </c>
      <c r="G62" s="185"/>
      <c r="H62" s="126">
        <f>H49*(1+$E62)</f>
        <v>2.4599546409435042</v>
      </c>
      <c r="J62" s="119"/>
    </row>
    <row r="63" spans="2:12" outlineLevel="1">
      <c r="C63" s="36">
        <v>42401</v>
      </c>
      <c r="D63" s="37"/>
      <c r="E63" s="71"/>
      <c r="F63" s="76">
        <f t="shared" ref="F63:F73" si="6">F62</f>
        <v>2.4653951070215578</v>
      </c>
      <c r="G63" s="185"/>
      <c r="H63" s="126"/>
      <c r="J63" s="119"/>
    </row>
    <row r="64" spans="2:12" outlineLevel="1">
      <c r="C64" s="36">
        <v>42430</v>
      </c>
      <c r="D64" s="37"/>
      <c r="E64" s="72"/>
      <c r="F64" s="76">
        <f t="shared" si="6"/>
        <v>2.4653951070215578</v>
      </c>
      <c r="G64" s="185"/>
      <c r="H64" s="126"/>
      <c r="J64" s="119"/>
    </row>
    <row r="65" spans="2:10" outlineLevel="1">
      <c r="C65" s="36">
        <v>42461</v>
      </c>
      <c r="D65" s="37"/>
      <c r="E65" s="55"/>
      <c r="F65" s="76">
        <f t="shared" si="6"/>
        <v>2.4653951070215578</v>
      </c>
      <c r="G65" s="185"/>
      <c r="H65" s="126"/>
      <c r="J65" s="119"/>
    </row>
    <row r="66" spans="2:10" outlineLevel="1">
      <c r="C66" s="36">
        <v>42491</v>
      </c>
      <c r="D66" s="37"/>
      <c r="E66" s="71"/>
      <c r="F66" s="76">
        <f t="shared" si="6"/>
        <v>2.4653951070215578</v>
      </c>
      <c r="G66" s="185"/>
      <c r="H66" s="126"/>
      <c r="J66" s="119"/>
    </row>
    <row r="67" spans="2:10" outlineLevel="1">
      <c r="C67" s="36">
        <v>42522</v>
      </c>
      <c r="D67" s="37"/>
      <c r="E67" s="72"/>
      <c r="F67" s="76">
        <f t="shared" si="6"/>
        <v>2.4653951070215578</v>
      </c>
      <c r="G67" s="185"/>
      <c r="H67" s="126"/>
      <c r="J67" s="119"/>
    </row>
    <row r="68" spans="2:10" outlineLevel="1">
      <c r="C68" s="36">
        <v>42552</v>
      </c>
      <c r="D68" s="37"/>
      <c r="E68" s="55"/>
      <c r="F68" s="76">
        <f t="shared" si="6"/>
        <v>2.4653951070215578</v>
      </c>
      <c r="G68" s="185"/>
      <c r="H68" s="126"/>
      <c r="J68" s="119"/>
    </row>
    <row r="69" spans="2:10" outlineLevel="1">
      <c r="C69" s="36">
        <v>42583</v>
      </c>
      <c r="D69" s="37"/>
      <c r="E69" s="71"/>
      <c r="F69" s="76">
        <f t="shared" si="6"/>
        <v>2.4653951070215578</v>
      </c>
      <c r="G69" s="185"/>
      <c r="H69" s="126"/>
      <c r="J69" s="119"/>
    </row>
    <row r="70" spans="2:10" outlineLevel="1">
      <c r="C70" s="36">
        <v>42614</v>
      </c>
      <c r="D70" s="37"/>
      <c r="E70" s="72"/>
      <c r="F70" s="76">
        <f t="shared" si="6"/>
        <v>2.4653951070215578</v>
      </c>
      <c r="G70" s="185"/>
      <c r="H70" s="126"/>
      <c r="J70" s="119"/>
    </row>
    <row r="71" spans="2:10" outlineLevel="1">
      <c r="C71" s="36">
        <v>42644</v>
      </c>
      <c r="D71" s="37"/>
      <c r="E71" s="55"/>
      <c r="F71" s="76">
        <f t="shared" si="6"/>
        <v>2.4653951070215578</v>
      </c>
      <c r="G71" s="185"/>
      <c r="H71" s="126"/>
      <c r="J71" s="119"/>
    </row>
    <row r="72" spans="2:10" outlineLevel="1">
      <c r="C72" s="36">
        <v>42675</v>
      </c>
      <c r="D72" s="37"/>
      <c r="E72" s="71"/>
      <c r="F72" s="76">
        <f t="shared" si="6"/>
        <v>2.4653951070215578</v>
      </c>
      <c r="G72" s="185"/>
      <c r="H72" s="126"/>
      <c r="J72" s="119"/>
    </row>
    <row r="73" spans="2:10" ht="13.5" outlineLevel="1" thickBot="1">
      <c r="C73" s="73">
        <v>42705</v>
      </c>
      <c r="D73" s="80"/>
      <c r="E73" s="78"/>
      <c r="F73" s="79">
        <f t="shared" si="6"/>
        <v>2.4653951070215578</v>
      </c>
      <c r="G73" s="185"/>
      <c r="H73" s="126"/>
      <c r="J73" s="119"/>
    </row>
    <row r="74" spans="2:10" s="68" customFormat="1" ht="15.75">
      <c r="B74" s="68" t="s">
        <v>14</v>
      </c>
      <c r="C74" s="35">
        <v>2017</v>
      </c>
      <c r="D74" s="70"/>
      <c r="E74" s="74"/>
      <c r="F74" s="75">
        <f>MIN(F75:F86)</f>
        <v>2.2814494079999998</v>
      </c>
      <c r="G74" s="184"/>
      <c r="H74" s="10" t="s">
        <v>47</v>
      </c>
      <c r="J74" s="120"/>
    </row>
    <row r="75" spans="2:10" ht="25.5" outlineLevel="1">
      <c r="B75" s="1" t="s">
        <v>14</v>
      </c>
      <c r="C75" s="36">
        <v>42736</v>
      </c>
      <c r="D75" s="108" t="s">
        <v>55</v>
      </c>
      <c r="E75" s="81">
        <v>-0.02</v>
      </c>
      <c r="F75" s="76">
        <f>((F73-SUM($F$26:$F$27))*(1+E75))</f>
        <v>2.2814494079999998</v>
      </c>
      <c r="G75" s="185"/>
      <c r="H75" s="126">
        <f>H62*(1+$E75)-F26</f>
        <v>2.2963700411030761</v>
      </c>
      <c r="J75" s="119"/>
    </row>
    <row r="76" spans="2:10" outlineLevel="1">
      <c r="C76" s="36">
        <v>42767</v>
      </c>
      <c r="D76" s="37"/>
      <c r="E76" s="71"/>
      <c r="F76" s="76">
        <f t="shared" ref="F76:F86" si="7">F75</f>
        <v>2.2814494079999998</v>
      </c>
      <c r="G76" s="185"/>
      <c r="H76" s="126"/>
      <c r="J76" s="119"/>
    </row>
    <row r="77" spans="2:10" outlineLevel="1">
      <c r="C77" s="36">
        <v>42795</v>
      </c>
      <c r="D77" s="37"/>
      <c r="E77" s="72"/>
      <c r="F77" s="76">
        <f t="shared" si="7"/>
        <v>2.2814494079999998</v>
      </c>
      <c r="G77" s="185"/>
      <c r="H77" s="126"/>
      <c r="J77" s="119"/>
    </row>
    <row r="78" spans="2:10" outlineLevel="1">
      <c r="C78" s="36">
        <v>42826</v>
      </c>
      <c r="D78" s="37"/>
      <c r="E78" s="55"/>
      <c r="F78" s="76">
        <f t="shared" si="7"/>
        <v>2.2814494079999998</v>
      </c>
      <c r="G78" s="185"/>
      <c r="H78" s="126"/>
      <c r="J78" s="119"/>
    </row>
    <row r="79" spans="2:10" outlineLevel="1">
      <c r="C79" s="36">
        <v>42856</v>
      </c>
      <c r="D79" s="37"/>
      <c r="E79" s="71"/>
      <c r="F79" s="76">
        <f t="shared" si="7"/>
        <v>2.2814494079999998</v>
      </c>
      <c r="G79" s="185"/>
      <c r="H79" s="126"/>
      <c r="J79" s="119"/>
    </row>
    <row r="80" spans="2:10" outlineLevel="1">
      <c r="C80" s="36">
        <v>42887</v>
      </c>
      <c r="D80" s="37"/>
      <c r="E80" s="72"/>
      <c r="F80" s="76">
        <f t="shared" si="7"/>
        <v>2.2814494079999998</v>
      </c>
      <c r="G80" s="185"/>
      <c r="H80" s="126"/>
      <c r="J80" s="119"/>
    </row>
    <row r="81" spans="2:10" outlineLevel="1">
      <c r="C81" s="36">
        <v>42917</v>
      </c>
      <c r="D81" s="37"/>
      <c r="E81" s="55"/>
      <c r="F81" s="76">
        <f t="shared" si="7"/>
        <v>2.2814494079999998</v>
      </c>
      <c r="G81" s="185"/>
      <c r="H81" s="126"/>
      <c r="J81" s="119"/>
    </row>
    <row r="82" spans="2:10" outlineLevel="1">
      <c r="C82" s="36">
        <v>42948</v>
      </c>
      <c r="D82" s="37"/>
      <c r="E82" s="71"/>
      <c r="F82" s="76">
        <f t="shared" si="7"/>
        <v>2.2814494079999998</v>
      </c>
      <c r="G82" s="185"/>
      <c r="H82" s="126"/>
      <c r="J82" s="119"/>
    </row>
    <row r="83" spans="2:10" outlineLevel="1">
      <c r="C83" s="36">
        <v>42979</v>
      </c>
      <c r="D83" s="37"/>
      <c r="E83" s="72"/>
      <c r="F83" s="76">
        <f t="shared" si="7"/>
        <v>2.2814494079999998</v>
      </c>
      <c r="G83" s="185"/>
      <c r="H83" s="126"/>
      <c r="J83" s="119"/>
    </row>
    <row r="84" spans="2:10" outlineLevel="1">
      <c r="C84" s="36">
        <v>43009</v>
      </c>
      <c r="D84" s="37"/>
      <c r="E84" s="55"/>
      <c r="F84" s="76">
        <f t="shared" si="7"/>
        <v>2.2814494079999998</v>
      </c>
      <c r="G84" s="185"/>
      <c r="H84" s="126"/>
      <c r="J84" s="119"/>
    </row>
    <row r="85" spans="2:10" outlineLevel="1">
      <c r="C85" s="36">
        <v>43040</v>
      </c>
      <c r="D85" s="37"/>
      <c r="E85" s="71"/>
      <c r="F85" s="76">
        <f t="shared" si="7"/>
        <v>2.2814494079999998</v>
      </c>
      <c r="G85" s="185"/>
      <c r="H85" s="126"/>
      <c r="J85" s="119"/>
    </row>
    <row r="86" spans="2:10" ht="13.5" outlineLevel="1" thickBot="1">
      <c r="C86" s="73">
        <v>43070</v>
      </c>
      <c r="D86" s="80"/>
      <c r="E86" s="78"/>
      <c r="F86" s="79">
        <f t="shared" si="7"/>
        <v>2.2814494079999998</v>
      </c>
      <c r="G86" s="185"/>
      <c r="H86" s="126"/>
      <c r="J86" s="119"/>
    </row>
    <row r="87" spans="2:10" s="68" customFormat="1">
      <c r="B87" s="68" t="s">
        <v>15</v>
      </c>
      <c r="C87" s="35">
        <v>2018</v>
      </c>
      <c r="D87" s="70"/>
      <c r="E87" s="74"/>
      <c r="F87" s="75">
        <f>MIN(F88:F99)</f>
        <v>2.23582041984</v>
      </c>
      <c r="G87" s="184"/>
      <c r="H87" s="127"/>
      <c r="J87" s="120"/>
    </row>
    <row r="88" spans="2:10" outlineLevel="1">
      <c r="B88" s="1" t="s">
        <v>15</v>
      </c>
      <c r="C88" s="36">
        <v>43101</v>
      </c>
      <c r="D88" s="67" t="s">
        <v>49</v>
      </c>
      <c r="E88" s="81">
        <v>-0.02</v>
      </c>
      <c r="F88" s="76">
        <f>F86*(1+E88)</f>
        <v>2.23582041984</v>
      </c>
      <c r="G88" s="185"/>
      <c r="H88" s="126">
        <f>H75*(1+$E88)</f>
        <v>2.2504426402810145</v>
      </c>
      <c r="J88" s="119"/>
    </row>
    <row r="89" spans="2:10" outlineLevel="1">
      <c r="C89" s="36">
        <v>43132</v>
      </c>
      <c r="D89" s="37"/>
      <c r="E89" s="71"/>
      <c r="F89" s="76">
        <f t="shared" ref="F89:F99" si="8">F88</f>
        <v>2.23582041984</v>
      </c>
      <c r="G89" s="185"/>
      <c r="H89" s="126"/>
      <c r="J89" s="119"/>
    </row>
    <row r="90" spans="2:10" outlineLevel="1">
      <c r="C90" s="36">
        <v>43160</v>
      </c>
      <c r="D90" s="37"/>
      <c r="E90" s="72"/>
      <c r="F90" s="76">
        <f t="shared" si="8"/>
        <v>2.23582041984</v>
      </c>
      <c r="G90" s="185"/>
      <c r="H90" s="126"/>
      <c r="J90" s="119"/>
    </row>
    <row r="91" spans="2:10" outlineLevel="1">
      <c r="C91" s="36">
        <v>43191</v>
      </c>
      <c r="D91" s="37"/>
      <c r="E91" s="55"/>
      <c r="F91" s="76">
        <f t="shared" si="8"/>
        <v>2.23582041984</v>
      </c>
      <c r="G91" s="185"/>
      <c r="H91" s="126"/>
      <c r="J91" s="119"/>
    </row>
    <row r="92" spans="2:10" outlineLevel="1">
      <c r="C92" s="36">
        <v>43221</v>
      </c>
      <c r="D92" s="37"/>
      <c r="E92" s="71"/>
      <c r="F92" s="76">
        <f t="shared" si="8"/>
        <v>2.23582041984</v>
      </c>
      <c r="G92" s="185"/>
      <c r="H92" s="126"/>
      <c r="J92" s="119"/>
    </row>
    <row r="93" spans="2:10" outlineLevel="1">
      <c r="C93" s="36">
        <v>43252</v>
      </c>
      <c r="D93" s="37"/>
      <c r="E93" s="72"/>
      <c r="F93" s="76">
        <f t="shared" si="8"/>
        <v>2.23582041984</v>
      </c>
      <c r="G93" s="185"/>
      <c r="H93" s="126"/>
      <c r="J93" s="119"/>
    </row>
    <row r="94" spans="2:10" outlineLevel="1">
      <c r="C94" s="36">
        <v>43282</v>
      </c>
      <c r="D94" s="37"/>
      <c r="E94" s="55"/>
      <c r="F94" s="76">
        <f t="shared" si="8"/>
        <v>2.23582041984</v>
      </c>
      <c r="G94" s="185"/>
      <c r="H94" s="126"/>
      <c r="J94" s="119"/>
    </row>
    <row r="95" spans="2:10" outlineLevel="1">
      <c r="C95" s="36">
        <v>43313</v>
      </c>
      <c r="D95" s="37"/>
      <c r="E95" s="71"/>
      <c r="F95" s="76">
        <f t="shared" si="8"/>
        <v>2.23582041984</v>
      </c>
      <c r="G95" s="185"/>
      <c r="H95" s="126"/>
      <c r="J95" s="119"/>
    </row>
    <row r="96" spans="2:10" outlineLevel="1">
      <c r="C96" s="36">
        <v>43344</v>
      </c>
      <c r="D96" s="37"/>
      <c r="E96" s="72"/>
      <c r="F96" s="76">
        <f t="shared" si="8"/>
        <v>2.23582041984</v>
      </c>
      <c r="G96" s="185"/>
      <c r="H96" s="126"/>
      <c r="J96" s="119"/>
    </row>
    <row r="97" spans="2:10" outlineLevel="1">
      <c r="C97" s="36">
        <v>43374</v>
      </c>
      <c r="D97" s="37"/>
      <c r="E97" s="55"/>
      <c r="F97" s="76">
        <f t="shared" si="8"/>
        <v>2.23582041984</v>
      </c>
      <c r="G97" s="185"/>
      <c r="H97" s="126"/>
      <c r="J97" s="119"/>
    </row>
    <row r="98" spans="2:10" outlineLevel="1">
      <c r="C98" s="36">
        <v>43405</v>
      </c>
      <c r="D98" s="37"/>
      <c r="E98" s="71"/>
      <c r="F98" s="76">
        <f t="shared" si="8"/>
        <v>2.23582041984</v>
      </c>
      <c r="G98" s="185"/>
      <c r="H98" s="126"/>
      <c r="J98" s="119"/>
    </row>
    <row r="99" spans="2:10" ht="13.5" outlineLevel="1" thickBot="1">
      <c r="C99" s="73">
        <v>43435</v>
      </c>
      <c r="D99" s="80"/>
      <c r="E99" s="78"/>
      <c r="F99" s="79">
        <f t="shared" si="8"/>
        <v>2.23582041984</v>
      </c>
      <c r="G99" s="185"/>
      <c r="H99" s="126"/>
      <c r="J99" s="119"/>
    </row>
    <row r="100" spans="2:10" s="68" customFormat="1">
      <c r="B100" s="68" t="s">
        <v>16</v>
      </c>
      <c r="C100" s="35">
        <v>2019</v>
      </c>
      <c r="D100" s="70"/>
      <c r="E100" s="74"/>
      <c r="F100" s="75">
        <f>MIN(F101:F112)</f>
        <v>2.1911040114431999</v>
      </c>
      <c r="G100" s="184"/>
      <c r="H100" s="127"/>
      <c r="J100" s="120"/>
    </row>
    <row r="101" spans="2:10" outlineLevel="1">
      <c r="B101" s="1" t="s">
        <v>16</v>
      </c>
      <c r="C101" s="36">
        <v>43466</v>
      </c>
      <c r="D101" s="67" t="s">
        <v>49</v>
      </c>
      <c r="E101" s="81">
        <v>-0.02</v>
      </c>
      <c r="F101" s="76">
        <f>F99*(1+E101)</f>
        <v>2.1911040114431999</v>
      </c>
      <c r="G101" s="185"/>
      <c r="H101" s="126">
        <f>H88*(1+$E101)</f>
        <v>2.205433787475394</v>
      </c>
      <c r="J101" s="119"/>
    </row>
    <row r="102" spans="2:10" outlineLevel="1">
      <c r="C102" s="36">
        <v>43497</v>
      </c>
      <c r="D102" s="37"/>
      <c r="E102" s="71"/>
      <c r="F102" s="76">
        <f t="shared" ref="F102:F112" si="9">F101</f>
        <v>2.1911040114431999</v>
      </c>
      <c r="G102" s="185"/>
      <c r="J102" s="119"/>
    </row>
    <row r="103" spans="2:10" outlineLevel="1">
      <c r="C103" s="36">
        <v>43525</v>
      </c>
      <c r="D103" s="37"/>
      <c r="E103" s="72"/>
      <c r="F103" s="76">
        <f t="shared" si="9"/>
        <v>2.1911040114431999</v>
      </c>
      <c r="G103" s="185"/>
      <c r="J103" s="119"/>
    </row>
    <row r="104" spans="2:10" outlineLevel="1">
      <c r="C104" s="36">
        <v>43556</v>
      </c>
      <c r="D104" s="37"/>
      <c r="E104" s="55"/>
      <c r="F104" s="76">
        <f t="shared" si="9"/>
        <v>2.1911040114431999</v>
      </c>
      <c r="G104" s="185"/>
      <c r="J104" s="119"/>
    </row>
    <row r="105" spans="2:10" outlineLevel="1">
      <c r="C105" s="36">
        <v>43586</v>
      </c>
      <c r="D105" s="37"/>
      <c r="E105" s="71"/>
      <c r="F105" s="76">
        <f t="shared" si="9"/>
        <v>2.1911040114431999</v>
      </c>
      <c r="G105" s="185"/>
      <c r="J105" s="119"/>
    </row>
    <row r="106" spans="2:10" outlineLevel="1">
      <c r="C106" s="36">
        <v>43617</v>
      </c>
      <c r="D106" s="37"/>
      <c r="E106" s="72"/>
      <c r="F106" s="76">
        <f t="shared" si="9"/>
        <v>2.1911040114431999</v>
      </c>
      <c r="G106" s="185"/>
      <c r="J106" s="119"/>
    </row>
    <row r="107" spans="2:10" outlineLevel="1">
      <c r="C107" s="36">
        <v>43647</v>
      </c>
      <c r="D107" s="37"/>
      <c r="E107" s="55"/>
      <c r="F107" s="76">
        <f t="shared" si="9"/>
        <v>2.1911040114431999</v>
      </c>
      <c r="G107" s="185"/>
      <c r="J107" s="119"/>
    </row>
    <row r="108" spans="2:10" outlineLevel="1">
      <c r="C108" s="36">
        <v>43678</v>
      </c>
      <c r="D108" s="37"/>
      <c r="E108" s="71"/>
      <c r="F108" s="76">
        <f t="shared" si="9"/>
        <v>2.1911040114431999</v>
      </c>
      <c r="G108" s="185"/>
      <c r="J108" s="119"/>
    </row>
    <row r="109" spans="2:10" outlineLevel="1">
      <c r="C109" s="36">
        <v>43709</v>
      </c>
      <c r="D109" s="37"/>
      <c r="E109" s="72"/>
      <c r="F109" s="76">
        <f t="shared" si="9"/>
        <v>2.1911040114431999</v>
      </c>
      <c r="G109" s="185"/>
      <c r="J109" s="119"/>
    </row>
    <row r="110" spans="2:10" outlineLevel="1">
      <c r="C110" s="36">
        <v>43739</v>
      </c>
      <c r="D110" s="37"/>
      <c r="E110" s="55"/>
      <c r="F110" s="76">
        <f t="shared" si="9"/>
        <v>2.1911040114431999</v>
      </c>
      <c r="G110" s="185"/>
      <c r="J110" s="119"/>
    </row>
    <row r="111" spans="2:10" outlineLevel="1">
      <c r="C111" s="36">
        <v>43770</v>
      </c>
      <c r="D111" s="37"/>
      <c r="E111" s="71"/>
      <c r="F111" s="76">
        <f t="shared" si="9"/>
        <v>2.1911040114431999</v>
      </c>
      <c r="G111" s="185"/>
      <c r="J111" s="119"/>
    </row>
    <row r="112" spans="2:10" ht="13.5" outlineLevel="1" thickBot="1">
      <c r="C112" s="73">
        <v>43800</v>
      </c>
      <c r="D112" s="80"/>
      <c r="E112" s="78"/>
      <c r="F112" s="79">
        <f t="shared" si="9"/>
        <v>2.1911040114431999</v>
      </c>
      <c r="G112" s="185"/>
      <c r="J112" s="119"/>
    </row>
    <row r="113" spans="2:10" s="68" customFormat="1">
      <c r="B113" s="68" t="s">
        <v>17</v>
      </c>
      <c r="C113" s="35">
        <v>2020</v>
      </c>
      <c r="D113" s="70"/>
      <c r="E113" s="74"/>
      <c r="F113" s="75">
        <f>MIN(F114:F125)</f>
        <v>2.1911040114431999</v>
      </c>
      <c r="G113" s="184"/>
      <c r="J113" s="120"/>
    </row>
    <row r="114" spans="2:10" outlineLevel="1">
      <c r="B114" s="1" t="s">
        <v>17</v>
      </c>
      <c r="C114" s="36">
        <v>43831</v>
      </c>
      <c r="D114" s="37"/>
      <c r="E114" s="81"/>
      <c r="F114" s="76">
        <f>F112</f>
        <v>2.1911040114431999</v>
      </c>
      <c r="G114" s="185"/>
      <c r="J114" s="119"/>
    </row>
    <row r="115" spans="2:10" outlineLevel="1">
      <c r="C115" s="36">
        <v>43862</v>
      </c>
      <c r="D115" s="37"/>
      <c r="E115" s="71"/>
      <c r="F115" s="76">
        <f t="shared" ref="F115:F125" si="10">F114</f>
        <v>2.1911040114431999</v>
      </c>
      <c r="G115" s="185"/>
      <c r="J115" s="119"/>
    </row>
    <row r="116" spans="2:10" outlineLevel="1">
      <c r="C116" s="36">
        <v>43891</v>
      </c>
      <c r="D116" s="37"/>
      <c r="E116" s="72"/>
      <c r="F116" s="76">
        <f t="shared" si="10"/>
        <v>2.1911040114431999</v>
      </c>
      <c r="G116" s="185"/>
      <c r="J116" s="119"/>
    </row>
    <row r="117" spans="2:10" outlineLevel="1">
      <c r="C117" s="36">
        <v>43922</v>
      </c>
      <c r="D117" s="37"/>
      <c r="E117" s="55"/>
      <c r="F117" s="76">
        <f t="shared" si="10"/>
        <v>2.1911040114431999</v>
      </c>
      <c r="G117" s="185"/>
      <c r="J117" s="119"/>
    </row>
    <row r="118" spans="2:10" outlineLevel="1">
      <c r="C118" s="36">
        <v>43952</v>
      </c>
      <c r="D118" s="37"/>
      <c r="E118" s="71"/>
      <c r="F118" s="76">
        <f t="shared" si="10"/>
        <v>2.1911040114431999</v>
      </c>
      <c r="G118" s="185"/>
      <c r="J118" s="119"/>
    </row>
    <row r="119" spans="2:10" outlineLevel="1">
      <c r="C119" s="36">
        <v>43983</v>
      </c>
      <c r="D119" s="37"/>
      <c r="E119" s="72"/>
      <c r="F119" s="76">
        <f t="shared" si="10"/>
        <v>2.1911040114431999</v>
      </c>
      <c r="G119" s="185"/>
      <c r="J119" s="119"/>
    </row>
    <row r="120" spans="2:10" outlineLevel="1">
      <c r="C120" s="36">
        <v>44013</v>
      </c>
      <c r="D120" s="37"/>
      <c r="E120" s="55"/>
      <c r="F120" s="76">
        <f t="shared" si="10"/>
        <v>2.1911040114431999</v>
      </c>
      <c r="G120" s="185"/>
      <c r="J120" s="119"/>
    </row>
    <row r="121" spans="2:10" outlineLevel="1">
      <c r="C121" s="36">
        <v>44044</v>
      </c>
      <c r="D121" s="37"/>
      <c r="E121" s="71"/>
      <c r="F121" s="76">
        <f t="shared" si="10"/>
        <v>2.1911040114431999</v>
      </c>
      <c r="G121" s="185"/>
      <c r="J121" s="119"/>
    </row>
    <row r="122" spans="2:10" outlineLevel="1">
      <c r="C122" s="36">
        <v>44075</v>
      </c>
      <c r="D122" s="37"/>
      <c r="E122" s="72"/>
      <c r="F122" s="76">
        <f t="shared" si="10"/>
        <v>2.1911040114431999</v>
      </c>
      <c r="G122" s="185"/>
      <c r="J122" s="119"/>
    </row>
    <row r="123" spans="2:10" outlineLevel="1">
      <c r="C123" s="36">
        <v>44105</v>
      </c>
      <c r="D123" s="37"/>
      <c r="E123" s="55"/>
      <c r="F123" s="76">
        <f t="shared" si="10"/>
        <v>2.1911040114431999</v>
      </c>
      <c r="G123" s="185"/>
      <c r="J123" s="119"/>
    </row>
    <row r="124" spans="2:10" outlineLevel="1">
      <c r="C124" s="36">
        <v>44136</v>
      </c>
      <c r="D124" s="37"/>
      <c r="E124" s="71"/>
      <c r="F124" s="76">
        <f t="shared" si="10"/>
        <v>2.1911040114431999</v>
      </c>
      <c r="G124" s="185"/>
      <c r="J124" s="119"/>
    </row>
    <row r="125" spans="2:10" ht="13.5" outlineLevel="1" thickBot="1">
      <c r="C125" s="73">
        <v>44166</v>
      </c>
      <c r="D125" s="80"/>
      <c r="E125" s="78"/>
      <c r="F125" s="79">
        <f t="shared" si="10"/>
        <v>2.1911040114431999</v>
      </c>
      <c r="G125" s="185"/>
      <c r="J125" s="119"/>
    </row>
    <row r="126" spans="2:10" s="68" customFormat="1">
      <c r="B126" s="68" t="s">
        <v>18</v>
      </c>
      <c r="C126" s="35">
        <v>2021</v>
      </c>
      <c r="D126" s="70"/>
      <c r="E126" s="74"/>
      <c r="F126" s="75">
        <f>MIN(F127:F138)</f>
        <v>2.1911040114431999</v>
      </c>
      <c r="G126" s="184"/>
      <c r="J126" s="120"/>
    </row>
    <row r="127" spans="2:10" ht="15.75" outlineLevel="1">
      <c r="B127" s="1" t="s">
        <v>18</v>
      </c>
      <c r="C127" s="123">
        <v>44197</v>
      </c>
      <c r="D127" s="37"/>
      <c r="E127" s="124"/>
      <c r="F127" s="125">
        <f>F125</f>
        <v>2.1911040114431999</v>
      </c>
      <c r="G127" s="186"/>
      <c r="H127" s="10"/>
      <c r="J127" s="119"/>
    </row>
    <row r="128" spans="2:10" outlineLevel="1">
      <c r="C128" s="36">
        <v>44228</v>
      </c>
      <c r="D128" s="37"/>
      <c r="E128" s="71"/>
      <c r="F128" s="76">
        <f t="shared" ref="F128:F138" si="11">F127</f>
        <v>2.1911040114431999</v>
      </c>
      <c r="G128" s="185"/>
      <c r="J128" s="119"/>
    </row>
    <row r="129" spans="2:10" outlineLevel="1">
      <c r="C129" s="36">
        <v>44256</v>
      </c>
      <c r="D129" s="37"/>
      <c r="E129" s="72"/>
      <c r="F129" s="76">
        <f t="shared" si="11"/>
        <v>2.1911040114431999</v>
      </c>
      <c r="G129" s="185"/>
      <c r="J129" s="119"/>
    </row>
    <row r="130" spans="2:10" outlineLevel="1">
      <c r="C130" s="36">
        <v>44287</v>
      </c>
      <c r="D130" s="37"/>
      <c r="E130" s="55"/>
      <c r="F130" s="76">
        <f t="shared" si="11"/>
        <v>2.1911040114431999</v>
      </c>
      <c r="G130" s="185"/>
      <c r="J130" s="119"/>
    </row>
    <row r="131" spans="2:10" outlineLevel="1">
      <c r="C131" s="36">
        <v>44317</v>
      </c>
      <c r="D131" s="37"/>
      <c r="E131" s="71"/>
      <c r="F131" s="76">
        <f t="shared" si="11"/>
        <v>2.1911040114431999</v>
      </c>
      <c r="G131" s="185"/>
      <c r="J131" s="119"/>
    </row>
    <row r="132" spans="2:10" outlineLevel="1">
      <c r="C132" s="36">
        <v>44348</v>
      </c>
      <c r="D132" s="37"/>
      <c r="E132" s="72"/>
      <c r="F132" s="76">
        <f t="shared" si="11"/>
        <v>2.1911040114431999</v>
      </c>
      <c r="G132" s="185"/>
      <c r="J132" s="119"/>
    </row>
    <row r="133" spans="2:10" outlineLevel="1">
      <c r="C133" s="36">
        <v>44378</v>
      </c>
      <c r="D133" s="37"/>
      <c r="E133" s="55"/>
      <c r="F133" s="76">
        <f t="shared" si="11"/>
        <v>2.1911040114431999</v>
      </c>
      <c r="G133" s="185"/>
      <c r="J133" s="119"/>
    </row>
    <row r="134" spans="2:10" outlineLevel="1">
      <c r="C134" s="36">
        <v>44409</v>
      </c>
      <c r="D134" s="37"/>
      <c r="E134" s="71"/>
      <c r="F134" s="76">
        <f t="shared" si="11"/>
        <v>2.1911040114431999</v>
      </c>
      <c r="G134" s="185"/>
      <c r="J134" s="119"/>
    </row>
    <row r="135" spans="2:10" outlineLevel="1">
      <c r="C135" s="36">
        <v>44440</v>
      </c>
      <c r="D135" s="37"/>
      <c r="E135" s="72"/>
      <c r="F135" s="76">
        <f t="shared" si="11"/>
        <v>2.1911040114431999</v>
      </c>
      <c r="G135" s="185"/>
      <c r="J135" s="119"/>
    </row>
    <row r="136" spans="2:10" outlineLevel="1">
      <c r="C136" s="36">
        <v>44470</v>
      </c>
      <c r="D136" s="37"/>
      <c r="E136" s="55"/>
      <c r="F136" s="76">
        <f t="shared" si="11"/>
        <v>2.1911040114431999</v>
      </c>
      <c r="G136" s="185"/>
      <c r="J136" s="119"/>
    </row>
    <row r="137" spans="2:10" outlineLevel="1">
      <c r="C137" s="36">
        <v>44501</v>
      </c>
      <c r="D137" s="37"/>
      <c r="E137" s="71"/>
      <c r="F137" s="76">
        <f t="shared" si="11"/>
        <v>2.1911040114431999</v>
      </c>
      <c r="G137" s="185"/>
      <c r="J137" s="119"/>
    </row>
    <row r="138" spans="2:10" ht="13.5" outlineLevel="1" thickBot="1">
      <c r="C138" s="73">
        <v>44531</v>
      </c>
      <c r="D138" s="80"/>
      <c r="E138" s="78"/>
      <c r="F138" s="79">
        <f t="shared" si="11"/>
        <v>2.1911040114431999</v>
      </c>
      <c r="G138" s="185"/>
      <c r="J138" s="119"/>
    </row>
    <row r="139" spans="2:10" s="68" customFormat="1">
      <c r="B139" s="68" t="s">
        <v>19</v>
      </c>
      <c r="C139" s="35">
        <v>2022</v>
      </c>
      <c r="D139" s="70"/>
      <c r="E139" s="74"/>
      <c r="F139" s="75">
        <f>MIN(F140:F151)</f>
        <v>2.1911040114431999</v>
      </c>
      <c r="G139" s="184"/>
      <c r="J139" s="120"/>
    </row>
    <row r="140" spans="2:10" outlineLevel="1">
      <c r="B140" s="1" t="s">
        <v>19</v>
      </c>
      <c r="C140" s="36">
        <v>44562</v>
      </c>
      <c r="D140" s="37"/>
      <c r="E140" s="81"/>
      <c r="F140" s="76">
        <f>F138</f>
        <v>2.1911040114431999</v>
      </c>
      <c r="G140" s="185"/>
      <c r="J140" s="119"/>
    </row>
    <row r="141" spans="2:10" outlineLevel="1">
      <c r="C141" s="36">
        <v>44593</v>
      </c>
      <c r="D141" s="37"/>
      <c r="E141" s="71"/>
      <c r="F141" s="76">
        <f t="shared" ref="F141:F151" si="12">F140</f>
        <v>2.1911040114431999</v>
      </c>
      <c r="G141" s="185"/>
      <c r="J141" s="119"/>
    </row>
    <row r="142" spans="2:10" outlineLevel="1">
      <c r="C142" s="36">
        <v>44621</v>
      </c>
      <c r="D142" s="37"/>
      <c r="E142" s="72"/>
      <c r="F142" s="76">
        <f t="shared" si="12"/>
        <v>2.1911040114431999</v>
      </c>
      <c r="G142" s="185"/>
      <c r="J142" s="119"/>
    </row>
    <row r="143" spans="2:10" outlineLevel="1">
      <c r="C143" s="36">
        <v>44652</v>
      </c>
      <c r="D143" s="37"/>
      <c r="E143" s="55"/>
      <c r="F143" s="76">
        <f t="shared" si="12"/>
        <v>2.1911040114431999</v>
      </c>
      <c r="G143" s="185"/>
      <c r="J143" s="119"/>
    </row>
    <row r="144" spans="2:10" outlineLevel="1">
      <c r="C144" s="36">
        <v>44682</v>
      </c>
      <c r="D144" s="37"/>
      <c r="E144" s="71"/>
      <c r="F144" s="76">
        <f t="shared" si="12"/>
        <v>2.1911040114431999</v>
      </c>
      <c r="G144" s="185"/>
      <c r="J144" s="119"/>
    </row>
    <row r="145" spans="2:10" outlineLevel="1">
      <c r="C145" s="36">
        <v>44713</v>
      </c>
      <c r="D145" s="37"/>
      <c r="E145" s="72"/>
      <c r="F145" s="76">
        <f t="shared" si="12"/>
        <v>2.1911040114431999</v>
      </c>
      <c r="G145" s="185"/>
      <c r="J145" s="119"/>
    </row>
    <row r="146" spans="2:10" outlineLevel="1">
      <c r="C146" s="36">
        <v>44743</v>
      </c>
      <c r="D146" s="37"/>
      <c r="E146" s="55"/>
      <c r="F146" s="76">
        <f t="shared" si="12"/>
        <v>2.1911040114431999</v>
      </c>
      <c r="G146" s="185"/>
      <c r="J146" s="119"/>
    </row>
    <row r="147" spans="2:10" outlineLevel="1">
      <c r="C147" s="36">
        <v>44774</v>
      </c>
      <c r="D147" s="37"/>
      <c r="E147" s="71"/>
      <c r="F147" s="76">
        <f t="shared" si="12"/>
        <v>2.1911040114431999</v>
      </c>
      <c r="G147" s="185"/>
      <c r="J147" s="119"/>
    </row>
    <row r="148" spans="2:10" outlineLevel="1">
      <c r="C148" s="36">
        <v>44805</v>
      </c>
      <c r="D148" s="37"/>
      <c r="E148" s="72"/>
      <c r="F148" s="76">
        <f t="shared" si="12"/>
        <v>2.1911040114431999</v>
      </c>
      <c r="G148" s="185"/>
      <c r="J148" s="119"/>
    </row>
    <row r="149" spans="2:10" outlineLevel="1">
      <c r="C149" s="36">
        <v>44835</v>
      </c>
      <c r="D149" s="37"/>
      <c r="E149" s="55"/>
      <c r="F149" s="76">
        <f t="shared" si="12"/>
        <v>2.1911040114431999</v>
      </c>
      <c r="G149" s="185"/>
      <c r="J149" s="119"/>
    </row>
    <row r="150" spans="2:10" outlineLevel="1">
      <c r="C150" s="36">
        <v>44866</v>
      </c>
      <c r="D150" s="37"/>
      <c r="E150" s="71"/>
      <c r="F150" s="76">
        <f t="shared" si="12"/>
        <v>2.1911040114431999</v>
      </c>
      <c r="G150" s="185"/>
      <c r="J150" s="119"/>
    </row>
    <row r="151" spans="2:10" ht="13.5" outlineLevel="1" thickBot="1">
      <c r="C151" s="73">
        <v>44896</v>
      </c>
      <c r="D151" s="80"/>
      <c r="E151" s="78"/>
      <c r="F151" s="79">
        <f t="shared" si="12"/>
        <v>2.1911040114431999</v>
      </c>
      <c r="G151" s="185"/>
      <c r="J151" s="119"/>
    </row>
    <row r="152" spans="2:10" s="68" customFormat="1">
      <c r="B152" s="68" t="s">
        <v>20</v>
      </c>
      <c r="C152" s="35">
        <v>2023</v>
      </c>
      <c r="D152" s="70"/>
      <c r="E152" s="74"/>
      <c r="F152" s="75">
        <f>MIN(F153:F164)</f>
        <v>2.1911040114431999</v>
      </c>
      <c r="G152" s="184"/>
      <c r="J152" s="120"/>
    </row>
    <row r="153" spans="2:10" outlineLevel="1">
      <c r="B153" s="1" t="s">
        <v>20</v>
      </c>
      <c r="C153" s="36">
        <v>44927</v>
      </c>
      <c r="D153" s="37"/>
      <c r="E153" s="81"/>
      <c r="F153" s="76">
        <f>F151</f>
        <v>2.1911040114431999</v>
      </c>
      <c r="G153" s="185"/>
      <c r="J153" s="119"/>
    </row>
    <row r="154" spans="2:10" outlineLevel="1">
      <c r="C154" s="36">
        <v>44958</v>
      </c>
      <c r="D154" s="37"/>
      <c r="E154" s="71"/>
      <c r="F154" s="76">
        <f t="shared" ref="F154:F164" si="13">F153</f>
        <v>2.1911040114431999</v>
      </c>
      <c r="G154" s="185"/>
      <c r="J154" s="119"/>
    </row>
    <row r="155" spans="2:10" outlineLevel="1">
      <c r="C155" s="36">
        <v>44986</v>
      </c>
      <c r="D155" s="37"/>
      <c r="E155" s="72"/>
      <c r="F155" s="76">
        <f t="shared" si="13"/>
        <v>2.1911040114431999</v>
      </c>
      <c r="G155" s="185"/>
      <c r="J155" s="119"/>
    </row>
    <row r="156" spans="2:10" outlineLevel="1">
      <c r="C156" s="36">
        <v>45017</v>
      </c>
      <c r="D156" s="37"/>
      <c r="E156" s="55"/>
      <c r="F156" s="76">
        <f t="shared" si="13"/>
        <v>2.1911040114431999</v>
      </c>
      <c r="G156" s="185"/>
      <c r="J156" s="119"/>
    </row>
    <row r="157" spans="2:10" outlineLevel="1">
      <c r="C157" s="36">
        <v>45047</v>
      </c>
      <c r="D157" s="37"/>
      <c r="E157" s="71"/>
      <c r="F157" s="76">
        <f t="shared" si="13"/>
        <v>2.1911040114431999</v>
      </c>
      <c r="G157" s="185"/>
      <c r="J157" s="119"/>
    </row>
    <row r="158" spans="2:10" outlineLevel="1">
      <c r="C158" s="36">
        <v>45078</v>
      </c>
      <c r="D158" s="37"/>
      <c r="E158" s="72"/>
      <c r="F158" s="76">
        <f t="shared" si="13"/>
        <v>2.1911040114431999</v>
      </c>
      <c r="G158" s="185"/>
      <c r="J158" s="119"/>
    </row>
    <row r="159" spans="2:10" outlineLevel="1">
      <c r="C159" s="36">
        <v>45108</v>
      </c>
      <c r="D159" s="37"/>
      <c r="E159" s="55"/>
      <c r="F159" s="76">
        <f t="shared" si="13"/>
        <v>2.1911040114431999</v>
      </c>
      <c r="G159" s="185"/>
      <c r="J159" s="119"/>
    </row>
    <row r="160" spans="2:10" outlineLevel="1">
      <c r="C160" s="36">
        <v>45139</v>
      </c>
      <c r="D160" s="37"/>
      <c r="E160" s="71"/>
      <c r="F160" s="76">
        <f t="shared" si="13"/>
        <v>2.1911040114431999</v>
      </c>
      <c r="G160" s="185"/>
      <c r="J160" s="119"/>
    </row>
    <row r="161" spans="2:10" outlineLevel="1">
      <c r="C161" s="36">
        <v>45170</v>
      </c>
      <c r="D161" s="37"/>
      <c r="E161" s="72"/>
      <c r="F161" s="76">
        <f t="shared" si="13"/>
        <v>2.1911040114431999</v>
      </c>
      <c r="G161" s="185"/>
      <c r="J161" s="119"/>
    </row>
    <row r="162" spans="2:10" outlineLevel="1">
      <c r="C162" s="36">
        <v>45200</v>
      </c>
      <c r="D162" s="37"/>
      <c r="E162" s="55"/>
      <c r="F162" s="76">
        <f t="shared" si="13"/>
        <v>2.1911040114431999</v>
      </c>
      <c r="G162" s="185"/>
      <c r="J162" s="119"/>
    </row>
    <row r="163" spans="2:10" outlineLevel="1">
      <c r="C163" s="36">
        <v>45231</v>
      </c>
      <c r="D163" s="37"/>
      <c r="E163" s="71"/>
      <c r="F163" s="76">
        <f t="shared" si="13"/>
        <v>2.1911040114431999</v>
      </c>
      <c r="G163" s="185"/>
      <c r="J163" s="119"/>
    </row>
    <row r="164" spans="2:10" ht="13.5" outlineLevel="1" thickBot="1">
      <c r="C164" s="73">
        <v>45261</v>
      </c>
      <c r="D164" s="80"/>
      <c r="E164" s="78"/>
      <c r="F164" s="79">
        <f t="shared" si="13"/>
        <v>2.1911040114431999</v>
      </c>
      <c r="G164" s="185"/>
      <c r="J164" s="119"/>
    </row>
    <row r="165" spans="2:10" s="68" customFormat="1">
      <c r="B165" s="68" t="s">
        <v>21</v>
      </c>
      <c r="C165" s="35">
        <v>2024</v>
      </c>
      <c r="D165" s="70"/>
      <c r="E165" s="74"/>
      <c r="F165" s="75">
        <f>MIN(F166:F177)</f>
        <v>2.1911040114431999</v>
      </c>
      <c r="G165" s="184"/>
      <c r="J165" s="120"/>
    </row>
    <row r="166" spans="2:10" outlineLevel="1">
      <c r="B166" s="1" t="s">
        <v>21</v>
      </c>
      <c r="C166" s="36">
        <v>45292</v>
      </c>
      <c r="D166" s="37"/>
      <c r="E166" s="81"/>
      <c r="F166" s="76">
        <f>F164</f>
        <v>2.1911040114431999</v>
      </c>
      <c r="G166" s="185"/>
      <c r="J166" s="119"/>
    </row>
    <row r="167" spans="2:10" outlineLevel="1">
      <c r="C167" s="36">
        <v>45323</v>
      </c>
      <c r="D167" s="37"/>
      <c r="E167" s="71"/>
      <c r="F167" s="76">
        <f t="shared" ref="F167:F177" si="14">F166</f>
        <v>2.1911040114431999</v>
      </c>
      <c r="G167" s="185"/>
      <c r="J167" s="119"/>
    </row>
    <row r="168" spans="2:10" outlineLevel="1">
      <c r="C168" s="36">
        <v>45352</v>
      </c>
      <c r="D168" s="37"/>
      <c r="E168" s="72"/>
      <c r="F168" s="76">
        <f t="shared" si="14"/>
        <v>2.1911040114431999</v>
      </c>
      <c r="G168" s="185"/>
      <c r="J168" s="119"/>
    </row>
    <row r="169" spans="2:10" outlineLevel="1">
      <c r="C169" s="36">
        <v>45383</v>
      </c>
      <c r="D169" s="37"/>
      <c r="E169" s="55"/>
      <c r="F169" s="76">
        <f t="shared" si="14"/>
        <v>2.1911040114431999</v>
      </c>
      <c r="G169" s="185"/>
      <c r="J169" s="119"/>
    </row>
    <row r="170" spans="2:10" outlineLevel="1">
      <c r="C170" s="36">
        <v>45413</v>
      </c>
      <c r="D170" s="37"/>
      <c r="E170" s="71"/>
      <c r="F170" s="76">
        <f t="shared" si="14"/>
        <v>2.1911040114431999</v>
      </c>
      <c r="G170" s="185"/>
      <c r="J170" s="119"/>
    </row>
    <row r="171" spans="2:10" outlineLevel="1">
      <c r="C171" s="36">
        <v>45444</v>
      </c>
      <c r="D171" s="37"/>
      <c r="E171" s="72"/>
      <c r="F171" s="76">
        <f t="shared" si="14"/>
        <v>2.1911040114431999</v>
      </c>
      <c r="G171" s="185"/>
      <c r="J171" s="119"/>
    </row>
    <row r="172" spans="2:10" outlineLevel="1">
      <c r="C172" s="36">
        <v>45474</v>
      </c>
      <c r="D172" s="37"/>
      <c r="E172" s="55"/>
      <c r="F172" s="76">
        <f t="shared" si="14"/>
        <v>2.1911040114431999</v>
      </c>
      <c r="G172" s="185"/>
      <c r="J172" s="119"/>
    </row>
    <row r="173" spans="2:10" outlineLevel="1">
      <c r="C173" s="36">
        <v>45505</v>
      </c>
      <c r="D173" s="37"/>
      <c r="E173" s="71"/>
      <c r="F173" s="76">
        <f t="shared" si="14"/>
        <v>2.1911040114431999</v>
      </c>
      <c r="G173" s="185"/>
      <c r="J173" s="119"/>
    </row>
    <row r="174" spans="2:10" outlineLevel="1">
      <c r="C174" s="36">
        <v>45536</v>
      </c>
      <c r="D174" s="37"/>
      <c r="E174" s="72"/>
      <c r="F174" s="76">
        <f t="shared" si="14"/>
        <v>2.1911040114431999</v>
      </c>
      <c r="G174" s="185"/>
      <c r="J174" s="119"/>
    </row>
    <row r="175" spans="2:10" outlineLevel="1">
      <c r="C175" s="36">
        <v>45566</v>
      </c>
      <c r="D175" s="37"/>
      <c r="E175" s="55"/>
      <c r="F175" s="76">
        <f t="shared" si="14"/>
        <v>2.1911040114431999</v>
      </c>
      <c r="G175" s="185"/>
      <c r="J175" s="119"/>
    </row>
    <row r="176" spans="2:10" outlineLevel="1">
      <c r="C176" s="36">
        <v>45597</v>
      </c>
      <c r="D176" s="37"/>
      <c r="E176" s="71"/>
      <c r="F176" s="76">
        <f t="shared" si="14"/>
        <v>2.1911040114431999</v>
      </c>
      <c r="G176" s="185"/>
      <c r="J176" s="119"/>
    </row>
    <row r="177" spans="2:10" ht="13.5" outlineLevel="1" thickBot="1">
      <c r="C177" s="73">
        <v>45627</v>
      </c>
      <c r="D177" s="80"/>
      <c r="E177" s="78"/>
      <c r="F177" s="79">
        <f t="shared" si="14"/>
        <v>2.1911040114431999</v>
      </c>
      <c r="G177" s="185"/>
      <c r="J177" s="119"/>
    </row>
    <row r="178" spans="2:10" s="68" customFormat="1">
      <c r="B178" s="68" t="s">
        <v>22</v>
      </c>
      <c r="C178" s="35">
        <v>2025</v>
      </c>
      <c r="D178" s="70"/>
      <c r="E178" s="74"/>
      <c r="F178" s="75">
        <f>MIN(F179:F190)</f>
        <v>2.1911040114431999</v>
      </c>
      <c r="G178" s="184"/>
      <c r="J178" s="120"/>
    </row>
    <row r="179" spans="2:10" outlineLevel="1">
      <c r="B179" s="1" t="s">
        <v>22</v>
      </c>
      <c r="C179" s="36">
        <v>45658</v>
      </c>
      <c r="D179" s="37"/>
      <c r="E179" s="81"/>
      <c r="F179" s="76">
        <f>F177</f>
        <v>2.1911040114431999</v>
      </c>
      <c r="G179" s="185"/>
      <c r="J179" s="119"/>
    </row>
    <row r="180" spans="2:10" outlineLevel="1">
      <c r="C180" s="36">
        <v>45689</v>
      </c>
      <c r="D180" s="37"/>
      <c r="E180" s="71"/>
      <c r="F180" s="76">
        <f t="shared" ref="F180:F190" si="15">F179</f>
        <v>2.1911040114431999</v>
      </c>
      <c r="G180" s="185"/>
      <c r="J180" s="119"/>
    </row>
    <row r="181" spans="2:10" outlineLevel="1">
      <c r="C181" s="36">
        <v>45717</v>
      </c>
      <c r="D181" s="37"/>
      <c r="E181" s="72"/>
      <c r="F181" s="76">
        <f t="shared" si="15"/>
        <v>2.1911040114431999</v>
      </c>
      <c r="G181" s="185"/>
      <c r="J181" s="119"/>
    </row>
    <row r="182" spans="2:10" outlineLevel="1">
      <c r="C182" s="36">
        <v>45748</v>
      </c>
      <c r="D182" s="37"/>
      <c r="E182" s="55"/>
      <c r="F182" s="76">
        <f t="shared" si="15"/>
        <v>2.1911040114431999</v>
      </c>
      <c r="G182" s="185"/>
      <c r="J182" s="119"/>
    </row>
    <row r="183" spans="2:10" outlineLevel="1">
      <c r="C183" s="36">
        <v>45778</v>
      </c>
      <c r="D183" s="37"/>
      <c r="E183" s="71"/>
      <c r="F183" s="76">
        <f t="shared" si="15"/>
        <v>2.1911040114431999</v>
      </c>
      <c r="G183" s="185"/>
      <c r="J183" s="119"/>
    </row>
    <row r="184" spans="2:10" outlineLevel="1">
      <c r="C184" s="36">
        <v>45809</v>
      </c>
      <c r="D184" s="37"/>
      <c r="E184" s="72"/>
      <c r="F184" s="76">
        <f t="shared" si="15"/>
        <v>2.1911040114431999</v>
      </c>
      <c r="G184" s="185"/>
      <c r="J184" s="119"/>
    </row>
    <row r="185" spans="2:10" outlineLevel="1">
      <c r="C185" s="36">
        <v>45839</v>
      </c>
      <c r="D185" s="37"/>
      <c r="E185" s="55"/>
      <c r="F185" s="76">
        <f t="shared" si="15"/>
        <v>2.1911040114431999</v>
      </c>
      <c r="G185" s="185"/>
      <c r="J185" s="119"/>
    </row>
    <row r="186" spans="2:10" outlineLevel="1">
      <c r="C186" s="36">
        <v>45870</v>
      </c>
      <c r="D186" s="37"/>
      <c r="E186" s="71"/>
      <c r="F186" s="76">
        <f t="shared" si="15"/>
        <v>2.1911040114431999</v>
      </c>
      <c r="G186" s="185"/>
      <c r="J186" s="119"/>
    </row>
    <row r="187" spans="2:10" outlineLevel="1">
      <c r="C187" s="36">
        <v>45901</v>
      </c>
      <c r="D187" s="37"/>
      <c r="E187" s="72"/>
      <c r="F187" s="76">
        <f t="shared" si="15"/>
        <v>2.1911040114431999</v>
      </c>
      <c r="G187" s="185"/>
      <c r="J187" s="119"/>
    </row>
    <row r="188" spans="2:10" outlineLevel="1">
      <c r="C188" s="36">
        <v>45931</v>
      </c>
      <c r="D188" s="37"/>
      <c r="E188" s="55"/>
      <c r="F188" s="76">
        <f t="shared" si="15"/>
        <v>2.1911040114431999</v>
      </c>
      <c r="G188" s="185"/>
      <c r="J188" s="119"/>
    </row>
    <row r="189" spans="2:10" outlineLevel="1">
      <c r="C189" s="36">
        <v>45962</v>
      </c>
      <c r="D189" s="37"/>
      <c r="E189" s="71"/>
      <c r="F189" s="76">
        <f t="shared" si="15"/>
        <v>2.1911040114431999</v>
      </c>
      <c r="G189" s="185"/>
      <c r="J189" s="119"/>
    </row>
    <row r="190" spans="2:10" ht="13.5" outlineLevel="1" thickBot="1">
      <c r="C190" s="73">
        <v>45992</v>
      </c>
      <c r="D190" s="80"/>
      <c r="E190" s="78"/>
      <c r="F190" s="79">
        <f t="shared" si="15"/>
        <v>2.1911040114431999</v>
      </c>
      <c r="G190" s="187"/>
      <c r="H190" s="139"/>
      <c r="I190" s="117"/>
      <c r="J190" s="122"/>
    </row>
    <row r="196" spans="6:6">
      <c r="F196" s="55"/>
    </row>
    <row r="199" spans="6:6">
      <c r="F199" s="55"/>
    </row>
  </sheetData>
  <dataConsolidate/>
  <mergeCells count="7">
    <mergeCell ref="H34:J34"/>
    <mergeCell ref="C25:C28"/>
    <mergeCell ref="C2:E3"/>
    <mergeCell ref="C6:C9"/>
    <mergeCell ref="J12:L12"/>
    <mergeCell ref="F13:G13"/>
    <mergeCell ref="F2:G2"/>
  </mergeCells>
  <conditionalFormatting sqref="B14:N22">
    <cfRule type="expression" dxfId="54" priority="57">
      <formula>$B14="Validated"</formula>
    </cfRule>
    <cfRule type="expression" dxfId="53" priority="58">
      <formula>$B14="Canceled"</formula>
    </cfRule>
  </conditionalFormatting>
  <conditionalFormatting sqref="F36:G36">
    <cfRule type="cellIs" dxfId="52" priority="56" operator="notEqual">
      <formula>F35</formula>
    </cfRule>
  </conditionalFormatting>
  <conditionalFormatting sqref="F37:G47">
    <cfRule type="cellIs" dxfId="51" priority="54" operator="notEqual">
      <formula>F36</formula>
    </cfRule>
  </conditionalFormatting>
  <conditionalFormatting sqref="F48:G48">
    <cfRule type="cellIs" dxfId="50" priority="53" operator="notEqual">
      <formula>F35</formula>
    </cfRule>
  </conditionalFormatting>
  <conditionalFormatting sqref="F49:G49">
    <cfRule type="cellIs" dxfId="49" priority="52" operator="notEqual">
      <formula>F47</formula>
    </cfRule>
  </conditionalFormatting>
  <conditionalFormatting sqref="F50:G60">
    <cfRule type="cellIs" dxfId="48" priority="51" operator="notEqual">
      <formula>F49</formula>
    </cfRule>
  </conditionalFormatting>
  <conditionalFormatting sqref="F62:G62">
    <cfRule type="cellIs" dxfId="47" priority="50" operator="notEqual">
      <formula>F60</formula>
    </cfRule>
  </conditionalFormatting>
  <conditionalFormatting sqref="F63:G73">
    <cfRule type="cellIs" dxfId="46" priority="49" operator="notEqual">
      <formula>F62</formula>
    </cfRule>
  </conditionalFormatting>
  <conditionalFormatting sqref="F75:G75">
    <cfRule type="cellIs" dxfId="45" priority="48" operator="notEqual">
      <formula>F73</formula>
    </cfRule>
  </conditionalFormatting>
  <conditionalFormatting sqref="F76:G86">
    <cfRule type="cellIs" dxfId="44" priority="47" operator="notEqual">
      <formula>F75</formula>
    </cfRule>
  </conditionalFormatting>
  <conditionalFormatting sqref="F88:G88">
    <cfRule type="cellIs" dxfId="43" priority="46" operator="notEqual">
      <formula>F86</formula>
    </cfRule>
  </conditionalFormatting>
  <conditionalFormatting sqref="F89:G99">
    <cfRule type="cellIs" dxfId="42" priority="45" operator="notEqual">
      <formula>F88</formula>
    </cfRule>
  </conditionalFormatting>
  <conditionalFormatting sqref="F101:G101">
    <cfRule type="cellIs" dxfId="41" priority="44" operator="notEqual">
      <formula>F99</formula>
    </cfRule>
  </conditionalFormatting>
  <conditionalFormatting sqref="F102:G112">
    <cfRule type="cellIs" dxfId="40" priority="43" operator="notEqual">
      <formula>F101</formula>
    </cfRule>
  </conditionalFormatting>
  <conditionalFormatting sqref="F114:G114">
    <cfRule type="cellIs" dxfId="39" priority="42" operator="notEqual">
      <formula>F112</formula>
    </cfRule>
  </conditionalFormatting>
  <conditionalFormatting sqref="F115:G125">
    <cfRule type="cellIs" dxfId="38" priority="41" operator="notEqual">
      <formula>F114</formula>
    </cfRule>
  </conditionalFormatting>
  <conditionalFormatting sqref="F127:G127">
    <cfRule type="cellIs" dxfId="37" priority="40" operator="notEqual">
      <formula>F125</formula>
    </cfRule>
  </conditionalFormatting>
  <conditionalFormatting sqref="F128:G138">
    <cfRule type="cellIs" dxfId="36" priority="39" operator="notEqual">
      <formula>F127</formula>
    </cfRule>
  </conditionalFormatting>
  <conditionalFormatting sqref="F140:G140">
    <cfRule type="cellIs" dxfId="35" priority="38" operator="notEqual">
      <formula>F138</formula>
    </cfRule>
  </conditionalFormatting>
  <conditionalFormatting sqref="F141:G151">
    <cfRule type="cellIs" dxfId="34" priority="37" operator="notEqual">
      <formula>F140</formula>
    </cfRule>
  </conditionalFormatting>
  <conditionalFormatting sqref="F153:G153">
    <cfRule type="cellIs" dxfId="33" priority="36" operator="notEqual">
      <formula>F151</formula>
    </cfRule>
  </conditionalFormatting>
  <conditionalFormatting sqref="F154:G164">
    <cfRule type="cellIs" dxfId="32" priority="35" operator="notEqual">
      <formula>F153</formula>
    </cfRule>
  </conditionalFormatting>
  <conditionalFormatting sqref="F166:G166">
    <cfRule type="cellIs" dxfId="31" priority="34" operator="notEqual">
      <formula>F164</formula>
    </cfRule>
  </conditionalFormatting>
  <conditionalFormatting sqref="F167:G177">
    <cfRule type="cellIs" dxfId="30" priority="33" operator="notEqual">
      <formula>F166</formula>
    </cfRule>
  </conditionalFormatting>
  <conditionalFormatting sqref="F179:G179">
    <cfRule type="cellIs" dxfId="29" priority="32" operator="notEqual">
      <formula>F177</formula>
    </cfRule>
  </conditionalFormatting>
  <conditionalFormatting sqref="F180:G190">
    <cfRule type="cellIs" dxfId="28" priority="31" operator="notEqual">
      <formula>F179</formula>
    </cfRule>
  </conditionalFormatting>
  <conditionalFormatting sqref="F61:G61">
    <cfRule type="cellIs" dxfId="27" priority="30" operator="notEqual">
      <formula>F48</formula>
    </cfRule>
  </conditionalFormatting>
  <conditionalFormatting sqref="F74:G74">
    <cfRule type="cellIs" dxfId="26" priority="29" operator="notEqual">
      <formula>F61</formula>
    </cfRule>
  </conditionalFormatting>
  <conditionalFormatting sqref="F87:G87">
    <cfRule type="cellIs" dxfId="25" priority="28" operator="notEqual">
      <formula>F74</formula>
    </cfRule>
  </conditionalFormatting>
  <conditionalFormatting sqref="F100:G100">
    <cfRule type="cellIs" dxfId="24" priority="27" operator="notEqual">
      <formula>F87</formula>
    </cfRule>
  </conditionalFormatting>
  <conditionalFormatting sqref="F113:G113">
    <cfRule type="cellIs" dxfId="23" priority="26" operator="notEqual">
      <formula>F100</formula>
    </cfRule>
  </conditionalFormatting>
  <conditionalFormatting sqref="F126:G126">
    <cfRule type="cellIs" dxfId="22" priority="25" operator="notEqual">
      <formula>F113</formula>
    </cfRule>
  </conditionalFormatting>
  <conditionalFormatting sqref="F139:G139">
    <cfRule type="cellIs" dxfId="21" priority="24" operator="notEqual">
      <formula>F126</formula>
    </cfRule>
  </conditionalFormatting>
  <conditionalFormatting sqref="F152:G152">
    <cfRule type="cellIs" dxfId="20" priority="23" operator="notEqual">
      <formula>F139</formula>
    </cfRule>
  </conditionalFormatting>
  <conditionalFormatting sqref="F165:G165">
    <cfRule type="cellIs" dxfId="19" priority="22" operator="notEqual">
      <formula>F152</formula>
    </cfRule>
  </conditionalFormatting>
  <conditionalFormatting sqref="F178:G178">
    <cfRule type="cellIs" dxfId="18" priority="21" operator="notEqual">
      <formula>F165</formula>
    </cfRule>
  </conditionalFormatting>
  <conditionalFormatting sqref="F101:G101">
    <cfRule type="cellIs" dxfId="17" priority="20" operator="notEqual">
      <formula>F99</formula>
    </cfRule>
  </conditionalFormatting>
  <conditionalFormatting sqref="F62:G62">
    <cfRule type="cellIs" dxfId="16" priority="19" operator="notEqual">
      <formula>F60</formula>
    </cfRule>
  </conditionalFormatting>
  <conditionalFormatting sqref="F75:G75">
    <cfRule type="cellIs" dxfId="15" priority="18" operator="notEqual">
      <formula>F73</formula>
    </cfRule>
  </conditionalFormatting>
  <conditionalFormatting sqref="F75:G75">
    <cfRule type="cellIs" dxfId="14" priority="17" operator="notEqual">
      <formula>F73</formula>
    </cfRule>
  </conditionalFormatting>
  <conditionalFormatting sqref="F88:G88">
    <cfRule type="cellIs" dxfId="13" priority="16" operator="notEqual">
      <formula>F86</formula>
    </cfRule>
  </conditionalFormatting>
  <conditionalFormatting sqref="F88:G88">
    <cfRule type="cellIs" dxfId="12" priority="15" operator="notEqual">
      <formula>F86</formula>
    </cfRule>
  </conditionalFormatting>
  <conditionalFormatting sqref="F101:G101">
    <cfRule type="cellIs" dxfId="11" priority="14" operator="notEqual">
      <formula>F99</formula>
    </cfRule>
  </conditionalFormatting>
  <conditionalFormatting sqref="F101:G101">
    <cfRule type="cellIs" dxfId="10" priority="13" operator="notEqual">
      <formula>F99</formula>
    </cfRule>
  </conditionalFormatting>
  <conditionalFormatting sqref="F101:G101">
    <cfRule type="cellIs" dxfId="9" priority="12" operator="notEqual">
      <formula>F99</formula>
    </cfRule>
  </conditionalFormatting>
  <conditionalFormatting sqref="F101:G101">
    <cfRule type="cellIs" dxfId="8" priority="11" operator="notEqual">
      <formula>F99</formula>
    </cfRule>
  </conditionalFormatting>
  <conditionalFormatting sqref="F101:G101">
    <cfRule type="cellIs" dxfId="7" priority="10" operator="notEqual">
      <formula>F99</formula>
    </cfRule>
  </conditionalFormatting>
  <conditionalFormatting sqref="F35:G35">
    <cfRule type="cellIs" dxfId="6" priority="9" operator="notEqual">
      <formula>F$9</formula>
    </cfRule>
  </conditionalFormatting>
  <conditionalFormatting sqref="N14:N19">
    <cfRule type="expression" dxfId="5" priority="7">
      <formula>$B14="Validated"</formula>
    </cfRule>
    <cfRule type="expression" dxfId="4" priority="8">
      <formula>$B14="Canceled"</formula>
    </cfRule>
  </conditionalFormatting>
  <conditionalFormatting sqref="B19:E19">
    <cfRule type="expression" dxfId="3" priority="3">
      <formula>$B19="Validated"</formula>
    </cfRule>
    <cfRule type="expression" dxfId="2" priority="4">
      <formula>$B19="Canceled"</formula>
    </cfRule>
  </conditionalFormatting>
  <conditionalFormatting sqref="I19:N19">
    <cfRule type="expression" dxfId="1" priority="1">
      <formula>$B19="Validated"</formula>
    </cfRule>
    <cfRule type="expression" dxfId="0" priority="2">
      <formula>$B19="Canceled"</formula>
    </cfRule>
  </conditionalFormatting>
  <dataValidations disablePrompts="1" count="2">
    <dataValidation type="list" allowBlank="1" showInputMessage="1" showErrorMessage="1" sqref="F14:G22">
      <formula1>Valid_F4</formula1>
    </dataValidation>
    <dataValidation type="list" allowBlank="1" showInputMessage="1" showErrorMessage="1" sqref="B14:B22">
      <formula1>Status_F4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scale="16" orientation="landscape" r:id="rId1"/>
  <headerFooter alignWithMargins="0">
    <oddHeader>&amp;R&amp;G</oddHeader>
    <oddFooter>&amp;L&amp;F
&amp;A&amp;CPrivate &amp; Confidential&amp;RTRW OSS
B.MARRE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7"/>
  <dimension ref="A1:B3"/>
  <sheetViews>
    <sheetView workbookViewId="0">
      <selection activeCell="F45" sqref="F45"/>
    </sheetView>
  </sheetViews>
  <sheetFormatPr baseColWidth="10" defaultColWidth="12" defaultRowHeight="12.75"/>
  <sheetData>
    <row r="1" spans="1:2">
      <c r="A1" s="7" t="s">
        <v>2</v>
      </c>
      <c r="B1" s="7" t="s">
        <v>29</v>
      </c>
    </row>
    <row r="2" spans="1:2">
      <c r="A2" s="7" t="s">
        <v>10</v>
      </c>
      <c r="B2" s="7" t="s">
        <v>31</v>
      </c>
    </row>
    <row r="3" spans="1:2">
      <c r="B3" s="7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SOP Prices Table</vt:lpstr>
      <vt:lpstr>PF1</vt:lpstr>
      <vt:lpstr>PF2</vt:lpstr>
      <vt:lpstr>PF3</vt:lpstr>
      <vt:lpstr>PF4</vt:lpstr>
      <vt:lpstr>PF5</vt:lpstr>
      <vt:lpstr>PF6</vt:lpstr>
      <vt:lpstr>PF7</vt:lpstr>
      <vt:lpstr>Liste de choix</vt:lpstr>
      <vt:lpstr>Status_F4</vt:lpstr>
      <vt:lpstr>Valid_F4</vt:lpstr>
      <vt:lpstr>'SOP Prices Table'!Zone_d_impression</vt:lpstr>
    </vt:vector>
  </TitlesOfParts>
  <Company>RENAULT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Renault Automobiles</dc:creator>
  <cp:lastModifiedBy>Remy Genevet</cp:lastModifiedBy>
  <cp:lastPrinted>2014-01-24T16:23:00Z</cp:lastPrinted>
  <dcterms:created xsi:type="dcterms:W3CDTF">2002-02-20T17:14:02Z</dcterms:created>
  <dcterms:modified xsi:type="dcterms:W3CDTF">2014-04-14T15:01:09Z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1369465010</vt:i4>
  </property>
  <property fmtid="{D5CDD505-2E9C-101B-9397-08002B2CF9AE}" pid="3" name="_EmailSubject">
    <vt:lpwstr/>
  </property>
  <property fmtid="{D5CDD505-2E9C-101B-9397-08002B2CF9AE}" pid="4" name="_AuthorEmail">
    <vt:lpwstr>Thierry.Boulic@dalphimetal.com</vt:lpwstr>
  </property>
  <property fmtid="{D5CDD505-2E9C-101B-9397-08002B2CF9AE}" pid="5" name="_AuthorEmailDisplayName">
    <vt:lpwstr>Boulic, Thierry</vt:lpwstr>
  </property>
  <property fmtid="{D5CDD505-2E9C-101B-9397-08002B2CF9AE}" pid="6" name="_ReviewingToolsShownOnce">
    <vt:lpwstr/>
  </property>
</Properties>
</file>