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lentinpeltier/Desktop/EN + LAB/"/>
    </mc:Choice>
  </mc:AlternateContent>
  <bookViews>
    <workbookView xWindow="6460" yWindow="460" windowWidth="21060" windowHeight="17220" tabRatio="500" activeTab="1"/>
  </bookViews>
  <sheets>
    <sheet name="Daten" sheetId="1" r:id="rId1"/>
    <sheet name="eta_ku" sheetId="2" r:id="rId2"/>
    <sheet name="Pel_ku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K47" i="1"/>
  <c r="K37" i="1"/>
  <c r="K27" i="1"/>
  <c r="K28" i="1"/>
  <c r="K29" i="1"/>
  <c r="K30" i="1"/>
  <c r="K17" i="1"/>
  <c r="H50" i="1"/>
  <c r="H25" i="1"/>
  <c r="H18" i="1"/>
  <c r="H47" i="1"/>
  <c r="H29" i="1"/>
  <c r="H16" i="1"/>
  <c r="H41" i="1"/>
  <c r="H38" i="1"/>
  <c r="H51" i="1"/>
  <c r="H36" i="1"/>
  <c r="H49" i="1"/>
  <c r="H35" i="1"/>
  <c r="H27" i="1"/>
  <c r="H45" i="1"/>
  <c r="H52" i="1"/>
  <c r="H15" i="1"/>
  <c r="H20" i="1"/>
  <c r="H32" i="1"/>
  <c r="H17" i="1"/>
  <c r="H42" i="1"/>
  <c r="H26" i="1"/>
  <c r="H46" i="1"/>
  <c r="H37" i="1"/>
  <c r="H28" i="1"/>
  <c r="H19" i="1"/>
  <c r="H40" i="1"/>
  <c r="H31" i="1"/>
  <c r="H22" i="1"/>
  <c r="H48" i="1"/>
  <c r="H39" i="1"/>
  <c r="H30" i="1"/>
  <c r="H21" i="1"/>
  <c r="K18" i="1"/>
  <c r="K19" i="1"/>
  <c r="K20" i="1"/>
  <c r="E18" i="1"/>
  <c r="K48" i="1"/>
  <c r="K49" i="1"/>
  <c r="K50" i="1"/>
  <c r="K38" i="1"/>
  <c r="K39" i="1"/>
  <c r="K40" i="1"/>
  <c r="E46" i="1"/>
  <c r="E47" i="1"/>
  <c r="E48" i="1"/>
  <c r="E49" i="1"/>
  <c r="E50" i="1"/>
  <c r="E51" i="1"/>
  <c r="E52" i="1"/>
  <c r="E36" i="1"/>
  <c r="E37" i="1"/>
  <c r="E38" i="1"/>
  <c r="E39" i="1"/>
  <c r="E40" i="1"/>
  <c r="E41" i="1"/>
  <c r="F41" i="1"/>
  <c r="E42" i="1"/>
  <c r="E45" i="1"/>
  <c r="F45" i="1"/>
  <c r="E35" i="1"/>
  <c r="E26" i="1"/>
  <c r="E27" i="1"/>
  <c r="E28" i="1"/>
  <c r="E29" i="1"/>
  <c r="E30" i="1"/>
  <c r="E31" i="1"/>
  <c r="E32" i="1"/>
  <c r="E25" i="1"/>
  <c r="F25" i="1"/>
  <c r="E16" i="1"/>
  <c r="E17" i="1"/>
  <c r="E19" i="1"/>
  <c r="E20" i="1"/>
  <c r="E21" i="1"/>
  <c r="E22" i="1"/>
  <c r="E15" i="1"/>
  <c r="F15" i="1"/>
  <c r="F37" i="1"/>
  <c r="F22" i="1"/>
  <c r="F27" i="1"/>
  <c r="F48" i="1"/>
  <c r="F52" i="1"/>
  <c r="F51" i="1"/>
  <c r="F47" i="1"/>
  <c r="F50" i="1"/>
  <c r="F46" i="1"/>
  <c r="F49" i="1"/>
  <c r="F36" i="1"/>
  <c r="F39" i="1"/>
  <c r="F42" i="1"/>
  <c r="F38" i="1"/>
  <c r="F35" i="1"/>
  <c r="F40" i="1"/>
  <c r="F30" i="1"/>
  <c r="F29" i="1"/>
  <c r="F26" i="1"/>
  <c r="F32" i="1"/>
  <c r="F28" i="1"/>
  <c r="F31" i="1"/>
  <c r="F17" i="1"/>
  <c r="F21" i="1"/>
  <c r="F18" i="1"/>
  <c r="F16" i="1"/>
  <c r="F20" i="1"/>
  <c r="F19" i="1"/>
</calcChain>
</file>

<file path=xl/sharedStrings.xml><?xml version="1.0" encoding="utf-8"?>
<sst xmlns="http://schemas.openxmlformats.org/spreadsheetml/2006/main" count="81" uniqueCount="40">
  <si>
    <t>MW</t>
  </si>
  <si>
    <t>Strom</t>
  </si>
  <si>
    <t>[A]</t>
  </si>
  <si>
    <t>Spannung</t>
  </si>
  <si>
    <t>[V]</t>
  </si>
  <si>
    <t>∆p</t>
  </si>
  <si>
    <t>Q</t>
  </si>
  <si>
    <t>k_u</t>
  </si>
  <si>
    <t>[m]</t>
  </si>
  <si>
    <t>c</t>
  </si>
  <si>
    <t>ρ</t>
  </si>
  <si>
    <t>[m/s]</t>
  </si>
  <si>
    <t>[kg/m^3]</t>
  </si>
  <si>
    <t>[m^3/s]</t>
  </si>
  <si>
    <t>Leistung</t>
  </si>
  <si>
    <t>[W]</t>
  </si>
  <si>
    <t>P_hydr</t>
  </si>
  <si>
    <t>[N/m^2]</t>
  </si>
  <si>
    <t>Drehzahl</t>
  </si>
  <si>
    <t>[-]</t>
  </si>
  <si>
    <t>Wirkungsgrad</t>
  </si>
  <si>
    <t>c*</t>
  </si>
  <si>
    <t>d_düse</t>
  </si>
  <si>
    <t>r_strahl</t>
  </si>
  <si>
    <t>c*/c</t>
  </si>
  <si>
    <t>Messungen Peltonprüfstand</t>
  </si>
  <si>
    <t>Allgemeine Parameter:</t>
  </si>
  <si>
    <t>[Nr.]</t>
  </si>
  <si>
    <t>Eingabewerte</t>
  </si>
  <si>
    <t>(Nettofallhöhe)</t>
  </si>
  <si>
    <t>(Dichte Wasser bei 20°)</t>
  </si>
  <si>
    <t>(Strahlkreisradius)</t>
  </si>
  <si>
    <t>[1/min]</t>
  </si>
  <si>
    <t>(Theoretische Austrittsgeschwindigkeit)</t>
  </si>
  <si>
    <t>d_düse_strahl</t>
  </si>
  <si>
    <t>[mm]</t>
  </si>
  <si>
    <t>Düse 1
Stufen
7.0
4.0
0.57</t>
  </si>
  <si>
    <t>Düse 2
Stufen
9.7
7.5
0.78</t>
  </si>
  <si>
    <t>Düse 3
Radius
9.4
8.3
0.89</t>
  </si>
  <si>
    <t>Düse 4
Konisch
9.6
7.6
0.79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</si>
</sst>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1" fontId="0" fillId="2" borderId="0" xfId="0" applyNumberForma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CH"/>
              <a:t>Wirkungsgrad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Daten!$A$15</c:f>
              <c:strCache>
                <c:ptCount val="1"/>
                <c:pt idx="0">
                  <c:v>Düse 1_x000d_Stufen_x000d_7.0_x000d_4.0_x000d_0.57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trendline>
            <c:spPr>
              <a:ln w="12700">
                <a:solidFill>
                  <a:srgbClr val="4F81BD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Daten!$H$15:$H$22</c:f>
              <c:numCache>
                <c:formatCode>0.000</c:formatCode>
                <c:ptCount val="8"/>
                <c:pt idx="0">
                  <c:v>0.116840970249818</c:v>
                </c:pt>
                <c:pt idx="1">
                  <c:v>0.164890955056696</c:v>
                </c:pt>
                <c:pt idx="2">
                  <c:v>0.206027272984886</c:v>
                </c:pt>
                <c:pt idx="3">
                  <c:v>0.240249924034389</c:v>
                </c:pt>
                <c:pt idx="4">
                  <c:v>0.26721322486127</c:v>
                </c:pt>
                <c:pt idx="5">
                  <c:v>0.292102425624545</c:v>
                </c:pt>
                <c:pt idx="6">
                  <c:v>0.315263209668148</c:v>
                </c:pt>
                <c:pt idx="7">
                  <c:v>0.336349893648144</c:v>
                </c:pt>
              </c:numCache>
            </c:numRef>
          </c:xVal>
          <c:yVal>
            <c:numRef>
              <c:f>Daten!$F$15:$F$22</c:f>
              <c:numCache>
                <c:formatCode>0.00</c:formatCode>
                <c:ptCount val="8"/>
                <c:pt idx="0">
                  <c:v>0.230898268398268</c:v>
                </c:pt>
                <c:pt idx="1">
                  <c:v>0.337299783549783</c:v>
                </c:pt>
                <c:pt idx="2">
                  <c:v>0.389220779220779</c:v>
                </c:pt>
                <c:pt idx="3">
                  <c:v>0.429756493506494</c:v>
                </c:pt>
                <c:pt idx="4">
                  <c:v>0.456547619047619</c:v>
                </c:pt>
                <c:pt idx="5">
                  <c:v>0.460714285714286</c:v>
                </c:pt>
                <c:pt idx="6">
                  <c:v>0.475308441558442</c:v>
                </c:pt>
                <c:pt idx="7">
                  <c:v>0.483311688311688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Daten!$A$25</c:f>
              <c:strCache>
                <c:ptCount val="1"/>
                <c:pt idx="0">
                  <c:v>Düse 2_x000d_Stufen_x000d_9.7_x000d_7.5_x000d_0.78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trendline>
            <c:spPr>
              <a:ln w="12700">
                <a:solidFill>
                  <a:srgbClr val="F79646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Daten!$H$25:$H$32</c:f>
              <c:numCache>
                <c:formatCode>0.000</c:formatCode>
                <c:ptCount val="8"/>
                <c:pt idx="0">
                  <c:v>0.272052791676351</c:v>
                </c:pt>
                <c:pt idx="1">
                  <c:v>0.353288377500929</c:v>
                </c:pt>
                <c:pt idx="2">
                  <c:v>0.408943395874363</c:v>
                </c:pt>
                <c:pt idx="3">
                  <c:v>0.442820363579931</c:v>
                </c:pt>
                <c:pt idx="4">
                  <c:v>0.469783664406812</c:v>
                </c:pt>
                <c:pt idx="5">
                  <c:v>0.492253081762547</c:v>
                </c:pt>
                <c:pt idx="6">
                  <c:v>0.510574298991068</c:v>
                </c:pt>
                <c:pt idx="7">
                  <c:v>0.52889551621959</c:v>
                </c:pt>
              </c:numCache>
            </c:numRef>
          </c:xVal>
          <c:yVal>
            <c:numRef>
              <c:f>Daten!$F$25:$F$32</c:f>
              <c:numCache>
                <c:formatCode>0.00</c:formatCode>
                <c:ptCount val="8"/>
                <c:pt idx="0">
                  <c:v>0.398744588744589</c:v>
                </c:pt>
                <c:pt idx="1">
                  <c:v>0.513764172335601</c:v>
                </c:pt>
                <c:pt idx="2">
                  <c:v>0.540074211502783</c:v>
                </c:pt>
                <c:pt idx="3">
                  <c:v>0.529529993815708</c:v>
                </c:pt>
                <c:pt idx="4">
                  <c:v>0.507977736549165</c:v>
                </c:pt>
                <c:pt idx="5">
                  <c:v>0.486497629354772</c:v>
                </c:pt>
                <c:pt idx="6">
                  <c:v>0.463347763347763</c:v>
                </c:pt>
                <c:pt idx="7">
                  <c:v>0.446753246753247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Daten!$A$35</c:f>
              <c:strCache>
                <c:ptCount val="1"/>
                <c:pt idx="0">
                  <c:v>Düse 3_x000d_Radius_x000d_9.4_x000d_8.3_x000d_0.89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8064A2"/>
              </a:solidFill>
            </c:spPr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Daten!$H$35:$H$42</c:f>
              <c:numCache>
                <c:formatCode>0.000</c:formatCode>
                <c:ptCount val="8"/>
                <c:pt idx="0">
                  <c:v>0.290374008904873</c:v>
                </c:pt>
                <c:pt idx="1">
                  <c:v>0.37160959472945</c:v>
                </c:pt>
                <c:pt idx="2">
                  <c:v>0.419659579536328</c:v>
                </c:pt>
                <c:pt idx="3">
                  <c:v>0.453536547241897</c:v>
                </c:pt>
                <c:pt idx="4">
                  <c:v>0.478771431349106</c:v>
                </c:pt>
                <c:pt idx="5">
                  <c:v>0.50124084870484</c:v>
                </c:pt>
                <c:pt idx="6">
                  <c:v>0.518525015901559</c:v>
                </c:pt>
                <c:pt idx="7">
                  <c:v>0.537537599817949</c:v>
                </c:pt>
              </c:numCache>
            </c:numRef>
          </c:xVal>
          <c:yVal>
            <c:numRef>
              <c:f>Daten!$F$35:$F$42</c:f>
              <c:numCache>
                <c:formatCode>0.00</c:formatCode>
                <c:ptCount val="8"/>
                <c:pt idx="0">
                  <c:v>0.432911392405063</c:v>
                </c:pt>
                <c:pt idx="1">
                  <c:v>0.518411967779056</c:v>
                </c:pt>
                <c:pt idx="2">
                  <c:v>0.532853855005754</c:v>
                </c:pt>
                <c:pt idx="3">
                  <c:v>0.515535097813579</c:v>
                </c:pt>
                <c:pt idx="4">
                  <c:v>0.489796701189106</c:v>
                </c:pt>
                <c:pt idx="5">
                  <c:v>0.469505178365938</c:v>
                </c:pt>
                <c:pt idx="6">
                  <c:v>0.447698504027618</c:v>
                </c:pt>
                <c:pt idx="7">
                  <c:v>0.427119294207902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Daten!$A$45</c:f>
              <c:strCache>
                <c:ptCount val="1"/>
                <c:pt idx="0">
                  <c:v>Düse 4_x000d_Konisch_x000d_9.6_x000d_7.6_x000d_0.79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Daten!$H$45:$H$52</c:f>
              <c:numCache>
                <c:formatCode>0.000</c:formatCode>
                <c:ptCount val="8"/>
                <c:pt idx="0">
                  <c:v>0.274818258427826</c:v>
                </c:pt>
                <c:pt idx="1">
                  <c:v>0.35259701081306</c:v>
                </c:pt>
                <c:pt idx="2">
                  <c:v>0.40790634584256</c:v>
                </c:pt>
                <c:pt idx="3">
                  <c:v>0.442474680235997</c:v>
                </c:pt>
                <c:pt idx="4">
                  <c:v>0.470129347750747</c:v>
                </c:pt>
                <c:pt idx="5">
                  <c:v>0.490870348386809</c:v>
                </c:pt>
                <c:pt idx="6">
                  <c:v>0.511611349022871</c:v>
                </c:pt>
                <c:pt idx="7">
                  <c:v>0.527167099499918</c:v>
                </c:pt>
              </c:numCache>
            </c:numRef>
          </c:xVal>
          <c:yVal>
            <c:numRef>
              <c:f>Daten!$F$45:$F$52</c:f>
              <c:numCache>
                <c:formatCode>0.00</c:formatCode>
                <c:ptCount val="8"/>
                <c:pt idx="0">
                  <c:v>0.423059360730594</c:v>
                </c:pt>
                <c:pt idx="1">
                  <c:v>0.523702781237028</c:v>
                </c:pt>
                <c:pt idx="2">
                  <c:v>0.546118721461187</c:v>
                </c:pt>
                <c:pt idx="3">
                  <c:v>0.534454130344541</c:v>
                </c:pt>
                <c:pt idx="4">
                  <c:v>0.51145703611457</c:v>
                </c:pt>
                <c:pt idx="5">
                  <c:v>0.489829804898298</c:v>
                </c:pt>
                <c:pt idx="6">
                  <c:v>0.47164798671648</c:v>
                </c:pt>
                <c:pt idx="7">
                  <c:v>0.449813200498132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98912"/>
        <c:axId val="-21121684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Daten!$A$55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47625">
                    <a:noFill/>
                  </a:ln>
                </c:spPr>
                <c:marker>
                  <c:symbol val="circle"/>
                  <c:size val="6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trendline>
                  <c:spPr>
                    <a:ln w="12700">
                      <a:solidFill>
                        <a:srgbClr val="00B0F0"/>
                      </a:solidFill>
                      <a:prstDash val="dash"/>
                    </a:ln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Daten!$H$55:$H$62</c15:sqref>
                        </c15:formulaRef>
                      </c:ext>
                    </c:extLst>
                    <c:numCache>
                      <c:formatCode>0.000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Daten!$F$55:$F$62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47625">
                    <a:noFill/>
                  </a:ln>
                </c:spPr>
                <c:marker>
                  <c:symbol val="circle"/>
                  <c:size val="6"/>
                  <c:spPr>
                    <a:solidFill>
                      <a:srgbClr val="9BBB59">
                        <a:lumMod val="75000"/>
                      </a:srgbClr>
                    </a:solidFill>
                  </c:spPr>
                </c:marker>
                <c:trendline>
                  <c:spPr>
                    <a:ln w="12700">
                      <a:solidFill>
                        <a:srgbClr val="9BBB59">
                          <a:lumMod val="75000"/>
                        </a:srgbClr>
                      </a:solidFill>
                      <a:prstDash val="dash"/>
                    </a:ln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Daten!$H$65:$H$72</c15:sqref>
                        </c15:formulaRef>
                      </c:ext>
                    </c:extLst>
                    <c:numCache>
                      <c:formatCode>0.000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Daten!$F$65:$F$72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112898912"/>
        <c:scaling>
          <c:orientation val="minMax"/>
          <c:max val="0.55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en-US" sz="700"/>
                  <a:t>u</a:t>
                </a:r>
                <a:r>
                  <a:rPr lang="en-US"/>
                  <a:t> [-]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2168400"/>
        <c:crosses val="autoZero"/>
        <c:crossBetween val="midCat"/>
      </c:valAx>
      <c:valAx>
        <c:axId val="-2112168400"/>
        <c:scaling>
          <c:orientation val="minMax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µ</a:t>
                </a:r>
                <a:r>
                  <a:rPr lang="en-US" sz="700"/>
                  <a:t>hyd</a:t>
                </a:r>
                <a:r>
                  <a:rPr lang="en-US"/>
                  <a:t> [-]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12898912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CH"/>
              <a:t>Hydraulische</a:t>
            </a:r>
            <a:r>
              <a:rPr lang="de-CH" baseline="0"/>
              <a:t> Leistung</a:t>
            </a:r>
            <a:endParaRPr lang="de-CH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Daten!$A$15</c:f>
              <c:strCache>
                <c:ptCount val="1"/>
                <c:pt idx="0">
                  <c:v>Düse 1_x000d_Stufen_x000d_7.0_x000d_4.0_x000d_0.57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trendline>
            <c:spPr>
              <a:ln w="12700">
                <a:solidFill>
                  <a:srgbClr val="4F81BD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Daten!$H$15:$H$22</c:f>
              <c:numCache>
                <c:formatCode>0.000</c:formatCode>
                <c:ptCount val="8"/>
                <c:pt idx="0">
                  <c:v>0.116840970249818</c:v>
                </c:pt>
                <c:pt idx="1">
                  <c:v>0.164890955056696</c:v>
                </c:pt>
                <c:pt idx="2">
                  <c:v>0.206027272984886</c:v>
                </c:pt>
                <c:pt idx="3">
                  <c:v>0.240249924034389</c:v>
                </c:pt>
                <c:pt idx="4">
                  <c:v>0.26721322486127</c:v>
                </c:pt>
                <c:pt idx="5">
                  <c:v>0.292102425624545</c:v>
                </c:pt>
                <c:pt idx="6">
                  <c:v>0.315263209668148</c:v>
                </c:pt>
                <c:pt idx="7">
                  <c:v>0.336349893648144</c:v>
                </c:pt>
              </c:numCache>
            </c:numRef>
          </c:xVal>
          <c:yVal>
            <c:numRef>
              <c:f>Daten!$E$15:$E$22</c:f>
              <c:numCache>
                <c:formatCode>0.00</c:formatCode>
                <c:ptCount val="8"/>
                <c:pt idx="0">
                  <c:v>42.67</c:v>
                </c:pt>
                <c:pt idx="1">
                  <c:v>62.333</c:v>
                </c:pt>
                <c:pt idx="2">
                  <c:v>71.928</c:v>
                </c:pt>
                <c:pt idx="3">
                  <c:v>79.419</c:v>
                </c:pt>
                <c:pt idx="4">
                  <c:v>84.37</c:v>
                </c:pt>
                <c:pt idx="5">
                  <c:v>85.14</c:v>
                </c:pt>
                <c:pt idx="6">
                  <c:v>87.83699999999998</c:v>
                </c:pt>
                <c:pt idx="7">
                  <c:v>89.316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Daten!$A$25</c:f>
              <c:strCache>
                <c:ptCount val="1"/>
                <c:pt idx="0">
                  <c:v>Düse 2_x000d_Stufen_x000d_9.7_x000d_7.5_x000d_0.78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trendline>
            <c:spPr>
              <a:ln w="12700">
                <a:solidFill>
                  <a:srgbClr val="F79646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Daten!$H$25:$H$32</c:f>
              <c:numCache>
                <c:formatCode>0.000</c:formatCode>
                <c:ptCount val="8"/>
                <c:pt idx="0">
                  <c:v>0.272052791676351</c:v>
                </c:pt>
                <c:pt idx="1">
                  <c:v>0.353288377500929</c:v>
                </c:pt>
                <c:pt idx="2">
                  <c:v>0.408943395874363</c:v>
                </c:pt>
                <c:pt idx="3">
                  <c:v>0.442820363579931</c:v>
                </c:pt>
                <c:pt idx="4">
                  <c:v>0.469783664406812</c:v>
                </c:pt>
                <c:pt idx="5">
                  <c:v>0.492253081762547</c:v>
                </c:pt>
                <c:pt idx="6">
                  <c:v>0.510574298991068</c:v>
                </c:pt>
                <c:pt idx="7">
                  <c:v>0.52889551621959</c:v>
                </c:pt>
              </c:numCache>
            </c:numRef>
          </c:xVal>
          <c:yVal>
            <c:numRef>
              <c:f>Daten!$E$25:$E$32</c:f>
              <c:numCache>
                <c:formatCode>0.00</c:formatCode>
                <c:ptCount val="8"/>
                <c:pt idx="0">
                  <c:v>193.431</c:v>
                </c:pt>
                <c:pt idx="1">
                  <c:v>249.227</c:v>
                </c:pt>
                <c:pt idx="2">
                  <c:v>261.99</c:v>
                </c:pt>
                <c:pt idx="3">
                  <c:v>256.875</c:v>
                </c:pt>
                <c:pt idx="4">
                  <c:v>246.42</c:v>
                </c:pt>
                <c:pt idx="5">
                  <c:v>236.0</c:v>
                </c:pt>
                <c:pt idx="6">
                  <c:v>224.77</c:v>
                </c:pt>
                <c:pt idx="7">
                  <c:v>216.72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Daten!$A$35</c:f>
              <c:strCache>
                <c:ptCount val="1"/>
                <c:pt idx="0">
                  <c:v>Düse 3_x000d_Radius_x000d_9.4_x000d_8.3_x000d_0.89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8064A2"/>
              </a:solidFill>
            </c:spPr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Daten!$H$35:$H$42</c:f>
              <c:numCache>
                <c:formatCode>0.000</c:formatCode>
                <c:ptCount val="8"/>
                <c:pt idx="0">
                  <c:v>0.290374008904873</c:v>
                </c:pt>
                <c:pt idx="1">
                  <c:v>0.37160959472945</c:v>
                </c:pt>
                <c:pt idx="2">
                  <c:v>0.419659579536328</c:v>
                </c:pt>
                <c:pt idx="3">
                  <c:v>0.453536547241897</c:v>
                </c:pt>
                <c:pt idx="4">
                  <c:v>0.478771431349106</c:v>
                </c:pt>
                <c:pt idx="5">
                  <c:v>0.50124084870484</c:v>
                </c:pt>
                <c:pt idx="6">
                  <c:v>0.518525015901559</c:v>
                </c:pt>
                <c:pt idx="7">
                  <c:v>0.537537599817949</c:v>
                </c:pt>
              </c:numCache>
            </c:numRef>
          </c:xVal>
          <c:yVal>
            <c:numRef>
              <c:f>Daten!$E$35:$E$42</c:f>
              <c:numCache>
                <c:formatCode>General</c:formatCode>
                <c:ptCount val="8"/>
                <c:pt idx="0">
                  <c:v>225.72</c:v>
                </c:pt>
                <c:pt idx="1">
                  <c:v>270.3</c:v>
                </c:pt>
                <c:pt idx="2">
                  <c:v>277.83</c:v>
                </c:pt>
                <c:pt idx="3">
                  <c:v>268.8</c:v>
                </c:pt>
                <c:pt idx="4">
                  <c:v>255.38</c:v>
                </c:pt>
                <c:pt idx="5">
                  <c:v>244.8</c:v>
                </c:pt>
                <c:pt idx="6">
                  <c:v>233.43</c:v>
                </c:pt>
                <c:pt idx="7">
                  <c:v>222.7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Daten!$A$45</c:f>
              <c:strCache>
                <c:ptCount val="1"/>
                <c:pt idx="0">
                  <c:v>Düse 4_x000d_Konisch_x000d_9.6_x000d_7.6_x000d_0.79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Daten!$H$45:$H$52</c:f>
              <c:numCache>
                <c:formatCode>0.000</c:formatCode>
                <c:ptCount val="8"/>
                <c:pt idx="0">
                  <c:v>0.274818258427826</c:v>
                </c:pt>
                <c:pt idx="1">
                  <c:v>0.35259701081306</c:v>
                </c:pt>
                <c:pt idx="2">
                  <c:v>0.40790634584256</c:v>
                </c:pt>
                <c:pt idx="3">
                  <c:v>0.442474680235997</c:v>
                </c:pt>
                <c:pt idx="4">
                  <c:v>0.470129347750747</c:v>
                </c:pt>
                <c:pt idx="5">
                  <c:v>0.490870348386809</c:v>
                </c:pt>
                <c:pt idx="6">
                  <c:v>0.511611349022871</c:v>
                </c:pt>
                <c:pt idx="7">
                  <c:v>0.527167099499918</c:v>
                </c:pt>
              </c:numCache>
            </c:numRef>
          </c:xVal>
          <c:yVal>
            <c:numRef>
              <c:f>Daten!$E$45:$E$52</c:f>
              <c:numCache>
                <c:formatCode>General</c:formatCode>
                <c:ptCount val="8"/>
                <c:pt idx="0">
                  <c:v>203.83</c:v>
                </c:pt>
                <c:pt idx="1">
                  <c:v>252.32</c:v>
                </c:pt>
                <c:pt idx="2">
                  <c:v>263.12</c:v>
                </c:pt>
                <c:pt idx="3">
                  <c:v>257.5</c:v>
                </c:pt>
                <c:pt idx="4">
                  <c:v>246.42</c:v>
                </c:pt>
                <c:pt idx="5">
                  <c:v>236.0</c:v>
                </c:pt>
                <c:pt idx="6">
                  <c:v>227.24</c:v>
                </c:pt>
                <c:pt idx="7">
                  <c:v>216.72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Daten!$A$65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9BBB59">
                  <a:lumMod val="75000"/>
                </a:srgbClr>
              </a:solidFill>
            </c:spPr>
          </c:marker>
          <c:trendline>
            <c:spPr>
              <a:ln w="12700">
                <a:solidFill>
                  <a:srgbClr val="9BBB59">
                    <a:lumMod val="75000"/>
                  </a:srgbClr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Daten!$H$65:$H$72</c:f>
              <c:numCache>
                <c:formatCode>0.000</c:formatCode>
                <c:ptCount val="8"/>
              </c:numCache>
            </c:numRef>
          </c:xVal>
          <c:yVal>
            <c:numRef>
              <c:f>Daten!$E$65:$E$72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71664"/>
        <c:axId val="-21104048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Daten!$A$55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47625">
                    <a:noFill/>
                  </a:ln>
                </c:spPr>
                <c:marker>
                  <c:symbol val="circle"/>
                  <c:size val="6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trendline>
                  <c:spPr>
                    <a:ln w="12700">
                      <a:solidFill>
                        <a:srgbClr val="00B0F0"/>
                      </a:solidFill>
                      <a:prstDash val="dash"/>
                    </a:ln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Daten!$H$55:$H$62</c15:sqref>
                        </c15:formulaRef>
                      </c:ext>
                    </c:extLst>
                    <c:numCache>
                      <c:formatCode>0.000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Daten!$E$55:$E$62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111171664"/>
        <c:scaling>
          <c:orientation val="minMax"/>
          <c:max val="0.55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k</a:t>
                </a:r>
                <a:r>
                  <a:rPr lang="de-CH" sz="700"/>
                  <a:t>u</a:t>
                </a:r>
                <a:r>
                  <a:rPr lang="de-CH"/>
                  <a:t> [-]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2110404800"/>
        <c:crosses val="autoZero"/>
        <c:crossBetween val="midCat"/>
      </c:valAx>
      <c:valAx>
        <c:axId val="-2110404800"/>
        <c:scaling>
          <c:orientation val="minMax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</a:t>
                </a:r>
                <a:r>
                  <a:rPr lang="de-CH" sz="700"/>
                  <a:t>el</a:t>
                </a:r>
                <a:r>
                  <a:rPr lang="de-CH"/>
                  <a:t> [W]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11171664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0.22825</cdr:x>
      <cdr:y>0.85286</cdr:y>
    </cdr:from>
    <cdr:to>
      <cdr:x>0.32763</cdr:x>
      <cdr:y>0.97239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101612" y="4787447"/>
          <a:ext cx="915041" cy="670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de-CH" sz="1000"/>
            <a:t>Düsenform</a:t>
          </a:r>
        </a:p>
        <a:p xmlns:a="http://schemas.openxmlformats.org/drawingml/2006/main">
          <a:r>
            <a:rPr lang="de-CH" sz="1000"/>
            <a:t>d</a:t>
          </a:r>
          <a:r>
            <a:rPr lang="de-CH" sz="700"/>
            <a:t>Düse</a:t>
          </a:r>
          <a:endParaRPr lang="de-CH" sz="1000"/>
        </a:p>
        <a:p xmlns:a="http://schemas.openxmlformats.org/drawingml/2006/main">
          <a:r>
            <a:rPr lang="de-CH" sz="1000"/>
            <a:t>d</a:t>
          </a:r>
          <a:r>
            <a:rPr lang="de-CH" sz="700"/>
            <a:t>Strahl</a:t>
          </a:r>
          <a:endParaRPr lang="de-CH" sz="1000"/>
        </a:p>
        <a:p xmlns:a="http://schemas.openxmlformats.org/drawingml/2006/main">
          <a:r>
            <a:rPr lang="de-CH" sz="1000"/>
            <a:t>Einschnürung</a:t>
          </a:r>
        </a:p>
      </cdr:txBody>
    </cdr:sp>
  </cdr:relSizeAnchor>
  <cdr:relSizeAnchor xmlns:cdr="http://schemas.openxmlformats.org/drawingml/2006/chartDrawing">
    <cdr:from>
      <cdr:x>0.0812</cdr:x>
      <cdr:y>0.2018</cdr:y>
    </cdr:from>
    <cdr:to>
      <cdr:x>0.45863</cdr:x>
      <cdr:y>0.2432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755650" y="1212850"/>
          <a:ext cx="3512308" cy="2488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/>
            <a:t>Mechanische &amp;</a:t>
          </a:r>
          <a:r>
            <a:rPr lang="de-CH" sz="1000" baseline="0"/>
            <a:t> elektrische Verluste relativ gesehen gewichtiger</a:t>
          </a:r>
          <a:endParaRPr lang="de-CH" sz="1000"/>
        </a:p>
      </cdr:txBody>
    </cdr:sp>
  </cdr:relSizeAnchor>
  <cdr:relSizeAnchor xmlns:cdr="http://schemas.openxmlformats.org/drawingml/2006/chartDrawing">
    <cdr:from>
      <cdr:x>0.26991</cdr:x>
      <cdr:y>0.2432</cdr:y>
    </cdr:from>
    <cdr:to>
      <cdr:x>0.32856</cdr:x>
      <cdr:y>0.37559</cdr:y>
    </cdr:to>
    <cdr:cxnSp macro="">
      <cdr:nvCxnSpPr>
        <cdr:cNvPr id="5" name="Gerade Verbindung mit Pfeil 4"/>
        <cdr:cNvCxnSpPr>
          <a:stCxn xmlns:a="http://schemas.openxmlformats.org/drawingml/2006/main" id="3" idx="2"/>
        </cdr:cNvCxnSpPr>
      </cdr:nvCxnSpPr>
      <cdr:spPr>
        <a:xfrm xmlns:a="http://schemas.openxmlformats.org/drawingml/2006/main">
          <a:off x="2511804" y="1461701"/>
          <a:ext cx="545721" cy="7957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0.63608</cdr:x>
      <cdr:y>0.39831</cdr:y>
    </cdr:from>
    <cdr:to>
      <cdr:x>0.95486</cdr:x>
      <cdr:y>0.46576</cdr:y>
    </cdr:to>
    <cdr:sp macro="" textlink="">
      <cdr:nvSpPr>
        <cdr:cNvPr id="8" name="Textfeld 1"/>
        <cdr:cNvSpPr txBox="1"/>
      </cdr:nvSpPr>
      <cdr:spPr>
        <a:xfrm xmlns:a="http://schemas.openxmlformats.org/drawingml/2006/main">
          <a:off x="5919349" y="2393950"/>
          <a:ext cx="2966518" cy="4053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/>
            <a:t>Gutes</a:t>
          </a:r>
          <a:r>
            <a:rPr lang="de-CH" sz="1000" baseline="0"/>
            <a:t> Teillastverhalten:</a:t>
          </a:r>
        </a:p>
        <a:p xmlns:a="http://schemas.openxmlformats.org/drawingml/2006/main">
          <a:r>
            <a:rPr lang="de-CH" sz="1000" baseline="0"/>
            <a:t>b</a:t>
          </a:r>
          <a:r>
            <a:rPr lang="de-CH" sz="1000"/>
            <a:t>ei Teillast</a:t>
          </a:r>
          <a:r>
            <a:rPr lang="de-CH" sz="1000" baseline="0"/>
            <a:t> ist der Wirkungsgrad immer noch sehr gut</a:t>
          </a:r>
          <a:endParaRPr lang="de-CH" sz="1000"/>
        </a:p>
      </cdr:txBody>
    </cdr:sp>
  </cdr:relSizeAnchor>
  <cdr:relSizeAnchor xmlns:cdr="http://schemas.openxmlformats.org/drawingml/2006/chartDrawing">
    <cdr:from>
      <cdr:x>0.70317</cdr:x>
      <cdr:y>0.2187</cdr:y>
    </cdr:from>
    <cdr:to>
      <cdr:x>0.79547</cdr:x>
      <cdr:y>0.39831</cdr:y>
    </cdr:to>
    <cdr:cxnSp macro="">
      <cdr:nvCxnSpPr>
        <cdr:cNvPr id="9" name="Gerade Verbindung mit Pfeil 8"/>
        <cdr:cNvCxnSpPr>
          <a:stCxn xmlns:a="http://schemas.openxmlformats.org/drawingml/2006/main" id="8" idx="0"/>
        </cdr:cNvCxnSpPr>
      </cdr:nvCxnSpPr>
      <cdr:spPr>
        <a:xfrm xmlns:a="http://schemas.openxmlformats.org/drawingml/2006/main" flipH="1" flipV="1">
          <a:off x="6543675" y="1314450"/>
          <a:ext cx="858933" cy="1079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0.33299</cdr:x>
      <cdr:y>0.53038</cdr:y>
    </cdr:from>
    <cdr:to>
      <cdr:x>0.84855</cdr:x>
      <cdr:y>0.62386</cdr:y>
    </cdr:to>
    <cdr:sp macro="" textlink="">
      <cdr:nvSpPr>
        <cdr:cNvPr id="14" name="Textfeld 1"/>
        <cdr:cNvSpPr txBox="1"/>
      </cdr:nvSpPr>
      <cdr:spPr>
        <a:xfrm xmlns:a="http://schemas.openxmlformats.org/drawingml/2006/main">
          <a:off x="3098800" y="3187700"/>
          <a:ext cx="4797724" cy="5618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/>
            <a:t>Wirkungsgrad mit Stufenform besser als mit Radius, da durch die Einschnürung</a:t>
          </a:r>
        </a:p>
        <a:p xmlns:a="http://schemas.openxmlformats.org/drawingml/2006/main">
          <a:r>
            <a:rPr lang="de-CH" sz="1000"/>
            <a:t>eine</a:t>
          </a:r>
          <a:r>
            <a:rPr lang="de-CH" sz="1000" baseline="0"/>
            <a:t> Abrisskante entsteht und dadurch eine Besserestrahlqualität als bei der gerundeten</a:t>
          </a:r>
        </a:p>
        <a:p xmlns:a="http://schemas.openxmlformats.org/drawingml/2006/main">
          <a:r>
            <a:rPr lang="de-CH" sz="1000" baseline="0"/>
            <a:t>Düsenform</a:t>
          </a:r>
          <a:endParaRPr lang="de-CH" sz="1000"/>
        </a:p>
      </cdr:txBody>
    </cdr:sp>
  </cdr:relSizeAnchor>
  <cdr:relSizeAnchor xmlns:cdr="http://schemas.openxmlformats.org/drawingml/2006/chartDrawing">
    <cdr:from>
      <cdr:x>0.50563</cdr:x>
      <cdr:y>0.23296</cdr:y>
    </cdr:from>
    <cdr:to>
      <cdr:x>0.5998</cdr:x>
      <cdr:y>0.5309</cdr:y>
    </cdr:to>
    <cdr:cxnSp macro="">
      <cdr:nvCxnSpPr>
        <cdr:cNvPr id="15" name="Gerade Verbindung mit Pfeil 14"/>
        <cdr:cNvCxnSpPr/>
      </cdr:nvCxnSpPr>
      <cdr:spPr>
        <a:xfrm xmlns:a="http://schemas.openxmlformats.org/drawingml/2006/main" flipV="1">
          <a:off x="4705350" y="1400175"/>
          <a:ext cx="876300" cy="17907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0.22448</cdr:x>
      <cdr:y>0.86927</cdr:y>
    </cdr:from>
    <cdr:to>
      <cdr:x>0.32385</cdr:x>
      <cdr:y>0.98863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2089150" y="5232400"/>
          <a:ext cx="924805" cy="718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/>
            <a:t>Düsenform</a:t>
          </a:r>
        </a:p>
        <a:p xmlns:a="http://schemas.openxmlformats.org/drawingml/2006/main">
          <a:r>
            <a:rPr lang="de-CH" sz="1000"/>
            <a:t>d</a:t>
          </a:r>
          <a:r>
            <a:rPr lang="de-CH" sz="700"/>
            <a:t>Düse</a:t>
          </a:r>
          <a:endParaRPr lang="de-CH" sz="1000"/>
        </a:p>
        <a:p xmlns:a="http://schemas.openxmlformats.org/drawingml/2006/main">
          <a:r>
            <a:rPr lang="de-CH" sz="1000"/>
            <a:t>d</a:t>
          </a:r>
          <a:r>
            <a:rPr lang="de-CH" sz="700"/>
            <a:t>Strahl</a:t>
          </a:r>
          <a:endParaRPr lang="de-CH" sz="1000"/>
        </a:p>
        <a:p xmlns:a="http://schemas.openxmlformats.org/drawingml/2006/main">
          <a:r>
            <a:rPr lang="de-CH" sz="1000"/>
            <a:t>Einschnürung</a:t>
          </a:r>
        </a:p>
      </cdr:txBody>
    </cdr:sp>
  </cdr:relSizeAnchor>
  <cdr:relSizeAnchor xmlns:cdr="http://schemas.openxmlformats.org/drawingml/2006/chartDrawing">
    <cdr:from>
      <cdr:x>0.10712</cdr:x>
      <cdr:y>0.39033</cdr:y>
    </cdr:from>
    <cdr:to>
      <cdr:x>0.44491</cdr:x>
      <cdr:y>0.43167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996950" y="2349500"/>
          <a:ext cx="3143681" cy="2488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/>
            <a:t>Düsendurchmesser bzw. Düssenöffnung steuert Leistung</a:t>
          </a:r>
        </a:p>
      </cdr:txBody>
    </cdr:sp>
  </cdr:relSizeAnchor>
  <cdr:relSizeAnchor xmlns:cdr="http://schemas.openxmlformats.org/drawingml/2006/chartDrawing">
    <cdr:from>
      <cdr:x>0.44491</cdr:x>
      <cdr:y>0.19147</cdr:y>
    </cdr:from>
    <cdr:to>
      <cdr:x>0.6806</cdr:x>
      <cdr:y>0.411</cdr:y>
    </cdr:to>
    <cdr:cxnSp macro="">
      <cdr:nvCxnSpPr>
        <cdr:cNvPr id="6" name="Gerade Verbindung mit Pfeil 5"/>
        <cdr:cNvCxnSpPr>
          <a:stCxn xmlns:a="http://schemas.openxmlformats.org/drawingml/2006/main" id="4" idx="3"/>
        </cdr:cNvCxnSpPr>
      </cdr:nvCxnSpPr>
      <cdr:spPr>
        <a:xfrm xmlns:a="http://schemas.openxmlformats.org/drawingml/2006/main" flipV="1">
          <a:off x="4140631" y="1152525"/>
          <a:ext cx="2193494" cy="13214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10" zoomScale="94" zoomScaleNormal="70" zoomScalePageLayoutView="70" workbookViewId="0">
      <selection activeCell="O25" sqref="O25"/>
    </sheetView>
  </sheetViews>
  <sheetFormatPr baseColWidth="10" defaultColWidth="10.83203125" defaultRowHeight="16" x14ac:dyDescent="0.2"/>
  <cols>
    <col min="1" max="1" width="10.83203125" style="1"/>
    <col min="2" max="2" width="9.6640625" style="1" customWidth="1"/>
    <col min="3" max="5" width="10.83203125" style="1"/>
    <col min="6" max="6" width="12.5" style="1" bestFit="1" customWidth="1"/>
    <col min="7" max="8" width="10.83203125" style="1"/>
    <col min="9" max="9" width="4.5" style="1" customWidth="1"/>
    <col min="10" max="10" width="14.1640625" style="1" customWidth="1"/>
    <col min="11" max="11" width="13.5" style="1" customWidth="1"/>
    <col min="12" max="12" width="10.83203125" style="1"/>
    <col min="13" max="13" width="4.5" style="1" customWidth="1"/>
    <col min="14" max="16384" width="10.83203125" style="1"/>
  </cols>
  <sheetData>
    <row r="1" spans="1:12" ht="21" x14ac:dyDescent="0.2">
      <c r="A1" s="20" t="s">
        <v>25</v>
      </c>
    </row>
    <row r="3" spans="1:12" x14ac:dyDescent="0.2">
      <c r="A3" s="25"/>
      <c r="B3" s="18" t="s">
        <v>28</v>
      </c>
    </row>
    <row r="4" spans="1:12" x14ac:dyDescent="0.2">
      <c r="A4" s="7"/>
      <c r="B4" s="18"/>
    </row>
    <row r="5" spans="1:12" x14ac:dyDescent="0.2">
      <c r="A5" s="19" t="s">
        <v>26</v>
      </c>
    </row>
    <row r="6" spans="1:12" x14ac:dyDescent="0.2">
      <c r="A6" s="18" t="s">
        <v>5</v>
      </c>
      <c r="B6" s="18">
        <v>330000</v>
      </c>
      <c r="C6" s="18" t="s">
        <v>17</v>
      </c>
      <c r="D6" s="18" t="s">
        <v>29</v>
      </c>
    </row>
    <row r="7" spans="1:12" x14ac:dyDescent="0.2">
      <c r="A7" s="18" t="s">
        <v>10</v>
      </c>
      <c r="B7" s="18">
        <v>998</v>
      </c>
      <c r="C7" s="18" t="s">
        <v>12</v>
      </c>
      <c r="D7" s="18" t="s">
        <v>30</v>
      </c>
    </row>
    <row r="8" spans="1:12" x14ac:dyDescent="0.2">
      <c r="A8" s="18" t="s">
        <v>23</v>
      </c>
      <c r="B8" s="18">
        <v>8.4889999999999993E-2</v>
      </c>
      <c r="C8" s="18" t="s">
        <v>8</v>
      </c>
      <c r="D8" s="18" t="s">
        <v>31</v>
      </c>
    </row>
    <row r="9" spans="1:12" x14ac:dyDescent="0.2">
      <c r="A9" s="18" t="s">
        <v>9</v>
      </c>
      <c r="B9" s="29">
        <f>SQRT(2*$B$6/$B$7)</f>
        <v>25.716194222524084</v>
      </c>
      <c r="C9" s="18" t="s">
        <v>11</v>
      </c>
      <c r="D9" s="18" t="s">
        <v>33</v>
      </c>
    </row>
    <row r="12" spans="1:12" x14ac:dyDescent="0.2">
      <c r="A12" s="12"/>
      <c r="B12" s="3" t="s">
        <v>0</v>
      </c>
      <c r="C12" s="24" t="s">
        <v>1</v>
      </c>
      <c r="D12" s="24" t="s">
        <v>3</v>
      </c>
      <c r="E12" s="22" t="s">
        <v>14</v>
      </c>
      <c r="F12" s="3" t="s">
        <v>20</v>
      </c>
      <c r="G12" s="24" t="s">
        <v>18</v>
      </c>
      <c r="H12" s="4" t="s">
        <v>7</v>
      </c>
      <c r="I12" s="7"/>
    </row>
    <row r="13" spans="1:12" s="15" customFormat="1" x14ac:dyDescent="0.2">
      <c r="A13" s="2"/>
      <c r="B13" s="3" t="s">
        <v>27</v>
      </c>
      <c r="C13" s="24" t="s">
        <v>2</v>
      </c>
      <c r="D13" s="24" t="s">
        <v>4</v>
      </c>
      <c r="E13" s="22" t="s">
        <v>15</v>
      </c>
      <c r="F13" s="3" t="s">
        <v>19</v>
      </c>
      <c r="G13" s="24" t="s">
        <v>32</v>
      </c>
      <c r="H13" s="4" t="s">
        <v>19</v>
      </c>
    </row>
    <row r="14" spans="1:12" x14ac:dyDescent="0.2">
      <c r="G14" s="7"/>
      <c r="I14" s="7"/>
    </row>
    <row r="15" spans="1:12" x14ac:dyDescent="0.2">
      <c r="A15" s="33" t="s">
        <v>36</v>
      </c>
      <c r="B15" s="3">
        <v>1</v>
      </c>
      <c r="C15" s="24">
        <v>0.85</v>
      </c>
      <c r="D15" s="24">
        <v>50.2</v>
      </c>
      <c r="E15" s="8">
        <f>C15*D15</f>
        <v>42.67</v>
      </c>
      <c r="F15" s="23">
        <f t="shared" ref="F15:F22" si="0">E15/$K$17</f>
        <v>0.23089826839826844</v>
      </c>
      <c r="G15" s="24">
        <v>338</v>
      </c>
      <c r="H15" s="11">
        <f>(2*PI()*G15/60*$B$8)/$B$9</f>
        <v>0.11684097024981792</v>
      </c>
      <c r="I15" s="7"/>
      <c r="J15" s="18" t="s">
        <v>22</v>
      </c>
      <c r="K15" s="26">
        <v>6.96E-3</v>
      </c>
      <c r="L15" s="18" t="s">
        <v>8</v>
      </c>
    </row>
    <row r="16" spans="1:12" x14ac:dyDescent="0.2">
      <c r="A16" s="34"/>
      <c r="B16" s="3">
        <v>2</v>
      </c>
      <c r="C16" s="24">
        <v>0.83</v>
      </c>
      <c r="D16" s="24">
        <v>75.099999999999994</v>
      </c>
      <c r="E16" s="8">
        <f t="shared" ref="E16:E52" si="1">C16*D16</f>
        <v>62.332999999999991</v>
      </c>
      <c r="F16" s="9">
        <f t="shared" si="0"/>
        <v>0.33729978354978352</v>
      </c>
      <c r="G16" s="24">
        <v>477</v>
      </c>
      <c r="H16" s="11">
        <f t="shared" ref="H16:H22" si="2">(2*PI()*G16/60*$B$8)/$B$9</f>
        <v>0.16489095505669571</v>
      </c>
      <c r="I16" s="7"/>
      <c r="J16" s="18" t="s">
        <v>6</v>
      </c>
      <c r="K16" s="27">
        <v>5.5999999999999995E-4</v>
      </c>
      <c r="L16" s="18" t="s">
        <v>13</v>
      </c>
    </row>
    <row r="17" spans="1:12" x14ac:dyDescent="0.2">
      <c r="A17" s="34"/>
      <c r="B17" s="3">
        <v>3</v>
      </c>
      <c r="C17" s="24">
        <v>0.74</v>
      </c>
      <c r="D17" s="24">
        <v>97.2</v>
      </c>
      <c r="E17" s="8">
        <f t="shared" si="1"/>
        <v>71.927999999999997</v>
      </c>
      <c r="F17" s="9">
        <f t="shared" si="0"/>
        <v>0.38922077922077924</v>
      </c>
      <c r="G17" s="24">
        <v>596</v>
      </c>
      <c r="H17" s="11">
        <f t="shared" si="2"/>
        <v>0.20602727298488602</v>
      </c>
      <c r="I17" s="7"/>
      <c r="J17" s="18" t="s">
        <v>16</v>
      </c>
      <c r="K17" s="28">
        <f>K16*B6</f>
        <v>184.79999999999998</v>
      </c>
      <c r="L17" s="18" t="s">
        <v>15</v>
      </c>
    </row>
    <row r="18" spans="1:12" x14ac:dyDescent="0.2">
      <c r="A18" s="34"/>
      <c r="B18" s="3">
        <v>4</v>
      </c>
      <c r="C18" s="24">
        <v>0.69</v>
      </c>
      <c r="D18" s="24">
        <v>115.1</v>
      </c>
      <c r="E18" s="8">
        <f t="shared" si="1"/>
        <v>79.418999999999997</v>
      </c>
      <c r="F18" s="9">
        <f t="shared" si="0"/>
        <v>0.42975649350649353</v>
      </c>
      <c r="G18" s="24">
        <v>695</v>
      </c>
      <c r="H18" s="11">
        <f t="shared" si="2"/>
        <v>0.24024992403438891</v>
      </c>
      <c r="I18" s="7"/>
      <c r="J18" s="18" t="s">
        <v>21</v>
      </c>
      <c r="K18" s="29">
        <f>4*K16/(K15^2*PI())</f>
        <v>14.719046130839837</v>
      </c>
      <c r="L18" s="18" t="s">
        <v>11</v>
      </c>
    </row>
    <row r="19" spans="1:12" x14ac:dyDescent="0.2">
      <c r="A19" s="34"/>
      <c r="B19" s="3">
        <v>5</v>
      </c>
      <c r="C19" s="24">
        <v>0.65</v>
      </c>
      <c r="D19" s="24">
        <v>129.80000000000001</v>
      </c>
      <c r="E19" s="8">
        <f t="shared" si="1"/>
        <v>84.37</v>
      </c>
      <c r="F19" s="9">
        <f t="shared" si="0"/>
        <v>0.45654761904761909</v>
      </c>
      <c r="G19" s="24">
        <v>773</v>
      </c>
      <c r="H19" s="11">
        <f t="shared" si="2"/>
        <v>0.26721322486126997</v>
      </c>
      <c r="I19" s="7"/>
      <c r="J19" s="18" t="s">
        <v>24</v>
      </c>
      <c r="K19" s="29">
        <f>K18/$B$9</f>
        <v>0.57236486874670756</v>
      </c>
      <c r="L19" s="18" t="s">
        <v>19</v>
      </c>
    </row>
    <row r="20" spans="1:12" x14ac:dyDescent="0.2">
      <c r="A20" s="34"/>
      <c r="B20" s="3">
        <v>6</v>
      </c>
      <c r="C20" s="24">
        <v>0.6</v>
      </c>
      <c r="D20" s="24">
        <v>141.9</v>
      </c>
      <c r="E20" s="8">
        <f t="shared" si="1"/>
        <v>85.14</v>
      </c>
      <c r="F20" s="9">
        <f t="shared" si="0"/>
        <v>0.46071428571428574</v>
      </c>
      <c r="G20" s="24">
        <v>845</v>
      </c>
      <c r="H20" s="11">
        <f t="shared" si="2"/>
        <v>0.2921024256245448</v>
      </c>
      <c r="I20" s="7"/>
      <c r="J20" s="18" t="s">
        <v>34</v>
      </c>
      <c r="K20" s="29">
        <f>(K15*K19)*1000</f>
        <v>3.9836594864770847</v>
      </c>
      <c r="L20" s="18" t="s">
        <v>35</v>
      </c>
    </row>
    <row r="21" spans="1:12" x14ac:dyDescent="0.2">
      <c r="A21" s="34"/>
      <c r="B21" s="3">
        <v>7</v>
      </c>
      <c r="C21" s="24">
        <v>0.56999999999999995</v>
      </c>
      <c r="D21" s="24">
        <v>154.1</v>
      </c>
      <c r="E21" s="8">
        <f t="shared" si="1"/>
        <v>87.836999999999989</v>
      </c>
      <c r="F21" s="9">
        <f t="shared" si="0"/>
        <v>0.47530844155844154</v>
      </c>
      <c r="G21" s="24">
        <v>912</v>
      </c>
      <c r="H21" s="11">
        <f t="shared" si="2"/>
        <v>0.31526320966814775</v>
      </c>
      <c r="I21" s="7"/>
    </row>
    <row r="22" spans="1:12" x14ac:dyDescent="0.2">
      <c r="A22" s="35"/>
      <c r="B22" s="3">
        <v>8</v>
      </c>
      <c r="C22" s="24">
        <v>0.54</v>
      </c>
      <c r="D22" s="24">
        <v>165.4</v>
      </c>
      <c r="E22" s="8">
        <f t="shared" si="1"/>
        <v>89.316000000000003</v>
      </c>
      <c r="F22" s="9">
        <f t="shared" si="0"/>
        <v>0.48331168831168836</v>
      </c>
      <c r="G22" s="24">
        <v>973</v>
      </c>
      <c r="H22" s="11">
        <f t="shared" si="2"/>
        <v>0.33634989364814444</v>
      </c>
      <c r="I22" s="7"/>
    </row>
    <row r="23" spans="1:12" x14ac:dyDescent="0.2">
      <c r="A23" s="5"/>
      <c r="B23" s="6"/>
      <c r="C23" s="6"/>
      <c r="D23" s="6"/>
      <c r="E23" s="6"/>
      <c r="F23" s="10"/>
    </row>
    <row r="24" spans="1:12" x14ac:dyDescent="0.2">
      <c r="A24" s="21"/>
      <c r="B24" s="15"/>
      <c r="C24" s="15"/>
      <c r="D24" s="15"/>
      <c r="E24" s="15"/>
      <c r="F24" s="10"/>
    </row>
    <row r="25" spans="1:12" x14ac:dyDescent="0.2">
      <c r="A25" s="33" t="s">
        <v>37</v>
      </c>
      <c r="B25" s="3">
        <v>1</v>
      </c>
      <c r="C25" s="24">
        <v>1.83</v>
      </c>
      <c r="D25" s="24">
        <v>105.7</v>
      </c>
      <c r="E25" s="8">
        <f t="shared" si="1"/>
        <v>193.43100000000001</v>
      </c>
      <c r="F25" s="23">
        <f t="shared" ref="F25:F32" si="3">E25/$K$27</f>
        <v>0.39874458874458879</v>
      </c>
      <c r="G25" s="24">
        <v>787</v>
      </c>
      <c r="H25" s="11">
        <f>(2*PI()*G25/60*$B$8)/$B$9</f>
        <v>0.27205279167635116</v>
      </c>
      <c r="J25" s="18" t="s">
        <v>22</v>
      </c>
      <c r="K25" s="27">
        <v>9.6799999999999994E-3</v>
      </c>
      <c r="L25" s="18" t="s">
        <v>8</v>
      </c>
    </row>
    <row r="26" spans="1:12" x14ac:dyDescent="0.2">
      <c r="A26" s="34"/>
      <c r="B26" s="3">
        <v>2</v>
      </c>
      <c r="C26" s="24">
        <v>1.63</v>
      </c>
      <c r="D26" s="24">
        <v>152.9</v>
      </c>
      <c r="E26" s="8">
        <f t="shared" si="1"/>
        <v>249.227</v>
      </c>
      <c r="F26" s="9">
        <f t="shared" si="3"/>
        <v>0.5137641723356009</v>
      </c>
      <c r="G26" s="24">
        <v>1022</v>
      </c>
      <c r="H26" s="11">
        <f t="shared" ref="H26:H32" si="4">(2*PI()*G26/60*$B$8)/$B$9</f>
        <v>0.35328837750092873</v>
      </c>
      <c r="J26" s="18" t="s">
        <v>6</v>
      </c>
      <c r="K26" s="27">
        <v>1.47E-3</v>
      </c>
      <c r="L26" s="18" t="s">
        <v>13</v>
      </c>
    </row>
    <row r="27" spans="1:12" x14ac:dyDescent="0.2">
      <c r="A27" s="34"/>
      <c r="B27" s="3">
        <v>3</v>
      </c>
      <c r="C27" s="24">
        <v>1.42</v>
      </c>
      <c r="D27" s="24">
        <v>184.5</v>
      </c>
      <c r="E27" s="8">
        <f t="shared" si="1"/>
        <v>261.99</v>
      </c>
      <c r="F27" s="9">
        <f t="shared" si="3"/>
        <v>0.54007421150278301</v>
      </c>
      <c r="G27" s="24">
        <v>1183</v>
      </c>
      <c r="H27" s="11">
        <f t="shared" si="4"/>
        <v>0.40894339587436268</v>
      </c>
      <c r="J27" s="18" t="s">
        <v>16</v>
      </c>
      <c r="K27" s="28">
        <f>K26*B6</f>
        <v>485.09999999999997</v>
      </c>
      <c r="L27" s="18" t="s">
        <v>15</v>
      </c>
    </row>
    <row r="28" spans="1:12" x14ac:dyDescent="0.2">
      <c r="A28" s="34"/>
      <c r="B28" s="3">
        <v>4</v>
      </c>
      <c r="C28" s="24">
        <v>1.25</v>
      </c>
      <c r="D28" s="24">
        <v>205.5</v>
      </c>
      <c r="E28" s="8">
        <f t="shared" si="1"/>
        <v>256.875</v>
      </c>
      <c r="F28" s="9">
        <f t="shared" si="3"/>
        <v>0.52952999381570809</v>
      </c>
      <c r="G28" s="24">
        <v>1281</v>
      </c>
      <c r="H28" s="11">
        <f t="shared" si="4"/>
        <v>0.44282036357993126</v>
      </c>
      <c r="J28" s="18" t="s">
        <v>21</v>
      </c>
      <c r="K28" s="28">
        <f>4*K26/(K25^2*PI())</f>
        <v>19.974537800106393</v>
      </c>
      <c r="L28" s="18" t="s">
        <v>11</v>
      </c>
    </row>
    <row r="29" spans="1:12" x14ac:dyDescent="0.2">
      <c r="A29" s="34"/>
      <c r="B29" s="3">
        <v>5</v>
      </c>
      <c r="C29" s="24">
        <v>1.1100000000000001</v>
      </c>
      <c r="D29" s="24">
        <v>222</v>
      </c>
      <c r="E29" s="8">
        <f t="shared" si="1"/>
        <v>246.42000000000002</v>
      </c>
      <c r="F29" s="9">
        <f t="shared" si="3"/>
        <v>0.50797773654916523</v>
      </c>
      <c r="G29" s="24">
        <v>1359</v>
      </c>
      <c r="H29" s="11">
        <f t="shared" si="4"/>
        <v>0.4697836644068123</v>
      </c>
      <c r="J29" s="18" t="s">
        <v>24</v>
      </c>
      <c r="K29" s="29">
        <f>K28/$B$9</f>
        <v>0.77672993240233279</v>
      </c>
      <c r="L29" s="18" t="s">
        <v>19</v>
      </c>
    </row>
    <row r="30" spans="1:12" x14ac:dyDescent="0.2">
      <c r="A30" s="34"/>
      <c r="B30" s="3">
        <v>6</v>
      </c>
      <c r="C30" s="24">
        <v>1</v>
      </c>
      <c r="D30" s="24">
        <v>236</v>
      </c>
      <c r="E30" s="8">
        <f t="shared" si="1"/>
        <v>236</v>
      </c>
      <c r="F30" s="9">
        <f t="shared" si="3"/>
        <v>0.48649762935477225</v>
      </c>
      <c r="G30" s="24">
        <v>1424</v>
      </c>
      <c r="H30" s="11">
        <f t="shared" si="4"/>
        <v>0.49225308176254656</v>
      </c>
      <c r="J30" s="18" t="s">
        <v>34</v>
      </c>
      <c r="K30" s="29">
        <f>(K25*K29)*1000</f>
        <v>7.5187457456545808</v>
      </c>
      <c r="L30" s="18" t="s">
        <v>35</v>
      </c>
    </row>
    <row r="31" spans="1:12" x14ac:dyDescent="0.2">
      <c r="A31" s="34"/>
      <c r="B31" s="3">
        <v>7</v>
      </c>
      <c r="C31" s="24">
        <v>0.91</v>
      </c>
      <c r="D31" s="24">
        <v>247</v>
      </c>
      <c r="E31" s="8">
        <f t="shared" si="1"/>
        <v>224.77</v>
      </c>
      <c r="F31" s="9">
        <f t="shared" si="3"/>
        <v>0.4633477633477634</v>
      </c>
      <c r="G31" s="24">
        <v>1477</v>
      </c>
      <c r="H31" s="11">
        <f t="shared" si="4"/>
        <v>0.5105742989910681</v>
      </c>
    </row>
    <row r="32" spans="1:12" x14ac:dyDescent="0.2">
      <c r="A32" s="34"/>
      <c r="B32" s="3">
        <v>8</v>
      </c>
      <c r="C32" s="24">
        <v>0.84</v>
      </c>
      <c r="D32" s="24">
        <v>258</v>
      </c>
      <c r="E32" s="8">
        <f t="shared" si="1"/>
        <v>216.72</v>
      </c>
      <c r="F32" s="9">
        <f t="shared" si="3"/>
        <v>0.44675324675324679</v>
      </c>
      <c r="G32" s="24">
        <v>1530</v>
      </c>
      <c r="H32" s="11">
        <f t="shared" si="4"/>
        <v>0.52889551621958997</v>
      </c>
    </row>
    <row r="33" spans="1:12" x14ac:dyDescent="0.2">
      <c r="A33" s="5"/>
      <c r="B33" s="6"/>
      <c r="C33" s="6"/>
      <c r="D33" s="6"/>
      <c r="E33" s="6"/>
      <c r="F33" s="10"/>
    </row>
    <row r="34" spans="1:12" x14ac:dyDescent="0.2">
      <c r="A34" s="21"/>
      <c r="B34" s="15"/>
      <c r="C34" s="15"/>
      <c r="D34" s="15"/>
      <c r="E34" s="15"/>
      <c r="F34" s="10"/>
    </row>
    <row r="35" spans="1:12" x14ac:dyDescent="0.2">
      <c r="A35" s="33" t="s">
        <v>38</v>
      </c>
      <c r="B35" s="3">
        <v>1</v>
      </c>
      <c r="C35" s="24">
        <v>1.98</v>
      </c>
      <c r="D35" s="24">
        <v>114</v>
      </c>
      <c r="E35" s="3">
        <f t="shared" si="1"/>
        <v>225.72</v>
      </c>
      <c r="F35" s="23">
        <f t="shared" ref="F35:F42" si="5">E35/$K$37</f>
        <v>0.43291139240506332</v>
      </c>
      <c r="G35" s="24">
        <v>840</v>
      </c>
      <c r="H35" s="11">
        <f>(2*PI()*G35/60*$B$8)/$B$9</f>
        <v>0.29037400890487292</v>
      </c>
      <c r="J35" s="18" t="s">
        <v>22</v>
      </c>
      <c r="K35" s="27">
        <v>9.3799999999999994E-3</v>
      </c>
      <c r="L35" s="18" t="s">
        <v>8</v>
      </c>
    </row>
    <row r="36" spans="1:12" x14ac:dyDescent="0.2">
      <c r="A36" s="34"/>
      <c r="B36" s="3">
        <v>2</v>
      </c>
      <c r="C36" s="24">
        <v>1.7</v>
      </c>
      <c r="D36" s="24">
        <v>159</v>
      </c>
      <c r="E36" s="3">
        <f t="shared" si="1"/>
        <v>270.3</v>
      </c>
      <c r="F36" s="9">
        <f t="shared" si="5"/>
        <v>0.5184119677790564</v>
      </c>
      <c r="G36" s="24">
        <v>1075</v>
      </c>
      <c r="H36" s="11">
        <f t="shared" ref="H36:H42" si="6">(2*PI()*G36/60*$B$8)/$B$9</f>
        <v>0.37160959472945049</v>
      </c>
      <c r="J36" s="18" t="s">
        <v>6</v>
      </c>
      <c r="K36" s="27">
        <v>1.58E-3</v>
      </c>
      <c r="L36" s="18" t="s">
        <v>13</v>
      </c>
    </row>
    <row r="37" spans="1:12" x14ac:dyDescent="0.2">
      <c r="A37" s="34"/>
      <c r="B37" s="3">
        <v>3</v>
      </c>
      <c r="C37" s="24">
        <v>1.47</v>
      </c>
      <c r="D37" s="24">
        <v>189</v>
      </c>
      <c r="E37" s="3">
        <f t="shared" si="1"/>
        <v>277.83</v>
      </c>
      <c r="F37" s="9">
        <f t="shared" si="5"/>
        <v>0.53285385500575377</v>
      </c>
      <c r="G37" s="24">
        <v>1214</v>
      </c>
      <c r="H37" s="11">
        <f t="shared" si="6"/>
        <v>0.41965957953632821</v>
      </c>
      <c r="J37" s="18" t="s">
        <v>16</v>
      </c>
      <c r="K37" s="28">
        <f>K36*B6</f>
        <v>521.4</v>
      </c>
      <c r="L37" s="18" t="s">
        <v>15</v>
      </c>
    </row>
    <row r="38" spans="1:12" x14ac:dyDescent="0.2">
      <c r="A38" s="34"/>
      <c r="B38" s="3">
        <v>4</v>
      </c>
      <c r="C38" s="24">
        <v>1.28</v>
      </c>
      <c r="D38" s="24">
        <v>210</v>
      </c>
      <c r="E38" s="3">
        <f t="shared" si="1"/>
        <v>268.8</v>
      </c>
      <c r="F38" s="9">
        <f t="shared" si="5"/>
        <v>0.51553509781357887</v>
      </c>
      <c r="G38" s="24">
        <v>1312</v>
      </c>
      <c r="H38" s="11">
        <f t="shared" si="6"/>
        <v>0.45353654724189674</v>
      </c>
      <c r="J38" s="18" t="s">
        <v>21</v>
      </c>
      <c r="K38" s="18">
        <f>4*K36/(K35^2*PI())</f>
        <v>22.864490531066384</v>
      </c>
      <c r="L38" s="18" t="s">
        <v>11</v>
      </c>
    </row>
    <row r="39" spans="1:12" x14ac:dyDescent="0.2">
      <c r="A39" s="34"/>
      <c r="B39" s="3">
        <v>5</v>
      </c>
      <c r="C39" s="24">
        <v>1.1299999999999999</v>
      </c>
      <c r="D39" s="24">
        <v>226</v>
      </c>
      <c r="E39" s="3">
        <f t="shared" si="1"/>
        <v>255.37999999999997</v>
      </c>
      <c r="F39" s="9">
        <f t="shared" si="5"/>
        <v>0.48979670118910623</v>
      </c>
      <c r="G39" s="24">
        <v>1385</v>
      </c>
      <c r="H39" s="11">
        <f t="shared" si="6"/>
        <v>0.47877143134910599</v>
      </c>
      <c r="J39" s="18" t="s">
        <v>24</v>
      </c>
      <c r="K39" s="29">
        <f>K38/$B$9</f>
        <v>0.88910864232935471</v>
      </c>
      <c r="L39" s="18" t="s">
        <v>19</v>
      </c>
    </row>
    <row r="40" spans="1:12" x14ac:dyDescent="0.2">
      <c r="A40" s="34"/>
      <c r="B40" s="3">
        <v>6</v>
      </c>
      <c r="C40" s="24">
        <v>1.02</v>
      </c>
      <c r="D40" s="24">
        <v>240</v>
      </c>
      <c r="E40" s="3">
        <f t="shared" si="1"/>
        <v>244.8</v>
      </c>
      <c r="F40" s="9">
        <f t="shared" si="5"/>
        <v>0.46950517836593791</v>
      </c>
      <c r="G40" s="24">
        <v>1450</v>
      </c>
      <c r="H40" s="11">
        <f t="shared" si="6"/>
        <v>0.5012408487048402</v>
      </c>
      <c r="J40" s="18" t="s">
        <v>34</v>
      </c>
      <c r="K40" s="29">
        <f>(K35*K39)*1000</f>
        <v>8.3398390650493468</v>
      </c>
      <c r="L40" s="18" t="s">
        <v>35</v>
      </c>
    </row>
    <row r="41" spans="1:12" x14ac:dyDescent="0.2">
      <c r="A41" s="34"/>
      <c r="B41" s="3">
        <v>7</v>
      </c>
      <c r="C41" s="24">
        <v>0.93</v>
      </c>
      <c r="D41" s="24">
        <v>251</v>
      </c>
      <c r="E41" s="3">
        <f t="shared" si="1"/>
        <v>233.43</v>
      </c>
      <c r="F41" s="9">
        <f t="shared" si="5"/>
        <v>0.44769850402761796</v>
      </c>
      <c r="G41" s="24">
        <v>1500</v>
      </c>
      <c r="H41" s="11">
        <f t="shared" si="6"/>
        <v>0.51852501590155886</v>
      </c>
    </row>
    <row r="42" spans="1:12" x14ac:dyDescent="0.2">
      <c r="A42" s="35"/>
      <c r="B42" s="3">
        <v>8</v>
      </c>
      <c r="C42" s="24">
        <v>0.85</v>
      </c>
      <c r="D42" s="24">
        <v>262</v>
      </c>
      <c r="E42" s="3">
        <f t="shared" si="1"/>
        <v>222.7</v>
      </c>
      <c r="F42" s="9">
        <f t="shared" si="5"/>
        <v>0.42711929420790179</v>
      </c>
      <c r="G42" s="24">
        <v>1555</v>
      </c>
      <c r="H42" s="11">
        <f t="shared" si="6"/>
        <v>0.53753759981794935</v>
      </c>
    </row>
    <row r="43" spans="1:12" x14ac:dyDescent="0.2">
      <c r="A43" s="5"/>
      <c r="B43" s="6"/>
      <c r="C43" s="6"/>
      <c r="D43" s="6"/>
      <c r="E43" s="6"/>
      <c r="F43" s="10"/>
    </row>
    <row r="44" spans="1:12" x14ac:dyDescent="0.2">
      <c r="A44" s="21"/>
      <c r="B44" s="15"/>
      <c r="C44" s="15"/>
      <c r="D44" s="15"/>
      <c r="E44" s="15"/>
      <c r="F44" s="10"/>
    </row>
    <row r="45" spans="1:12" x14ac:dyDescent="0.2">
      <c r="A45" s="33" t="s">
        <v>39</v>
      </c>
      <c r="B45" s="3">
        <v>1</v>
      </c>
      <c r="C45" s="24">
        <v>1.87</v>
      </c>
      <c r="D45" s="24">
        <v>109</v>
      </c>
      <c r="E45" s="3">
        <f t="shared" si="1"/>
        <v>203.83</v>
      </c>
      <c r="F45" s="23">
        <f t="shared" ref="F45:F52" si="7">E45/$K$47</f>
        <v>0.42305936073059369</v>
      </c>
      <c r="G45" s="24">
        <v>795</v>
      </c>
      <c r="H45" s="11">
        <f>(2*PI()*G45/60*$B$8)/$B$9</f>
        <v>0.27481825842782615</v>
      </c>
      <c r="J45" s="18" t="s">
        <v>22</v>
      </c>
      <c r="K45" s="27">
        <v>9.5600000000000008E-3</v>
      </c>
      <c r="L45" s="18" t="s">
        <v>8</v>
      </c>
    </row>
    <row r="46" spans="1:12" x14ac:dyDescent="0.2">
      <c r="A46" s="34"/>
      <c r="B46" s="3">
        <v>2</v>
      </c>
      <c r="C46" s="24">
        <v>1.66</v>
      </c>
      <c r="D46" s="24">
        <v>152</v>
      </c>
      <c r="E46" s="3">
        <f t="shared" si="1"/>
        <v>252.32</v>
      </c>
      <c r="F46" s="9">
        <f t="shared" si="7"/>
        <v>0.52370278123702785</v>
      </c>
      <c r="G46" s="24">
        <v>1020</v>
      </c>
      <c r="H46" s="11">
        <f t="shared" ref="H46:H52" si="8">(2*PI()*G46/60*$B$8)/$B$9</f>
        <v>0.35259701081306</v>
      </c>
      <c r="J46" s="18" t="s">
        <v>6</v>
      </c>
      <c r="K46" s="27">
        <v>1.4599999999999999E-3</v>
      </c>
      <c r="L46" s="18" t="s">
        <v>13</v>
      </c>
    </row>
    <row r="47" spans="1:12" x14ac:dyDescent="0.2">
      <c r="A47" s="34"/>
      <c r="B47" s="3">
        <v>3</v>
      </c>
      <c r="C47" s="24">
        <v>1.43</v>
      </c>
      <c r="D47" s="24">
        <v>184</v>
      </c>
      <c r="E47" s="3">
        <f t="shared" si="1"/>
        <v>263.12</v>
      </c>
      <c r="F47" s="9">
        <f t="shared" si="7"/>
        <v>0.54611872146118723</v>
      </c>
      <c r="G47" s="24">
        <v>1180</v>
      </c>
      <c r="H47" s="11">
        <f t="shared" si="8"/>
        <v>0.40790634584255958</v>
      </c>
      <c r="J47" s="18" t="s">
        <v>16</v>
      </c>
      <c r="K47" s="28">
        <f>K46*B6</f>
        <v>481.79999999999995</v>
      </c>
      <c r="L47" s="18" t="s">
        <v>15</v>
      </c>
    </row>
    <row r="48" spans="1:12" x14ac:dyDescent="0.2">
      <c r="A48" s="34"/>
      <c r="B48" s="3">
        <v>4</v>
      </c>
      <c r="C48" s="24">
        <v>1.25</v>
      </c>
      <c r="D48" s="24">
        <v>206</v>
      </c>
      <c r="E48" s="3">
        <f t="shared" si="1"/>
        <v>257.5</v>
      </c>
      <c r="F48" s="9">
        <f t="shared" si="7"/>
        <v>0.53445413034454137</v>
      </c>
      <c r="G48" s="24">
        <v>1280</v>
      </c>
      <c r="H48" s="11">
        <f t="shared" si="8"/>
        <v>0.44247468023599684</v>
      </c>
      <c r="J48" s="18" t="s">
        <v>21</v>
      </c>
      <c r="K48" s="18">
        <f>4*K46/(K45^2*PI())</f>
        <v>20.339823962655341</v>
      </c>
      <c r="L48" s="18" t="s">
        <v>11</v>
      </c>
    </row>
    <row r="49" spans="1:17" x14ac:dyDescent="0.2">
      <c r="A49" s="34"/>
      <c r="B49" s="3">
        <v>5</v>
      </c>
      <c r="C49" s="24">
        <v>1.1100000000000001</v>
      </c>
      <c r="D49" s="24">
        <v>222</v>
      </c>
      <c r="E49" s="3">
        <f t="shared" si="1"/>
        <v>246.42000000000002</v>
      </c>
      <c r="F49" s="9">
        <f t="shared" si="7"/>
        <v>0.5114570361145705</v>
      </c>
      <c r="G49" s="24">
        <v>1360</v>
      </c>
      <c r="H49" s="11">
        <f t="shared" si="8"/>
        <v>0.47012934775074672</v>
      </c>
      <c r="J49" s="18" t="s">
        <v>24</v>
      </c>
      <c r="K49" s="29">
        <f>K48/$B$9</f>
        <v>0.79093445113430771</v>
      </c>
      <c r="L49" s="18" t="s">
        <v>19</v>
      </c>
    </row>
    <row r="50" spans="1:17" x14ac:dyDescent="0.2">
      <c r="A50" s="34"/>
      <c r="B50" s="3">
        <v>6</v>
      </c>
      <c r="C50" s="24">
        <v>1</v>
      </c>
      <c r="D50" s="24">
        <v>236</v>
      </c>
      <c r="E50" s="3">
        <f t="shared" si="1"/>
        <v>236</v>
      </c>
      <c r="F50" s="9">
        <f t="shared" si="7"/>
        <v>0.48982980489829808</v>
      </c>
      <c r="G50" s="24">
        <v>1420</v>
      </c>
      <c r="H50" s="11">
        <f t="shared" si="8"/>
        <v>0.49087034838680899</v>
      </c>
      <c r="J50" s="18" t="s">
        <v>34</v>
      </c>
      <c r="K50" s="29">
        <f>(K45*K49)*1000</f>
        <v>7.5613333528439819</v>
      </c>
      <c r="L50" s="18" t="s">
        <v>35</v>
      </c>
    </row>
    <row r="51" spans="1:17" x14ac:dyDescent="0.2">
      <c r="A51" s="34"/>
      <c r="B51" s="3">
        <v>7</v>
      </c>
      <c r="C51" s="24">
        <v>0.92</v>
      </c>
      <c r="D51" s="24">
        <v>247</v>
      </c>
      <c r="E51" s="3">
        <f t="shared" si="1"/>
        <v>227.24</v>
      </c>
      <c r="F51" s="9">
        <f t="shared" si="7"/>
        <v>0.47164798671647995</v>
      </c>
      <c r="G51" s="24">
        <v>1480</v>
      </c>
      <c r="H51" s="11">
        <f t="shared" si="8"/>
        <v>0.51161134902287142</v>
      </c>
    </row>
    <row r="52" spans="1:17" x14ac:dyDescent="0.2">
      <c r="A52" s="35"/>
      <c r="B52" s="3">
        <v>8</v>
      </c>
      <c r="C52" s="24">
        <v>0.84</v>
      </c>
      <c r="D52" s="24">
        <v>258</v>
      </c>
      <c r="E52" s="3">
        <f t="shared" si="1"/>
        <v>216.72</v>
      </c>
      <c r="F52" s="9">
        <f t="shared" si="7"/>
        <v>0.44981320049813206</v>
      </c>
      <c r="G52" s="24">
        <v>1525</v>
      </c>
      <c r="H52" s="11">
        <f t="shared" si="8"/>
        <v>0.52716709949991813</v>
      </c>
    </row>
    <row r="53" spans="1:17" x14ac:dyDescent="0.2">
      <c r="F53" s="10"/>
    </row>
    <row r="54" spans="1:17" x14ac:dyDescent="0.2">
      <c r="F54" s="10"/>
    </row>
    <row r="55" spans="1:17" x14ac:dyDescent="0.2">
      <c r="A55" s="13"/>
      <c r="B55" s="15"/>
      <c r="C55" s="15"/>
      <c r="D55" s="15"/>
      <c r="E55" s="15"/>
      <c r="F55" s="13"/>
      <c r="G55" s="15"/>
      <c r="H55" s="14"/>
      <c r="I55" s="15"/>
      <c r="J55" s="30"/>
      <c r="K55" s="31"/>
      <c r="L55" s="30"/>
      <c r="M55" s="15"/>
      <c r="N55" s="15"/>
      <c r="O55" s="15"/>
      <c r="P55" s="15"/>
      <c r="Q55" s="15"/>
    </row>
    <row r="56" spans="1:17" x14ac:dyDescent="0.2">
      <c r="A56" s="13"/>
      <c r="B56" s="15"/>
      <c r="C56" s="15"/>
      <c r="D56" s="15"/>
      <c r="E56" s="15"/>
      <c r="F56" s="13"/>
      <c r="G56" s="15"/>
      <c r="H56" s="14"/>
      <c r="I56" s="15"/>
      <c r="J56" s="30"/>
      <c r="K56" s="31"/>
      <c r="L56" s="30"/>
      <c r="M56" s="15"/>
      <c r="N56" s="15"/>
      <c r="O56" s="15"/>
      <c r="P56" s="15"/>
      <c r="Q56" s="15"/>
    </row>
    <row r="57" spans="1:17" x14ac:dyDescent="0.2">
      <c r="A57" s="13"/>
      <c r="B57" s="15"/>
      <c r="C57" s="15"/>
      <c r="D57" s="15"/>
      <c r="E57" s="15"/>
      <c r="F57" s="13"/>
      <c r="G57" s="15"/>
      <c r="H57" s="14"/>
      <c r="I57" s="15"/>
      <c r="J57" s="30"/>
      <c r="K57" s="31"/>
      <c r="L57" s="30"/>
      <c r="M57" s="15"/>
      <c r="N57" s="15"/>
      <c r="O57" s="15"/>
      <c r="P57" s="15"/>
      <c r="Q57" s="15"/>
    </row>
    <row r="58" spans="1:17" x14ac:dyDescent="0.2">
      <c r="A58" s="13"/>
      <c r="B58" s="15"/>
      <c r="C58" s="15"/>
      <c r="D58" s="15"/>
      <c r="E58" s="15"/>
      <c r="F58" s="13"/>
      <c r="G58" s="15"/>
      <c r="H58" s="14"/>
      <c r="I58" s="15"/>
      <c r="J58" s="30"/>
      <c r="K58" s="30"/>
      <c r="L58" s="30"/>
      <c r="M58" s="15"/>
      <c r="N58" s="15"/>
      <c r="O58" s="15"/>
      <c r="P58" s="15"/>
      <c r="Q58" s="15"/>
    </row>
    <row r="59" spans="1:17" x14ac:dyDescent="0.2">
      <c r="A59" s="13"/>
      <c r="B59" s="15"/>
      <c r="C59" s="15"/>
      <c r="D59" s="15"/>
      <c r="E59" s="15"/>
      <c r="F59" s="13"/>
      <c r="G59" s="15"/>
      <c r="H59" s="14"/>
      <c r="I59" s="15"/>
      <c r="J59" s="30"/>
      <c r="K59" s="32"/>
      <c r="L59" s="30"/>
      <c r="M59" s="15"/>
      <c r="N59" s="15"/>
      <c r="O59" s="15"/>
      <c r="P59" s="15"/>
      <c r="Q59" s="15"/>
    </row>
    <row r="60" spans="1:17" x14ac:dyDescent="0.2">
      <c r="A60" s="13"/>
      <c r="B60" s="15"/>
      <c r="C60" s="15"/>
      <c r="D60" s="15"/>
      <c r="E60" s="15"/>
      <c r="F60" s="13"/>
      <c r="G60" s="15"/>
      <c r="H60" s="14"/>
      <c r="I60" s="15"/>
      <c r="J60" s="30"/>
      <c r="K60" s="32"/>
      <c r="L60" s="30"/>
      <c r="M60" s="15"/>
      <c r="N60" s="15"/>
      <c r="O60" s="15"/>
      <c r="P60" s="15"/>
      <c r="Q60" s="15"/>
    </row>
    <row r="61" spans="1:17" x14ac:dyDescent="0.2">
      <c r="A61" s="13"/>
      <c r="B61" s="15"/>
      <c r="C61" s="15"/>
      <c r="D61" s="15"/>
      <c r="E61" s="15"/>
      <c r="F61" s="13"/>
      <c r="G61" s="15"/>
      <c r="H61" s="14"/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2">
      <c r="A62" s="13"/>
      <c r="B62" s="15"/>
      <c r="C62" s="15"/>
      <c r="D62" s="15"/>
      <c r="E62" s="15"/>
      <c r="F62" s="13"/>
      <c r="G62" s="15"/>
      <c r="H62" s="14"/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2">
      <c r="A63" s="13"/>
      <c r="B63" s="15"/>
      <c r="C63" s="15"/>
      <c r="D63" s="15"/>
      <c r="E63" s="15"/>
      <c r="F63" s="1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2">
      <c r="A64" s="13"/>
      <c r="B64" s="15"/>
      <c r="C64" s="15"/>
      <c r="D64" s="15"/>
      <c r="E64" s="15"/>
      <c r="F64" s="1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2">
      <c r="A65" s="13"/>
      <c r="B65" s="15"/>
      <c r="C65" s="15"/>
      <c r="D65" s="15"/>
      <c r="E65" s="15"/>
      <c r="F65" s="13"/>
      <c r="G65" s="15"/>
      <c r="H65" s="14"/>
      <c r="I65" s="15"/>
      <c r="J65" s="30"/>
      <c r="K65" s="31"/>
      <c r="L65" s="30"/>
      <c r="M65" s="15"/>
      <c r="N65" s="15"/>
      <c r="O65" s="15"/>
      <c r="P65" s="15"/>
      <c r="Q65" s="15"/>
    </row>
    <row r="66" spans="1:17" x14ac:dyDescent="0.2">
      <c r="A66" s="13"/>
      <c r="B66" s="15"/>
      <c r="C66" s="15"/>
      <c r="D66" s="15"/>
      <c r="E66" s="15"/>
      <c r="F66" s="13"/>
      <c r="G66" s="15"/>
      <c r="H66" s="14"/>
      <c r="I66" s="15"/>
      <c r="J66" s="30"/>
      <c r="K66" s="31"/>
      <c r="L66" s="30"/>
      <c r="M66" s="15"/>
      <c r="N66" s="15"/>
      <c r="O66" s="15"/>
      <c r="P66" s="15"/>
      <c r="Q66" s="15"/>
    </row>
    <row r="67" spans="1:17" x14ac:dyDescent="0.2">
      <c r="A67" s="13"/>
      <c r="B67" s="15"/>
      <c r="C67" s="15"/>
      <c r="D67" s="15"/>
      <c r="E67" s="15"/>
      <c r="F67" s="13"/>
      <c r="G67" s="15"/>
      <c r="H67" s="14"/>
      <c r="I67" s="15"/>
      <c r="J67" s="30"/>
      <c r="K67" s="31"/>
      <c r="L67" s="30"/>
      <c r="M67" s="15"/>
      <c r="N67" s="15"/>
      <c r="O67" s="15"/>
      <c r="P67" s="15"/>
      <c r="Q67" s="15"/>
    </row>
    <row r="68" spans="1:17" x14ac:dyDescent="0.2">
      <c r="A68" s="13"/>
      <c r="B68" s="15"/>
      <c r="C68" s="15"/>
      <c r="D68" s="15"/>
      <c r="E68" s="15"/>
      <c r="F68" s="13"/>
      <c r="G68" s="15"/>
      <c r="H68" s="14"/>
      <c r="I68" s="15"/>
      <c r="J68" s="30"/>
      <c r="K68" s="30"/>
      <c r="L68" s="30"/>
      <c r="M68" s="15"/>
      <c r="N68" s="15"/>
      <c r="O68" s="15"/>
      <c r="P68" s="15"/>
      <c r="Q68" s="15"/>
    </row>
    <row r="69" spans="1:17" x14ac:dyDescent="0.2">
      <c r="A69" s="13"/>
      <c r="B69" s="15"/>
      <c r="C69" s="15"/>
      <c r="D69" s="15"/>
      <c r="E69" s="15"/>
      <c r="F69" s="13"/>
      <c r="G69" s="15"/>
      <c r="H69" s="14"/>
      <c r="I69" s="15"/>
      <c r="J69" s="30"/>
      <c r="K69" s="32"/>
      <c r="L69" s="30"/>
      <c r="M69" s="15"/>
      <c r="N69" s="15"/>
      <c r="O69" s="15"/>
      <c r="P69" s="15"/>
      <c r="Q69" s="15"/>
    </row>
    <row r="70" spans="1:17" x14ac:dyDescent="0.2">
      <c r="A70" s="13"/>
      <c r="B70" s="15"/>
      <c r="C70" s="15"/>
      <c r="D70" s="15"/>
      <c r="E70" s="15"/>
      <c r="F70" s="13"/>
      <c r="G70" s="15"/>
      <c r="H70" s="14"/>
      <c r="I70" s="15"/>
      <c r="J70" s="30"/>
      <c r="K70" s="32"/>
      <c r="L70" s="30"/>
      <c r="M70" s="15"/>
      <c r="N70" s="15"/>
      <c r="O70" s="15"/>
      <c r="P70" s="15"/>
      <c r="Q70" s="15"/>
    </row>
    <row r="71" spans="1:17" x14ac:dyDescent="0.2">
      <c r="A71" s="13"/>
      <c r="B71" s="15"/>
      <c r="C71" s="15"/>
      <c r="D71" s="15"/>
      <c r="E71" s="15"/>
      <c r="F71" s="13"/>
      <c r="G71" s="15"/>
      <c r="H71" s="14"/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2">
      <c r="A72" s="13"/>
      <c r="B72" s="15"/>
      <c r="C72" s="15"/>
      <c r="D72" s="15"/>
      <c r="E72" s="15"/>
      <c r="F72" s="13"/>
      <c r="G72" s="15"/>
      <c r="H72" s="14"/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2">
      <c r="A73" s="13"/>
    </row>
    <row r="74" spans="1:17" x14ac:dyDescent="0.2">
      <c r="A74" s="13"/>
    </row>
    <row r="75" spans="1:17" x14ac:dyDescent="0.2">
      <c r="A75" s="13"/>
      <c r="B75" s="15"/>
      <c r="C75" s="15"/>
      <c r="D75" s="15"/>
      <c r="E75" s="13"/>
      <c r="F75" s="13"/>
      <c r="G75" s="15"/>
      <c r="H75" s="14"/>
      <c r="I75" s="15"/>
      <c r="J75" s="15"/>
      <c r="K75" s="7"/>
      <c r="L75" s="7"/>
      <c r="M75" s="7"/>
      <c r="N75" s="7"/>
      <c r="O75" s="7"/>
      <c r="P75" s="7"/>
    </row>
    <row r="76" spans="1:17" x14ac:dyDescent="0.2">
      <c r="A76" s="13"/>
      <c r="B76" s="15"/>
      <c r="C76" s="15"/>
      <c r="D76" s="15"/>
      <c r="E76" s="13"/>
      <c r="F76" s="13"/>
      <c r="G76" s="15"/>
      <c r="H76" s="14"/>
      <c r="I76" s="15"/>
      <c r="J76" s="15"/>
      <c r="K76" s="16"/>
      <c r="L76" s="7"/>
      <c r="M76" s="7"/>
      <c r="N76" s="7"/>
      <c r="O76" s="7"/>
      <c r="P76" s="7"/>
    </row>
    <row r="77" spans="1:17" x14ac:dyDescent="0.2">
      <c r="A77" s="13"/>
      <c r="B77" s="15"/>
      <c r="C77" s="15"/>
      <c r="D77" s="15"/>
      <c r="E77" s="13"/>
      <c r="F77" s="13"/>
      <c r="G77" s="15"/>
      <c r="H77" s="14"/>
      <c r="I77" s="15"/>
      <c r="J77" s="15"/>
      <c r="K77" s="7"/>
      <c r="L77" s="7"/>
      <c r="M77" s="7"/>
      <c r="N77" s="7"/>
      <c r="O77" s="7"/>
      <c r="P77" s="7"/>
    </row>
    <row r="78" spans="1:17" x14ac:dyDescent="0.2">
      <c r="A78" s="13"/>
      <c r="B78" s="15"/>
      <c r="C78" s="15"/>
      <c r="D78" s="15"/>
      <c r="E78" s="13"/>
      <c r="F78" s="13"/>
      <c r="G78" s="15"/>
      <c r="H78" s="14"/>
      <c r="I78" s="15"/>
      <c r="J78" s="15"/>
      <c r="K78" s="7"/>
      <c r="L78" s="7"/>
      <c r="M78" s="7"/>
      <c r="N78" s="7"/>
      <c r="O78" s="7"/>
      <c r="P78" s="7"/>
    </row>
    <row r="79" spans="1:17" x14ac:dyDescent="0.2">
      <c r="A79" s="13"/>
      <c r="B79" s="15"/>
      <c r="C79" s="15"/>
      <c r="D79" s="15"/>
      <c r="E79" s="13"/>
      <c r="F79" s="13"/>
      <c r="G79" s="15"/>
      <c r="H79" s="14"/>
      <c r="I79" s="15"/>
      <c r="J79" s="15"/>
      <c r="K79" s="16"/>
      <c r="L79" s="7"/>
      <c r="M79" s="7"/>
      <c r="N79" s="7"/>
      <c r="O79" s="7"/>
      <c r="P79" s="7"/>
    </row>
    <row r="80" spans="1:17" x14ac:dyDescent="0.2">
      <c r="A80" s="13"/>
      <c r="B80" s="15"/>
      <c r="C80" s="15"/>
      <c r="D80" s="15"/>
      <c r="E80" s="13"/>
      <c r="F80" s="13"/>
      <c r="G80" s="15"/>
      <c r="H80" s="14"/>
      <c r="I80" s="15"/>
      <c r="J80" s="15"/>
      <c r="K80" s="7"/>
      <c r="L80" s="7"/>
      <c r="M80" s="7"/>
      <c r="N80" s="7"/>
      <c r="O80" s="7"/>
      <c r="P80" s="7"/>
    </row>
    <row r="81" spans="1:16" x14ac:dyDescent="0.2">
      <c r="A81" s="13"/>
      <c r="B81" s="15"/>
      <c r="C81" s="15"/>
      <c r="D81" s="15"/>
      <c r="E81" s="13"/>
      <c r="F81" s="13"/>
      <c r="G81" s="15"/>
      <c r="H81" s="14"/>
      <c r="I81" s="15"/>
      <c r="J81" s="15"/>
      <c r="K81" s="17"/>
      <c r="L81" s="7"/>
      <c r="M81" s="7"/>
      <c r="N81" s="7"/>
      <c r="O81" s="7"/>
      <c r="P81" s="7"/>
    </row>
    <row r="82" spans="1:16" x14ac:dyDescent="0.2">
      <c r="A82" s="13"/>
      <c r="B82" s="15"/>
      <c r="C82" s="15"/>
      <c r="D82" s="15"/>
      <c r="E82" s="13"/>
      <c r="F82" s="13"/>
      <c r="G82" s="15"/>
      <c r="H82" s="14"/>
      <c r="I82" s="15"/>
      <c r="J82" s="15"/>
      <c r="K82" s="17"/>
      <c r="L82" s="7"/>
      <c r="M82" s="7"/>
      <c r="N82" s="7"/>
      <c r="O82" s="7"/>
      <c r="P82" s="7"/>
    </row>
    <row r="83" spans="1:16" x14ac:dyDescent="0.2">
      <c r="A83" s="13"/>
      <c r="B83" s="15"/>
      <c r="C83" s="15"/>
      <c r="D83" s="15"/>
      <c r="E83" s="13"/>
      <c r="F83" s="13"/>
      <c r="G83" s="15"/>
      <c r="H83" s="14"/>
      <c r="I83" s="15"/>
      <c r="J83" s="15"/>
      <c r="K83" s="17"/>
      <c r="L83" s="7"/>
      <c r="M83" s="7"/>
      <c r="N83" s="7"/>
      <c r="O83" s="7"/>
      <c r="P83" s="7"/>
    </row>
    <row r="84" spans="1:16" x14ac:dyDescent="0.2">
      <c r="A84" s="13"/>
      <c r="B84" s="15"/>
      <c r="C84" s="15"/>
      <c r="D84" s="15"/>
      <c r="E84" s="13"/>
      <c r="F84" s="13"/>
      <c r="G84" s="15"/>
      <c r="H84" s="14"/>
      <c r="I84" s="15"/>
      <c r="J84" s="15"/>
      <c r="K84" s="7"/>
      <c r="L84" s="7"/>
      <c r="M84" s="7"/>
      <c r="N84" s="7"/>
      <c r="O84" s="7"/>
      <c r="P84" s="7"/>
    </row>
    <row r="85" spans="1:16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6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</row>
  </sheetData>
  <mergeCells count="4">
    <mergeCell ref="A15:A22"/>
    <mergeCell ref="A25:A32"/>
    <mergeCell ref="A35:A42"/>
    <mergeCell ref="A45:A5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Daten</vt:lpstr>
      <vt:lpstr>eta_ku</vt:lpstr>
      <vt:lpstr>Pel_ku</vt:lpstr>
    </vt:vector>
  </TitlesOfParts>
  <Company>ETH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Peltier</dc:creator>
  <cp:lastModifiedBy>Microsoft Office User</cp:lastModifiedBy>
  <dcterms:created xsi:type="dcterms:W3CDTF">2015-11-26T16:04:51Z</dcterms:created>
  <dcterms:modified xsi:type="dcterms:W3CDTF">2015-12-17T17:03:17Z</dcterms:modified>
</cp:coreProperties>
</file>