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alentinpeltier/Desktop/EN + LAB/"/>
    </mc:Choice>
  </mc:AlternateContent>
  <bookViews>
    <workbookView xWindow="2080" yWindow="460" windowWidth="25600" windowHeight="160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  <c r="J51" i="1"/>
  <c r="D52" i="1"/>
  <c r="J52" i="1"/>
  <c r="D50" i="1"/>
  <c r="J50" i="1"/>
  <c r="G51" i="1"/>
  <c r="I51" i="1"/>
  <c r="G52" i="1"/>
  <c r="I52" i="1"/>
  <c r="G50" i="1"/>
  <c r="I50" i="1"/>
  <c r="H51" i="1"/>
  <c r="H52" i="1"/>
  <c r="H50" i="1"/>
  <c r="P19" i="1"/>
  <c r="A20" i="1"/>
  <c r="B20" i="1"/>
  <c r="J20" i="1"/>
  <c r="M20" i="1"/>
  <c r="A21" i="1"/>
  <c r="B21" i="1"/>
  <c r="J21" i="1"/>
  <c r="M21" i="1"/>
  <c r="A22" i="1"/>
  <c r="B22" i="1"/>
  <c r="J22" i="1"/>
  <c r="M22" i="1"/>
  <c r="A23" i="1"/>
  <c r="B23" i="1"/>
  <c r="J23" i="1"/>
  <c r="M23" i="1"/>
  <c r="A24" i="1"/>
  <c r="B24" i="1"/>
  <c r="J24" i="1"/>
  <c r="M24" i="1"/>
  <c r="A25" i="1"/>
  <c r="B25" i="1"/>
  <c r="J25" i="1"/>
  <c r="M25" i="1"/>
  <c r="A26" i="1"/>
  <c r="B26" i="1"/>
  <c r="J26" i="1"/>
  <c r="M26" i="1"/>
  <c r="M19" i="1"/>
  <c r="E24" i="1"/>
  <c r="E25" i="1"/>
  <c r="E26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19" i="1"/>
  <c r="L19" i="1"/>
  <c r="F20" i="1"/>
  <c r="F21" i="1"/>
  <c r="F22" i="1"/>
  <c r="F23" i="1"/>
  <c r="F24" i="1"/>
  <c r="F25" i="1"/>
  <c r="F26" i="1"/>
  <c r="F19" i="1"/>
  <c r="E20" i="1"/>
  <c r="E21" i="1"/>
  <c r="E22" i="1"/>
  <c r="E23" i="1"/>
  <c r="E19" i="1"/>
  <c r="H21" i="1"/>
  <c r="H22" i="1"/>
  <c r="H23" i="1"/>
  <c r="H24" i="1"/>
  <c r="H25" i="1"/>
  <c r="H26" i="1"/>
  <c r="H20" i="1"/>
  <c r="D4" i="1"/>
  <c r="J4" i="1"/>
  <c r="D5" i="1"/>
  <c r="J5" i="1"/>
  <c r="D6" i="1"/>
  <c r="J6" i="1"/>
  <c r="D3" i="1"/>
  <c r="J3" i="1"/>
  <c r="G4" i="1"/>
  <c r="I4" i="1"/>
  <c r="G5" i="1"/>
  <c r="I5" i="1"/>
  <c r="G6" i="1"/>
  <c r="I6" i="1"/>
  <c r="G3" i="1"/>
  <c r="I3" i="1"/>
  <c r="H4" i="1"/>
  <c r="H5" i="1"/>
  <c r="H6" i="1"/>
  <c r="H3" i="1"/>
</calcChain>
</file>

<file path=xl/sharedStrings.xml><?xml version="1.0" encoding="utf-8"?>
<sst xmlns="http://schemas.openxmlformats.org/spreadsheetml/2006/main" count="92" uniqueCount="45">
  <si>
    <t>T_i</t>
  </si>
  <si>
    <t>T_o</t>
  </si>
  <si>
    <t>ΔT</t>
  </si>
  <si>
    <t>T_a</t>
  </si>
  <si>
    <t>[°C]</t>
  </si>
  <si>
    <t>[°K]</t>
  </si>
  <si>
    <t>[l/h]</t>
  </si>
  <si>
    <t>Q_SF</t>
  </si>
  <si>
    <t>[W]</t>
  </si>
  <si>
    <t>V_SF_soll</t>
  </si>
  <si>
    <t>V_SF_ist</t>
  </si>
  <si>
    <t>η_K_exp</t>
  </si>
  <si>
    <t>[-]</t>
  </si>
  <si>
    <t>Q_V</t>
  </si>
  <si>
    <t>η_K_theo</t>
  </si>
  <si>
    <t>ρ</t>
  </si>
  <si>
    <t>[kg/m^3]</t>
  </si>
  <si>
    <t>c_P_SF</t>
  </si>
  <si>
    <t>[J/kg°K]</t>
  </si>
  <si>
    <t>Φ_e</t>
  </si>
  <si>
    <t>η_0</t>
  </si>
  <si>
    <t>α_1</t>
  </si>
  <si>
    <t>E_e</t>
  </si>
  <si>
    <t>α_2</t>
  </si>
  <si>
    <t>[W/m^2°K]</t>
  </si>
  <si>
    <t>[W/(m°K)^2]</t>
  </si>
  <si>
    <t>[W/m^2]</t>
  </si>
  <si>
    <t>t</t>
  </si>
  <si>
    <t>Δt</t>
  </si>
  <si>
    <t>[s]</t>
  </si>
  <si>
    <t>T_o - T_i</t>
  </si>
  <si>
    <t>T_Speicher</t>
  </si>
  <si>
    <t>ΔT_Speicher</t>
  </si>
  <si>
    <t>V_SF</t>
  </si>
  <si>
    <t>Q_S</t>
  </si>
  <si>
    <t>[%]</t>
  </si>
  <si>
    <t>η_Anlage</t>
  </si>
  <si>
    <t>V_Speicher</t>
  </si>
  <si>
    <t>[m^3]</t>
  </si>
  <si>
    <t>c_P_W</t>
  </si>
  <si>
    <t>c</t>
  </si>
  <si>
    <t>frei</t>
  </si>
  <si>
    <t>erzwungen</t>
  </si>
  <si>
    <t>erzwungen_1</t>
  </si>
  <si>
    <t>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</si>
</sst>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mm:ss.0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Sheet1!$A$19:$A$26</c:f>
              <c:numCache>
                <c:formatCode>General</c:formatCode>
                <c:ptCount val="8"/>
                <c:pt idx="0">
                  <c:v>20.0</c:v>
                </c:pt>
                <c:pt idx="1">
                  <c:v>270.0</c:v>
                </c:pt>
                <c:pt idx="2">
                  <c:v>510.0</c:v>
                </c:pt>
                <c:pt idx="3">
                  <c:v>830.0</c:v>
                </c:pt>
                <c:pt idx="4">
                  <c:v>1110.0</c:v>
                </c:pt>
                <c:pt idx="5">
                  <c:v>1410.0</c:v>
                </c:pt>
                <c:pt idx="6">
                  <c:v>1710.0</c:v>
                </c:pt>
                <c:pt idx="7">
                  <c:v>2010.0</c:v>
                </c:pt>
              </c:numCache>
            </c:numRef>
          </c:xVal>
          <c:yVal>
            <c:numRef>
              <c:f>Sheet1!$G$19:$G$26</c:f>
              <c:numCache>
                <c:formatCode>General</c:formatCode>
                <c:ptCount val="8"/>
                <c:pt idx="0">
                  <c:v>18.6</c:v>
                </c:pt>
                <c:pt idx="1">
                  <c:v>18.9</c:v>
                </c:pt>
                <c:pt idx="2">
                  <c:v>19.6</c:v>
                </c:pt>
                <c:pt idx="3">
                  <c:v>21.0</c:v>
                </c:pt>
                <c:pt idx="4">
                  <c:v>22.1</c:v>
                </c:pt>
                <c:pt idx="5">
                  <c:v>23.4</c:v>
                </c:pt>
                <c:pt idx="6">
                  <c:v>24.8</c:v>
                </c:pt>
                <c:pt idx="7">
                  <c:v>26.0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Sheet1!$A$19:$A$26</c:f>
              <c:numCache>
                <c:formatCode>General</c:formatCode>
                <c:ptCount val="8"/>
                <c:pt idx="0">
                  <c:v>20.0</c:v>
                </c:pt>
                <c:pt idx="1">
                  <c:v>270.0</c:v>
                </c:pt>
                <c:pt idx="2">
                  <c:v>510.0</c:v>
                </c:pt>
                <c:pt idx="3">
                  <c:v>830.0</c:v>
                </c:pt>
                <c:pt idx="4">
                  <c:v>1110.0</c:v>
                </c:pt>
                <c:pt idx="5">
                  <c:v>1410.0</c:v>
                </c:pt>
                <c:pt idx="6">
                  <c:v>1710.0</c:v>
                </c:pt>
                <c:pt idx="7">
                  <c:v>2010.0</c:v>
                </c:pt>
              </c:numCache>
            </c:numRef>
          </c:xVal>
          <c:yVal>
            <c:numRef>
              <c:f>Sheet1!$F$19:$F$26</c:f>
              <c:numCache>
                <c:formatCode>General</c:formatCode>
                <c:ptCount val="8"/>
                <c:pt idx="0">
                  <c:v>-1.850000000000001</c:v>
                </c:pt>
                <c:pt idx="1">
                  <c:v>4.050000000000001</c:v>
                </c:pt>
                <c:pt idx="2">
                  <c:v>7.799999999999997</c:v>
                </c:pt>
                <c:pt idx="3">
                  <c:v>9.700000000000003</c:v>
                </c:pt>
                <c:pt idx="4">
                  <c:v>10.90000000000001</c:v>
                </c:pt>
                <c:pt idx="5">
                  <c:v>11.95</c:v>
                </c:pt>
                <c:pt idx="6">
                  <c:v>13.05</c:v>
                </c:pt>
                <c:pt idx="7">
                  <c:v>14.1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33984"/>
        <c:axId val="2136874176"/>
      </c:scatterChart>
      <c:valAx>
        <c:axId val="-214033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874176"/>
        <c:crosses val="autoZero"/>
        <c:crossBetween val="midCat"/>
      </c:valAx>
      <c:valAx>
        <c:axId val="21368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3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Sheet1!$A$19:$A$26</c:f>
              <c:numCache>
                <c:formatCode>General</c:formatCode>
                <c:ptCount val="8"/>
                <c:pt idx="0">
                  <c:v>20.0</c:v>
                </c:pt>
                <c:pt idx="1">
                  <c:v>270.0</c:v>
                </c:pt>
                <c:pt idx="2">
                  <c:v>510.0</c:v>
                </c:pt>
                <c:pt idx="3">
                  <c:v>830.0</c:v>
                </c:pt>
                <c:pt idx="4">
                  <c:v>1110.0</c:v>
                </c:pt>
                <c:pt idx="5">
                  <c:v>1410.0</c:v>
                </c:pt>
                <c:pt idx="6">
                  <c:v>1710.0</c:v>
                </c:pt>
                <c:pt idx="7">
                  <c:v>2010.0</c:v>
                </c:pt>
              </c:numCache>
            </c:numRef>
          </c:xVal>
          <c:yVal>
            <c:numRef>
              <c:f>Sheet1!$M$19:$M$26</c:f>
              <c:numCache>
                <c:formatCode>0.00</c:formatCode>
                <c:ptCount val="8"/>
                <c:pt idx="0" formatCode="General">
                  <c:v>0.0</c:v>
                </c:pt>
                <c:pt idx="1">
                  <c:v>0.156746104364279</c:v>
                </c:pt>
                <c:pt idx="2">
                  <c:v>0.380980114774295</c:v>
                </c:pt>
                <c:pt idx="3">
                  <c:v>0.571470172161439</c:v>
                </c:pt>
                <c:pt idx="4">
                  <c:v>0.513156889287824</c:v>
                </c:pt>
                <c:pt idx="5">
                  <c:v>0.566027599093235</c:v>
                </c:pt>
                <c:pt idx="6">
                  <c:v>0.60956818363887</c:v>
                </c:pt>
                <c:pt idx="7">
                  <c:v>0.522487014547602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18512"/>
        <c:axId val="-2076130048"/>
      </c:scatterChar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Sheet1!$A$19:$A$26</c:f>
              <c:numCache>
                <c:formatCode>General</c:formatCode>
                <c:ptCount val="8"/>
                <c:pt idx="0">
                  <c:v>20.0</c:v>
                </c:pt>
                <c:pt idx="1">
                  <c:v>270.0</c:v>
                </c:pt>
                <c:pt idx="2">
                  <c:v>510.0</c:v>
                </c:pt>
                <c:pt idx="3">
                  <c:v>830.0</c:v>
                </c:pt>
                <c:pt idx="4">
                  <c:v>1110.0</c:v>
                </c:pt>
                <c:pt idx="5">
                  <c:v>1410.0</c:v>
                </c:pt>
                <c:pt idx="6">
                  <c:v>1710.0</c:v>
                </c:pt>
                <c:pt idx="7">
                  <c:v>2010.0</c:v>
                </c:pt>
              </c:numCache>
            </c:numRef>
          </c:xVal>
          <c:yVal>
            <c:numRef>
              <c:f>Sheet1!$F$19:$F$26</c:f>
              <c:numCache>
                <c:formatCode>General</c:formatCode>
                <c:ptCount val="8"/>
                <c:pt idx="0">
                  <c:v>-1.850000000000001</c:v>
                </c:pt>
                <c:pt idx="1">
                  <c:v>4.050000000000001</c:v>
                </c:pt>
                <c:pt idx="2">
                  <c:v>7.799999999999997</c:v>
                </c:pt>
                <c:pt idx="3">
                  <c:v>9.700000000000003</c:v>
                </c:pt>
                <c:pt idx="4">
                  <c:v>10.90000000000001</c:v>
                </c:pt>
                <c:pt idx="5">
                  <c:v>11.95</c:v>
                </c:pt>
                <c:pt idx="6">
                  <c:v>13.05</c:v>
                </c:pt>
                <c:pt idx="7">
                  <c:v>14.1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67824"/>
        <c:axId val="-2071652880"/>
      </c:scatterChart>
      <c:valAx>
        <c:axId val="-207591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130048"/>
        <c:crosses val="autoZero"/>
        <c:crossBetween val="midCat"/>
      </c:valAx>
      <c:valAx>
        <c:axId val="-20761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918512"/>
        <c:crosses val="autoZero"/>
        <c:crossBetween val="midCat"/>
      </c:valAx>
      <c:valAx>
        <c:axId val="-207165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1067824"/>
        <c:crosses val="max"/>
        <c:crossBetween val="midCat"/>
      </c:valAx>
      <c:valAx>
        <c:axId val="-207106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165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29</xdr:row>
      <xdr:rowOff>88900</xdr:rowOff>
    </xdr:from>
    <xdr:to>
      <xdr:col>5</xdr:col>
      <xdr:colOff>673100</xdr:colOff>
      <xdr:row>43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29</xdr:row>
      <xdr:rowOff>88900</xdr:rowOff>
    </xdr:from>
    <xdr:to>
      <xdr:col>11</xdr:col>
      <xdr:colOff>571500</xdr:colOff>
      <xdr:row>43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C53" sqref="C53"/>
    </sheetView>
  </sheetViews>
  <sheetFormatPr baseColWidth="10" defaultRowHeight="16" x14ac:dyDescent="0.2"/>
  <cols>
    <col min="1" max="1" width="12.1640625" style="1" bestFit="1" customWidth="1"/>
    <col min="2" max="2" width="11.6640625" style="1" bestFit="1" customWidth="1"/>
    <col min="3" max="16384" width="10.83203125" style="1"/>
  </cols>
  <sheetData>
    <row r="1" spans="1:10" x14ac:dyDescent="0.2">
      <c r="A1" s="6"/>
      <c r="B1" s="2" t="s">
        <v>0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7</v>
      </c>
      <c r="H1" s="2" t="s">
        <v>13</v>
      </c>
      <c r="I1" s="2" t="s">
        <v>11</v>
      </c>
      <c r="J1" s="7" t="s">
        <v>14</v>
      </c>
    </row>
    <row r="2" spans="1:10" x14ac:dyDescent="0.2">
      <c r="A2" s="6"/>
      <c r="B2" s="2" t="s">
        <v>4</v>
      </c>
      <c r="C2" s="2" t="s">
        <v>4</v>
      </c>
      <c r="D2" s="2" t="s">
        <v>5</v>
      </c>
      <c r="E2" s="2" t="s">
        <v>6</v>
      </c>
      <c r="F2" s="2" t="s">
        <v>6</v>
      </c>
      <c r="G2" s="2" t="s">
        <v>8</v>
      </c>
      <c r="H2" s="2" t="s">
        <v>8</v>
      </c>
      <c r="I2" s="2" t="s">
        <v>12</v>
      </c>
      <c r="J2" s="7" t="s">
        <v>12</v>
      </c>
    </row>
    <row r="3" spans="1:10" x14ac:dyDescent="0.2">
      <c r="A3" s="4">
        <v>1</v>
      </c>
      <c r="B3" s="3">
        <v>22.2</v>
      </c>
      <c r="C3" s="3">
        <v>74.5</v>
      </c>
      <c r="D3" s="3">
        <f>(B3+C3)/2-$C$8</f>
        <v>25.85</v>
      </c>
      <c r="E3" s="3">
        <v>20</v>
      </c>
      <c r="F3" s="3">
        <v>20</v>
      </c>
      <c r="G3" s="8">
        <f>F3/3600/1000*$C$9*$C$10*(C3-B3)</f>
        <v>1000.6123166666667</v>
      </c>
      <c r="H3" s="8">
        <f>$C$11-G3</f>
        <v>827.86768333333328</v>
      </c>
      <c r="I3" s="8">
        <f>G3/$C$11</f>
        <v>0.54723722253821028</v>
      </c>
      <c r="J3" s="9">
        <f>$C$12-$C$13*D3/$C$15-$C$14*(D3)^2/$C$15</f>
        <v>0.51108641273450828</v>
      </c>
    </row>
    <row r="4" spans="1:10" x14ac:dyDescent="0.2">
      <c r="A4" s="4">
        <v>2</v>
      </c>
      <c r="B4" s="3">
        <v>24.8</v>
      </c>
      <c r="C4" s="3">
        <v>44.5</v>
      </c>
      <c r="D4" s="3">
        <f>(B4+C4)/2-$C$8</f>
        <v>12.149999999999999</v>
      </c>
      <c r="E4" s="3">
        <v>40</v>
      </c>
      <c r="F4" s="3">
        <v>54.8</v>
      </c>
      <c r="G4" s="8">
        <f t="shared" ref="G4:G6" si="0">F4/3600/1000*$C$9*$C$10*(C4-B4)</f>
        <v>1032.7160923333333</v>
      </c>
      <c r="H4" s="8">
        <f t="shared" ref="H4:H6" si="1">$C$11-G4</f>
        <v>795.76390766666668</v>
      </c>
      <c r="I4" s="8">
        <f t="shared" ref="I4:I6" si="2">G4/$C$11</f>
        <v>0.56479485273742858</v>
      </c>
      <c r="J4" s="9">
        <f t="shared" ref="J4:J6" si="3">$C$12-$C$13*D4/$C$15-$C$14*(D4)^2/$C$15</f>
        <v>0.70735702103467879</v>
      </c>
    </row>
    <row r="5" spans="1:10" x14ac:dyDescent="0.2">
      <c r="A5" s="4">
        <v>3</v>
      </c>
      <c r="B5" s="3">
        <v>23</v>
      </c>
      <c r="C5" s="3">
        <v>38.799999999999997</v>
      </c>
      <c r="D5" s="3">
        <f>(B5+C5)/2-$C$8</f>
        <v>8.3999999999999986</v>
      </c>
      <c r="E5" s="3">
        <v>60</v>
      </c>
      <c r="F5" s="3">
        <v>74</v>
      </c>
      <c r="G5" s="8">
        <f t="shared" si="0"/>
        <v>1118.466463333333</v>
      </c>
      <c r="H5" s="8">
        <f t="shared" si="1"/>
        <v>710.01353666666705</v>
      </c>
      <c r="I5" s="8">
        <f t="shared" si="2"/>
        <v>0.61169193173200309</v>
      </c>
      <c r="J5" s="9">
        <f t="shared" si="3"/>
        <v>0.74620011370096651</v>
      </c>
    </row>
    <row r="6" spans="1:10" x14ac:dyDescent="0.2">
      <c r="A6" s="5">
        <v>4</v>
      </c>
      <c r="B6" s="10">
        <v>22.5</v>
      </c>
      <c r="C6" s="10">
        <v>34.9</v>
      </c>
      <c r="D6" s="10">
        <f>(B6+C6)/2-$C$8</f>
        <v>6.1999999999999993</v>
      </c>
      <c r="E6" s="10">
        <v>80</v>
      </c>
      <c r="F6" s="10">
        <v>102</v>
      </c>
      <c r="G6" s="11">
        <f t="shared" si="0"/>
        <v>1209.9182199999998</v>
      </c>
      <c r="H6" s="11">
        <f t="shared" si="1"/>
        <v>618.56178000000023</v>
      </c>
      <c r="I6" s="11">
        <f t="shared" si="2"/>
        <v>0.66170711191809584</v>
      </c>
      <c r="J6" s="12">
        <f t="shared" si="3"/>
        <v>0.76601137009664588</v>
      </c>
    </row>
    <row r="8" spans="1:10" x14ac:dyDescent="0.2">
      <c r="B8" s="1" t="s">
        <v>3</v>
      </c>
      <c r="C8" s="1">
        <v>22.5</v>
      </c>
      <c r="D8" s="1" t="s">
        <v>4</v>
      </c>
    </row>
    <row r="9" spans="1:10" x14ac:dyDescent="0.2">
      <c r="B9" s="1" t="s">
        <v>15</v>
      </c>
      <c r="C9" s="1">
        <v>998.2</v>
      </c>
      <c r="D9" s="1" t="s">
        <v>16</v>
      </c>
    </row>
    <row r="10" spans="1:10" x14ac:dyDescent="0.2">
      <c r="B10" s="1" t="s">
        <v>17</v>
      </c>
      <c r="C10" s="1">
        <v>3450</v>
      </c>
      <c r="D10" s="1" t="s">
        <v>18</v>
      </c>
    </row>
    <row r="11" spans="1:10" x14ac:dyDescent="0.2">
      <c r="B11" s="1" t="s">
        <v>19</v>
      </c>
      <c r="C11" s="1">
        <v>1828.48</v>
      </c>
      <c r="D11" s="1" t="s">
        <v>8</v>
      </c>
    </row>
    <row r="12" spans="1:10" x14ac:dyDescent="0.2">
      <c r="B12" s="1" t="s">
        <v>20</v>
      </c>
      <c r="C12" s="1">
        <v>0.81</v>
      </c>
    </row>
    <row r="13" spans="1:10" x14ac:dyDescent="0.2">
      <c r="B13" s="1" t="s">
        <v>21</v>
      </c>
      <c r="C13" s="1">
        <v>4.5</v>
      </c>
      <c r="D13" s="1" t="s">
        <v>24</v>
      </c>
    </row>
    <row r="14" spans="1:10" x14ac:dyDescent="0.2">
      <c r="B14" s="1" t="s">
        <v>23</v>
      </c>
      <c r="C14" s="1">
        <v>0.18</v>
      </c>
      <c r="D14" s="1" t="s">
        <v>25</v>
      </c>
    </row>
    <row r="15" spans="1:10" x14ac:dyDescent="0.2">
      <c r="B15" s="1" t="s">
        <v>22</v>
      </c>
      <c r="C15" s="1">
        <v>791.55</v>
      </c>
      <c r="D15" s="1" t="s">
        <v>26</v>
      </c>
    </row>
    <row r="17" spans="1:17" x14ac:dyDescent="0.2">
      <c r="A17" s="3" t="s">
        <v>27</v>
      </c>
      <c r="B17" s="3" t="s">
        <v>28</v>
      </c>
      <c r="C17" s="3" t="s">
        <v>0</v>
      </c>
      <c r="D17" s="3" t="s">
        <v>1</v>
      </c>
      <c r="E17" s="3" t="s">
        <v>30</v>
      </c>
      <c r="F17" s="3" t="s">
        <v>2</v>
      </c>
      <c r="G17" s="3" t="s">
        <v>31</v>
      </c>
      <c r="H17" s="3" t="s">
        <v>32</v>
      </c>
      <c r="I17" s="3" t="s">
        <v>33</v>
      </c>
      <c r="J17" s="3" t="s">
        <v>34</v>
      </c>
      <c r="K17" s="3" t="s">
        <v>7</v>
      </c>
      <c r="L17" s="3" t="s">
        <v>11</v>
      </c>
      <c r="M17" s="3" t="s">
        <v>36</v>
      </c>
      <c r="O17" s="1" t="s">
        <v>19</v>
      </c>
      <c r="P17" s="1">
        <v>1828.48</v>
      </c>
      <c r="Q17" s="1" t="s">
        <v>8</v>
      </c>
    </row>
    <row r="18" spans="1:17" x14ac:dyDescent="0.2">
      <c r="A18" s="3" t="s">
        <v>29</v>
      </c>
      <c r="B18" s="3" t="s">
        <v>29</v>
      </c>
      <c r="C18" s="3" t="s">
        <v>4</v>
      </c>
      <c r="D18" s="3" t="s">
        <v>4</v>
      </c>
      <c r="E18" s="10" t="s">
        <v>5</v>
      </c>
      <c r="F18" s="3" t="s">
        <v>5</v>
      </c>
      <c r="G18" s="3" t="s">
        <v>4</v>
      </c>
      <c r="H18" s="3" t="s">
        <v>5</v>
      </c>
      <c r="I18" s="3" t="s">
        <v>6</v>
      </c>
      <c r="J18" s="3" t="s">
        <v>8</v>
      </c>
      <c r="K18" s="3" t="s">
        <v>8</v>
      </c>
      <c r="L18" s="3" t="s">
        <v>35</v>
      </c>
      <c r="M18" s="3" t="s">
        <v>35</v>
      </c>
      <c r="O18" s="1" t="s">
        <v>3</v>
      </c>
      <c r="P18" s="1">
        <v>22.5</v>
      </c>
      <c r="Q18" s="1" t="s">
        <v>4</v>
      </c>
    </row>
    <row r="19" spans="1:17" x14ac:dyDescent="0.2">
      <c r="A19" s="1">
        <v>20</v>
      </c>
      <c r="B19" s="20">
        <v>0</v>
      </c>
      <c r="C19" s="13">
        <v>20.100000000000001</v>
      </c>
      <c r="D19" s="15">
        <v>21.2</v>
      </c>
      <c r="E19" s="10">
        <f>D19-C19</f>
        <v>1.0999999999999979</v>
      </c>
      <c r="F19" s="10">
        <f>(C19+D19)/2-$P$18</f>
        <v>-1.8500000000000014</v>
      </c>
      <c r="G19" s="13">
        <v>18.600000000000001</v>
      </c>
      <c r="H19" s="10">
        <v>0</v>
      </c>
      <c r="I19" s="13">
        <v>72</v>
      </c>
      <c r="J19" s="11">
        <v>0</v>
      </c>
      <c r="K19" s="11">
        <f t="shared" ref="K19:K26" si="4">I19/3600000*$P$21*$P$20*(D19-C19)</f>
        <v>75.76337999999987</v>
      </c>
      <c r="L19" s="11">
        <f>K19/$P$17</f>
        <v>4.143517019600973E-2</v>
      </c>
      <c r="M19" s="10">
        <f>J19/$P$17</f>
        <v>0</v>
      </c>
      <c r="O19" s="1" t="s">
        <v>37</v>
      </c>
      <c r="P19" s="1">
        <f>0.282*0.45*0.45</f>
        <v>5.7104999999999996E-2</v>
      </c>
      <c r="Q19" s="1" t="s">
        <v>38</v>
      </c>
    </row>
    <row r="20" spans="1:17" x14ac:dyDescent="0.2">
      <c r="A20" s="1">
        <f>4*60+30</f>
        <v>270</v>
      </c>
      <c r="B20" s="21">
        <f>(A20-A19)</f>
        <v>250</v>
      </c>
      <c r="C20" s="14">
        <v>22.1</v>
      </c>
      <c r="D20" s="16">
        <v>31</v>
      </c>
      <c r="E20" s="2">
        <f t="shared" ref="E20:E26" si="5">D20-C20</f>
        <v>8.8999999999999986</v>
      </c>
      <c r="F20" s="2">
        <f t="shared" ref="F20:F26" si="6">(C20+D20)/2-$P$18</f>
        <v>4.0500000000000007</v>
      </c>
      <c r="G20" s="14">
        <v>18.899999999999999</v>
      </c>
      <c r="H20" s="2">
        <f>G20-G19</f>
        <v>0.29999999999999716</v>
      </c>
      <c r="I20" s="14">
        <v>100</v>
      </c>
      <c r="J20" s="17">
        <f>$P$19*$P$20/B20*$P$22*(G20-G19)</f>
        <v>286.60711690799729</v>
      </c>
      <c r="K20" s="17">
        <f t="shared" si="4"/>
        <v>851.38141666666661</v>
      </c>
      <c r="L20" s="17">
        <f t="shared" ref="L20:L26" si="7">K20/$P$17</f>
        <v>0.46562249336425149</v>
      </c>
      <c r="M20" s="17">
        <f t="shared" ref="M20:M26" si="8">J20/$P$17</f>
        <v>0.15674610436427924</v>
      </c>
      <c r="O20" s="1" t="s">
        <v>15</v>
      </c>
      <c r="P20" s="1">
        <v>998.2</v>
      </c>
      <c r="Q20" s="1" t="s">
        <v>16</v>
      </c>
    </row>
    <row r="21" spans="1:17" x14ac:dyDescent="0.2">
      <c r="A21" s="1">
        <f>8*60+30</f>
        <v>510</v>
      </c>
      <c r="B21" s="21">
        <f t="shared" ref="B21:B26" si="9">(A21-A20)</f>
        <v>240</v>
      </c>
      <c r="C21" s="14">
        <v>25.3</v>
      </c>
      <c r="D21" s="16">
        <v>35.299999999999997</v>
      </c>
      <c r="E21" s="2">
        <f t="shared" si="5"/>
        <v>9.9999999999999964</v>
      </c>
      <c r="F21" s="2">
        <f t="shared" si="6"/>
        <v>7.7999999999999972</v>
      </c>
      <c r="G21" s="14">
        <v>19.600000000000001</v>
      </c>
      <c r="H21" s="2">
        <f t="shared" ref="H21:H26" si="10">G21-G20</f>
        <v>0.70000000000000284</v>
      </c>
      <c r="I21" s="14">
        <v>108</v>
      </c>
      <c r="J21" s="17">
        <f t="shared" ref="J21:J26" si="11">$P$19*$P$20/B21*$P$22*(G21-G20)</f>
        <v>696.61452026250277</v>
      </c>
      <c r="K21" s="17">
        <f t="shared" si="4"/>
        <v>1033.1369999999997</v>
      </c>
      <c r="L21" s="17">
        <f t="shared" si="7"/>
        <v>0.56502504812740617</v>
      </c>
      <c r="M21" s="17">
        <f t="shared" si="8"/>
        <v>0.38098011477429489</v>
      </c>
      <c r="O21" s="1" t="s">
        <v>17</v>
      </c>
      <c r="P21" s="1">
        <v>3450</v>
      </c>
      <c r="Q21" s="1" t="s">
        <v>18</v>
      </c>
    </row>
    <row r="22" spans="1:17" x14ac:dyDescent="0.2">
      <c r="A22" s="1">
        <f>13*60+50</f>
        <v>830</v>
      </c>
      <c r="B22" s="21">
        <f t="shared" si="9"/>
        <v>320</v>
      </c>
      <c r="C22" s="14">
        <v>27.3</v>
      </c>
      <c r="D22" s="16">
        <v>37.1</v>
      </c>
      <c r="E22" s="2">
        <f t="shared" si="5"/>
        <v>9.8000000000000007</v>
      </c>
      <c r="F22" s="2">
        <f t="shared" si="6"/>
        <v>9.7000000000000028</v>
      </c>
      <c r="G22" s="14">
        <v>21</v>
      </c>
      <c r="H22" s="2">
        <f t="shared" si="10"/>
        <v>1.3999999999999986</v>
      </c>
      <c r="I22" s="14">
        <v>112</v>
      </c>
      <c r="J22" s="17">
        <f t="shared" si="11"/>
        <v>1044.9217803937488</v>
      </c>
      <c r="K22" s="17">
        <f t="shared" si="4"/>
        <v>1049.9733066666668</v>
      </c>
      <c r="L22" s="17">
        <f t="shared" si="7"/>
        <v>0.57423286372651972</v>
      </c>
      <c r="M22" s="17">
        <f t="shared" si="8"/>
        <v>0.57147017216143947</v>
      </c>
      <c r="O22" s="1" t="s">
        <v>39</v>
      </c>
      <c r="P22" s="1">
        <v>4190</v>
      </c>
      <c r="Q22" s="1" t="s">
        <v>18</v>
      </c>
    </row>
    <row r="23" spans="1:17" x14ac:dyDescent="0.2">
      <c r="A23" s="1">
        <f>18*60+30</f>
        <v>1110</v>
      </c>
      <c r="B23" s="21">
        <f t="shared" si="9"/>
        <v>280</v>
      </c>
      <c r="C23" s="14">
        <v>28.6</v>
      </c>
      <c r="D23" s="16">
        <v>38.200000000000003</v>
      </c>
      <c r="E23" s="2">
        <f t="shared" si="5"/>
        <v>9.6000000000000014</v>
      </c>
      <c r="F23" s="2">
        <f t="shared" si="6"/>
        <v>10.900000000000006</v>
      </c>
      <c r="G23" s="14">
        <v>22.1</v>
      </c>
      <c r="H23" s="2">
        <f t="shared" si="10"/>
        <v>1.1000000000000014</v>
      </c>
      <c r="I23" s="14">
        <v>116</v>
      </c>
      <c r="J23" s="17">
        <f t="shared" si="11"/>
        <v>938.29710892500111</v>
      </c>
      <c r="K23" s="17">
        <f t="shared" si="4"/>
        <v>1065.2790400000001</v>
      </c>
      <c r="L23" s="17">
        <f t="shared" si="7"/>
        <v>0.58260360518025911</v>
      </c>
      <c r="M23" s="17">
        <f t="shared" si="8"/>
        <v>0.51315688928782432</v>
      </c>
    </row>
    <row r="24" spans="1:17" x14ac:dyDescent="0.2">
      <c r="A24" s="21">
        <f>23*60+30</f>
        <v>1410</v>
      </c>
      <c r="B24" s="21">
        <f t="shared" si="9"/>
        <v>300</v>
      </c>
      <c r="C24" s="14">
        <v>29.7</v>
      </c>
      <c r="D24" s="16">
        <v>39.200000000000003</v>
      </c>
      <c r="E24" s="2">
        <f t="shared" si="5"/>
        <v>9.5000000000000036</v>
      </c>
      <c r="F24" s="2">
        <f t="shared" si="6"/>
        <v>11.950000000000003</v>
      </c>
      <c r="G24" s="14">
        <v>23.4</v>
      </c>
      <c r="H24" s="2">
        <f t="shared" si="10"/>
        <v>1.2999999999999972</v>
      </c>
      <c r="I24" s="14">
        <v>120</v>
      </c>
      <c r="J24" s="17">
        <f t="shared" si="11"/>
        <v>1034.9701443899976</v>
      </c>
      <c r="K24" s="17">
        <f t="shared" si="4"/>
        <v>1090.5335000000005</v>
      </c>
      <c r="L24" s="17">
        <f t="shared" si="7"/>
        <v>0.5964153285789292</v>
      </c>
      <c r="M24" s="17">
        <f t="shared" si="8"/>
        <v>0.56602759909323463</v>
      </c>
    </row>
    <row r="25" spans="1:17" x14ac:dyDescent="0.2">
      <c r="A25" s="21">
        <f>28*60+30</f>
        <v>1710</v>
      </c>
      <c r="B25" s="21">
        <f t="shared" si="9"/>
        <v>300</v>
      </c>
      <c r="C25" s="14">
        <v>31</v>
      </c>
      <c r="D25" s="16">
        <v>40.1</v>
      </c>
      <c r="E25" s="2">
        <f t="shared" si="5"/>
        <v>9.1000000000000014</v>
      </c>
      <c r="F25" s="2">
        <f t="shared" si="6"/>
        <v>13.049999999999997</v>
      </c>
      <c r="G25" s="14">
        <v>24.8</v>
      </c>
      <c r="H25" s="2">
        <f t="shared" si="10"/>
        <v>1.4000000000000021</v>
      </c>
      <c r="I25" s="14">
        <v>124</v>
      </c>
      <c r="J25" s="17">
        <f t="shared" si="11"/>
        <v>1114.5832324200017</v>
      </c>
      <c r="K25" s="17">
        <f t="shared" si="4"/>
        <v>1079.4368433333336</v>
      </c>
      <c r="L25" s="17">
        <f t="shared" si="7"/>
        <v>0.59034654102496809</v>
      </c>
      <c r="M25" s="17">
        <f t="shared" si="8"/>
        <v>0.60956818363887033</v>
      </c>
    </row>
    <row r="26" spans="1:17" x14ac:dyDescent="0.2">
      <c r="A26" s="21">
        <f>33*60+30</f>
        <v>2010</v>
      </c>
      <c r="B26" s="21">
        <f t="shared" si="9"/>
        <v>300</v>
      </c>
      <c r="C26" s="14">
        <v>32.200000000000003</v>
      </c>
      <c r="D26" s="16">
        <v>41</v>
      </c>
      <c r="E26" s="2">
        <f t="shared" si="5"/>
        <v>8.7999999999999972</v>
      </c>
      <c r="F26" s="2">
        <f t="shared" si="6"/>
        <v>14.100000000000001</v>
      </c>
      <c r="G26" s="14">
        <v>26</v>
      </c>
      <c r="H26" s="2">
        <f t="shared" si="10"/>
        <v>1.1999999999999993</v>
      </c>
      <c r="I26" s="14">
        <v>128</v>
      </c>
      <c r="J26" s="17">
        <f t="shared" si="11"/>
        <v>955.35705635999932</v>
      </c>
      <c r="K26" s="17">
        <f t="shared" si="4"/>
        <v>1077.5236266666664</v>
      </c>
      <c r="L26" s="17">
        <f t="shared" si="7"/>
        <v>0.58930019834325031</v>
      </c>
      <c r="M26" s="17">
        <f t="shared" si="8"/>
        <v>0.52248701454760205</v>
      </c>
    </row>
    <row r="27" spans="1:17" customFormat="1" x14ac:dyDescent="0.2"/>
    <row r="28" spans="1:17" customFormat="1" x14ac:dyDescent="0.2"/>
    <row r="29" spans="1:17" customFormat="1" x14ac:dyDescent="0.2"/>
    <row r="31" spans="1:17" x14ac:dyDescent="0.2">
      <c r="B31" s="19"/>
      <c r="C31" s="18"/>
    </row>
    <row r="48" spans="1:10" x14ac:dyDescent="0.2">
      <c r="A48" s="2"/>
      <c r="B48" s="2" t="s">
        <v>0</v>
      </c>
      <c r="C48" s="2" t="s">
        <v>1</v>
      </c>
      <c r="D48" s="10" t="s">
        <v>2</v>
      </c>
      <c r="E48" s="2" t="s">
        <v>33</v>
      </c>
      <c r="F48" s="2" t="s">
        <v>40</v>
      </c>
      <c r="G48" s="2" t="s">
        <v>7</v>
      </c>
      <c r="H48" s="2" t="s">
        <v>13</v>
      </c>
      <c r="I48" s="2" t="s">
        <v>11</v>
      </c>
      <c r="J48" s="2" t="s">
        <v>14</v>
      </c>
    </row>
    <row r="49" spans="1:10" x14ac:dyDescent="0.2">
      <c r="A49" s="10"/>
      <c r="B49" s="3" t="s">
        <v>4</v>
      </c>
      <c r="C49" s="3" t="s">
        <v>4</v>
      </c>
      <c r="D49" s="3" t="s">
        <v>5</v>
      </c>
      <c r="E49" s="3" t="s">
        <v>6</v>
      </c>
      <c r="F49" s="10" t="s">
        <v>44</v>
      </c>
      <c r="G49" s="3" t="s">
        <v>8</v>
      </c>
      <c r="H49" s="3" t="s">
        <v>8</v>
      </c>
      <c r="I49" s="3" t="s">
        <v>35</v>
      </c>
      <c r="J49" s="3" t="s">
        <v>35</v>
      </c>
    </row>
    <row r="50" spans="1:10" x14ac:dyDescent="0.2">
      <c r="A50" s="3" t="s">
        <v>41</v>
      </c>
      <c r="B50" s="3">
        <v>22.9</v>
      </c>
      <c r="C50" s="3">
        <v>70.8</v>
      </c>
      <c r="D50" s="10">
        <f>(B50+C50)/2-$P$18</f>
        <v>24.349999999999994</v>
      </c>
      <c r="E50" s="3">
        <v>20</v>
      </c>
      <c r="F50" s="3">
        <v>0.38</v>
      </c>
      <c r="G50" s="8">
        <f>E50/3600000*$P$20*$P$21*(C50-B50)</f>
        <v>916.43078333333347</v>
      </c>
      <c r="H50" s="8">
        <f>$P$17-G50</f>
        <v>912.04921666666655</v>
      </c>
      <c r="I50" s="8">
        <f>G50/$P$17</f>
        <v>0.50119814454264389</v>
      </c>
      <c r="J50" s="9">
        <f>$C$12-$C$13*D50/$C$15-$C$14*(D50)^2/$C$15</f>
        <v>0.53673735076748175</v>
      </c>
    </row>
    <row r="51" spans="1:10" x14ac:dyDescent="0.2">
      <c r="A51" s="3" t="s">
        <v>42</v>
      </c>
      <c r="B51" s="3">
        <v>23.4</v>
      </c>
      <c r="C51" s="3">
        <v>71.2</v>
      </c>
      <c r="D51" s="10">
        <f t="shared" ref="D51:D52" si="12">(B51+C51)/2-$P$18</f>
        <v>24.799999999999997</v>
      </c>
      <c r="E51" s="3">
        <v>20</v>
      </c>
      <c r="F51" s="3">
        <v>2.25</v>
      </c>
      <c r="G51" s="8">
        <f t="shared" ref="G51:G52" si="13">E51/3600000*$P$20*$P$21*(C51-B51)</f>
        <v>914.51756666666688</v>
      </c>
      <c r="H51" s="8">
        <f t="shared" ref="H51:H52" si="14">$P$17-G51</f>
        <v>913.96243333333314</v>
      </c>
      <c r="I51" s="8">
        <f t="shared" ref="I51:I52" si="15">G51/$P$17</f>
        <v>0.50015180186092645</v>
      </c>
      <c r="J51" s="9">
        <f t="shared" ref="J51:J52" si="16">$C$12-$C$13*D51/$C$15-$C$14*(D51)^2/$C$15</f>
        <v>0.52914951677089261</v>
      </c>
    </row>
    <row r="52" spans="1:10" x14ac:dyDescent="0.2">
      <c r="A52" s="3" t="s">
        <v>43</v>
      </c>
      <c r="B52" s="3">
        <v>23.1</v>
      </c>
      <c r="C52" s="3">
        <v>71</v>
      </c>
      <c r="D52" s="10">
        <f t="shared" si="12"/>
        <v>24.549999999999997</v>
      </c>
      <c r="E52" s="3">
        <v>20</v>
      </c>
      <c r="F52" s="3">
        <v>5.36</v>
      </c>
      <c r="G52" s="8">
        <f t="shared" si="13"/>
        <v>916.43078333333347</v>
      </c>
      <c r="H52" s="8">
        <f t="shared" si="14"/>
        <v>912.04921666666655</v>
      </c>
      <c r="I52" s="8">
        <f t="shared" si="15"/>
        <v>0.50119814454264389</v>
      </c>
      <c r="J52" s="9">
        <f t="shared" si="16"/>
        <v>0.53337635019897678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Zürich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Peltier</dc:creator>
  <cp:lastModifiedBy>Microsoft Office User</cp:lastModifiedBy>
  <dcterms:created xsi:type="dcterms:W3CDTF">2015-12-03T18:14:08Z</dcterms:created>
  <dcterms:modified xsi:type="dcterms:W3CDTF">2015-12-17T17:03:17Z</dcterms:modified>
</cp:coreProperties>
</file>