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run Arote\Desktop\"/>
    </mc:Choice>
  </mc:AlternateContent>
  <bookViews>
    <workbookView xWindow="0" yWindow="0" windowWidth="20490" windowHeight="7365"/>
  </bookViews>
  <sheets>
    <sheet name="Sheet1" sheetId="1" r:id="rId1"/>
  </sheets>
  <externalReferences>
    <externalReference r:id="rId2"/>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20" i="1" l="1"/>
  <c r="AF119" i="1"/>
  <c r="AC119" i="1" s="1"/>
  <c r="AE119" i="1"/>
  <c r="AF118" i="1"/>
  <c r="AC118" i="1"/>
  <c r="AE114" i="1"/>
  <c r="AE113" i="1"/>
  <c r="AE112" i="1"/>
  <c r="AF111" i="1"/>
  <c r="AF112" i="1" s="1"/>
  <c r="AC111" i="1"/>
  <c r="AE107" i="1"/>
  <c r="AE106" i="1"/>
  <c r="AE105" i="1"/>
  <c r="AF104" i="1"/>
  <c r="AC104" i="1"/>
  <c r="D62" i="1"/>
  <c r="E62" i="1" s="1"/>
  <c r="D61" i="1"/>
  <c r="E61" i="1" s="1"/>
  <c r="E60" i="1"/>
  <c r="D60" i="1"/>
  <c r="D59" i="1"/>
  <c r="D58" i="1"/>
  <c r="D57" i="1"/>
  <c r="D56" i="1"/>
  <c r="D55" i="1"/>
  <c r="D54" i="1"/>
  <c r="E50" i="1" s="1"/>
  <c r="D53" i="1"/>
  <c r="D52" i="1"/>
  <c r="D51" i="1"/>
  <c r="E49" i="1"/>
  <c r="E48" i="1"/>
  <c r="D32" i="1"/>
  <c r="E32" i="1" s="1"/>
  <c r="D30" i="1"/>
  <c r="D29" i="1"/>
  <c r="D28" i="1"/>
  <c r="E27" i="1"/>
  <c r="D19" i="1"/>
  <c r="E19" i="1" s="1"/>
  <c r="D17" i="1"/>
  <c r="D16" i="1"/>
  <c r="D15" i="1"/>
  <c r="C14" i="1"/>
  <c r="D14" i="1" s="1"/>
  <c r="C13" i="1"/>
  <c r="D13" i="1" s="1"/>
  <c r="D12" i="1"/>
  <c r="D10" i="1" s="1"/>
  <c r="E9" i="1" s="1"/>
  <c r="E18" i="1" s="1"/>
  <c r="E8" i="1"/>
  <c r="D7" i="1"/>
  <c r="AF113" i="1" l="1"/>
  <c r="AC112" i="1"/>
  <c r="E31" i="1"/>
  <c r="E63" i="1" s="1"/>
  <c r="AF120" i="1"/>
  <c r="AC120" i="1" s="1"/>
  <c r="AC121" i="1" s="1"/>
  <c r="AF105" i="1" l="1"/>
  <c r="E66" i="1"/>
  <c r="E64" i="1"/>
  <c r="E65" i="1" s="1"/>
  <c r="AF114" i="1"/>
  <c r="AC114" i="1" s="1"/>
  <c r="AC113" i="1"/>
  <c r="AC115" i="1" s="1"/>
  <c r="E67" i="1" l="1"/>
  <c r="E68" i="1" s="1"/>
  <c r="AC105" i="1"/>
  <c r="AF106" i="1"/>
  <c r="E71" i="1" l="1"/>
  <c r="E70" i="1"/>
  <c r="AF107" i="1"/>
  <c r="AC107" i="1" s="1"/>
  <c r="AC106" i="1"/>
  <c r="AC108" i="1"/>
</calcChain>
</file>

<file path=xl/comments1.xml><?xml version="1.0" encoding="utf-8"?>
<comments xmlns="http://schemas.openxmlformats.org/spreadsheetml/2006/main">
  <authors>
    <author>akuma68</author>
    <author>Amit Kumar</author>
  </authors>
  <commentList>
    <comment ref="D6" authorId="0" shapeId="0">
      <text>
        <r>
          <rPr>
            <sz val="11"/>
            <color indexed="8"/>
            <rFont val="Calibri"/>
            <family val="2"/>
          </rPr>
          <t>akuma68:</t>
        </r>
        <r>
          <rPr>
            <b/>
            <sz val="8"/>
            <color indexed="81"/>
            <rFont val="Tahoma"/>
            <family val="2"/>
          </rPr>
          <t xml:space="preserve">
Enter DOB in Day-MON-YY format. For e.g 07-OCT-81</t>
        </r>
      </text>
    </comment>
    <comment ref="C8" authorId="0" shapeId="0">
      <text>
        <r>
          <rPr>
            <b/>
            <sz val="8"/>
            <color indexed="81"/>
            <rFont val="Tahoma"/>
            <family val="2"/>
          </rPr>
          <t>akuma68:</t>
        </r>
        <r>
          <rPr>
            <sz val="8"/>
            <color indexed="81"/>
            <rFont val="Tahoma"/>
            <family val="2"/>
          </rPr>
          <t xml:space="preserve">
Total Annual Income</t>
        </r>
      </text>
    </comment>
    <comment ref="D10" authorId="0" shapeId="0">
      <text>
        <r>
          <rPr>
            <sz val="11"/>
            <color indexed="8"/>
            <rFont val="Calibri"/>
            <family val="2"/>
          </rPr>
          <t>akuma68:</t>
        </r>
        <r>
          <rPr>
            <b/>
            <sz val="8"/>
            <color indexed="81"/>
            <rFont val="Tahoma"/>
            <family val="2"/>
          </rPr>
          <t xml:space="preserve">
Least of Below 3 criteria</t>
        </r>
      </text>
    </comment>
    <comment ref="C12" authorId="0" shapeId="0">
      <text>
        <r>
          <rPr>
            <b/>
            <sz val="8"/>
            <color indexed="81"/>
            <rFont val="Tahoma"/>
            <family val="2"/>
          </rPr>
          <t>akuma68:</t>
        </r>
        <r>
          <rPr>
            <sz val="8"/>
            <color indexed="81"/>
            <rFont val="Tahoma"/>
            <family val="2"/>
          </rPr>
          <t xml:space="preserve">
Annual Basic Salary</t>
        </r>
      </text>
    </comment>
    <comment ref="D12" authorId="0" shapeId="0">
      <text>
        <r>
          <rPr>
            <sz val="11"/>
            <color indexed="8"/>
            <rFont val="Calibri"/>
            <family val="2"/>
          </rPr>
          <t>akuma68:</t>
        </r>
        <r>
          <rPr>
            <b/>
            <sz val="8"/>
            <color indexed="81"/>
            <rFont val="Tahoma"/>
            <family val="2"/>
          </rPr>
          <t xml:space="preserve">
40% of (basic+DA) for Non Metro &amp; 50% for Metro</t>
        </r>
      </text>
    </comment>
    <comment ref="C13" authorId="0" shapeId="0">
      <text>
        <r>
          <rPr>
            <b/>
            <sz val="8"/>
            <color indexed="81"/>
            <rFont val="Tahoma"/>
            <family val="2"/>
          </rPr>
          <t>akuma68:</t>
        </r>
        <r>
          <rPr>
            <sz val="8"/>
            <color indexed="81"/>
            <rFont val="Tahoma"/>
            <family val="2"/>
          </rPr>
          <t xml:space="preserve">
Annual Rent Paid</t>
        </r>
      </text>
    </comment>
    <comment ref="D13" authorId="0" shapeId="0">
      <text>
        <r>
          <rPr>
            <sz val="11"/>
            <color indexed="8"/>
            <rFont val="Calibri"/>
            <family val="2"/>
          </rPr>
          <t>akuma68:</t>
        </r>
        <r>
          <rPr>
            <b/>
            <sz val="8"/>
            <color indexed="81"/>
            <rFont val="Tahoma"/>
            <family val="2"/>
          </rPr>
          <t xml:space="preserve">
Rent Paid - 10% of Basic</t>
        </r>
      </text>
    </comment>
    <comment ref="C14" authorId="0" shapeId="0">
      <text>
        <r>
          <rPr>
            <b/>
            <sz val="8"/>
            <color indexed="81"/>
            <rFont val="Tahoma"/>
            <family val="2"/>
          </rPr>
          <t>akuma68:</t>
        </r>
        <r>
          <rPr>
            <sz val="8"/>
            <color indexed="81"/>
            <rFont val="Tahoma"/>
            <family val="2"/>
          </rPr>
          <t xml:space="preserve">
 Annual HRA received</t>
        </r>
      </text>
    </comment>
    <comment ref="C28" authorId="0" shapeId="0">
      <text>
        <r>
          <rPr>
            <sz val="11"/>
            <color indexed="8"/>
            <rFont val="Calibri"/>
            <family val="2"/>
          </rPr>
          <t>akuma68:</t>
        </r>
        <r>
          <rPr>
            <b/>
            <sz val="8"/>
            <color indexed="81"/>
            <rFont val="Tahoma"/>
            <family val="2"/>
          </rPr>
          <t xml:space="preserve">
Budget 2017 has capped interest exemption to Rs 2 lakh irrespctive of its rented or self occupied</t>
        </r>
      </text>
    </comment>
    <comment ref="C30" authorId="0" shapeId="0">
      <text>
        <r>
          <rPr>
            <b/>
            <sz val="8"/>
            <color indexed="81"/>
            <rFont val="Tahoma"/>
            <family val="2"/>
          </rPr>
          <t>akuma68:</t>
        </r>
        <r>
          <rPr>
            <sz val="8"/>
            <color indexed="81"/>
            <rFont val="Tahoma"/>
            <family val="2"/>
          </rPr>
          <t xml:space="preserve">
Deduction up to Rs 30,000 is allowed on the interest payment for loan taken for Home Improvement</t>
        </r>
      </text>
    </comment>
    <comment ref="C44" authorId="0" shapeId="0">
      <text>
        <r>
          <rPr>
            <b/>
            <sz val="8"/>
            <color indexed="81"/>
            <rFont val="Tahoma"/>
            <family val="2"/>
          </rPr>
          <t>akuma68:</t>
        </r>
        <r>
          <rPr>
            <sz val="8"/>
            <color indexed="81"/>
            <rFont val="Tahoma"/>
            <family val="2"/>
          </rPr>
          <t xml:space="preserve">
50% of invested amount is eligible for Tax Deduction</t>
        </r>
      </text>
    </comment>
    <comment ref="C49" authorId="0" shapeId="0">
      <text>
        <r>
          <rPr>
            <b/>
            <sz val="8"/>
            <color indexed="81"/>
            <rFont val="Tahoma"/>
            <family val="2"/>
          </rPr>
          <t>akuma68:</t>
        </r>
        <r>
          <rPr>
            <sz val="8"/>
            <color indexed="81"/>
            <rFont val="Tahoma"/>
            <family val="2"/>
          </rPr>
          <t xml:space="preserve">
50% of invested amount is eligible for Tax Deduction</t>
        </r>
      </text>
    </comment>
    <comment ref="C51" authorId="0" shapeId="0">
      <text>
        <r>
          <rPr>
            <sz val="11"/>
            <color indexed="8"/>
            <rFont val="Calibri"/>
            <family val="2"/>
          </rPr>
          <t>akuma68:</t>
        </r>
        <r>
          <rPr>
            <b/>
            <sz val="8"/>
            <color indexed="81"/>
            <rFont val="Tahoma"/>
            <family val="2"/>
          </rPr>
          <t xml:space="preserve">
Self here includes spouse &amp; children</t>
        </r>
      </text>
    </comment>
    <comment ref="C54" authorId="0" shapeId="0">
      <text>
        <r>
          <rPr>
            <b/>
            <sz val="8"/>
            <color indexed="81"/>
            <rFont val="Tahoma"/>
            <family val="2"/>
          </rPr>
          <t>akuma68:</t>
        </r>
        <r>
          <rPr>
            <sz val="8"/>
            <color indexed="81"/>
            <rFont val="Tahoma"/>
            <family val="2"/>
          </rPr>
          <t xml:space="preserve">
Deduction in respect of maintenance including medical treatment of dependent who is a person with disability. Maximum deduction Rs. 125,000/- in case of severe disability (more than 80%) and Rs. 75,000/- in other cases.</t>
        </r>
      </text>
    </comment>
    <comment ref="C55" authorId="0" shapeId="0">
      <text>
        <r>
          <rPr>
            <b/>
            <sz val="8"/>
            <color indexed="81"/>
            <rFont val="Tahoma"/>
            <family val="2"/>
          </rPr>
          <t>akuma68:</t>
        </r>
        <r>
          <rPr>
            <sz val="8"/>
            <color indexed="81"/>
            <rFont val="Tahoma"/>
            <family val="2"/>
          </rPr>
          <t xml:space="preserve">
For senior citizens the deduction amount is up to Rs 1,00,000;  while for all others its Rs 40,000
</t>
        </r>
      </text>
    </comment>
    <comment ref="C57" authorId="0" shapeId="0">
      <text>
        <r>
          <rPr>
            <b/>
            <sz val="8"/>
            <color indexed="81"/>
            <rFont val="Tahoma"/>
            <family val="2"/>
          </rPr>
          <t>akuma68:</t>
        </r>
        <r>
          <rPr>
            <sz val="8"/>
            <color indexed="81"/>
            <rFont val="Tahoma"/>
            <family val="2"/>
          </rPr>
          <t xml:space="preserve">
For paying rent in case you do not receive HRA</t>
        </r>
      </text>
    </comment>
    <comment ref="C58" authorId="0" shapeId="0">
      <text>
        <r>
          <rPr>
            <b/>
            <sz val="8"/>
            <color indexed="81"/>
            <rFont val="Tahoma"/>
            <family val="2"/>
          </rPr>
          <t>akuma68:</t>
        </r>
        <r>
          <rPr>
            <sz val="8"/>
            <color indexed="81"/>
            <rFont val="Tahoma"/>
            <family val="2"/>
          </rPr>
          <t xml:space="preserve">
Deduction of Rs. 75,000 (Rs 1,25,000 in case of severe disability) to an individual who suffers from physical disability.</t>
        </r>
      </text>
    </comment>
    <comment ref="D60" authorId="1" shapeId="0">
      <text>
        <r>
          <rPr>
            <b/>
            <sz val="9"/>
            <color indexed="81"/>
            <rFont val="Tahoma"/>
            <charset val="1"/>
          </rPr>
          <t>Amit Kumar:</t>
        </r>
        <r>
          <rPr>
            <sz val="9"/>
            <color indexed="81"/>
            <rFont val="Tahoma"/>
            <charset val="1"/>
          </rPr>
          <t xml:space="preserve">
10% of Basic + DA is exempted from income tax</t>
        </r>
      </text>
    </comment>
  </commentList>
</comments>
</file>

<file path=xl/sharedStrings.xml><?xml version="1.0" encoding="utf-8"?>
<sst xmlns="http://schemas.openxmlformats.org/spreadsheetml/2006/main" count="108" uniqueCount="92">
  <si>
    <t>Income Tax Calculator for FY 2019-20 (AY 2020-21)</t>
  </si>
  <si>
    <t>Name</t>
  </si>
  <si>
    <t>XXXXXXXXX</t>
  </si>
  <si>
    <t>PAN Number</t>
  </si>
  <si>
    <t>AXXXXXXXX</t>
  </si>
  <si>
    <t>Birth date</t>
  </si>
  <si>
    <t>Age</t>
  </si>
  <si>
    <t>Gross Annual Income/Salary (with all allowances)</t>
  </si>
  <si>
    <t>Metro</t>
  </si>
  <si>
    <t>Less: Allowances exempt u/s 10(for Service Period)</t>
  </si>
  <si>
    <t>Non-Metro</t>
  </si>
  <si>
    <t>(I) H.R.A. exemption</t>
  </si>
  <si>
    <t>City of Residence</t>
  </si>
  <si>
    <t>Basic Salary (Basic+DA)</t>
  </si>
  <si>
    <t>Rent Paid</t>
  </si>
  <si>
    <t>H.R.A received</t>
  </si>
  <si>
    <r>
      <t xml:space="preserve">(II) Standard Deduction for Salaried &amp; Pensioner (Rs 50,000) </t>
    </r>
    <r>
      <rPr>
        <sz val="10"/>
        <color rgb="FFFF0000"/>
        <rFont val="Arial"/>
        <family val="2"/>
      </rPr>
      <t>Budget 2019</t>
    </r>
  </si>
  <si>
    <t>(iii) Any Other Exempted Receipts/ allowances</t>
  </si>
  <si>
    <t>(iv) Professional Tax</t>
  </si>
  <si>
    <t>Income under the head salaries</t>
  </si>
  <si>
    <t>Add: Any other income from other sources</t>
  </si>
  <si>
    <t>1. Interest received from following Investments</t>
  </si>
  <si>
    <t>a. Bank ( Saving /FD /Rec )</t>
  </si>
  <si>
    <t>b. N.S.C.(accrued/ Recd )</t>
  </si>
  <si>
    <t>c. Post Ofice M.I.S (6 yrs.)</t>
  </si>
  <si>
    <t>d. Post Office Recring Deposit (5 yrs.)</t>
  </si>
  <si>
    <t>2. Any Other Income</t>
  </si>
  <si>
    <t>3. Any Other Income</t>
  </si>
  <si>
    <t>Less: Exemption on Home Loan Interest (Sec 24)</t>
  </si>
  <si>
    <t>Loss from house property (Section 24)</t>
  </si>
  <si>
    <r>
      <t xml:space="preserve">Additional tax exemption for First Time Home Buyers </t>
    </r>
    <r>
      <rPr>
        <b/>
        <i/>
        <sz val="8"/>
        <rFont val="Arial"/>
        <family val="2"/>
      </rPr>
      <t>(Budget 2016)</t>
    </r>
  </si>
  <si>
    <t>Interest paid on Home Improvement Loan (max 30,000)</t>
  </si>
  <si>
    <t>Gross Total Income</t>
  </si>
  <si>
    <t>Less: Deduction under Sec 80C (Max Rs.1,50,000/-)</t>
  </si>
  <si>
    <t>A. EPF &amp; VPF Contribution</t>
  </si>
  <si>
    <t>B. Public Provident Fund (PPF)</t>
  </si>
  <si>
    <t>C. Senior Citizen’s Saving Scheme (SCSS)</t>
  </si>
  <si>
    <t>D. N.S.C (Investment + accrued Interest before Maturity Year)</t>
  </si>
  <si>
    <t>E. Tax Saving Fixed Deposit (5 Years and above)</t>
  </si>
  <si>
    <t>F. Tax Savings Bonds</t>
  </si>
  <si>
    <t>G. E.L.S.S (Tax Saving Mutual Fund)</t>
  </si>
  <si>
    <t>H. Life Insurance Premiums</t>
  </si>
  <si>
    <t>I. New Pension Scheme (NPS) (u/s 80CCC)</t>
  </si>
  <si>
    <t>J. Pension Plan from Insurance Companies/Mutual Funds (u/s 80CCC)</t>
  </si>
  <si>
    <t>K. 80 CCD Central Govt. Employees Pension Plan (u/s 80CCD)</t>
  </si>
  <si>
    <t>L. Housing. Loan (Principal Repayment)</t>
  </si>
  <si>
    <t xml:space="preserve">M. Sukanya Samriddhi Account </t>
  </si>
  <si>
    <t>N. Stamp Duty &amp; Registration Charges</t>
  </si>
  <si>
    <t>O. Tuition fees for 2 children</t>
  </si>
  <si>
    <t>Less: Additional Deduction under Sec 80CCD NPS (Max Rs 50,000/-)</t>
  </si>
  <si>
    <t>Less: Deduction under RGESS Sec 80CCG (Max Rs. 50,000/-)</t>
  </si>
  <si>
    <t>Less: Deduction under chapter VI A</t>
  </si>
  <si>
    <t>A. 80 D Medical Insurance premiums (for Self )</t>
  </si>
  <si>
    <t>B. 80 D Medical Insurance premiums (for Parents)</t>
  </si>
  <si>
    <t>C. 80 E Int Paid on Education Loan</t>
  </si>
  <si>
    <t>D. 80 DD Medical Treatment of handicapped Dependent</t>
  </si>
  <si>
    <t>E. 80DDB Expenditure on Selected Medical Treatment for self/ dependent</t>
  </si>
  <si>
    <t>F. 80G, 80GGA, 80GGC Donation to approved funds</t>
  </si>
  <si>
    <r>
      <t xml:space="preserve">G. 80GG For Rent in case of NO HRA Component </t>
    </r>
    <r>
      <rPr>
        <i/>
        <sz val="8"/>
        <rFont val="Arial"/>
        <family val="2"/>
      </rPr>
      <t>(Budget 2016)</t>
    </r>
  </si>
  <si>
    <t>H. 80U For Physically Disable Assesse</t>
  </si>
  <si>
    <r>
      <t xml:space="preserve">I. 80TTA (Rs 50,000 for Senior Citizens &amp; Rs 10,000 for others) </t>
    </r>
    <r>
      <rPr>
        <b/>
        <sz val="8"/>
        <rFont val="Arial"/>
        <family val="2"/>
      </rPr>
      <t>(Budget 2018)</t>
    </r>
  </si>
  <si>
    <t>Less: Deduction under Sec 80CCD(2) NPS (Employer Contribution)</t>
  </si>
  <si>
    <t>Less: Deduction under Sec 80EEA (Interest on Home Loan for Affordable Home) (Budget 2019)</t>
  </si>
  <si>
    <t>Less: Deduction under Sec 80EEA (Interest on Auto Loan for Electronic Vehicle) (Budget 2019)</t>
  </si>
  <si>
    <t>Total Income</t>
  </si>
  <si>
    <r>
      <t xml:space="preserve">Tax Rebate of Rs. 12,500 (For Income of less than 5 lakhs) </t>
    </r>
    <r>
      <rPr>
        <b/>
        <i/>
        <sz val="8"/>
        <rFont val="Arial"/>
        <family val="2"/>
      </rPr>
      <t>(Budget 2019)</t>
    </r>
  </si>
  <si>
    <t>Total Tax Payable</t>
  </si>
  <si>
    <r>
      <t xml:space="preserve">Tax Surcharge @ 10%/15%/25%/37% (Income more than 50 Lakhs/1 cr/2 cr/5 cr respectively) </t>
    </r>
    <r>
      <rPr>
        <b/>
        <i/>
        <sz val="8"/>
        <rFont val="Arial"/>
        <family val="2"/>
      </rPr>
      <t>(Budget 2019)</t>
    </r>
  </si>
  <si>
    <t>Add; Edn Cess + Health Cess @ 4%</t>
  </si>
  <si>
    <t>Net Tax Payable</t>
  </si>
  <si>
    <t>Advance Tax Paid</t>
  </si>
  <si>
    <t>Tax Remianing to be Paid</t>
  </si>
  <si>
    <t>Tax to Total Income Ratio</t>
  </si>
  <si>
    <r>
      <rPr>
        <b/>
        <sz val="10"/>
        <rFont val="Arial"/>
        <family val="2"/>
      </rPr>
      <t>Terms of Usage:</t>
    </r>
    <r>
      <rPr>
        <sz val="11"/>
        <color theme="1"/>
        <rFont val="Calibri"/>
        <family val="2"/>
        <scheme val="minor"/>
      </rPr>
      <t xml:space="preserve"> I encourage you to share this Income Tax Calculator for benefit of your friends and family. The usage is restricted to non commercial use only.</t>
    </r>
  </si>
  <si>
    <r>
      <rPr>
        <b/>
        <sz val="10"/>
        <rFont val="Arial"/>
        <family val="2"/>
      </rPr>
      <t>Disclaimer:</t>
    </r>
    <r>
      <rPr>
        <sz val="11"/>
        <color theme="1"/>
        <rFont val="Calibri"/>
        <family val="2"/>
        <scheme val="minor"/>
      </rPr>
      <t xml:space="preserve"> All care has been taken to keep the information upto date and correct and is for educational purpose only. You are encouraged to consult your Tax Advisor before taking any decesion based on this calculator.</t>
    </r>
  </si>
  <si>
    <t>Income Tax for General</t>
  </si>
  <si>
    <t>Tax</t>
  </si>
  <si>
    <t>Tax Slabs</t>
  </si>
  <si>
    <t>Incremental</t>
  </si>
  <si>
    <t>Taxable Inc</t>
  </si>
  <si>
    <t>Tax Bracket</t>
  </si>
  <si>
    <t>0 -250000</t>
  </si>
  <si>
    <t>250001 - 500000</t>
  </si>
  <si>
    <t>500001 - 1000000</t>
  </si>
  <si>
    <t>500001 +</t>
  </si>
  <si>
    <t>Total Tax</t>
  </si>
  <si>
    <t>Income Tax for Senior Citizen</t>
  </si>
  <si>
    <t>0 -300000</t>
  </si>
  <si>
    <t>300001 - 500000</t>
  </si>
  <si>
    <t>Income Tax for very Senior Citizen</t>
  </si>
  <si>
    <t>0 - 500000</t>
  </si>
  <si>
    <t>1000001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</si>
</sst>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0\ ;&quot; (&quot;#,##0\);&quot; -&quot;#\ ;@\ "/>
  </numFmts>
  <fonts count="27" x14ac:knownFonts="1">
    <font>
      <sz val="11"/>
      <color theme="1"/>
      <name val="Calibri"/>
      <family val="2"/>
      <scheme val="minor"/>
    </font>
    <font>
      <sz val="11"/>
      <color theme="1"/>
      <name val="Calibri"/>
      <family val="2"/>
      <scheme val="minor"/>
    </font>
    <font>
      <b/>
      <sz val="16"/>
      <name val="Arial"/>
      <family val="2"/>
    </font>
    <font>
      <sz val="16"/>
      <name val="Arial"/>
      <family val="2"/>
    </font>
    <font>
      <u/>
      <sz val="14"/>
      <color indexed="12"/>
      <name val="Arial"/>
      <family val="2"/>
    </font>
    <font>
      <sz val="11"/>
      <name val="Arial"/>
      <family val="2"/>
    </font>
    <font>
      <b/>
      <sz val="11"/>
      <name val="Arial"/>
      <family val="2"/>
    </font>
    <font>
      <b/>
      <sz val="11"/>
      <color indexed="62"/>
      <name val="Calibri"/>
      <family val="2"/>
    </font>
    <font>
      <sz val="10"/>
      <name val="Calibri"/>
      <family val="2"/>
    </font>
    <font>
      <sz val="14"/>
      <color rgb="FFFFFFFF"/>
      <name val="Gill Sans MT"/>
      <family val="2"/>
    </font>
    <font>
      <b/>
      <sz val="10"/>
      <name val="Arial"/>
      <family val="2"/>
    </font>
    <font>
      <sz val="11"/>
      <color indexed="62"/>
      <name val="Calibri"/>
      <family val="2"/>
    </font>
    <font>
      <sz val="10"/>
      <color indexed="9"/>
      <name val="Calibri"/>
      <family val="2"/>
    </font>
    <font>
      <b/>
      <sz val="11"/>
      <color indexed="63"/>
      <name val="Calibri"/>
      <family val="2"/>
    </font>
    <font>
      <sz val="10"/>
      <color rgb="FFFF0000"/>
      <name val="Arial"/>
      <family val="2"/>
    </font>
    <font>
      <b/>
      <i/>
      <sz val="8"/>
      <name val="Arial"/>
      <family val="2"/>
    </font>
    <font>
      <i/>
      <sz val="8"/>
      <name val="Arial"/>
      <family val="2"/>
    </font>
    <font>
      <b/>
      <sz val="8"/>
      <name val="Arial"/>
      <family val="2"/>
    </font>
    <font>
      <b/>
      <sz val="14"/>
      <color indexed="20"/>
      <name val="Calibri"/>
      <family val="2"/>
    </font>
    <font>
      <b/>
      <sz val="14"/>
      <color theme="9" tint="-0.499984740745262"/>
      <name val="Calibri"/>
      <family val="2"/>
    </font>
    <font>
      <b/>
      <sz val="12"/>
      <color indexed="17"/>
      <name val="Calibri"/>
      <family val="2"/>
    </font>
    <font>
      <b/>
      <sz val="12"/>
      <color indexed="58"/>
      <name val="Calibri"/>
      <family val="2"/>
    </font>
    <font>
      <sz val="11"/>
      <color indexed="8"/>
      <name val="Calibri"/>
      <family val="2"/>
    </font>
    <font>
      <b/>
      <sz val="8"/>
      <color indexed="81"/>
      <name val="Tahoma"/>
      <family val="2"/>
    </font>
    <font>
      <sz val="8"/>
      <color indexed="81"/>
      <name val="Tahoma"/>
      <family val="2"/>
    </font>
    <font>
      <b/>
      <sz val="9"/>
      <color indexed="81"/>
      <name val="Tahoma"/>
      <charset val="1"/>
    </font>
    <font>
      <sz val="9"/>
      <color indexed="81"/>
      <name val="Tahoma"/>
      <charset val="1"/>
    </font>
  </fonts>
  <fills count="14">
    <fill>
      <patternFill patternType="none"/>
    </fill>
    <fill>
      <patternFill patternType="gray125"/>
    </fill>
    <fill>
      <patternFill patternType="solid">
        <fgColor theme="9" tint="0.59999389629810485"/>
        <bgColor indexed="65"/>
      </patternFill>
    </fill>
    <fill>
      <patternFill patternType="solid">
        <fgColor indexed="9"/>
        <bgColor indexed="64"/>
      </patternFill>
    </fill>
    <fill>
      <patternFill patternType="solid">
        <fgColor indexed="47"/>
        <bgColor indexed="64"/>
      </patternFill>
    </fill>
    <fill>
      <patternFill patternType="solid">
        <fgColor theme="9" tint="0.59999389629810485"/>
        <bgColor indexed="64"/>
      </patternFill>
    </fill>
    <fill>
      <patternFill patternType="solid">
        <fgColor indexed="31"/>
        <bgColor indexed="64"/>
      </patternFill>
    </fill>
    <fill>
      <patternFill patternType="solid">
        <fgColor indexed="54"/>
        <bgColor indexed="64"/>
      </patternFill>
    </fill>
    <fill>
      <patternFill patternType="solid">
        <fgColor indexed="22"/>
        <bgColor indexed="64"/>
      </patternFill>
    </fill>
    <fill>
      <patternFill patternType="solid">
        <fgColor theme="8" tint="0.79998168889431442"/>
        <bgColor indexed="64"/>
      </patternFill>
    </fill>
    <fill>
      <patternFill patternType="solid">
        <fgColor rgb="FFFFFF00"/>
        <bgColor indexed="64"/>
      </patternFill>
    </fill>
    <fill>
      <patternFill patternType="solid">
        <fgColor indexed="26"/>
        <bgColor indexed="64"/>
      </patternFill>
    </fill>
    <fill>
      <patternFill patternType="solid">
        <fgColor indexed="27"/>
        <bgColor indexed="64"/>
      </patternFill>
    </fill>
    <fill>
      <patternFill patternType="solid">
        <fgColor indexed="44"/>
        <bgColor indexed="64"/>
      </patternFill>
    </fill>
  </fills>
  <borders count="38">
    <border>
      <left/>
      <right/>
      <top/>
      <bottom/>
      <diagonal/>
    </border>
    <border>
      <left/>
      <right/>
      <top/>
      <bottom style="medium">
        <color indexed="8"/>
      </bottom>
      <diagonal/>
    </border>
    <border>
      <left style="medium">
        <color indexed="64"/>
      </left>
      <right/>
      <top style="medium">
        <color indexed="64"/>
      </top>
      <bottom/>
      <diagonal/>
    </border>
    <border>
      <left style="thin">
        <color indexed="23"/>
      </left>
      <right/>
      <top style="medium">
        <color indexed="64"/>
      </top>
      <bottom style="thin">
        <color indexed="56"/>
      </bottom>
      <diagonal/>
    </border>
    <border>
      <left/>
      <right/>
      <top style="medium">
        <color indexed="64"/>
      </top>
      <bottom style="thin">
        <color indexed="56"/>
      </bottom>
      <diagonal/>
    </border>
    <border>
      <left/>
      <right style="medium">
        <color indexed="64"/>
      </right>
      <top style="medium">
        <color indexed="64"/>
      </top>
      <bottom style="thin">
        <color indexed="56"/>
      </bottom>
      <diagonal/>
    </border>
    <border>
      <left style="medium">
        <color indexed="64"/>
      </left>
      <right/>
      <top/>
      <bottom/>
      <diagonal/>
    </border>
    <border>
      <left style="thin">
        <color indexed="23"/>
      </left>
      <right/>
      <top style="thin">
        <color indexed="56"/>
      </top>
      <bottom style="thin">
        <color indexed="23"/>
      </bottom>
      <diagonal/>
    </border>
    <border>
      <left/>
      <right/>
      <top style="thin">
        <color indexed="56"/>
      </top>
      <bottom style="thin">
        <color indexed="23"/>
      </bottom>
      <diagonal/>
    </border>
    <border>
      <left/>
      <right style="medium">
        <color indexed="64"/>
      </right>
      <top style="thin">
        <color indexed="56"/>
      </top>
      <bottom style="thin">
        <color indexed="23"/>
      </bottom>
      <diagonal/>
    </border>
    <border>
      <left/>
      <right/>
      <top/>
      <bottom style="thin">
        <color indexed="23"/>
      </bottom>
      <diagonal/>
    </border>
    <border>
      <left/>
      <right style="medium">
        <color indexed="64"/>
      </right>
      <top/>
      <bottom/>
      <diagonal/>
    </border>
    <border>
      <left style="thin">
        <color indexed="56"/>
      </left>
      <right style="thin">
        <color indexed="23"/>
      </right>
      <top style="thin">
        <color indexed="23"/>
      </top>
      <bottom style="thin">
        <color indexed="23"/>
      </bottom>
      <diagonal/>
    </border>
    <border>
      <left style="thin">
        <color indexed="56"/>
      </left>
      <right style="thin">
        <color indexed="63"/>
      </right>
      <top style="thin">
        <color indexed="63"/>
      </top>
      <bottom style="thin">
        <color indexed="63"/>
      </bottom>
      <diagonal/>
    </border>
    <border>
      <left style="thin">
        <color indexed="23"/>
      </left>
      <right style="thin">
        <color indexed="23"/>
      </right>
      <top style="thin">
        <color indexed="56"/>
      </top>
      <bottom style="thin">
        <color indexed="23"/>
      </bottom>
      <diagonal/>
    </border>
    <border>
      <left style="double">
        <color indexed="63"/>
      </left>
      <right style="medium">
        <color indexed="64"/>
      </right>
      <top style="double">
        <color indexed="63"/>
      </top>
      <bottom style="double">
        <color indexed="63"/>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medium">
        <color indexed="64"/>
      </right>
      <top/>
      <bottom style="double">
        <color indexed="63"/>
      </bottom>
      <diagonal/>
    </border>
    <border>
      <left style="thin">
        <color indexed="63"/>
      </left>
      <right style="medium">
        <color indexed="64"/>
      </right>
      <top style="thin">
        <color indexed="63"/>
      </top>
      <bottom style="thin">
        <color indexed="63"/>
      </bottom>
      <diagonal/>
    </border>
    <border>
      <left style="medium">
        <color indexed="64"/>
      </left>
      <right/>
      <top/>
      <bottom style="thin">
        <color indexed="56"/>
      </bottom>
      <diagonal/>
    </border>
    <border>
      <left/>
      <right/>
      <top/>
      <bottom style="thin">
        <color indexed="56"/>
      </bottom>
      <diagonal/>
    </border>
    <border>
      <left style="double">
        <color indexed="63"/>
      </left>
      <right style="medium">
        <color indexed="64"/>
      </right>
      <top style="double">
        <color indexed="63"/>
      </top>
      <bottom style="thin">
        <color indexed="56"/>
      </bottom>
      <diagonal/>
    </border>
    <border>
      <left style="double">
        <color indexed="63"/>
      </left>
      <right style="medium">
        <color indexed="64"/>
      </right>
      <top style="double">
        <color indexed="63"/>
      </top>
      <bottom/>
      <diagonal/>
    </border>
    <border>
      <left style="medium">
        <color indexed="64"/>
      </left>
      <right/>
      <top/>
      <bottom style="medium">
        <color indexed="64"/>
      </bottom>
      <diagonal/>
    </border>
    <border>
      <left/>
      <right/>
      <top/>
      <bottom style="medium">
        <color indexed="64"/>
      </bottom>
      <diagonal/>
    </border>
    <border>
      <left style="double">
        <color indexed="63"/>
      </left>
      <right style="medium">
        <color indexed="64"/>
      </right>
      <top style="double">
        <color indexed="63"/>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0" fontId="1" fillId="2" borderId="0" applyNumberFormat="0" applyBorder="0" applyAlignment="0" applyProtection="0"/>
  </cellStyleXfs>
  <cellXfs count="76">
    <xf numFmtId="0" fontId="0" fillId="0" borderId="0" xfId="0"/>
    <xf numFmtId="0" fontId="0" fillId="0" borderId="0" xfId="0" applyProtection="1">
      <protection hidden="1"/>
    </xf>
    <xf numFmtId="0" fontId="2" fillId="0" borderId="1" xfId="0" applyFont="1" applyBorder="1" applyAlignment="1" applyProtection="1">
      <alignment horizontal="center" vertical="center"/>
      <protection hidden="1"/>
    </xf>
    <xf numFmtId="0" fontId="3" fillId="0" borderId="0" xfId="0" applyFont="1" applyAlignment="1" applyProtection="1">
      <alignment vertical="center"/>
      <protection hidden="1"/>
    </xf>
    <xf numFmtId="0" fontId="4" fillId="0" borderId="0" xfId="0" applyFont="1" applyAlignment="1" applyProtection="1">
      <alignment horizontal="center" vertical="center"/>
      <protection hidden="1"/>
    </xf>
    <xf numFmtId="0" fontId="5" fillId="0" borderId="0" xfId="0" applyFont="1" applyAlignment="1" applyProtection="1">
      <alignment vertical="center"/>
      <protection hidden="1"/>
    </xf>
    <xf numFmtId="0" fontId="0" fillId="0" borderId="0" xfId="0" applyAlignment="1" applyProtection="1">
      <alignment vertical="center"/>
      <protection hidden="1"/>
    </xf>
    <xf numFmtId="0" fontId="6" fillId="3" borderId="2" xfId="0" applyFont="1" applyFill="1" applyBorder="1" applyAlignment="1" applyProtection="1">
      <alignment horizontal="right" vertical="center"/>
      <protection hidden="1"/>
    </xf>
    <xf numFmtId="3" fontId="7" fillId="4" borderId="3" xfId="0" applyNumberFormat="1" applyFont="1" applyFill="1" applyBorder="1" applyAlignment="1" applyProtection="1">
      <alignment horizontal="center" vertical="center"/>
      <protection locked="0"/>
    </xf>
    <xf numFmtId="3" fontId="7" fillId="4" borderId="4" xfId="0" applyNumberFormat="1" applyFont="1" applyFill="1" applyBorder="1" applyAlignment="1" applyProtection="1">
      <alignment horizontal="center" vertical="center"/>
      <protection locked="0"/>
    </xf>
    <xf numFmtId="3" fontId="7" fillId="4" borderId="5" xfId="0" applyNumberFormat="1" applyFont="1" applyFill="1" applyBorder="1" applyAlignment="1" applyProtection="1">
      <alignment horizontal="center" vertical="center"/>
      <protection locked="0"/>
    </xf>
    <xf numFmtId="0" fontId="6" fillId="3" borderId="6" xfId="0" applyFont="1" applyFill="1" applyBorder="1" applyAlignment="1" applyProtection="1">
      <alignment horizontal="right" vertical="center"/>
      <protection hidden="1"/>
    </xf>
    <xf numFmtId="3" fontId="7" fillId="4" borderId="7" xfId="0" applyNumberFormat="1" applyFont="1" applyFill="1" applyBorder="1" applyAlignment="1" applyProtection="1">
      <alignment horizontal="center" vertical="center"/>
      <protection locked="0"/>
    </xf>
    <xf numFmtId="3" fontId="7" fillId="4" borderId="8" xfId="0" applyNumberFormat="1" applyFont="1" applyFill="1" applyBorder="1" applyAlignment="1" applyProtection="1">
      <alignment horizontal="center" vertical="center"/>
      <protection locked="0"/>
    </xf>
    <xf numFmtId="3" fontId="7" fillId="4" borderId="9" xfId="0" applyNumberFormat="1" applyFont="1" applyFill="1" applyBorder="1" applyAlignment="1" applyProtection="1">
      <alignment horizontal="center" vertical="center"/>
      <protection locked="0"/>
    </xf>
    <xf numFmtId="0" fontId="0" fillId="3" borderId="6" xfId="0" applyFill="1" applyBorder="1" applyAlignment="1" applyProtection="1">
      <alignment vertical="center"/>
      <protection hidden="1"/>
    </xf>
    <xf numFmtId="0" fontId="0" fillId="3" borderId="0" xfId="0" applyFill="1" applyAlignment="1" applyProtection="1">
      <alignment vertical="center"/>
      <protection hidden="1"/>
    </xf>
    <xf numFmtId="0" fontId="0" fillId="3" borderId="10" xfId="0" applyFill="1" applyBorder="1" applyAlignment="1" applyProtection="1">
      <alignment vertical="center"/>
      <protection hidden="1"/>
    </xf>
    <xf numFmtId="0" fontId="8" fillId="3" borderId="11" xfId="0" applyFont="1" applyFill="1" applyBorder="1" applyAlignment="1" applyProtection="1">
      <alignment vertical="center"/>
      <protection hidden="1"/>
    </xf>
    <xf numFmtId="0" fontId="6" fillId="3" borderId="0" xfId="0" applyFont="1" applyFill="1" applyAlignment="1" applyProtection="1">
      <alignment vertical="center"/>
      <protection hidden="1"/>
    </xf>
    <xf numFmtId="15" fontId="0" fillId="5" borderId="12" xfId="0" applyNumberFormat="1" applyFill="1" applyBorder="1" applyAlignment="1" applyProtection="1">
      <alignment horizontal="center" vertical="center"/>
      <protection locked="0"/>
    </xf>
    <xf numFmtId="15" fontId="0" fillId="0" borderId="0" xfId="0" applyNumberFormat="1" applyProtection="1">
      <protection hidden="1"/>
    </xf>
    <xf numFmtId="0" fontId="9" fillId="0" borderId="0" xfId="0" applyFont="1" applyAlignment="1">
      <alignment horizontal="center" readingOrder="1"/>
    </xf>
    <xf numFmtId="0" fontId="10" fillId="3" borderId="0" xfId="0" applyFont="1" applyFill="1" applyAlignment="1" applyProtection="1">
      <alignment vertical="center"/>
      <protection hidden="1"/>
    </xf>
    <xf numFmtId="1" fontId="0" fillId="6" borderId="13" xfId="0" applyNumberFormat="1" applyFill="1" applyBorder="1" applyAlignment="1" applyProtection="1">
      <alignment horizontal="center" vertical="center"/>
      <protection hidden="1"/>
    </xf>
    <xf numFmtId="0" fontId="6" fillId="3" borderId="6" xfId="0" applyFont="1" applyFill="1" applyBorder="1" applyAlignment="1" applyProtection="1">
      <alignment vertical="center"/>
      <protection hidden="1"/>
    </xf>
    <xf numFmtId="3" fontId="11" fillId="4" borderId="14" xfId="0" applyNumberFormat="1" applyFont="1" applyFill="1" applyBorder="1" applyAlignment="1" applyProtection="1">
      <alignment vertical="center"/>
      <protection locked="0" hidden="1"/>
    </xf>
    <xf numFmtId="3" fontId="0" fillId="3" borderId="0" xfId="0" applyNumberFormat="1" applyFill="1" applyAlignment="1" applyProtection="1">
      <alignment vertical="center"/>
      <protection hidden="1"/>
    </xf>
    <xf numFmtId="3" fontId="12" fillId="7" borderId="15" xfId="0" applyNumberFormat="1" applyFont="1" applyFill="1" applyBorder="1" applyAlignment="1" applyProtection="1">
      <alignment vertical="center"/>
      <protection hidden="1"/>
    </xf>
    <xf numFmtId="0" fontId="10" fillId="3" borderId="6" xfId="0" applyFont="1" applyFill="1" applyBorder="1" applyAlignment="1" applyProtection="1">
      <alignment vertical="center"/>
      <protection hidden="1"/>
    </xf>
    <xf numFmtId="3" fontId="13" fillId="8" borderId="16" xfId="0" applyNumberFormat="1" applyFont="1" applyFill="1" applyBorder="1" applyAlignment="1" applyProtection="1">
      <alignment vertical="center"/>
      <protection hidden="1"/>
    </xf>
    <xf numFmtId="3" fontId="8" fillId="3" borderId="11" xfId="0" applyNumberFormat="1" applyFont="1" applyFill="1" applyBorder="1" applyAlignment="1" applyProtection="1">
      <alignment vertical="center"/>
      <protection hidden="1"/>
    </xf>
    <xf numFmtId="0" fontId="0" fillId="3" borderId="6" xfId="0" applyFill="1" applyBorder="1" applyAlignment="1" applyProtection="1">
      <alignment horizontal="left" vertical="center" indent="2"/>
      <protection hidden="1"/>
    </xf>
    <xf numFmtId="3" fontId="11" fillId="4" borderId="17" xfId="0" applyNumberFormat="1" applyFont="1" applyFill="1" applyBorder="1" applyAlignment="1" applyProtection="1">
      <alignment horizontal="right" vertical="center"/>
      <protection locked="0"/>
    </xf>
    <xf numFmtId="3" fontId="11" fillId="4" borderId="17" xfId="0" applyNumberFormat="1" applyFont="1" applyFill="1" applyBorder="1" applyAlignment="1" applyProtection="1">
      <alignment vertical="center"/>
      <protection locked="0" hidden="1"/>
    </xf>
    <xf numFmtId="3" fontId="11" fillId="4" borderId="17" xfId="0" applyNumberFormat="1" applyFont="1" applyFill="1" applyBorder="1" applyAlignment="1" applyProtection="1">
      <alignment vertical="center"/>
      <protection locked="0"/>
    </xf>
    <xf numFmtId="0" fontId="10" fillId="3" borderId="6" xfId="0" applyFont="1" applyFill="1" applyBorder="1" applyAlignment="1" applyProtection="1">
      <alignment horizontal="left" vertical="center" indent="2"/>
      <protection hidden="1"/>
    </xf>
    <xf numFmtId="0" fontId="10" fillId="0" borderId="6" xfId="0" applyFont="1" applyBorder="1" applyAlignment="1" applyProtection="1">
      <alignment horizontal="left" vertical="center" indent="2"/>
      <protection hidden="1"/>
    </xf>
    <xf numFmtId="3" fontId="12" fillId="7" borderId="18" xfId="0" applyNumberFormat="1" applyFont="1" applyFill="1" applyBorder="1" applyAlignment="1" applyProtection="1">
      <alignment vertical="center"/>
      <protection hidden="1"/>
    </xf>
    <xf numFmtId="0" fontId="0" fillId="3" borderId="6" xfId="0" applyFill="1" applyBorder="1" applyAlignment="1" applyProtection="1">
      <alignment horizontal="left" vertical="center" wrapText="1" indent="2"/>
      <protection hidden="1"/>
    </xf>
    <xf numFmtId="3" fontId="0" fillId="3" borderId="0" xfId="0" applyNumberFormat="1" applyFill="1" applyAlignment="1" applyProtection="1">
      <alignment vertical="center"/>
      <protection locked="0"/>
    </xf>
    <xf numFmtId="0" fontId="0" fillId="0" borderId="6" xfId="0" applyBorder="1" applyAlignment="1" applyProtection="1">
      <alignment horizontal="left" vertical="center" indent="2"/>
      <protection hidden="1"/>
    </xf>
    <xf numFmtId="0" fontId="10" fillId="9" borderId="6" xfId="0" applyFont="1" applyFill="1" applyBorder="1" applyAlignment="1" applyProtection="1">
      <alignment vertical="center"/>
      <protection hidden="1"/>
    </xf>
    <xf numFmtId="3" fontId="13" fillId="8" borderId="19" xfId="0" applyNumberFormat="1" applyFont="1" applyFill="1" applyBorder="1" applyAlignment="1" applyProtection="1">
      <alignment vertical="center"/>
      <protection hidden="1"/>
    </xf>
    <xf numFmtId="0" fontId="6" fillId="10" borderId="6" xfId="0" applyFont="1" applyFill="1" applyBorder="1" applyAlignment="1" applyProtection="1">
      <alignment vertical="center"/>
      <protection hidden="1"/>
    </xf>
    <xf numFmtId="0" fontId="18" fillId="0" borderId="20" xfId="0" applyFont="1" applyBorder="1" applyAlignment="1" applyProtection="1">
      <alignment vertical="center"/>
      <protection hidden="1"/>
    </xf>
    <xf numFmtId="3" fontId="18" fillId="0" borderId="21" xfId="0" applyNumberFormat="1" applyFont="1" applyBorder="1" applyAlignment="1" applyProtection="1">
      <alignment vertical="center"/>
      <protection hidden="1"/>
    </xf>
    <xf numFmtId="3" fontId="18" fillId="11" borderId="22" xfId="0" applyNumberFormat="1" applyFont="1" applyFill="1" applyBorder="1" applyAlignment="1" applyProtection="1">
      <alignment vertical="center"/>
      <protection hidden="1"/>
    </xf>
    <xf numFmtId="0" fontId="19" fillId="0" borderId="6" xfId="0" applyFont="1" applyBorder="1" applyAlignment="1" applyProtection="1">
      <alignment vertical="center"/>
      <protection hidden="1"/>
    </xf>
    <xf numFmtId="3" fontId="19" fillId="0" borderId="0" xfId="0" applyNumberFormat="1" applyFont="1" applyAlignment="1" applyProtection="1">
      <alignment vertical="center"/>
      <protection hidden="1"/>
    </xf>
    <xf numFmtId="3" fontId="1" fillId="2" borderId="23" xfId="2" applyNumberFormat="1" applyBorder="1" applyAlignment="1" applyProtection="1">
      <alignment vertical="center"/>
      <protection locked="0" hidden="1"/>
    </xf>
    <xf numFmtId="3" fontId="19" fillId="11" borderId="23" xfId="0" applyNumberFormat="1" applyFont="1" applyFill="1" applyBorder="1" applyAlignment="1" applyProtection="1">
      <alignment vertical="center"/>
      <protection hidden="1"/>
    </xf>
    <xf numFmtId="0" fontId="20" fillId="0" borderId="24" xfId="0" applyFont="1" applyBorder="1" applyAlignment="1" applyProtection="1">
      <alignment vertical="center"/>
      <protection hidden="1"/>
    </xf>
    <xf numFmtId="3" fontId="20" fillId="0" borderId="25" xfId="0" applyNumberFormat="1" applyFont="1" applyBorder="1" applyAlignment="1" applyProtection="1">
      <alignment vertical="center"/>
      <protection hidden="1"/>
    </xf>
    <xf numFmtId="9" fontId="21" fillId="12" borderId="26" xfId="0" applyNumberFormat="1" applyFont="1" applyFill="1" applyBorder="1" applyAlignment="1" applyProtection="1">
      <alignment vertical="center"/>
      <protection hidden="1"/>
    </xf>
    <xf numFmtId="164" fontId="0" fillId="0" borderId="0" xfId="1" applyNumberFormat="1" applyFont="1" applyAlignment="1" applyProtection="1">
      <alignment vertical="center"/>
      <protection hidden="1"/>
    </xf>
    <xf numFmtId="0" fontId="0" fillId="0" borderId="27" xfId="0" applyBorder="1" applyAlignment="1" applyProtection="1">
      <alignment horizontal="center" vertical="center"/>
      <protection hidden="1"/>
    </xf>
    <xf numFmtId="0" fontId="0" fillId="0" borderId="28" xfId="0" applyBorder="1" applyAlignment="1" applyProtection="1">
      <alignment horizontal="center" vertical="center"/>
      <protection hidden="1"/>
    </xf>
    <xf numFmtId="0" fontId="0" fillId="0" borderId="29" xfId="0" applyBorder="1" applyAlignment="1" applyProtection="1">
      <alignment horizontal="center" vertical="center"/>
      <protection hidden="1"/>
    </xf>
    <xf numFmtId="0" fontId="0" fillId="0" borderId="0" xfId="0" applyAlignment="1" applyProtection="1">
      <alignment horizontal="center" vertical="center"/>
      <protection hidden="1"/>
    </xf>
    <xf numFmtId="0" fontId="0" fillId="0" borderId="30" xfId="0" applyBorder="1" applyAlignment="1" applyProtection="1">
      <alignment horizontal="left" vertical="center" wrapText="1"/>
      <protection hidden="1"/>
    </xf>
    <xf numFmtId="0" fontId="0" fillId="0" borderId="31" xfId="0" applyBorder="1" applyAlignment="1" applyProtection="1">
      <alignment horizontal="left" vertical="center" wrapText="1"/>
      <protection hidden="1"/>
    </xf>
    <xf numFmtId="0" fontId="0" fillId="0" borderId="32" xfId="0" applyBorder="1" applyAlignment="1" applyProtection="1">
      <alignment horizontal="left" vertical="center" wrapText="1"/>
      <protection hidden="1"/>
    </xf>
    <xf numFmtId="0" fontId="0" fillId="0" borderId="33" xfId="0" applyBorder="1" applyAlignment="1" applyProtection="1">
      <alignment vertical="center"/>
      <protection hidden="1"/>
    </xf>
    <xf numFmtId="0" fontId="0" fillId="0" borderId="34" xfId="0" applyBorder="1" applyAlignment="1" applyProtection="1">
      <alignment vertical="center"/>
      <protection hidden="1"/>
    </xf>
    <xf numFmtId="0" fontId="0" fillId="0" borderId="35" xfId="0" applyBorder="1" applyAlignment="1" applyProtection="1">
      <alignment horizontal="left" vertical="center" wrapText="1"/>
      <protection hidden="1"/>
    </xf>
    <xf numFmtId="0" fontId="0" fillId="0" borderId="36" xfId="0" applyBorder="1" applyAlignment="1" applyProtection="1">
      <alignment horizontal="left" vertical="center" wrapText="1"/>
      <protection hidden="1"/>
    </xf>
    <xf numFmtId="0" fontId="0" fillId="0" borderId="37" xfId="0" applyBorder="1" applyAlignment="1" applyProtection="1">
      <alignment horizontal="left" vertical="center" wrapText="1"/>
      <protection hidden="1"/>
    </xf>
    <xf numFmtId="9" fontId="0" fillId="0" borderId="0" xfId="0" applyNumberFormat="1" applyAlignment="1" applyProtection="1">
      <alignment vertical="center"/>
      <protection hidden="1"/>
    </xf>
    <xf numFmtId="0" fontId="10" fillId="13" borderId="0" xfId="0" applyFont="1" applyFill="1" applyAlignment="1" applyProtection="1">
      <alignment vertical="center"/>
      <protection hidden="1"/>
    </xf>
    <xf numFmtId="0" fontId="10" fillId="0" borderId="0" xfId="0" applyFont="1" applyAlignment="1" applyProtection="1">
      <alignment vertical="center"/>
      <protection hidden="1"/>
    </xf>
    <xf numFmtId="165" fontId="0" fillId="0" borderId="0" xfId="0" applyNumberFormat="1" applyAlignment="1" applyProtection="1">
      <alignment vertical="center"/>
      <protection hidden="1"/>
    </xf>
    <xf numFmtId="1" fontId="0" fillId="0" borderId="0" xfId="0" applyNumberFormat="1" applyAlignment="1" applyProtection="1">
      <alignment vertical="center"/>
      <protection hidden="1"/>
    </xf>
    <xf numFmtId="3" fontId="0" fillId="0" borderId="0" xfId="0" applyNumberFormat="1" applyAlignment="1" applyProtection="1">
      <alignment vertical="center"/>
      <protection hidden="1"/>
    </xf>
    <xf numFmtId="49" fontId="0" fillId="0" borderId="0" xfId="0" applyNumberFormat="1" applyAlignment="1" applyProtection="1">
      <alignment vertical="center"/>
      <protection hidden="1"/>
    </xf>
    <xf numFmtId="165" fontId="10" fillId="0" borderId="0" xfId="0" applyNumberFormat="1" applyFont="1" applyAlignment="1" applyProtection="1">
      <alignment vertical="center"/>
      <protection hidden="1"/>
    </xf>
  </cellXfs>
  <cellStyles count="3">
    <cellStyle name="40% - Accent6" xfId="2" builtinId="51"/>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hyperlink" Target="http://apnaplan.com/sukanya-samriddhi-account/" TargetMode="External"/><Relationship Id="rId3" Type="http://schemas.openxmlformats.org/officeDocument/2006/relationships/hyperlink" Target="http://apnaplan.com/highest-tax-saving-bank-fixed-deposit-rates-us-80c/" TargetMode="External"/><Relationship Id="rId7" Type="http://schemas.openxmlformats.org/officeDocument/2006/relationships/hyperlink" Target="https://www.apnaplan.com/how-to-save-tax-fy2019-20/" TargetMode="External"/><Relationship Id="rId12" Type="http://schemas.openxmlformats.org/officeDocument/2006/relationships/hyperlink" Target="https://www.apnaplan.com/80eeb-tax-exemption/" TargetMode="External"/><Relationship Id="rId2" Type="http://schemas.openxmlformats.org/officeDocument/2006/relationships/hyperlink" Target="http://apnaplan.com/tag/sec-80c/" TargetMode="External"/><Relationship Id="rId1" Type="http://schemas.openxmlformats.org/officeDocument/2006/relationships/hyperlink" Target="http://apnaplan.com/tax-benefit-both-hra-home-loan/" TargetMode="External"/><Relationship Id="rId6" Type="http://schemas.openxmlformats.org/officeDocument/2006/relationships/hyperlink" Target="http://apnaplan.com/budget-2013-are-you-eligible-for-rs-2000-tax-rebate-under-sec-87a/" TargetMode="External"/><Relationship Id="rId11" Type="http://schemas.openxmlformats.org/officeDocument/2006/relationships/hyperlink" Target="https://www.apnaplan.com/80eea-tax-home-loan/" TargetMode="External"/><Relationship Id="rId5" Type="http://schemas.openxmlformats.org/officeDocument/2006/relationships/hyperlink" Target="http://apnaplan.com/tax-benefit-on-education-loan-sec-80e/" TargetMode="External"/><Relationship Id="rId10" Type="http://schemas.openxmlformats.org/officeDocument/2006/relationships/hyperlink" Target="https://www.apnaplan.com/nps-tax-benefit/" TargetMode="External"/><Relationship Id="rId4" Type="http://schemas.openxmlformats.org/officeDocument/2006/relationships/hyperlink" Target="http://apnaplan.com/best-elss-fund/" TargetMode="External"/><Relationship Id="rId9" Type="http://schemas.openxmlformats.org/officeDocument/2006/relationships/hyperlink" Target="http://apnaplan.com/nps-tax-benefit/" TargetMode="External"/></Relationships>
</file>

<file path=xl/drawings/drawing1.xml><?xml version="1.0" encoding="utf-8"?>
<xdr:wsDr xmlns:xdr="http://schemas.openxmlformats.org/drawingml/2006/spreadsheetDrawing" xmlns:a="http://schemas.openxmlformats.org/drawingml/2006/main">
  <xdr:twoCellAnchor>
    <xdr:from>
      <xdr:col>5</xdr:col>
      <xdr:colOff>152400</xdr:colOff>
      <xdr:row>13</xdr:row>
      <xdr:rowOff>28575</xdr:rowOff>
    </xdr:from>
    <xdr:to>
      <xdr:col>10</xdr:col>
      <xdr:colOff>266700</xdr:colOff>
      <xdr:row>16</xdr:row>
      <xdr:rowOff>104775</xdr:rowOff>
    </xdr:to>
    <xdr:sp macro="" textlink="">
      <xdr:nvSpPr>
        <xdr:cNvPr id="2" name="Rectangular Callout 1">
          <a:hlinkClick xmlns:r="http://schemas.openxmlformats.org/officeDocument/2006/relationships" r:id="rId1"/>
          <a:extLst>
            <a:ext uri="{FF2B5EF4-FFF2-40B4-BE49-F238E27FC236}">
              <a16:creationId xmlns:a16="http://schemas.microsoft.com/office/drawing/2014/main" xmlns="" id="{00000000-0008-0000-0000-000003000000}"/>
            </a:ext>
          </a:extLst>
        </xdr:cNvPr>
        <xdr:cNvSpPr/>
      </xdr:nvSpPr>
      <xdr:spPr bwMode="auto">
        <a:xfrm>
          <a:off x="8229600" y="2800350"/>
          <a:ext cx="2581275" cy="647700"/>
        </a:xfrm>
        <a:prstGeom prst="wedgeRectCallout">
          <a:avLst>
            <a:gd name="adj1" fmla="val -63755"/>
            <a:gd name="adj2" fmla="val -21651"/>
          </a:avLst>
        </a:prstGeom>
        <a:ln>
          <a:headEnd type="none" w="med" len="med"/>
          <a:tailEnd type="none" w="med" len="med"/>
        </a:ln>
      </xdr:spPr>
      <xdr:style>
        <a:lnRef idx="1">
          <a:schemeClr val="accent2"/>
        </a:lnRef>
        <a:fillRef idx="2">
          <a:schemeClr val="accent2"/>
        </a:fillRef>
        <a:effectRef idx="1">
          <a:schemeClr val="accent2"/>
        </a:effectRef>
        <a:fontRef idx="minor">
          <a:schemeClr val="dk1"/>
        </a:fontRef>
      </xdr:style>
      <xdr:txBody>
        <a:bodyPr vertOverflow="clip" wrap="square" lIns="18288" tIns="0" rIns="0" bIns="0" rtlCol="0" anchor="ctr" upright="1"/>
        <a:lstStyle/>
        <a:p>
          <a:pPr algn="ctr"/>
          <a:r>
            <a:rPr lang="en-US" sz="1100"/>
            <a:t>You</a:t>
          </a:r>
          <a:r>
            <a:rPr lang="en-US" sz="1100" baseline="0"/>
            <a:t> can take Tax Benefit on both </a:t>
          </a:r>
          <a:r>
            <a:rPr lang="en-US" sz="1100" b="1" baseline="0"/>
            <a:t>HRA &amp; Home Loan.</a:t>
          </a:r>
        </a:p>
        <a:p>
          <a:pPr algn="ctr"/>
          <a:r>
            <a:rPr lang="en-US" sz="1100" baseline="0"/>
            <a:t>In case of any queries Click here.</a:t>
          </a:r>
          <a:endParaRPr lang="en-US" sz="1100"/>
        </a:p>
      </xdr:txBody>
    </xdr:sp>
    <xdr:clientData/>
  </xdr:twoCellAnchor>
  <xdr:twoCellAnchor>
    <xdr:from>
      <xdr:col>5</xdr:col>
      <xdr:colOff>323850</xdr:colOff>
      <xdr:row>35</xdr:row>
      <xdr:rowOff>19049</xdr:rowOff>
    </xdr:from>
    <xdr:to>
      <xdr:col>10</xdr:col>
      <xdr:colOff>438150</xdr:colOff>
      <xdr:row>37</xdr:row>
      <xdr:rowOff>38100</xdr:rowOff>
    </xdr:to>
    <xdr:sp macro="" textlink="">
      <xdr:nvSpPr>
        <xdr:cNvPr id="3" name="Rectangular Callout 2">
          <a:hlinkClick xmlns:r="http://schemas.openxmlformats.org/officeDocument/2006/relationships" r:id="rId2"/>
          <a:extLst>
            <a:ext uri="{FF2B5EF4-FFF2-40B4-BE49-F238E27FC236}">
              <a16:creationId xmlns:a16="http://schemas.microsoft.com/office/drawing/2014/main" xmlns="" id="{00000000-0008-0000-0000-000004000000}"/>
            </a:ext>
          </a:extLst>
        </xdr:cNvPr>
        <xdr:cNvSpPr/>
      </xdr:nvSpPr>
      <xdr:spPr bwMode="auto">
        <a:xfrm>
          <a:off x="8401050" y="7086599"/>
          <a:ext cx="2581275" cy="400051"/>
        </a:xfrm>
        <a:prstGeom prst="wedgeRectCallout">
          <a:avLst>
            <a:gd name="adj1" fmla="val -63755"/>
            <a:gd name="adj2" fmla="val -21651"/>
          </a:avLst>
        </a:prstGeom>
        <a:ln>
          <a:headEnd type="none" w="med" len="med"/>
          <a:tailEnd type="none" w="med" len="med"/>
        </a:ln>
      </xdr:spPr>
      <xdr:style>
        <a:lnRef idx="1">
          <a:schemeClr val="accent5"/>
        </a:lnRef>
        <a:fillRef idx="2">
          <a:schemeClr val="accent5"/>
        </a:fillRef>
        <a:effectRef idx="1">
          <a:schemeClr val="accent5"/>
        </a:effectRef>
        <a:fontRef idx="minor">
          <a:schemeClr val="dk1"/>
        </a:fontRef>
      </xdr:style>
      <xdr:txBody>
        <a:bodyPr vertOverflow="clip" wrap="square" lIns="18288" tIns="0" rIns="0" bIns="0" rtlCol="0" anchor="ctr" upright="1"/>
        <a:lstStyle/>
        <a:p>
          <a:pPr algn="ctr"/>
          <a:r>
            <a:rPr lang="en-US" sz="1100"/>
            <a:t>Click here to</a:t>
          </a:r>
        </a:p>
        <a:p>
          <a:pPr algn="ctr"/>
          <a:r>
            <a:rPr lang="en-US" sz="1100"/>
            <a:t>Choose</a:t>
          </a:r>
          <a:r>
            <a:rPr lang="en-US" sz="1100" baseline="0"/>
            <a:t> the </a:t>
          </a:r>
          <a:r>
            <a:rPr lang="en-US" sz="1100" b="1" baseline="0"/>
            <a:t>best investment under 80C.</a:t>
          </a:r>
        </a:p>
      </xdr:txBody>
    </xdr:sp>
    <xdr:clientData/>
  </xdr:twoCellAnchor>
  <xdr:twoCellAnchor>
    <xdr:from>
      <xdr:col>5</xdr:col>
      <xdr:colOff>295275</xdr:colOff>
      <xdr:row>37</xdr:row>
      <xdr:rowOff>85725</xdr:rowOff>
    </xdr:from>
    <xdr:to>
      <xdr:col>10</xdr:col>
      <xdr:colOff>409575</xdr:colOff>
      <xdr:row>40</xdr:row>
      <xdr:rowOff>9525</xdr:rowOff>
    </xdr:to>
    <xdr:sp macro="" textlink="">
      <xdr:nvSpPr>
        <xdr:cNvPr id="4" name="Rectangular Callout 3">
          <a:hlinkClick xmlns:r="http://schemas.openxmlformats.org/officeDocument/2006/relationships" r:id="rId3"/>
          <a:extLst>
            <a:ext uri="{FF2B5EF4-FFF2-40B4-BE49-F238E27FC236}">
              <a16:creationId xmlns:a16="http://schemas.microsoft.com/office/drawing/2014/main" xmlns="" id="{00000000-0008-0000-0000-000007000000}"/>
            </a:ext>
          </a:extLst>
        </xdr:cNvPr>
        <xdr:cNvSpPr/>
      </xdr:nvSpPr>
      <xdr:spPr bwMode="auto">
        <a:xfrm>
          <a:off x="8372475" y="7534275"/>
          <a:ext cx="2581275" cy="495300"/>
        </a:xfrm>
        <a:prstGeom prst="wedgeRectCallout">
          <a:avLst>
            <a:gd name="adj1" fmla="val -63755"/>
            <a:gd name="adj2" fmla="val -21651"/>
          </a:avLst>
        </a:prstGeom>
        <a:ln>
          <a:headEnd type="none" w="med" len="med"/>
          <a:tailEnd type="none" w="med" len="med"/>
        </a:ln>
      </xdr:spPr>
      <xdr:style>
        <a:lnRef idx="1">
          <a:schemeClr val="accent2"/>
        </a:lnRef>
        <a:fillRef idx="2">
          <a:schemeClr val="accent2"/>
        </a:fillRef>
        <a:effectRef idx="1">
          <a:schemeClr val="accent2"/>
        </a:effectRef>
        <a:fontRef idx="minor">
          <a:schemeClr val="dk1"/>
        </a:fontRef>
      </xdr:style>
      <xdr:txBody>
        <a:bodyPr vertOverflow="clip" wrap="square" lIns="18288" tIns="0" rIns="0" bIns="0" rtlCol="0" anchor="ctr" upright="1"/>
        <a:lstStyle/>
        <a:p>
          <a:pPr algn="ctr"/>
          <a:r>
            <a:rPr lang="en-US" sz="1100"/>
            <a:t>Click here to choose the </a:t>
          </a:r>
          <a:r>
            <a:rPr lang="en-US" sz="1100" b="1"/>
            <a:t>Best Tax Saving Fixed Deposit rates </a:t>
          </a:r>
          <a:r>
            <a:rPr lang="en-US" sz="1100"/>
            <a:t>from banks</a:t>
          </a:r>
        </a:p>
      </xdr:txBody>
    </xdr:sp>
    <xdr:clientData/>
  </xdr:twoCellAnchor>
  <xdr:twoCellAnchor>
    <xdr:from>
      <xdr:col>5</xdr:col>
      <xdr:colOff>304800</xdr:colOff>
      <xdr:row>40</xdr:row>
      <xdr:rowOff>38100</xdr:rowOff>
    </xdr:from>
    <xdr:to>
      <xdr:col>10</xdr:col>
      <xdr:colOff>419100</xdr:colOff>
      <xdr:row>42</xdr:row>
      <xdr:rowOff>152400</xdr:rowOff>
    </xdr:to>
    <xdr:sp macro="" textlink="">
      <xdr:nvSpPr>
        <xdr:cNvPr id="5" name="Rectangular Callout 4">
          <a:hlinkClick xmlns:r="http://schemas.openxmlformats.org/officeDocument/2006/relationships" r:id="rId4"/>
          <a:extLst>
            <a:ext uri="{FF2B5EF4-FFF2-40B4-BE49-F238E27FC236}">
              <a16:creationId xmlns:a16="http://schemas.microsoft.com/office/drawing/2014/main" xmlns="" id="{00000000-0008-0000-0000-000008000000}"/>
            </a:ext>
          </a:extLst>
        </xdr:cNvPr>
        <xdr:cNvSpPr/>
      </xdr:nvSpPr>
      <xdr:spPr bwMode="auto">
        <a:xfrm>
          <a:off x="8382000" y="8058150"/>
          <a:ext cx="2581275" cy="495300"/>
        </a:xfrm>
        <a:prstGeom prst="wedgeRectCallout">
          <a:avLst>
            <a:gd name="adj1" fmla="val -63755"/>
            <a:gd name="adj2" fmla="val -21651"/>
          </a:avLst>
        </a:prstGeom>
        <a:ln>
          <a:headEnd type="none" w="med" len="med"/>
          <a:tailEnd type="none" w="med" len="med"/>
        </a:ln>
      </xdr:spPr>
      <xdr:style>
        <a:lnRef idx="1">
          <a:schemeClr val="accent2"/>
        </a:lnRef>
        <a:fillRef idx="2">
          <a:schemeClr val="accent2"/>
        </a:fillRef>
        <a:effectRef idx="1">
          <a:schemeClr val="accent2"/>
        </a:effectRef>
        <a:fontRef idx="minor">
          <a:schemeClr val="dk1"/>
        </a:fontRef>
      </xdr:style>
      <xdr:txBody>
        <a:bodyPr vertOverflow="clip" wrap="square" lIns="18288" tIns="0" rIns="0" bIns="0" rtlCol="0" anchor="ctr" upright="1"/>
        <a:lstStyle/>
        <a:p>
          <a:pPr algn="ctr"/>
          <a:r>
            <a:rPr lang="en-US" sz="1100"/>
            <a:t>Click here to choose the </a:t>
          </a:r>
          <a:r>
            <a:rPr lang="en-US" sz="1100" b="1"/>
            <a:t>Best Tax Saving Mutual Funds (ELSS)</a:t>
          </a:r>
          <a:endParaRPr lang="en-US" sz="1100"/>
        </a:p>
      </xdr:txBody>
    </xdr:sp>
    <xdr:clientData/>
  </xdr:twoCellAnchor>
  <xdr:twoCellAnchor>
    <xdr:from>
      <xdr:col>5</xdr:col>
      <xdr:colOff>352425</xdr:colOff>
      <xdr:row>49</xdr:row>
      <xdr:rowOff>123826</xdr:rowOff>
    </xdr:from>
    <xdr:to>
      <xdr:col>10</xdr:col>
      <xdr:colOff>466725</xdr:colOff>
      <xdr:row>51</xdr:row>
      <xdr:rowOff>180975</xdr:rowOff>
    </xdr:to>
    <xdr:sp macro="" textlink="">
      <xdr:nvSpPr>
        <xdr:cNvPr id="6" name="Rectangular Callout 5">
          <a:hlinkClick xmlns:r="http://schemas.openxmlformats.org/officeDocument/2006/relationships" r:id="rId5"/>
          <a:extLst>
            <a:ext uri="{FF2B5EF4-FFF2-40B4-BE49-F238E27FC236}">
              <a16:creationId xmlns:a16="http://schemas.microsoft.com/office/drawing/2014/main" xmlns="" id="{00000000-0008-0000-0000-000009000000}"/>
            </a:ext>
          </a:extLst>
        </xdr:cNvPr>
        <xdr:cNvSpPr/>
      </xdr:nvSpPr>
      <xdr:spPr bwMode="auto">
        <a:xfrm>
          <a:off x="8429625" y="9696451"/>
          <a:ext cx="2581275" cy="466724"/>
        </a:xfrm>
        <a:prstGeom prst="wedgeRectCallout">
          <a:avLst>
            <a:gd name="adj1" fmla="val -96879"/>
            <a:gd name="adj2" fmla="val 72227"/>
          </a:avLst>
        </a:prstGeom>
        <a:ln>
          <a:headEnd type="none" w="med" len="med"/>
          <a:tailEnd type="none" w="med" len="med"/>
        </a:ln>
      </xdr:spPr>
      <xdr:style>
        <a:lnRef idx="1">
          <a:schemeClr val="accent2"/>
        </a:lnRef>
        <a:fillRef idx="2">
          <a:schemeClr val="accent2"/>
        </a:fillRef>
        <a:effectRef idx="1">
          <a:schemeClr val="accent2"/>
        </a:effectRef>
        <a:fontRef idx="minor">
          <a:schemeClr val="dk1"/>
        </a:fontRef>
      </xdr:style>
      <xdr:txBody>
        <a:bodyPr vertOverflow="clip" wrap="square" lIns="18288" tIns="0" rIns="0" bIns="0" rtlCol="0" anchor="ctr" upright="1"/>
        <a:lstStyle/>
        <a:p>
          <a:pPr algn="ctr"/>
          <a:r>
            <a:rPr lang="en-US" sz="1100"/>
            <a:t>Click Here in</a:t>
          </a:r>
          <a:r>
            <a:rPr lang="en-US" sz="1100" baseline="0"/>
            <a:t> case of any doubt on </a:t>
          </a:r>
          <a:r>
            <a:rPr lang="en-US" sz="1100" b="1" baseline="0"/>
            <a:t>Education Loan Tax Exemption</a:t>
          </a:r>
          <a:endParaRPr lang="en-US" sz="1100" b="1"/>
        </a:p>
      </xdr:txBody>
    </xdr:sp>
    <xdr:clientData/>
  </xdr:twoCellAnchor>
  <xdr:twoCellAnchor>
    <xdr:from>
      <xdr:col>5</xdr:col>
      <xdr:colOff>209550</xdr:colOff>
      <xdr:row>2</xdr:row>
      <xdr:rowOff>180975</xdr:rowOff>
    </xdr:from>
    <xdr:to>
      <xdr:col>9</xdr:col>
      <xdr:colOff>152399</xdr:colOff>
      <xdr:row>7</xdr:row>
      <xdr:rowOff>152400</xdr:rowOff>
    </xdr:to>
    <xdr:sp macro="" textlink="">
      <xdr:nvSpPr>
        <xdr:cNvPr id="7" name="Rectangular Callout 6">
          <a:extLst>
            <a:ext uri="{FF2B5EF4-FFF2-40B4-BE49-F238E27FC236}">
              <a16:creationId xmlns:a16="http://schemas.microsoft.com/office/drawing/2014/main" xmlns="" id="{00000000-0008-0000-0000-00000A000000}"/>
            </a:ext>
          </a:extLst>
        </xdr:cNvPr>
        <xdr:cNvSpPr/>
      </xdr:nvSpPr>
      <xdr:spPr bwMode="auto">
        <a:xfrm>
          <a:off x="8286750" y="771525"/>
          <a:ext cx="1962149" cy="962025"/>
        </a:xfrm>
        <a:prstGeom prst="wedgeRectCallout">
          <a:avLst>
            <a:gd name="adj1" fmla="val -76942"/>
            <a:gd name="adj2" fmla="val -12955"/>
          </a:avLst>
        </a:prstGeom>
        <a:ln>
          <a:headEnd type="none" w="med" len="med"/>
          <a:tailEnd type="none" w="med" len="med"/>
        </a:ln>
      </xdr:spPr>
      <xdr:style>
        <a:lnRef idx="1">
          <a:schemeClr val="accent6"/>
        </a:lnRef>
        <a:fillRef idx="2">
          <a:schemeClr val="accent6"/>
        </a:fillRef>
        <a:effectRef idx="1">
          <a:schemeClr val="accent6"/>
        </a:effectRef>
        <a:fontRef idx="minor">
          <a:schemeClr val="dk1"/>
        </a:fontRef>
      </xdr:style>
      <xdr:txBody>
        <a:bodyPr vertOverflow="clip" wrap="square" lIns="18288" tIns="0" rIns="0" bIns="0" rtlCol="0" anchor="ctr" upright="1"/>
        <a:lstStyle/>
        <a:p>
          <a:pPr algn="ctr"/>
          <a:r>
            <a:rPr lang="en-US" sz="1100" b="1"/>
            <a:t>Fill</a:t>
          </a:r>
          <a:r>
            <a:rPr lang="en-US" sz="1100" b="1" baseline="0"/>
            <a:t> up only the Orange Cells</a:t>
          </a:r>
          <a:endParaRPr lang="en-US" sz="1100" b="1"/>
        </a:p>
      </xdr:txBody>
    </xdr:sp>
    <xdr:clientData/>
  </xdr:twoCellAnchor>
  <xdr:twoCellAnchor>
    <xdr:from>
      <xdr:col>5</xdr:col>
      <xdr:colOff>171451</xdr:colOff>
      <xdr:row>8</xdr:row>
      <xdr:rowOff>9525</xdr:rowOff>
    </xdr:from>
    <xdr:to>
      <xdr:col>10</xdr:col>
      <xdr:colOff>257176</xdr:colOff>
      <xdr:row>12</xdr:row>
      <xdr:rowOff>133350</xdr:rowOff>
    </xdr:to>
    <xdr:sp macro="" textlink="">
      <xdr:nvSpPr>
        <xdr:cNvPr id="8" name="Rectangular Callout 7">
          <a:extLst>
            <a:ext uri="{FF2B5EF4-FFF2-40B4-BE49-F238E27FC236}">
              <a16:creationId xmlns:a16="http://schemas.microsoft.com/office/drawing/2014/main" xmlns="" id="{00000000-0008-0000-0000-00000B000000}"/>
            </a:ext>
          </a:extLst>
        </xdr:cNvPr>
        <xdr:cNvSpPr/>
      </xdr:nvSpPr>
      <xdr:spPr bwMode="auto">
        <a:xfrm>
          <a:off x="8248651" y="1800225"/>
          <a:ext cx="2552700" cy="914400"/>
        </a:xfrm>
        <a:prstGeom prst="wedgeRectCallout">
          <a:avLst>
            <a:gd name="adj1" fmla="val -63755"/>
            <a:gd name="adj2" fmla="val -21651"/>
          </a:avLst>
        </a:prstGeom>
        <a:ln>
          <a:headEnd type="none" w="med" len="med"/>
          <a:tailEnd type="none" w="med" len="med"/>
        </a:ln>
      </xdr:spPr>
      <xdr:style>
        <a:lnRef idx="1">
          <a:schemeClr val="accent6"/>
        </a:lnRef>
        <a:fillRef idx="2">
          <a:schemeClr val="accent6"/>
        </a:fillRef>
        <a:effectRef idx="1">
          <a:schemeClr val="accent6"/>
        </a:effectRef>
        <a:fontRef idx="minor">
          <a:schemeClr val="dk1"/>
        </a:fontRef>
      </xdr:style>
      <xdr:txBody>
        <a:bodyPr vertOverflow="clip" wrap="square" lIns="18288" tIns="0" rIns="0" bIns="0" rtlCol="0" anchor="ctr" upright="1"/>
        <a:lstStyle/>
        <a:p>
          <a:pPr algn="ctr"/>
          <a:r>
            <a:rPr lang="en-US" sz="1100"/>
            <a:t>For Income Tax purpose - </a:t>
          </a:r>
          <a:r>
            <a:rPr lang="en-US" sz="1100" b="1"/>
            <a:t>only Delhi, Mumbai, Chennai &amp; Kolkatta are considered as metro cities. </a:t>
          </a:r>
          <a:r>
            <a:rPr lang="en-US" sz="1100"/>
            <a:t>Noida, Gurgaon etc are Non-metro cities.</a:t>
          </a:r>
        </a:p>
      </xdr:txBody>
    </xdr:sp>
    <xdr:clientData/>
  </xdr:twoCellAnchor>
  <xdr:twoCellAnchor>
    <xdr:from>
      <xdr:col>5</xdr:col>
      <xdr:colOff>323850</xdr:colOff>
      <xdr:row>62</xdr:row>
      <xdr:rowOff>28575</xdr:rowOff>
    </xdr:from>
    <xdr:to>
      <xdr:col>10</xdr:col>
      <xdr:colOff>504825</xdr:colOff>
      <xdr:row>65</xdr:row>
      <xdr:rowOff>133350</xdr:rowOff>
    </xdr:to>
    <xdr:sp macro="" textlink="">
      <xdr:nvSpPr>
        <xdr:cNvPr id="9" name="Rectangular Callout 8">
          <a:hlinkClick xmlns:r="http://schemas.openxmlformats.org/officeDocument/2006/relationships" r:id="rId6"/>
          <a:extLst>
            <a:ext uri="{FF2B5EF4-FFF2-40B4-BE49-F238E27FC236}">
              <a16:creationId xmlns:a16="http://schemas.microsoft.com/office/drawing/2014/main" xmlns="" id="{00000000-0008-0000-0000-00000C000000}"/>
            </a:ext>
          </a:extLst>
        </xdr:cNvPr>
        <xdr:cNvSpPr/>
      </xdr:nvSpPr>
      <xdr:spPr bwMode="auto">
        <a:xfrm>
          <a:off x="8401050" y="12172950"/>
          <a:ext cx="2647950" cy="685800"/>
        </a:xfrm>
        <a:prstGeom prst="wedgeRectCallout">
          <a:avLst>
            <a:gd name="adj1" fmla="val -62848"/>
            <a:gd name="adj2" fmla="val -7704"/>
          </a:avLst>
        </a:prstGeom>
        <a:ln>
          <a:headEnd type="none" w="med" len="med"/>
          <a:tailEnd type="none" w="med" len="med"/>
        </a:ln>
      </xdr:spPr>
      <xdr:style>
        <a:lnRef idx="1">
          <a:schemeClr val="accent6"/>
        </a:lnRef>
        <a:fillRef idx="2">
          <a:schemeClr val="accent6"/>
        </a:fillRef>
        <a:effectRef idx="1">
          <a:schemeClr val="accent6"/>
        </a:effectRef>
        <a:fontRef idx="minor">
          <a:schemeClr val="dk1"/>
        </a:fontRef>
      </xdr:style>
      <xdr:txBody>
        <a:bodyPr vertOverflow="clip" wrap="square" lIns="18288" tIns="0" rIns="0" bIns="0" rtlCol="0" anchor="ctr" upright="1"/>
        <a:lstStyle/>
        <a:p>
          <a:pPr algn="ctr"/>
          <a:r>
            <a:rPr lang="en-US" sz="1100"/>
            <a:t>Tax Rebate u/s 87A</a:t>
          </a:r>
          <a:r>
            <a:rPr lang="en-US" sz="1100" baseline="0"/>
            <a:t> has been increased to Rs 12,500 from</a:t>
          </a:r>
          <a:r>
            <a:rPr lang="en-US" sz="1100"/>
            <a:t> Rs 2,500 in Budget for people with income less than Rs 5 Lakhs</a:t>
          </a:r>
        </a:p>
        <a:p>
          <a:pPr algn="ctr"/>
          <a:r>
            <a:rPr lang="en-US" sz="1100" b="1"/>
            <a:t>Click for</a:t>
          </a:r>
          <a:r>
            <a:rPr lang="en-US" sz="1100" b="1" baseline="0"/>
            <a:t> more details</a:t>
          </a:r>
          <a:endParaRPr lang="en-US" sz="1100" b="1"/>
        </a:p>
      </xdr:txBody>
    </xdr:sp>
    <xdr:clientData/>
  </xdr:twoCellAnchor>
  <xdr:twoCellAnchor>
    <xdr:from>
      <xdr:col>5</xdr:col>
      <xdr:colOff>219075</xdr:colOff>
      <xdr:row>24</xdr:row>
      <xdr:rowOff>180975</xdr:rowOff>
    </xdr:from>
    <xdr:to>
      <xdr:col>10</xdr:col>
      <xdr:colOff>333375</xdr:colOff>
      <xdr:row>28</xdr:row>
      <xdr:rowOff>19050</xdr:rowOff>
    </xdr:to>
    <xdr:sp macro="" textlink="">
      <xdr:nvSpPr>
        <xdr:cNvPr id="10" name="Rectangular Callout 9">
          <a:extLst>
            <a:ext uri="{FF2B5EF4-FFF2-40B4-BE49-F238E27FC236}">
              <a16:creationId xmlns:a16="http://schemas.microsoft.com/office/drawing/2014/main" xmlns="" id="{00000000-0008-0000-0000-00000D000000}"/>
            </a:ext>
          </a:extLst>
        </xdr:cNvPr>
        <xdr:cNvSpPr/>
      </xdr:nvSpPr>
      <xdr:spPr bwMode="auto">
        <a:xfrm>
          <a:off x="8296275" y="5076825"/>
          <a:ext cx="2581275" cy="638175"/>
        </a:xfrm>
        <a:prstGeom prst="wedgeRectCallout">
          <a:avLst>
            <a:gd name="adj1" fmla="val -92363"/>
            <a:gd name="adj2" fmla="val 29112"/>
          </a:avLst>
        </a:prstGeom>
        <a:ln>
          <a:headEnd type="none" w="med" len="med"/>
          <a:tailEnd type="none" w="med" len="med"/>
        </a:ln>
      </xdr:spPr>
      <xdr:style>
        <a:lnRef idx="1">
          <a:schemeClr val="accent2"/>
        </a:lnRef>
        <a:fillRef idx="2">
          <a:schemeClr val="accent2"/>
        </a:fillRef>
        <a:effectRef idx="1">
          <a:schemeClr val="accent2"/>
        </a:effectRef>
        <a:fontRef idx="minor">
          <a:schemeClr val="dk1"/>
        </a:fontRef>
      </xdr:style>
      <xdr:txBody>
        <a:bodyPr vertOverflow="clip" wrap="square" lIns="18288" tIns="0" rIns="0" bIns="0" rtlCol="0" anchor="ctr" upright="1"/>
        <a:lstStyle/>
        <a:p>
          <a:pPr algn="ctr"/>
          <a:r>
            <a:rPr lang="en-US" sz="1100" baseline="0"/>
            <a:t>The maximum exemption on Home Loan interest is Rs. 2 lakhs irrespective of it being Letout or Self-Occupied [in Budget 2017]</a:t>
          </a:r>
          <a:endParaRPr lang="en-US" sz="1100"/>
        </a:p>
      </xdr:txBody>
    </xdr:sp>
    <xdr:clientData/>
  </xdr:twoCellAnchor>
  <xdr:twoCellAnchor>
    <xdr:from>
      <xdr:col>6</xdr:col>
      <xdr:colOff>57151</xdr:colOff>
      <xdr:row>66</xdr:row>
      <xdr:rowOff>85725</xdr:rowOff>
    </xdr:from>
    <xdr:to>
      <xdr:col>12</xdr:col>
      <xdr:colOff>1257300</xdr:colOff>
      <xdr:row>70</xdr:row>
      <xdr:rowOff>57150</xdr:rowOff>
    </xdr:to>
    <xdr:sp macro="" textlink="">
      <xdr:nvSpPr>
        <xdr:cNvPr id="11" name="Rectangular Callout 10">
          <a:hlinkClick xmlns:r="http://schemas.openxmlformats.org/officeDocument/2006/relationships" r:id="rId7"/>
          <a:extLst>
            <a:ext uri="{FF2B5EF4-FFF2-40B4-BE49-F238E27FC236}">
              <a16:creationId xmlns:a16="http://schemas.microsoft.com/office/drawing/2014/main" xmlns="" id="{00000000-0008-0000-0000-000012000000}"/>
            </a:ext>
          </a:extLst>
        </xdr:cNvPr>
        <xdr:cNvSpPr/>
      </xdr:nvSpPr>
      <xdr:spPr bwMode="auto">
        <a:xfrm>
          <a:off x="8582026" y="13001625"/>
          <a:ext cx="3981449" cy="942975"/>
        </a:xfrm>
        <a:prstGeom prst="wedgeRectCallout">
          <a:avLst>
            <a:gd name="adj1" fmla="val -63755"/>
            <a:gd name="adj2" fmla="val -21651"/>
          </a:avLst>
        </a:prstGeom>
        <a:ln>
          <a:headEnd type="none" w="med" len="med"/>
          <a:tailEnd type="none" w="med" len="med"/>
        </a:ln>
      </xdr:spPr>
      <xdr:style>
        <a:lnRef idx="0">
          <a:schemeClr val="accent4"/>
        </a:lnRef>
        <a:fillRef idx="3">
          <a:schemeClr val="accent4"/>
        </a:fillRef>
        <a:effectRef idx="3">
          <a:schemeClr val="accent4"/>
        </a:effectRef>
        <a:fontRef idx="minor">
          <a:schemeClr val="lt1"/>
        </a:fontRef>
      </xdr:style>
      <xdr:txBody>
        <a:bodyPr vertOverflow="clip" wrap="square" lIns="18288" tIns="0" rIns="0" bIns="0" rtlCol="0" anchor="ctr" upright="1"/>
        <a:lstStyle/>
        <a:p>
          <a:pPr algn="ctr"/>
          <a:r>
            <a:rPr lang="en-US" sz="1800" b="0"/>
            <a:t>Want</a:t>
          </a:r>
          <a:r>
            <a:rPr lang="en-US" sz="1800" b="0" baseline="0"/>
            <a:t> to Save more taxes?</a:t>
          </a:r>
        </a:p>
        <a:p>
          <a:pPr algn="ctr"/>
          <a:r>
            <a:rPr lang="en-US" sz="1100" b="0" baseline="0"/>
            <a:t>Click here to Download a simple presentation on Tax Saving!</a:t>
          </a:r>
          <a:endParaRPr lang="en-US" sz="1100" b="1"/>
        </a:p>
      </xdr:txBody>
    </xdr:sp>
    <xdr:clientData/>
  </xdr:twoCellAnchor>
  <xdr:twoCellAnchor>
    <xdr:from>
      <xdr:col>5</xdr:col>
      <xdr:colOff>333375</xdr:colOff>
      <xdr:row>43</xdr:row>
      <xdr:rowOff>161925</xdr:rowOff>
    </xdr:from>
    <xdr:to>
      <xdr:col>10</xdr:col>
      <xdr:colOff>447675</xdr:colOff>
      <xdr:row>46</xdr:row>
      <xdr:rowOff>85725</xdr:rowOff>
    </xdr:to>
    <xdr:sp macro="" textlink="">
      <xdr:nvSpPr>
        <xdr:cNvPr id="12" name="Rectangular Callout 11">
          <a:hlinkClick xmlns:r="http://schemas.openxmlformats.org/officeDocument/2006/relationships" r:id="rId8"/>
          <a:extLst>
            <a:ext uri="{FF2B5EF4-FFF2-40B4-BE49-F238E27FC236}">
              <a16:creationId xmlns:a16="http://schemas.microsoft.com/office/drawing/2014/main" xmlns="" id="{00000000-0008-0000-0000-000013000000}"/>
            </a:ext>
          </a:extLst>
        </xdr:cNvPr>
        <xdr:cNvSpPr/>
      </xdr:nvSpPr>
      <xdr:spPr bwMode="auto">
        <a:xfrm>
          <a:off x="8410575" y="8753475"/>
          <a:ext cx="2581275" cy="495300"/>
        </a:xfrm>
        <a:prstGeom prst="wedgeRectCallout">
          <a:avLst>
            <a:gd name="adj1" fmla="val -63755"/>
            <a:gd name="adj2" fmla="val -21651"/>
          </a:avLst>
        </a:prstGeom>
        <a:ln>
          <a:headEnd type="none" w="med" len="med"/>
          <a:tailEnd type="none" w="med" len="med"/>
        </a:ln>
      </xdr:spPr>
      <xdr:style>
        <a:lnRef idx="1">
          <a:schemeClr val="accent2"/>
        </a:lnRef>
        <a:fillRef idx="2">
          <a:schemeClr val="accent2"/>
        </a:fillRef>
        <a:effectRef idx="1">
          <a:schemeClr val="accent2"/>
        </a:effectRef>
        <a:fontRef idx="minor">
          <a:schemeClr val="dk1"/>
        </a:fontRef>
      </xdr:style>
      <xdr:txBody>
        <a:bodyPr vertOverflow="clip" wrap="square" lIns="18288" tIns="0" rIns="0" bIns="0" rtlCol="0" anchor="ctr" upright="1"/>
        <a:lstStyle/>
        <a:p>
          <a:pPr algn="ctr"/>
          <a:r>
            <a:rPr lang="en-US" sz="1100"/>
            <a:t>Click Here to know about </a:t>
          </a:r>
        </a:p>
        <a:p>
          <a:pPr algn="ctr"/>
          <a:r>
            <a:rPr lang="en-US" sz="1100" b="1">
              <a:solidFill>
                <a:schemeClr val="dk1"/>
              </a:solidFill>
              <a:latin typeface="+mn-lt"/>
              <a:ea typeface="+mn-ea"/>
              <a:cs typeface="+mn-cs"/>
            </a:rPr>
            <a:t>Sukanya Samriddhi Account </a:t>
          </a:r>
          <a:endParaRPr lang="en-US" sz="1100" b="1"/>
        </a:p>
      </xdr:txBody>
    </xdr:sp>
    <xdr:clientData/>
  </xdr:twoCellAnchor>
  <xdr:twoCellAnchor>
    <xdr:from>
      <xdr:col>5</xdr:col>
      <xdr:colOff>333375</xdr:colOff>
      <xdr:row>46</xdr:row>
      <xdr:rowOff>123825</xdr:rowOff>
    </xdr:from>
    <xdr:to>
      <xdr:col>10</xdr:col>
      <xdr:colOff>447675</xdr:colOff>
      <xdr:row>48</xdr:row>
      <xdr:rowOff>152400</xdr:rowOff>
    </xdr:to>
    <xdr:sp macro="" textlink="">
      <xdr:nvSpPr>
        <xdr:cNvPr id="13" name="Rectangular Callout 12">
          <a:hlinkClick xmlns:r="http://schemas.openxmlformats.org/officeDocument/2006/relationships" r:id="rId9"/>
          <a:extLst>
            <a:ext uri="{FF2B5EF4-FFF2-40B4-BE49-F238E27FC236}">
              <a16:creationId xmlns:a16="http://schemas.microsoft.com/office/drawing/2014/main" xmlns="" id="{00000000-0008-0000-0000-000014000000}"/>
            </a:ext>
          </a:extLst>
        </xdr:cNvPr>
        <xdr:cNvSpPr/>
      </xdr:nvSpPr>
      <xdr:spPr bwMode="auto">
        <a:xfrm>
          <a:off x="8410575" y="9286875"/>
          <a:ext cx="2581275" cy="285750"/>
        </a:xfrm>
        <a:prstGeom prst="wedgeRectCallout">
          <a:avLst>
            <a:gd name="adj1" fmla="val -63000"/>
            <a:gd name="adj2" fmla="val -6701"/>
          </a:avLst>
        </a:prstGeom>
        <a:ln>
          <a:headEnd type="none" w="med" len="med"/>
          <a:tailEnd type="none" w="med" len="med"/>
        </a:ln>
      </xdr:spPr>
      <xdr:style>
        <a:lnRef idx="1">
          <a:schemeClr val="accent2"/>
        </a:lnRef>
        <a:fillRef idx="2">
          <a:schemeClr val="accent2"/>
        </a:fillRef>
        <a:effectRef idx="1">
          <a:schemeClr val="accent2"/>
        </a:effectRef>
        <a:fontRef idx="minor">
          <a:schemeClr val="dk1"/>
        </a:fontRef>
      </xdr:style>
      <xdr:txBody>
        <a:bodyPr vertOverflow="clip" wrap="square" lIns="18288" tIns="0" rIns="0" bIns="0" rtlCol="0" anchor="ctr" upright="1"/>
        <a:lstStyle/>
        <a:p>
          <a:pPr algn="ctr"/>
          <a:r>
            <a:rPr lang="en-US" sz="1100"/>
            <a:t>Read more about </a:t>
          </a:r>
          <a:r>
            <a:rPr lang="en-US" sz="1100" b="1"/>
            <a:t>Tax benefit on NPS</a:t>
          </a:r>
          <a:endParaRPr lang="en-US" sz="1100"/>
        </a:p>
      </xdr:txBody>
    </xdr:sp>
    <xdr:clientData/>
  </xdr:twoCellAnchor>
  <xdr:twoCellAnchor>
    <xdr:from>
      <xdr:col>5</xdr:col>
      <xdr:colOff>304800</xdr:colOff>
      <xdr:row>52</xdr:row>
      <xdr:rowOff>114300</xdr:rowOff>
    </xdr:from>
    <xdr:to>
      <xdr:col>10</xdr:col>
      <xdr:colOff>419100</xdr:colOff>
      <xdr:row>55</xdr:row>
      <xdr:rowOff>38100</xdr:rowOff>
    </xdr:to>
    <xdr:sp macro="" textlink="">
      <xdr:nvSpPr>
        <xdr:cNvPr id="14" name="Rectangular Callout 18">
          <a:hlinkClick xmlns:r="http://schemas.openxmlformats.org/officeDocument/2006/relationships" r:id="rId10"/>
          <a:extLst>
            <a:ext uri="{FF2B5EF4-FFF2-40B4-BE49-F238E27FC236}">
              <a16:creationId xmlns:a16="http://schemas.microsoft.com/office/drawing/2014/main" xmlns="" id="{7501CFAF-A5CD-4E6C-8890-4B409BD03B18}"/>
            </a:ext>
          </a:extLst>
        </xdr:cNvPr>
        <xdr:cNvSpPr/>
      </xdr:nvSpPr>
      <xdr:spPr bwMode="auto">
        <a:xfrm>
          <a:off x="8382000" y="10287000"/>
          <a:ext cx="2581275" cy="495300"/>
        </a:xfrm>
        <a:prstGeom prst="wedgeRectCallout">
          <a:avLst>
            <a:gd name="adj1" fmla="val -67076"/>
            <a:gd name="adj2" fmla="val 195657"/>
          </a:avLst>
        </a:prstGeom>
        <a:ln>
          <a:headEnd type="none" w="med" len="med"/>
          <a:tailEnd type="none" w="med" len="med"/>
        </a:ln>
      </xdr:spPr>
      <xdr:style>
        <a:lnRef idx="1">
          <a:schemeClr val="accent2"/>
        </a:lnRef>
        <a:fillRef idx="2">
          <a:schemeClr val="accent2"/>
        </a:fillRef>
        <a:effectRef idx="1">
          <a:schemeClr val="accent2"/>
        </a:effectRef>
        <a:fontRef idx="minor">
          <a:schemeClr val="dk1"/>
        </a:fontRef>
      </xdr:style>
      <xdr:txBody>
        <a:bodyPr vertOverflow="clip" wrap="square" lIns="18288" tIns="0" rIns="0" bIns="0" rtlCol="0" anchor="ctr" upright="1"/>
        <a:lstStyle/>
        <a:p>
          <a:pPr algn="ctr"/>
          <a:r>
            <a:rPr lang="en-US" sz="1100"/>
            <a:t>Click Here to know about NPS Tax exemption u/s 80CCD(1),</a:t>
          </a:r>
          <a:r>
            <a:rPr lang="en-US" sz="1100" baseline="0"/>
            <a:t> 80CCD(2) &amp; 80CCD(1B)</a:t>
          </a:r>
          <a:endParaRPr lang="en-US" sz="1100" b="1"/>
        </a:p>
      </xdr:txBody>
    </xdr:sp>
    <xdr:clientData/>
  </xdr:twoCellAnchor>
  <xdr:twoCellAnchor>
    <xdr:from>
      <xdr:col>5</xdr:col>
      <xdr:colOff>323850</xdr:colOff>
      <xdr:row>56</xdr:row>
      <xdr:rowOff>66675</xdr:rowOff>
    </xdr:from>
    <xdr:to>
      <xdr:col>10</xdr:col>
      <xdr:colOff>438150</xdr:colOff>
      <xdr:row>58</xdr:row>
      <xdr:rowOff>180975</xdr:rowOff>
    </xdr:to>
    <xdr:sp macro="" textlink="">
      <xdr:nvSpPr>
        <xdr:cNvPr id="15" name="Rectangular Callout 18">
          <a:hlinkClick xmlns:r="http://schemas.openxmlformats.org/officeDocument/2006/relationships" r:id="rId11"/>
          <a:extLst>
            <a:ext uri="{FF2B5EF4-FFF2-40B4-BE49-F238E27FC236}">
              <a16:creationId xmlns:a16="http://schemas.microsoft.com/office/drawing/2014/main" xmlns="" id="{829553C4-8C1F-4B54-ACDB-CC5AFC29172D}"/>
            </a:ext>
          </a:extLst>
        </xdr:cNvPr>
        <xdr:cNvSpPr/>
      </xdr:nvSpPr>
      <xdr:spPr bwMode="auto">
        <a:xfrm>
          <a:off x="8401050" y="11001375"/>
          <a:ext cx="2581275" cy="495300"/>
        </a:xfrm>
        <a:prstGeom prst="wedgeRectCallout">
          <a:avLst>
            <a:gd name="adj1" fmla="val -61910"/>
            <a:gd name="adj2" fmla="val 103349"/>
          </a:avLst>
        </a:prstGeom>
        <a:ln>
          <a:headEnd type="none" w="med" len="med"/>
          <a:tailEnd type="none" w="med" len="med"/>
        </a:ln>
      </xdr:spPr>
      <xdr:style>
        <a:lnRef idx="1">
          <a:schemeClr val="accent2"/>
        </a:lnRef>
        <a:fillRef idx="2">
          <a:schemeClr val="accent2"/>
        </a:fillRef>
        <a:effectRef idx="1">
          <a:schemeClr val="accent2"/>
        </a:effectRef>
        <a:fontRef idx="minor">
          <a:schemeClr val="dk1"/>
        </a:fontRef>
      </xdr:style>
      <xdr:txBody>
        <a:bodyPr vertOverflow="clip" wrap="square" lIns="18288" tIns="0" rIns="0" bIns="0" rtlCol="0" anchor="ctr" upright="1"/>
        <a:lstStyle/>
        <a:p>
          <a:pPr algn="ctr"/>
          <a:r>
            <a:rPr lang="en-US" sz="1100"/>
            <a:t>80EEA – New Tax Exemption on Home Loan for Purchase of Affordable House</a:t>
          </a:r>
          <a:endParaRPr lang="en-US" sz="1100" b="1"/>
        </a:p>
      </xdr:txBody>
    </xdr:sp>
    <xdr:clientData/>
  </xdr:twoCellAnchor>
  <xdr:twoCellAnchor>
    <xdr:from>
      <xdr:col>5</xdr:col>
      <xdr:colOff>333375</xdr:colOff>
      <xdr:row>59</xdr:row>
      <xdr:rowOff>114300</xdr:rowOff>
    </xdr:from>
    <xdr:to>
      <xdr:col>10</xdr:col>
      <xdr:colOff>447675</xdr:colOff>
      <xdr:row>61</xdr:row>
      <xdr:rowOff>190500</xdr:rowOff>
    </xdr:to>
    <xdr:sp macro="" textlink="">
      <xdr:nvSpPr>
        <xdr:cNvPr id="16" name="Rectangular Callout 18">
          <a:hlinkClick xmlns:r="http://schemas.openxmlformats.org/officeDocument/2006/relationships" r:id="rId12"/>
          <a:extLst>
            <a:ext uri="{FF2B5EF4-FFF2-40B4-BE49-F238E27FC236}">
              <a16:creationId xmlns:a16="http://schemas.microsoft.com/office/drawing/2014/main" xmlns="" id="{C96A6DB7-5385-4487-A2BA-71A90F1F93C8}"/>
            </a:ext>
          </a:extLst>
        </xdr:cNvPr>
        <xdr:cNvSpPr/>
      </xdr:nvSpPr>
      <xdr:spPr bwMode="auto">
        <a:xfrm>
          <a:off x="8410575" y="11630025"/>
          <a:ext cx="2581275" cy="495300"/>
        </a:xfrm>
        <a:prstGeom prst="wedgeRectCallout">
          <a:avLst>
            <a:gd name="adj1" fmla="val -63386"/>
            <a:gd name="adj2" fmla="val 36041"/>
          </a:avLst>
        </a:prstGeom>
        <a:ln>
          <a:headEnd type="none" w="med" len="med"/>
          <a:tailEnd type="none" w="med" len="med"/>
        </a:ln>
      </xdr:spPr>
      <xdr:style>
        <a:lnRef idx="1">
          <a:schemeClr val="accent2"/>
        </a:lnRef>
        <a:fillRef idx="2">
          <a:schemeClr val="accent2"/>
        </a:fillRef>
        <a:effectRef idx="1">
          <a:schemeClr val="accent2"/>
        </a:effectRef>
        <a:fontRef idx="minor">
          <a:schemeClr val="dk1"/>
        </a:fontRef>
      </xdr:style>
      <xdr:txBody>
        <a:bodyPr vertOverflow="clip" wrap="square" lIns="18288" tIns="0" rIns="0" bIns="0" rtlCol="0" anchor="ctr" upright="1"/>
        <a:lstStyle/>
        <a:p>
          <a:pPr algn="ctr"/>
          <a:r>
            <a:rPr lang="en-US" sz="1100"/>
            <a:t>80EEB – New Tax Exemption on Auto Loan for Purchase of Electric Vehicles</a:t>
          </a:r>
          <a:endParaRPr lang="en-US" sz="1100" b="1"/>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run%20Arote/Downloads/income_tax_calculator_fy_2019_20_v4%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x clculator"/>
      <sheetName val="Recommended Books"/>
    </sheetNames>
    <sheetDataSet>
      <sheetData sheetId="0">
        <row r="63">
          <cell r="E63">
            <v>281913</v>
          </cell>
        </row>
        <row r="108">
          <cell r="AC108">
            <v>1595.65</v>
          </cell>
        </row>
        <row r="115">
          <cell r="AC115">
            <v>0</v>
          </cell>
        </row>
        <row r="121">
          <cell r="AC121">
            <v>0</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121"/>
  <sheetViews>
    <sheetView tabSelected="1" topLeftCell="A60" workbookViewId="0">
      <selection activeCell="E60" sqref="E60"/>
    </sheetView>
  </sheetViews>
  <sheetFormatPr defaultRowHeight="15" x14ac:dyDescent="0.25"/>
  <cols>
    <col min="1" max="1" width="1.140625" style="1" bestFit="1" customWidth="1"/>
    <col min="2" max="2" width="85.85546875" style="6" customWidth="1"/>
    <col min="3" max="3" width="11.28515625" style="6" bestFit="1" customWidth="1"/>
    <col min="4" max="4" width="10" style="6" customWidth="1"/>
    <col min="5" max="5" width="12.85546875" style="6" bestFit="1" customWidth="1"/>
    <col min="6" max="6" width="6.7109375" style="1" bestFit="1" customWidth="1"/>
    <col min="7" max="7" width="10.140625" style="1" bestFit="1" customWidth="1"/>
    <col min="8" max="10" width="6.7109375" style="1" bestFit="1" customWidth="1"/>
    <col min="11" max="11" width="9.28515625" style="1" bestFit="1" customWidth="1"/>
    <col min="12" max="12" width="2.140625" style="1" customWidth="1"/>
    <col min="13" max="13" width="72.7109375" style="1" bestFit="1" customWidth="1"/>
    <col min="14" max="25" width="6.7109375" style="1" bestFit="1" customWidth="1"/>
    <col min="26" max="26" width="6.7109375" style="6" bestFit="1" customWidth="1"/>
    <col min="27" max="27" width="6.7109375" style="6" hidden="1" customWidth="1"/>
    <col min="28" max="28" width="28.7109375" style="6" hidden="1" customWidth="1"/>
    <col min="29" max="29" width="9.7109375" style="6" hidden="1" customWidth="1"/>
    <col min="30" max="30" width="10" style="6" hidden="1" customWidth="1"/>
    <col min="31" max="31" width="11.85546875" style="6" hidden="1" customWidth="1"/>
    <col min="32" max="32" width="11.7109375" style="6" hidden="1" customWidth="1"/>
    <col min="33" max="33" width="11.85546875" style="6" hidden="1" customWidth="1"/>
    <col min="34" max="35" width="11" style="6" hidden="1" customWidth="1"/>
    <col min="36" max="57" width="0" style="6" hidden="1" customWidth="1"/>
    <col min="58" max="16384" width="9.140625" style="6"/>
  </cols>
  <sheetData>
    <row r="1" spans="1:41" s="3" customFormat="1" ht="21" thickBot="1" x14ac:dyDescent="0.3">
      <c r="A1" s="1"/>
      <c r="B1" s="2" t="s">
        <v>0</v>
      </c>
      <c r="C1" s="2"/>
      <c r="D1" s="2"/>
      <c r="E1" s="2"/>
      <c r="F1" s="1"/>
      <c r="G1" s="1"/>
      <c r="H1" s="1"/>
      <c r="I1" s="1"/>
      <c r="J1" s="1"/>
      <c r="K1" s="1"/>
      <c r="L1" s="1"/>
      <c r="M1" s="1"/>
      <c r="N1" s="1"/>
      <c r="O1" s="1"/>
      <c r="P1" s="1"/>
      <c r="Q1" s="1"/>
      <c r="R1" s="1"/>
      <c r="S1" s="1"/>
      <c r="T1" s="1"/>
      <c r="U1" s="1"/>
      <c r="V1" s="1"/>
      <c r="W1" s="1"/>
      <c r="X1" s="1"/>
      <c r="Y1" s="1"/>
    </row>
    <row r="2" spans="1:41" s="3" customFormat="1" ht="21" thickBot="1" x14ac:dyDescent="0.3">
      <c r="A2" s="1"/>
      <c r="B2" s="4"/>
      <c r="C2" s="4"/>
      <c r="D2" s="4"/>
      <c r="E2" s="4"/>
      <c r="F2" s="5"/>
      <c r="G2" s="6"/>
      <c r="H2" s="6"/>
      <c r="I2" s="6"/>
      <c r="J2" s="6"/>
      <c r="K2" s="1"/>
      <c r="L2" s="1"/>
      <c r="M2" s="1"/>
      <c r="N2" s="1"/>
      <c r="O2" s="1"/>
      <c r="P2" s="1"/>
      <c r="Q2" s="1"/>
      <c r="R2" s="1"/>
      <c r="S2" s="1"/>
      <c r="T2" s="1"/>
      <c r="U2" s="1"/>
      <c r="V2" s="1"/>
      <c r="W2" s="1"/>
      <c r="X2" s="1"/>
      <c r="Y2" s="1"/>
    </row>
    <row r="3" spans="1:41" x14ac:dyDescent="0.25">
      <c r="B3" s="7" t="s">
        <v>1</v>
      </c>
      <c r="C3" s="8" t="s">
        <v>2</v>
      </c>
      <c r="D3" s="9"/>
      <c r="E3" s="10"/>
    </row>
    <row r="4" spans="1:41" x14ac:dyDescent="0.25">
      <c r="B4" s="11" t="s">
        <v>3</v>
      </c>
      <c r="C4" s="12" t="s">
        <v>4</v>
      </c>
      <c r="D4" s="13"/>
      <c r="E4" s="14"/>
    </row>
    <row r="5" spans="1:41" x14ac:dyDescent="0.25">
      <c r="B5" s="15"/>
      <c r="C5" s="16"/>
      <c r="D5" s="17"/>
      <c r="E5" s="18"/>
    </row>
    <row r="6" spans="1:41" ht="21.75" x14ac:dyDescent="0.45">
      <c r="B6" s="15"/>
      <c r="C6" s="19" t="s">
        <v>5</v>
      </c>
      <c r="D6" s="20">
        <v>30956</v>
      </c>
      <c r="E6" s="18"/>
      <c r="G6" s="21">
        <v>43921</v>
      </c>
      <c r="K6" s="21"/>
      <c r="R6" s="22"/>
    </row>
    <row r="7" spans="1:41" ht="15.75" thickBot="1" x14ac:dyDescent="0.3">
      <c r="B7" s="15"/>
      <c r="C7" s="23" t="s">
        <v>6</v>
      </c>
      <c r="D7" s="24">
        <f>DATEDIF(D6,G6,"Y")</f>
        <v>35</v>
      </c>
      <c r="E7" s="18"/>
    </row>
    <row r="8" spans="1:41" ht="16.5" thickTop="1" thickBot="1" x14ac:dyDescent="0.3">
      <c r="B8" s="25" t="s">
        <v>7</v>
      </c>
      <c r="C8" s="26">
        <v>1250000</v>
      </c>
      <c r="D8" s="27"/>
      <c r="E8" s="28">
        <f>C8</f>
        <v>1250000</v>
      </c>
      <c r="AO8" s="1" t="s">
        <v>8</v>
      </c>
    </row>
    <row r="9" spans="1:41" ht="16.5" thickTop="1" thickBot="1" x14ac:dyDescent="0.3">
      <c r="B9" s="25" t="s">
        <v>9</v>
      </c>
      <c r="C9" s="27"/>
      <c r="D9" s="27"/>
      <c r="E9" s="28">
        <f>-SUM(D10,D15,D16,D17)</f>
        <v>-200000</v>
      </c>
      <c r="AO9" s="1" t="s">
        <v>10</v>
      </c>
    </row>
    <row r="10" spans="1:41" ht="15.75" thickTop="1" x14ac:dyDescent="0.25">
      <c r="B10" s="29" t="s">
        <v>11</v>
      </c>
      <c r="C10" s="27"/>
      <c r="D10" s="30">
        <f>MAX(MIN(D12:D14),0)</f>
        <v>150000</v>
      </c>
      <c r="E10" s="31"/>
    </row>
    <row r="11" spans="1:41" x14ac:dyDescent="0.25">
      <c r="B11" s="32" t="s">
        <v>12</v>
      </c>
      <c r="C11" s="33" t="s">
        <v>8</v>
      </c>
      <c r="D11" s="27"/>
      <c r="E11" s="31"/>
    </row>
    <row r="12" spans="1:41" x14ac:dyDescent="0.25">
      <c r="B12" s="32" t="s">
        <v>13</v>
      </c>
      <c r="C12" s="34">
        <v>300000</v>
      </c>
      <c r="D12" s="30">
        <f>IF(UPPER(C11)=AO8,C12*0.5,C12*0.4)</f>
        <v>150000</v>
      </c>
      <c r="E12" s="31"/>
    </row>
    <row r="13" spans="1:41" x14ac:dyDescent="0.25">
      <c r="B13" s="32" t="s">
        <v>14</v>
      </c>
      <c r="C13" s="34">
        <f>25000*12</f>
        <v>300000</v>
      </c>
      <c r="D13" s="30">
        <f>C13-0.1*C12</f>
        <v>270000</v>
      </c>
      <c r="E13" s="31"/>
    </row>
    <row r="14" spans="1:41" x14ac:dyDescent="0.25">
      <c r="B14" s="32" t="s">
        <v>15</v>
      </c>
      <c r="C14" s="34">
        <f>C12/2</f>
        <v>150000</v>
      </c>
      <c r="D14" s="30">
        <f>C14</f>
        <v>150000</v>
      </c>
      <c r="E14" s="31"/>
    </row>
    <row r="15" spans="1:41" x14ac:dyDescent="0.25">
      <c r="B15" s="29" t="s">
        <v>16</v>
      </c>
      <c r="C15" s="35">
        <v>50000</v>
      </c>
      <c r="D15" s="30">
        <f>MAX(MIN(C15,50000),0)</f>
        <v>50000</v>
      </c>
      <c r="E15" s="31"/>
    </row>
    <row r="16" spans="1:41" x14ac:dyDescent="0.25">
      <c r="B16" s="29" t="s">
        <v>17</v>
      </c>
      <c r="C16" s="35">
        <v>0</v>
      </c>
      <c r="D16" s="30">
        <f>C16</f>
        <v>0</v>
      </c>
      <c r="E16" s="31"/>
    </row>
    <row r="17" spans="2:13" ht="15.75" thickBot="1" x14ac:dyDescent="0.3">
      <c r="B17" s="29" t="s">
        <v>18</v>
      </c>
      <c r="C17" s="35">
        <v>0</v>
      </c>
      <c r="D17" s="30">
        <f>C17</f>
        <v>0</v>
      </c>
      <c r="E17" s="31"/>
    </row>
    <row r="18" spans="2:13" ht="16.5" thickTop="1" thickBot="1" x14ac:dyDescent="0.3">
      <c r="B18" s="25" t="s">
        <v>19</v>
      </c>
      <c r="C18" s="27"/>
      <c r="D18" s="27"/>
      <c r="E18" s="28">
        <f>SUM(E8:E9)</f>
        <v>1050000</v>
      </c>
    </row>
    <row r="19" spans="2:13" ht="16.5" thickTop="1" thickBot="1" x14ac:dyDescent="0.3">
      <c r="B19" s="25" t="s">
        <v>20</v>
      </c>
      <c r="C19" s="27"/>
      <c r="D19" s="30">
        <f>SUM(C21:C26)</f>
        <v>0</v>
      </c>
      <c r="E19" s="28">
        <f>D19</f>
        <v>0</v>
      </c>
    </row>
    <row r="20" spans="2:13" ht="15.75" thickTop="1" x14ac:dyDescent="0.25">
      <c r="B20" s="29" t="s">
        <v>21</v>
      </c>
      <c r="C20" s="27"/>
      <c r="D20" s="27"/>
      <c r="E20" s="31"/>
    </row>
    <row r="21" spans="2:13" x14ac:dyDescent="0.25">
      <c r="B21" s="32" t="s">
        <v>22</v>
      </c>
      <c r="C21" s="35">
        <v>0</v>
      </c>
      <c r="D21" s="27"/>
      <c r="E21" s="31"/>
    </row>
    <row r="22" spans="2:13" x14ac:dyDescent="0.25">
      <c r="B22" s="32" t="s">
        <v>23</v>
      </c>
      <c r="C22" s="35">
        <v>0</v>
      </c>
      <c r="D22" s="27"/>
      <c r="E22" s="31"/>
    </row>
    <row r="23" spans="2:13" x14ac:dyDescent="0.25">
      <c r="B23" s="32" t="s">
        <v>24</v>
      </c>
      <c r="C23" s="35">
        <v>0</v>
      </c>
      <c r="D23" s="27"/>
      <c r="E23" s="31"/>
      <c r="M23"/>
    </row>
    <row r="24" spans="2:13" x14ac:dyDescent="0.25">
      <c r="B24" s="32" t="s">
        <v>25</v>
      </c>
      <c r="C24" s="35">
        <v>0</v>
      </c>
      <c r="D24" s="27"/>
      <c r="E24" s="31"/>
    </row>
    <row r="25" spans="2:13" x14ac:dyDescent="0.25">
      <c r="B25" s="29" t="s">
        <v>26</v>
      </c>
      <c r="C25" s="35">
        <v>0</v>
      </c>
      <c r="D25" s="27"/>
      <c r="E25" s="31"/>
    </row>
    <row r="26" spans="2:13" ht="15.75" thickBot="1" x14ac:dyDescent="0.3">
      <c r="B26" s="29" t="s">
        <v>27</v>
      </c>
      <c r="C26" s="35">
        <v>0</v>
      </c>
      <c r="D26" s="27"/>
      <c r="E26" s="31"/>
    </row>
    <row r="27" spans="2:13" ht="16.5" thickTop="1" thickBot="1" x14ac:dyDescent="0.3">
      <c r="B27" s="25" t="s">
        <v>28</v>
      </c>
      <c r="C27" s="27"/>
      <c r="D27" s="27"/>
      <c r="E27" s="28">
        <f>SUM(D28:D30)</f>
        <v>-135836</v>
      </c>
    </row>
    <row r="28" spans="2:13" ht="15.75" thickTop="1" x14ac:dyDescent="0.25">
      <c r="B28" s="36" t="s">
        <v>29</v>
      </c>
      <c r="C28" s="35">
        <v>135836</v>
      </c>
      <c r="D28" s="30">
        <f>-IF(C28&gt;200000,200000,C28)</f>
        <v>-135836</v>
      </c>
      <c r="E28" s="31"/>
    </row>
    <row r="29" spans="2:13" x14ac:dyDescent="0.25">
      <c r="B29" s="37" t="s">
        <v>30</v>
      </c>
      <c r="C29" s="35">
        <v>0</v>
      </c>
      <c r="D29" s="30">
        <f>-IF(C29&gt;50000,50000,C29)</f>
        <v>0</v>
      </c>
      <c r="E29" s="31"/>
    </row>
    <row r="30" spans="2:13" x14ac:dyDescent="0.25">
      <c r="B30" s="36" t="s">
        <v>31</v>
      </c>
      <c r="C30" s="35">
        <v>0</v>
      </c>
      <c r="D30" s="30">
        <f>-IF(C30&gt;30000,30000,C30)</f>
        <v>0</v>
      </c>
      <c r="E30" s="31"/>
    </row>
    <row r="31" spans="2:13" ht="15.75" thickBot="1" x14ac:dyDescent="0.3">
      <c r="B31" s="25" t="s">
        <v>32</v>
      </c>
      <c r="C31" s="27"/>
      <c r="D31" s="27"/>
      <c r="E31" s="38">
        <f>SUM(E27,E18,E19)</f>
        <v>914164</v>
      </c>
    </row>
    <row r="32" spans="2:13" ht="16.5" thickTop="1" thickBot="1" x14ac:dyDescent="0.3">
      <c r="B32" s="25" t="s">
        <v>33</v>
      </c>
      <c r="C32" s="27"/>
      <c r="D32" s="30">
        <f>IF(SUM(C33:C47)&gt;150001,150000,SUM(C33:C47))</f>
        <v>150000</v>
      </c>
      <c r="E32" s="28">
        <f>-D32</f>
        <v>-150000</v>
      </c>
    </row>
    <row r="33" spans="2:5" ht="15.75" thickTop="1" x14ac:dyDescent="0.25">
      <c r="B33" s="32" t="s">
        <v>34</v>
      </c>
      <c r="C33" s="34">
        <v>72080</v>
      </c>
      <c r="D33" s="27"/>
      <c r="E33" s="31"/>
    </row>
    <row r="34" spans="2:5" x14ac:dyDescent="0.25">
      <c r="B34" s="32" t="s">
        <v>35</v>
      </c>
      <c r="C34" s="34">
        <v>0</v>
      </c>
      <c r="D34" s="27"/>
      <c r="E34" s="31"/>
    </row>
    <row r="35" spans="2:5" x14ac:dyDescent="0.25">
      <c r="B35" s="32" t="s">
        <v>36</v>
      </c>
      <c r="C35" s="34">
        <v>0</v>
      </c>
      <c r="D35" s="27"/>
      <c r="E35" s="31"/>
    </row>
    <row r="36" spans="2:5" x14ac:dyDescent="0.25">
      <c r="B36" s="32" t="s">
        <v>37</v>
      </c>
      <c r="C36" s="34">
        <v>0</v>
      </c>
      <c r="D36" s="27"/>
      <c r="E36" s="31"/>
    </row>
    <row r="37" spans="2:5" x14ac:dyDescent="0.25">
      <c r="B37" s="32" t="s">
        <v>38</v>
      </c>
      <c r="C37" s="34">
        <v>61336</v>
      </c>
      <c r="D37" s="27"/>
      <c r="E37" s="31"/>
    </row>
    <row r="38" spans="2:5" x14ac:dyDescent="0.25">
      <c r="B38" s="32" t="s">
        <v>39</v>
      </c>
      <c r="C38" s="34">
        <v>0</v>
      </c>
      <c r="D38" s="27"/>
      <c r="E38" s="31"/>
    </row>
    <row r="39" spans="2:5" x14ac:dyDescent="0.25">
      <c r="B39" s="32" t="s">
        <v>40</v>
      </c>
      <c r="C39" s="34">
        <v>0</v>
      </c>
      <c r="D39" s="27"/>
      <c r="E39" s="31"/>
    </row>
    <row r="40" spans="2:5" x14ac:dyDescent="0.25">
      <c r="B40" s="32" t="s">
        <v>41</v>
      </c>
      <c r="C40" s="34">
        <v>100000</v>
      </c>
      <c r="D40" s="27"/>
      <c r="E40" s="31"/>
    </row>
    <row r="41" spans="2:5" x14ac:dyDescent="0.25">
      <c r="B41" s="32" t="s">
        <v>42</v>
      </c>
      <c r="C41" s="34">
        <v>0</v>
      </c>
      <c r="D41" s="27"/>
      <c r="E41" s="31"/>
    </row>
    <row r="42" spans="2:5" x14ac:dyDescent="0.25">
      <c r="B42" s="32" t="s">
        <v>43</v>
      </c>
      <c r="C42" s="34">
        <v>0</v>
      </c>
      <c r="D42" s="27"/>
      <c r="E42" s="31"/>
    </row>
    <row r="43" spans="2:5" x14ac:dyDescent="0.25">
      <c r="B43" s="32" t="s">
        <v>44</v>
      </c>
      <c r="C43" s="34">
        <v>0</v>
      </c>
      <c r="D43" s="27"/>
      <c r="E43" s="31"/>
    </row>
    <row r="44" spans="2:5" x14ac:dyDescent="0.25">
      <c r="B44" s="39" t="s">
        <v>45</v>
      </c>
      <c r="C44" s="34">
        <v>0</v>
      </c>
      <c r="D44" s="27"/>
      <c r="E44" s="31"/>
    </row>
    <row r="45" spans="2:5" x14ac:dyDescent="0.25">
      <c r="B45" s="39" t="s">
        <v>46</v>
      </c>
      <c r="C45" s="34"/>
      <c r="D45" s="27"/>
      <c r="E45" s="31"/>
    </row>
    <row r="46" spans="2:5" x14ac:dyDescent="0.25">
      <c r="B46" s="39" t="s">
        <v>47</v>
      </c>
      <c r="C46" s="35">
        <v>0</v>
      </c>
      <c r="D46" s="27"/>
      <c r="E46" s="31"/>
    </row>
    <row r="47" spans="2:5" ht="15.75" thickBot="1" x14ac:dyDescent="0.3">
      <c r="B47" s="32" t="s">
        <v>48</v>
      </c>
      <c r="C47" s="35">
        <v>0</v>
      </c>
      <c r="D47" s="27"/>
      <c r="E47" s="31"/>
    </row>
    <row r="48" spans="2:5" ht="16.5" thickTop="1" thickBot="1" x14ac:dyDescent="0.3">
      <c r="B48" s="25" t="s">
        <v>49</v>
      </c>
      <c r="C48" s="35">
        <v>50000</v>
      </c>
      <c r="D48" s="27"/>
      <c r="E48" s="28">
        <f>-MIN(C48,50000)</f>
        <v>-50000</v>
      </c>
    </row>
    <row r="49" spans="1:25" ht="16.5" thickTop="1" thickBot="1" x14ac:dyDescent="0.3">
      <c r="B49" s="25" t="s">
        <v>50</v>
      </c>
      <c r="C49" s="35">
        <v>0</v>
      </c>
      <c r="D49" s="27"/>
      <c r="E49" s="28">
        <f>-MIN(C49,50000)/2</f>
        <v>0</v>
      </c>
    </row>
    <row r="50" spans="1:25" ht="16.5" thickTop="1" thickBot="1" x14ac:dyDescent="0.3">
      <c r="B50" s="25" t="s">
        <v>51</v>
      </c>
      <c r="C50" s="40"/>
      <c r="E50" s="28">
        <f>-SUM(D51:D59)</f>
        <v>-32251</v>
      </c>
    </row>
    <row r="51" spans="1:25" ht="15.75" thickTop="1" x14ac:dyDescent="0.25">
      <c r="B51" s="32" t="s">
        <v>52</v>
      </c>
      <c r="C51" s="35">
        <v>0</v>
      </c>
      <c r="D51" s="30">
        <f>IF(C51&gt;50001,50000,C51)</f>
        <v>0</v>
      </c>
      <c r="E51" s="31"/>
    </row>
    <row r="52" spans="1:25" x14ac:dyDescent="0.25">
      <c r="B52" s="32" t="s">
        <v>53</v>
      </c>
      <c r="C52" s="34">
        <v>22251</v>
      </c>
      <c r="D52" s="30">
        <f>IF(C52&gt;50001,50000,C52)</f>
        <v>22251</v>
      </c>
      <c r="E52" s="31"/>
    </row>
    <row r="53" spans="1:25" x14ac:dyDescent="0.25">
      <c r="B53" s="32" t="s">
        <v>54</v>
      </c>
      <c r="C53" s="35">
        <v>0</v>
      </c>
      <c r="D53" s="30">
        <f>C53</f>
        <v>0</v>
      </c>
      <c r="E53" s="31"/>
    </row>
    <row r="54" spans="1:25" x14ac:dyDescent="0.25">
      <c r="B54" s="32" t="s">
        <v>55</v>
      </c>
      <c r="C54" s="35">
        <v>0</v>
      </c>
      <c r="D54" s="30">
        <f>IF(C54&gt;125001,125000,C54)</f>
        <v>0</v>
      </c>
      <c r="E54" s="31"/>
    </row>
    <row r="55" spans="1:25" x14ac:dyDescent="0.25">
      <c r="B55" s="32" t="s">
        <v>56</v>
      </c>
      <c r="C55" s="35">
        <v>0</v>
      </c>
      <c r="D55" s="30">
        <f>IF(C55&gt;100001,100000,C55)</f>
        <v>0</v>
      </c>
      <c r="E55" s="31"/>
    </row>
    <row r="56" spans="1:25" x14ac:dyDescent="0.25">
      <c r="B56" s="32" t="s">
        <v>57</v>
      </c>
      <c r="C56" s="35">
        <v>0</v>
      </c>
      <c r="D56" s="30">
        <f>C56</f>
        <v>0</v>
      </c>
      <c r="E56" s="31"/>
    </row>
    <row r="57" spans="1:25" x14ac:dyDescent="0.25">
      <c r="B57" s="41" t="s">
        <v>58</v>
      </c>
      <c r="C57" s="35">
        <v>0</v>
      </c>
      <c r="D57" s="30">
        <f>IF(C57&gt;60001,60000,C57)</f>
        <v>0</v>
      </c>
      <c r="E57" s="31"/>
    </row>
    <row r="58" spans="1:25" x14ac:dyDescent="0.25">
      <c r="B58" s="32" t="s">
        <v>59</v>
      </c>
      <c r="C58" s="35">
        <v>0</v>
      </c>
      <c r="D58" s="30">
        <f>IF(C58&gt;125001,125000,C58)</f>
        <v>0</v>
      </c>
      <c r="E58" s="31"/>
    </row>
    <row r="59" spans="1:25" ht="15.75" thickBot="1" x14ac:dyDescent="0.3">
      <c r="B59" s="32" t="s">
        <v>60</v>
      </c>
      <c r="C59" s="34">
        <v>10000</v>
      </c>
      <c r="D59" s="30">
        <f>IF(C59&gt;50001,50000,C59)</f>
        <v>10000</v>
      </c>
      <c r="E59" s="31"/>
    </row>
    <row r="60" spans="1:25" ht="16.5" thickTop="1" thickBot="1" x14ac:dyDescent="0.3">
      <c r="B60" s="29" t="s">
        <v>61</v>
      </c>
      <c r="C60" s="34">
        <v>100000</v>
      </c>
      <c r="D60" s="30">
        <f>C60</f>
        <v>100000</v>
      </c>
      <c r="E60" s="28">
        <f>-D60</f>
        <v>-100000</v>
      </c>
    </row>
    <row r="61" spans="1:25" ht="16.5" thickTop="1" thickBot="1" x14ac:dyDescent="0.3">
      <c r="B61" s="42" t="s">
        <v>62</v>
      </c>
      <c r="C61" s="34">
        <v>150000</v>
      </c>
      <c r="D61" s="30">
        <f t="shared" ref="D61:D62" si="0">C61</f>
        <v>150000</v>
      </c>
      <c r="E61" s="28">
        <f>-MIN(D61,150000)</f>
        <v>-150000</v>
      </c>
    </row>
    <row r="62" spans="1:25" ht="16.5" thickTop="1" thickBot="1" x14ac:dyDescent="0.3">
      <c r="B62" s="42" t="s">
        <v>63</v>
      </c>
      <c r="C62" s="34">
        <v>160000</v>
      </c>
      <c r="D62" s="30">
        <f t="shared" si="0"/>
        <v>160000</v>
      </c>
      <c r="E62" s="28">
        <f>-MIN(D62,150000)</f>
        <v>-150000</v>
      </c>
    </row>
    <row r="63" spans="1:25" ht="15.75" thickTop="1" x14ac:dyDescent="0.25">
      <c r="B63" s="25" t="s">
        <v>64</v>
      </c>
      <c r="C63" s="27"/>
      <c r="D63" s="27"/>
      <c r="E63" s="43">
        <f>SUM(E31,E32,E48,E49,E50,E60,E61,E62)</f>
        <v>281913</v>
      </c>
    </row>
    <row r="64" spans="1:25" x14ac:dyDescent="0.25">
      <c r="A64" s="6"/>
      <c r="B64" s="44" t="s">
        <v>65</v>
      </c>
      <c r="C64" s="27"/>
      <c r="D64" s="27"/>
      <c r="E64" s="43">
        <f>-IF(E63&lt;=500000,12500,0)</f>
        <v>-12500</v>
      </c>
      <c r="F64" s="6"/>
      <c r="G64" s="6"/>
      <c r="H64" s="6"/>
      <c r="I64" s="6"/>
      <c r="J64" s="6"/>
      <c r="K64" s="6"/>
      <c r="L64" s="6"/>
      <c r="M64" s="6"/>
      <c r="N64" s="6"/>
      <c r="O64" s="6"/>
      <c r="P64" s="6"/>
      <c r="Q64" s="6"/>
      <c r="R64" s="6"/>
      <c r="S64" s="6"/>
      <c r="T64" s="6"/>
      <c r="U64" s="6"/>
      <c r="V64" s="6"/>
      <c r="W64" s="6"/>
      <c r="X64" s="6"/>
      <c r="Y64" s="6"/>
    </row>
    <row r="65" spans="1:28" x14ac:dyDescent="0.25">
      <c r="A65" s="6"/>
      <c r="B65" s="29" t="s">
        <v>66</v>
      </c>
      <c r="C65" s="27"/>
      <c r="D65" s="27"/>
      <c r="E65" s="43">
        <f>MAX(SUM(IF(D7&gt;80,'[1]tax clculator'!AC121,(IF(D7&gt;60,'[1]tax clculator'!AC115,'[1]tax clculator'!AC108))),E64),0)</f>
        <v>0</v>
      </c>
    </row>
    <row r="66" spans="1:28" x14ac:dyDescent="0.25">
      <c r="A66" s="6"/>
      <c r="B66" s="44" t="s">
        <v>67</v>
      </c>
      <c r="C66" s="27"/>
      <c r="D66" s="27"/>
      <c r="E66" s="43">
        <f>IF(E63&gt;=10000000,E65*15%,(IF(E63&gt;=5000000,E65*10%,0)))</f>
        <v>0</v>
      </c>
    </row>
    <row r="67" spans="1:28" ht="15.75" thickBot="1" x14ac:dyDescent="0.3">
      <c r="A67" s="6"/>
      <c r="B67" s="29" t="s">
        <v>68</v>
      </c>
      <c r="C67" s="27"/>
      <c r="D67" s="27"/>
      <c r="E67" s="43">
        <f>0.04*SUM(E65,E66)</f>
        <v>0</v>
      </c>
    </row>
    <row r="68" spans="1:28" ht="20.25" thickTop="1" thickBot="1" x14ac:dyDescent="0.3">
      <c r="A68" s="6"/>
      <c r="B68" s="45" t="s">
        <v>69</v>
      </c>
      <c r="C68" s="46"/>
      <c r="D68" s="46"/>
      <c r="E68" s="47">
        <f>SUM(E65:E67)</f>
        <v>0</v>
      </c>
    </row>
    <row r="69" spans="1:28" ht="20.25" thickTop="1" thickBot="1" x14ac:dyDescent="0.3">
      <c r="A69" s="6"/>
      <c r="B69" s="48" t="s">
        <v>70</v>
      </c>
      <c r="C69" s="49"/>
      <c r="D69" s="49"/>
      <c r="E69" s="50">
        <v>0</v>
      </c>
    </row>
    <row r="70" spans="1:28" ht="20.25" thickTop="1" thickBot="1" x14ac:dyDescent="0.3">
      <c r="A70" s="6"/>
      <c r="B70" s="48" t="s">
        <v>71</v>
      </c>
      <c r="C70" s="49"/>
      <c r="D70" s="49"/>
      <c r="E70" s="51">
        <f>E68-E69</f>
        <v>0</v>
      </c>
    </row>
    <row r="71" spans="1:28" ht="17.25" thickTop="1" thickBot="1" x14ac:dyDescent="0.3">
      <c r="A71" s="6"/>
      <c r="B71" s="52" t="s">
        <v>72</v>
      </c>
      <c r="C71" s="53"/>
      <c r="D71" s="53"/>
      <c r="E71" s="54">
        <f>E68/(E8+E19)</f>
        <v>0</v>
      </c>
    </row>
    <row r="72" spans="1:28" x14ac:dyDescent="0.25">
      <c r="E72" s="55"/>
    </row>
    <row r="73" spans="1:28" x14ac:dyDescent="0.25">
      <c r="B73" s="56"/>
      <c r="C73" s="57"/>
      <c r="D73" s="57"/>
      <c r="E73" s="58"/>
    </row>
    <row r="74" spans="1:28" x14ac:dyDescent="0.25">
      <c r="B74" s="59"/>
      <c r="C74" s="59"/>
      <c r="D74" s="59"/>
      <c r="E74" s="59"/>
    </row>
    <row r="75" spans="1:28" x14ac:dyDescent="0.25">
      <c r="B75" s="60" t="s">
        <v>73</v>
      </c>
      <c r="C75" s="61"/>
      <c r="D75" s="61"/>
      <c r="E75" s="62"/>
    </row>
    <row r="76" spans="1:28" x14ac:dyDescent="0.25">
      <c r="B76" s="63"/>
      <c r="E76" s="64"/>
    </row>
    <row r="77" spans="1:28" x14ac:dyDescent="0.25">
      <c r="B77" s="65" t="s">
        <v>74</v>
      </c>
      <c r="C77" s="66"/>
      <c r="D77" s="66"/>
      <c r="E77" s="67"/>
    </row>
    <row r="78" spans="1:28" x14ac:dyDescent="0.25">
      <c r="A78" s="6"/>
      <c r="AB78" s="68"/>
    </row>
    <row r="79" spans="1:28" x14ac:dyDescent="0.25">
      <c r="A79" s="6"/>
      <c r="AB79" s="68"/>
    </row>
    <row r="80" spans="1:28" x14ac:dyDescent="0.25">
      <c r="A80" s="6"/>
      <c r="AB80" s="68"/>
    </row>
    <row r="81" spans="1:28" x14ac:dyDescent="0.25">
      <c r="A81" s="6"/>
      <c r="AB81" s="68"/>
    </row>
    <row r="101" spans="28:33" x14ac:dyDescent="0.25">
      <c r="AB101" s="69" t="s">
        <v>75</v>
      </c>
      <c r="AC101" s="70" t="s">
        <v>76</v>
      </c>
      <c r="AD101" s="70" t="s">
        <v>77</v>
      </c>
      <c r="AE101" s="70" t="s">
        <v>78</v>
      </c>
      <c r="AF101" s="70" t="s">
        <v>79</v>
      </c>
      <c r="AG101" s="70" t="s">
        <v>80</v>
      </c>
    </row>
    <row r="102" spans="28:33" x14ac:dyDescent="0.25">
      <c r="AB102" s="69"/>
      <c r="AC102" s="70"/>
      <c r="AD102" s="70"/>
      <c r="AE102" s="70"/>
      <c r="AF102" s="70"/>
      <c r="AG102" s="70"/>
    </row>
    <row r="103" spans="28:33" x14ac:dyDescent="0.25">
      <c r="AB103" s="69"/>
      <c r="AC103" s="70"/>
      <c r="AD103" s="70"/>
      <c r="AE103" s="70"/>
      <c r="AF103" s="70"/>
      <c r="AG103" s="70"/>
    </row>
    <row r="104" spans="28:33" x14ac:dyDescent="0.25">
      <c r="AB104" s="69" t="s">
        <v>81</v>
      </c>
      <c r="AC104" s="71">
        <f>AG104*AF104</f>
        <v>0</v>
      </c>
      <c r="AD104" s="71">
        <v>250000</v>
      </c>
      <c r="AE104" s="71"/>
      <c r="AF104" s="72">
        <f>AD104</f>
        <v>250000</v>
      </c>
      <c r="AG104" s="68">
        <v>0</v>
      </c>
    </row>
    <row r="105" spans="28:33" x14ac:dyDescent="0.25">
      <c r="AB105" s="69" t="s">
        <v>82</v>
      </c>
      <c r="AC105" s="71">
        <f>MAX(0,MIN(AG105*AF105,AG105*AE105))</f>
        <v>1595.65</v>
      </c>
      <c r="AD105" s="71">
        <v>500000</v>
      </c>
      <c r="AE105" s="71">
        <f>AD105-AD104</f>
        <v>250000</v>
      </c>
      <c r="AF105" s="72">
        <f>E63-AF104</f>
        <v>31913</v>
      </c>
      <c r="AG105" s="68">
        <v>0.05</v>
      </c>
    </row>
    <row r="106" spans="28:33" x14ac:dyDescent="0.25">
      <c r="AB106" s="69" t="s">
        <v>83</v>
      </c>
      <c r="AC106" s="71">
        <f>MAX(0,MIN(AG106*AF106,AG106*AE106))</f>
        <v>0</v>
      </c>
      <c r="AD106" s="71">
        <v>1000000</v>
      </c>
      <c r="AE106" s="71">
        <f>AD106-AD105</f>
        <v>500000</v>
      </c>
      <c r="AF106" s="71">
        <f>AF105-AE105</f>
        <v>-218087</v>
      </c>
      <c r="AG106" s="68">
        <v>0.2</v>
      </c>
    </row>
    <row r="107" spans="28:33" x14ac:dyDescent="0.25">
      <c r="AB107" s="69" t="s">
        <v>84</v>
      </c>
      <c r="AC107" s="71">
        <f>MAX(0,MIN(AG107*AF107,AG107*AE107))</f>
        <v>0</v>
      </c>
      <c r="AD107" s="71"/>
      <c r="AE107" s="73">
        <f>'[1]tax clculator'!E63-AD106</f>
        <v>-718087</v>
      </c>
      <c r="AF107" s="74">
        <f>AF106-AE106</f>
        <v>-718087</v>
      </c>
      <c r="AG107" s="68">
        <v>0.30000000000000004</v>
      </c>
    </row>
    <row r="108" spans="28:33" x14ac:dyDescent="0.25">
      <c r="AB108" s="69" t="s">
        <v>85</v>
      </c>
      <c r="AC108" s="75">
        <f>SUM(AC104:AC107)</f>
        <v>1595.65</v>
      </c>
      <c r="AD108" s="71"/>
      <c r="AE108" s="71"/>
      <c r="AF108" s="71"/>
      <c r="AG108" s="68"/>
    </row>
    <row r="110" spans="28:33" x14ac:dyDescent="0.25">
      <c r="AB110" s="69" t="s">
        <v>86</v>
      </c>
      <c r="AC110" s="70" t="s">
        <v>76</v>
      </c>
      <c r="AD110" s="70" t="s">
        <v>77</v>
      </c>
      <c r="AE110" s="70" t="s">
        <v>78</v>
      </c>
      <c r="AF110" s="70" t="s">
        <v>79</v>
      </c>
      <c r="AG110" s="70" t="s">
        <v>80</v>
      </c>
    </row>
    <row r="111" spans="28:33" x14ac:dyDescent="0.25">
      <c r="AB111" s="69" t="s">
        <v>87</v>
      </c>
      <c r="AC111" s="71">
        <f>AG111*AF111</f>
        <v>0</v>
      </c>
      <c r="AD111" s="71">
        <v>300000</v>
      </c>
      <c r="AE111" s="71"/>
      <c r="AF111" s="71">
        <f>AD111</f>
        <v>300000</v>
      </c>
      <c r="AG111" s="68">
        <v>0</v>
      </c>
    </row>
    <row r="112" spans="28:33" x14ac:dyDescent="0.25">
      <c r="AB112" s="69" t="s">
        <v>88</v>
      </c>
      <c r="AC112" s="71">
        <f>MAX(0,MIN(AG112*AF112,AG112*AE112))</f>
        <v>0</v>
      </c>
      <c r="AD112" s="71">
        <v>500000</v>
      </c>
      <c r="AE112" s="71">
        <f>AD112-AD111</f>
        <v>200000</v>
      </c>
      <c r="AF112" s="73">
        <f>'[1]tax clculator'!E63-AF111</f>
        <v>-18087</v>
      </c>
      <c r="AG112" s="68">
        <v>0.05</v>
      </c>
    </row>
    <row r="113" spans="28:33" x14ac:dyDescent="0.25">
      <c r="AB113" s="69" t="s">
        <v>83</v>
      </c>
      <c r="AC113" s="71">
        <f>MAX(0,MIN(AG113*AF113,AG113*AE113))</f>
        <v>0</v>
      </c>
      <c r="AD113" s="71">
        <v>1000000</v>
      </c>
      <c r="AE113" s="71">
        <f>AD113-AD112</f>
        <v>500000</v>
      </c>
      <c r="AF113" s="71">
        <f>AF112-AE112</f>
        <v>-218087</v>
      </c>
      <c r="AG113" s="68">
        <v>0.2</v>
      </c>
    </row>
    <row r="114" spans="28:33" x14ac:dyDescent="0.25">
      <c r="AB114" s="69" t="s">
        <v>84</v>
      </c>
      <c r="AC114" s="71">
        <f>MAX(0,MIN(AG114*AF114,AG114*AE114))</f>
        <v>0</v>
      </c>
      <c r="AD114" s="71"/>
      <c r="AE114" s="73">
        <f>'[1]tax clculator'!E63-AD113</f>
        <v>-718087</v>
      </c>
      <c r="AF114" s="71">
        <f>AF113-AE113</f>
        <v>-718087</v>
      </c>
      <c r="AG114" s="68">
        <v>0.30000000000000004</v>
      </c>
    </row>
    <row r="115" spans="28:33" x14ac:dyDescent="0.25">
      <c r="AB115" s="69" t="s">
        <v>85</v>
      </c>
      <c r="AC115" s="75">
        <f>SUM(AC111:AC114)</f>
        <v>0</v>
      </c>
      <c r="AD115" s="71"/>
      <c r="AE115" s="71"/>
      <c r="AF115" s="71"/>
      <c r="AG115" s="68"/>
    </row>
    <row r="117" spans="28:33" x14ac:dyDescent="0.25">
      <c r="AB117" s="69" t="s">
        <v>89</v>
      </c>
      <c r="AC117" s="70" t="s">
        <v>76</v>
      </c>
      <c r="AD117" s="70" t="s">
        <v>77</v>
      </c>
      <c r="AE117" s="70" t="s">
        <v>78</v>
      </c>
      <c r="AF117" s="70" t="s">
        <v>79</v>
      </c>
      <c r="AG117" s="70" t="s">
        <v>80</v>
      </c>
    </row>
    <row r="118" spans="28:33" x14ac:dyDescent="0.25">
      <c r="AB118" s="69" t="s">
        <v>90</v>
      </c>
      <c r="AC118" s="71">
        <f>AG118*AF118</f>
        <v>0</v>
      </c>
      <c r="AD118" s="71">
        <v>500000</v>
      </c>
      <c r="AE118" s="71"/>
      <c r="AF118" s="71">
        <f>AD118</f>
        <v>500000</v>
      </c>
      <c r="AG118" s="68">
        <v>0</v>
      </c>
    </row>
    <row r="119" spans="28:33" x14ac:dyDescent="0.25">
      <c r="AB119" s="69" t="s">
        <v>83</v>
      </c>
      <c r="AC119" s="71">
        <f>MAX(0,MIN(AG119*AF119,AG119*AE119))</f>
        <v>0</v>
      </c>
      <c r="AD119" s="71">
        <v>1000000</v>
      </c>
      <c r="AE119" s="71">
        <f>AD119-AD118</f>
        <v>500000</v>
      </c>
      <c r="AF119" s="73">
        <f>'[1]tax clculator'!E63-AF118</f>
        <v>-218087</v>
      </c>
      <c r="AG119" s="68">
        <v>0.2</v>
      </c>
    </row>
    <row r="120" spans="28:33" x14ac:dyDescent="0.25">
      <c r="AB120" s="69" t="s">
        <v>91</v>
      </c>
      <c r="AC120" s="71">
        <f>MAX(0,MIN(AG120*AF120,AG120*AE120))</f>
        <v>0</v>
      </c>
      <c r="AD120" s="71"/>
      <c r="AE120" s="71">
        <f>AD120-AD119</f>
        <v>-1000000</v>
      </c>
      <c r="AF120" s="71">
        <f>AF119-AE119</f>
        <v>-718087</v>
      </c>
      <c r="AG120" s="68">
        <v>0.3</v>
      </c>
    </row>
    <row r="121" spans="28:33" x14ac:dyDescent="0.25">
      <c r="AB121" s="69" t="s">
        <v>85</v>
      </c>
      <c r="AC121" s="75">
        <f>SUM(AC118:AC120)</f>
        <v>0</v>
      </c>
      <c r="AD121" s="71"/>
      <c r="AE121" s="71"/>
      <c r="AF121" s="71"/>
      <c r="AG121" s="68"/>
    </row>
  </sheetData>
  <mergeCells count="7">
    <mergeCell ref="B77:E77"/>
    <mergeCell ref="B1:E1"/>
    <mergeCell ref="B2:E2"/>
    <mergeCell ref="C3:E3"/>
    <mergeCell ref="C4:E4"/>
    <mergeCell ref="B73:E73"/>
    <mergeCell ref="B75:E75"/>
  </mergeCells>
  <dataValidations count="1">
    <dataValidation type="list" allowBlank="1" showInputMessage="1" showErrorMessage="1" sqref="C11">
      <formula1>$AO$8:$AO$9</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Arote</dc:creator>
  <cp:lastModifiedBy>Arun Arote</cp:lastModifiedBy>
  <dcterms:created xsi:type="dcterms:W3CDTF">2020-11-10T12:19:20Z</dcterms:created>
  <dcterms:modified xsi:type="dcterms:W3CDTF">2020-11-10T12:19:53Z</dcterms:modified>
</cp:coreProperties>
</file>