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files\brajon\Desktop\BUDGET\Traitementsok\"/>
    </mc:Choice>
  </mc:AlternateContent>
  <xr:revisionPtr revIDLastSave="0" documentId="13_ncr:1_{107C5120-5FE8-4484-BA32-D5C4AA2BA7D6}" xr6:coauthVersionLast="47" xr6:coauthVersionMax="47" xr10:uidLastSave="{00000000-0000-0000-0000-000000000000}"/>
  <bookViews>
    <workbookView xWindow="-120" yWindow="-120" windowWidth="29040" windowHeight="15990" xr2:uid="{66E13DB6-5704-4305-854B-69A17B141BAA}"/>
  </bookViews>
  <sheets>
    <sheet name="VISUEL1" sheetId="6" r:id="rId1"/>
    <sheet name="VISUEL2_data" sheetId="7" r:id="rId2"/>
    <sheet name="VISUEL2_resultats" sheetId="9" r:id="rId3"/>
    <sheet name="RECAP_data_traitees" sheetId="1" r:id="rId4"/>
    <sheet name="Test 1 INDICATEUR" sheetId="8" r:id="rId5"/>
    <sheet name="RECAP POP_AGE" sheetId="3" r:id="rId6"/>
    <sheet name="Competences " sheetId="5" r:id="rId7"/>
    <sheet name="pop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8" l="1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18" i="8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T40" i="7"/>
  <c r="U40" i="7"/>
  <c r="V40" i="7"/>
  <c r="W40" i="7"/>
  <c r="X40" i="7"/>
  <c r="Y40" i="7"/>
  <c r="Z40" i="7"/>
  <c r="AA40" i="7"/>
  <c r="AB40" i="7"/>
  <c r="AC40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24" i="7"/>
  <c r="B103" i="7" a="1"/>
  <c r="F103" i="7" s="1"/>
  <c r="B102" i="7" a="1"/>
  <c r="H102" i="7" s="1"/>
  <c r="B101" i="7" a="1"/>
  <c r="G101" i="7" s="1"/>
  <c r="B100" i="7" a="1"/>
  <c r="B100" i="7" s="1"/>
  <c r="B99" i="7" a="1"/>
  <c r="F99" i="7" s="1"/>
  <c r="B98" i="7" a="1"/>
  <c r="H98" i="7" s="1"/>
  <c r="B97" i="7" a="1"/>
  <c r="P97" i="7" s="1"/>
  <c r="B95" i="7" a="1"/>
  <c r="F95" i="7" s="1"/>
  <c r="B94" i="7" a="1"/>
  <c r="H94" i="7" s="1"/>
  <c r="B93" i="7" a="1"/>
  <c r="I93" i="7" s="1"/>
  <c r="B92" i="7" a="1"/>
  <c r="D92" i="7" s="1"/>
  <c r="B91" i="7" a="1"/>
  <c r="F91" i="7" s="1"/>
  <c r="B90" i="7" a="1"/>
  <c r="H90" i="7" s="1"/>
  <c r="B89" i="7" a="1"/>
  <c r="H89" i="7" s="1"/>
  <c r="B87" i="7" a="1"/>
  <c r="F87" i="7" s="1"/>
  <c r="B86" i="7" a="1"/>
  <c r="H86" i="7" s="1"/>
  <c r="B85" i="7" a="1"/>
  <c r="H85" i="7" s="1"/>
  <c r="B84" i="7" a="1"/>
  <c r="D84" i="7" s="1"/>
  <c r="B83" i="7" a="1"/>
  <c r="F83" i="7" s="1"/>
  <c r="B82" i="7" a="1"/>
  <c r="H82" i="7" s="1"/>
  <c r="B81" i="7" a="1"/>
  <c r="B81" i="7" s="1"/>
  <c r="B80" i="7" a="1"/>
  <c r="B80" i="7" s="1"/>
  <c r="A39" i="7"/>
  <c r="AD39" i="7"/>
  <c r="A40" i="7"/>
  <c r="AD40" i="7"/>
  <c r="A24" i="7"/>
  <c r="AD24" i="7"/>
  <c r="A25" i="7"/>
  <c r="AD25" i="7"/>
  <c r="A26" i="7"/>
  <c r="AD26" i="7"/>
  <c r="A27" i="7"/>
  <c r="AD27" i="7"/>
  <c r="A28" i="7"/>
  <c r="AD28" i="7"/>
  <c r="A29" i="7"/>
  <c r="AD29" i="7"/>
  <c r="A30" i="7"/>
  <c r="AD30" i="7"/>
  <c r="A31" i="7"/>
  <c r="AD31" i="7"/>
  <c r="A32" i="7"/>
  <c r="AD32" i="7"/>
  <c r="A33" i="7"/>
  <c r="AD33" i="7"/>
  <c r="A34" i="7"/>
  <c r="AD34" i="7"/>
  <c r="A35" i="7"/>
  <c r="AD35" i="7"/>
  <c r="A36" i="7"/>
  <c r="AD36" i="7"/>
  <c r="A37" i="7"/>
  <c r="AD37" i="7"/>
  <c r="A38" i="7"/>
  <c r="AD38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23" i="7"/>
  <c r="S19" i="7"/>
  <c r="S40" i="7" s="1"/>
  <c r="R19" i="7"/>
  <c r="R40" i="7" s="1"/>
  <c r="B88" i="7" a="1"/>
  <c r="D88" i="7" s="1"/>
  <c r="B96" i="7" a="1"/>
  <c r="D96" i="7" s="1"/>
  <c r="B104" i="7" a="1"/>
  <c r="R79" i="7"/>
  <c r="Q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B79" i="7"/>
  <c r="Q86" i="7" l="1"/>
  <c r="N86" i="7"/>
  <c r="N90" i="7"/>
  <c r="Q92" i="7"/>
  <c r="K92" i="7"/>
  <c r="J92" i="7"/>
  <c r="R88" i="7"/>
  <c r="R84" i="7"/>
  <c r="I92" i="7"/>
  <c r="J88" i="7"/>
  <c r="J84" i="7"/>
  <c r="B92" i="7"/>
  <c r="C92" i="7"/>
  <c r="O90" i="7"/>
  <c r="K88" i="7"/>
  <c r="O86" i="7"/>
  <c r="K84" i="7"/>
  <c r="D83" i="7"/>
  <c r="G90" i="7"/>
  <c r="I88" i="7"/>
  <c r="I86" i="7"/>
  <c r="C84" i="7"/>
  <c r="O82" i="7"/>
  <c r="R92" i="7"/>
  <c r="M91" i="7"/>
  <c r="F90" i="7"/>
  <c r="C88" i="7"/>
  <c r="G86" i="7"/>
  <c r="B84" i="7"/>
  <c r="N82" i="7"/>
  <c r="L91" i="7"/>
  <c r="B88" i="7"/>
  <c r="F86" i="7"/>
  <c r="G82" i="7"/>
  <c r="E91" i="7"/>
  <c r="M83" i="7"/>
  <c r="F82" i="7"/>
  <c r="D91" i="7"/>
  <c r="L83" i="7"/>
  <c r="Q88" i="7"/>
  <c r="E83" i="7"/>
  <c r="M103" i="7"/>
  <c r="O102" i="7"/>
  <c r="Q95" i="7"/>
  <c r="O98" i="7"/>
  <c r="R96" i="7"/>
  <c r="N94" i="7"/>
  <c r="E94" i="7"/>
  <c r="L103" i="7"/>
  <c r="N102" i="7"/>
  <c r="M99" i="7"/>
  <c r="N98" i="7"/>
  <c r="Q96" i="7"/>
  <c r="M95" i="7"/>
  <c r="Q94" i="7"/>
  <c r="M102" i="7"/>
  <c r="M98" i="7"/>
  <c r="L95" i="7"/>
  <c r="G102" i="7"/>
  <c r="G98" i="7"/>
  <c r="K95" i="7"/>
  <c r="E103" i="7"/>
  <c r="F102" i="7"/>
  <c r="E99" i="7"/>
  <c r="F98" i="7"/>
  <c r="I96" i="7"/>
  <c r="I95" i="7"/>
  <c r="M94" i="7"/>
  <c r="C103" i="7"/>
  <c r="Q103" i="7"/>
  <c r="K103" i="7"/>
  <c r="L99" i="7"/>
  <c r="K96" i="7"/>
  <c r="O94" i="7"/>
  <c r="I103" i="7"/>
  <c r="K99" i="7"/>
  <c r="J96" i="7"/>
  <c r="D103" i="7"/>
  <c r="E102" i="7"/>
  <c r="D99" i="7"/>
  <c r="E98" i="7"/>
  <c r="C96" i="7"/>
  <c r="E95" i="7"/>
  <c r="I94" i="7"/>
  <c r="C99" i="7"/>
  <c r="B96" i="7"/>
  <c r="D95" i="7"/>
  <c r="G94" i="7"/>
  <c r="C95" i="7"/>
  <c r="F94" i="7"/>
  <c r="M87" i="7"/>
  <c r="L87" i="7"/>
  <c r="I87" i="7"/>
  <c r="G87" i="7"/>
  <c r="E87" i="7"/>
  <c r="D87" i="7"/>
  <c r="Q87" i="7"/>
  <c r="O87" i="7"/>
  <c r="Q81" i="7"/>
  <c r="P81" i="7"/>
  <c r="I81" i="7"/>
  <c r="H81" i="7"/>
  <c r="D104" i="7"/>
  <c r="L104" i="7"/>
  <c r="E104" i="7"/>
  <c r="M104" i="7"/>
  <c r="F104" i="7"/>
  <c r="N104" i="7"/>
  <c r="H104" i="7"/>
  <c r="P104" i="7"/>
  <c r="R100" i="7"/>
  <c r="I97" i="7"/>
  <c r="H93" i="7"/>
  <c r="O104" i="7"/>
  <c r="Q101" i="7"/>
  <c r="Q100" i="7"/>
  <c r="H97" i="7"/>
  <c r="K104" i="7"/>
  <c r="P101" i="7"/>
  <c r="K100" i="7"/>
  <c r="J104" i="7"/>
  <c r="O101" i="7"/>
  <c r="J100" i="7"/>
  <c r="I85" i="7"/>
  <c r="I104" i="7"/>
  <c r="I101" i="7"/>
  <c r="I100" i="7"/>
  <c r="Q89" i="7"/>
  <c r="G104" i="7"/>
  <c r="H101" i="7"/>
  <c r="C100" i="7"/>
  <c r="Q93" i="7"/>
  <c r="P89" i="7"/>
  <c r="R104" i="7"/>
  <c r="B85" i="7"/>
  <c r="J85" i="7"/>
  <c r="R85" i="7"/>
  <c r="C85" i="7"/>
  <c r="K85" i="7"/>
  <c r="D85" i="7"/>
  <c r="L85" i="7"/>
  <c r="E85" i="7"/>
  <c r="M85" i="7"/>
  <c r="F85" i="7"/>
  <c r="N85" i="7"/>
  <c r="G85" i="7"/>
  <c r="O85" i="7"/>
  <c r="C104" i="7"/>
  <c r="Q97" i="7"/>
  <c r="P93" i="7"/>
  <c r="I89" i="7"/>
  <c r="B101" i="7"/>
  <c r="J101" i="7"/>
  <c r="R101" i="7"/>
  <c r="C101" i="7"/>
  <c r="K101" i="7"/>
  <c r="D101" i="7"/>
  <c r="L101" i="7"/>
  <c r="E101" i="7"/>
  <c r="M101" i="7"/>
  <c r="F101" i="7"/>
  <c r="N101" i="7"/>
  <c r="D100" i="7"/>
  <c r="L100" i="7"/>
  <c r="E100" i="7"/>
  <c r="M100" i="7"/>
  <c r="F100" i="7"/>
  <c r="N100" i="7"/>
  <c r="G100" i="7"/>
  <c r="O100" i="7"/>
  <c r="H100" i="7"/>
  <c r="P100" i="7"/>
  <c r="Q104" i="7"/>
  <c r="B89" i="7"/>
  <c r="J89" i="7"/>
  <c r="R89" i="7"/>
  <c r="C89" i="7"/>
  <c r="K89" i="7"/>
  <c r="D89" i="7"/>
  <c r="L89" i="7"/>
  <c r="M89" i="7"/>
  <c r="E89" i="7"/>
  <c r="F89" i="7"/>
  <c r="N89" i="7"/>
  <c r="G89" i="7"/>
  <c r="O89" i="7"/>
  <c r="B104" i="7"/>
  <c r="B93" i="7"/>
  <c r="J93" i="7"/>
  <c r="R93" i="7"/>
  <c r="C93" i="7"/>
  <c r="K93" i="7"/>
  <c r="D93" i="7"/>
  <c r="L93" i="7"/>
  <c r="E93" i="7"/>
  <c r="M93" i="7"/>
  <c r="F93" i="7"/>
  <c r="N93" i="7"/>
  <c r="G93" i="7"/>
  <c r="O93" i="7"/>
  <c r="Q85" i="7"/>
  <c r="B97" i="7"/>
  <c r="J97" i="7"/>
  <c r="R97" i="7"/>
  <c r="C97" i="7"/>
  <c r="K97" i="7"/>
  <c r="D97" i="7"/>
  <c r="L97" i="7"/>
  <c r="E97" i="7"/>
  <c r="M97" i="7"/>
  <c r="F97" i="7"/>
  <c r="N97" i="7"/>
  <c r="G97" i="7"/>
  <c r="O97" i="7"/>
  <c r="P85" i="7"/>
  <c r="K83" i="7"/>
  <c r="C83" i="7"/>
  <c r="M82" i="7"/>
  <c r="E82" i="7"/>
  <c r="O81" i="7"/>
  <c r="G81" i="7"/>
  <c r="K91" i="7"/>
  <c r="C91" i="7"/>
  <c r="M90" i="7"/>
  <c r="E90" i="7"/>
  <c r="K87" i="7"/>
  <c r="C87" i="7"/>
  <c r="M86" i="7"/>
  <c r="E86" i="7"/>
  <c r="Q84" i="7"/>
  <c r="I84" i="7"/>
  <c r="R103" i="7"/>
  <c r="J103" i="7"/>
  <c r="B103" i="7"/>
  <c r="L102" i="7"/>
  <c r="D102" i="7"/>
  <c r="R99" i="7"/>
  <c r="J99" i="7"/>
  <c r="B99" i="7"/>
  <c r="L98" i="7"/>
  <c r="D98" i="7"/>
  <c r="P96" i="7"/>
  <c r="H96" i="7"/>
  <c r="R95" i="7"/>
  <c r="J95" i="7"/>
  <c r="B95" i="7"/>
  <c r="L94" i="7"/>
  <c r="D94" i="7"/>
  <c r="P92" i="7"/>
  <c r="H92" i="7"/>
  <c r="R91" i="7"/>
  <c r="J91" i="7"/>
  <c r="B91" i="7"/>
  <c r="L90" i="7"/>
  <c r="D90" i="7"/>
  <c r="P88" i="7"/>
  <c r="H88" i="7"/>
  <c r="R87" i="7"/>
  <c r="J87" i="7"/>
  <c r="B87" i="7"/>
  <c r="L86" i="7"/>
  <c r="D86" i="7"/>
  <c r="P84" i="7"/>
  <c r="H84" i="7"/>
  <c r="R83" i="7"/>
  <c r="J83" i="7"/>
  <c r="B83" i="7"/>
  <c r="L82" i="7"/>
  <c r="D82" i="7"/>
  <c r="N81" i="7"/>
  <c r="F81" i="7"/>
  <c r="K98" i="7"/>
  <c r="C98" i="7"/>
  <c r="O96" i="7"/>
  <c r="G96" i="7"/>
  <c r="K94" i="7"/>
  <c r="C94" i="7"/>
  <c r="O92" i="7"/>
  <c r="G92" i="7"/>
  <c r="Q91" i="7"/>
  <c r="I91" i="7"/>
  <c r="K90" i="7"/>
  <c r="G88" i="7"/>
  <c r="K82" i="7"/>
  <c r="C82" i="7"/>
  <c r="M81" i="7"/>
  <c r="E81" i="7"/>
  <c r="K102" i="7"/>
  <c r="C102" i="7"/>
  <c r="Q99" i="7"/>
  <c r="I99" i="7"/>
  <c r="C90" i="7"/>
  <c r="O88" i="7"/>
  <c r="K86" i="7"/>
  <c r="C86" i="7"/>
  <c r="O84" i="7"/>
  <c r="G84" i="7"/>
  <c r="Q83" i="7"/>
  <c r="I83" i="7"/>
  <c r="P103" i="7"/>
  <c r="H103" i="7"/>
  <c r="R102" i="7"/>
  <c r="J102" i="7"/>
  <c r="B102" i="7"/>
  <c r="P99" i="7"/>
  <c r="H99" i="7"/>
  <c r="R98" i="7"/>
  <c r="J98" i="7"/>
  <c r="B98" i="7"/>
  <c r="N96" i="7"/>
  <c r="F96" i="7"/>
  <c r="P95" i="7"/>
  <c r="H95" i="7"/>
  <c r="R94" i="7"/>
  <c r="J94" i="7"/>
  <c r="B94" i="7"/>
  <c r="N92" i="7"/>
  <c r="F92" i="7"/>
  <c r="P91" i="7"/>
  <c r="H91" i="7"/>
  <c r="R90" i="7"/>
  <c r="J90" i="7"/>
  <c r="B90" i="7"/>
  <c r="N88" i="7"/>
  <c r="F88" i="7"/>
  <c r="P87" i="7"/>
  <c r="H87" i="7"/>
  <c r="R86" i="7"/>
  <c r="J86" i="7"/>
  <c r="B86" i="7"/>
  <c r="N84" i="7"/>
  <c r="F84" i="7"/>
  <c r="P83" i="7"/>
  <c r="H83" i="7"/>
  <c r="R82" i="7"/>
  <c r="J82" i="7"/>
  <c r="B82" i="7"/>
  <c r="L81" i="7"/>
  <c r="D81" i="7"/>
  <c r="O99" i="7"/>
  <c r="G99" i="7"/>
  <c r="Q98" i="7"/>
  <c r="I98" i="7"/>
  <c r="M88" i="7"/>
  <c r="K81" i="7"/>
  <c r="C81" i="7"/>
  <c r="O103" i="7"/>
  <c r="G103" i="7"/>
  <c r="Q102" i="7"/>
  <c r="I102" i="7"/>
  <c r="M96" i="7"/>
  <c r="E96" i="7"/>
  <c r="O95" i="7"/>
  <c r="G95" i="7"/>
  <c r="M92" i="7"/>
  <c r="E92" i="7"/>
  <c r="O91" i="7"/>
  <c r="G91" i="7"/>
  <c r="Q90" i="7"/>
  <c r="I90" i="7"/>
  <c r="E88" i="7"/>
  <c r="M84" i="7"/>
  <c r="E84" i="7"/>
  <c r="O83" i="7"/>
  <c r="G83" i="7"/>
  <c r="Q82" i="7"/>
  <c r="I82" i="7"/>
  <c r="N103" i="7"/>
  <c r="P102" i="7"/>
  <c r="N99" i="7"/>
  <c r="P98" i="7"/>
  <c r="L96" i="7"/>
  <c r="N95" i="7"/>
  <c r="P94" i="7"/>
  <c r="L92" i="7"/>
  <c r="N91" i="7"/>
  <c r="P90" i="7"/>
  <c r="L88" i="7"/>
  <c r="N87" i="7"/>
  <c r="P86" i="7"/>
  <c r="L84" i="7"/>
  <c r="N83" i="7"/>
  <c r="P82" i="7"/>
  <c r="R81" i="7"/>
  <c r="J81" i="7"/>
  <c r="Q80" i="7"/>
  <c r="E80" i="7"/>
  <c r="I80" i="7"/>
  <c r="H80" i="7"/>
  <c r="G80" i="7"/>
  <c r="N80" i="7"/>
  <c r="M80" i="7"/>
  <c r="L80" i="7"/>
  <c r="D80" i="7"/>
  <c r="P80" i="7"/>
  <c r="O80" i="7"/>
  <c r="F80" i="7"/>
  <c r="K80" i="7"/>
  <c r="C80" i="7"/>
  <c r="R80" i="7"/>
  <c r="J80" i="7"/>
  <c r="B124" i="7" l="1" a="1"/>
  <c r="O124" i="7" s="1"/>
  <c r="B115" i="7" a="1"/>
  <c r="B123" i="7" a="1"/>
  <c r="B127" i="7" a="1"/>
  <c r="B126" i="7" a="1"/>
  <c r="B118" i="7" a="1"/>
  <c r="B114" i="7" a="1"/>
  <c r="B116" i="7" a="1"/>
  <c r="B119" i="7" a="1"/>
  <c r="B117" i="7" a="1"/>
  <c r="B113" i="7" a="1"/>
  <c r="B125" i="7" a="1"/>
  <c r="B121" i="7" a="1"/>
  <c r="B122" i="7" a="1"/>
  <c r="B120" i="7" a="1"/>
  <c r="B112" i="7" a="1"/>
  <c r="O193" i="1"/>
  <c r="N193" i="1"/>
  <c r="M193" i="1"/>
  <c r="G193" i="1"/>
  <c r="F193" i="1"/>
  <c r="E193" i="1"/>
  <c r="P192" i="1"/>
  <c r="O192" i="1"/>
  <c r="R192" i="1" s="1"/>
  <c r="N192" i="1"/>
  <c r="M192" i="1"/>
  <c r="G192" i="1"/>
  <c r="F192" i="1"/>
  <c r="E192" i="1"/>
  <c r="O191" i="1"/>
  <c r="N191" i="1"/>
  <c r="M191" i="1"/>
  <c r="G191" i="1"/>
  <c r="F191" i="1"/>
  <c r="E191" i="1"/>
  <c r="O190" i="1"/>
  <c r="N190" i="1"/>
  <c r="M190" i="1"/>
  <c r="G190" i="1"/>
  <c r="F190" i="1"/>
  <c r="E190" i="1"/>
  <c r="O189" i="1"/>
  <c r="N189" i="1"/>
  <c r="M189" i="1"/>
  <c r="G189" i="1"/>
  <c r="F189" i="1"/>
  <c r="E189" i="1"/>
  <c r="O188" i="1"/>
  <c r="N188" i="1"/>
  <c r="P188" i="1" s="1"/>
  <c r="M188" i="1"/>
  <c r="G188" i="1"/>
  <c r="F188" i="1"/>
  <c r="E188" i="1"/>
  <c r="O187" i="1"/>
  <c r="N187" i="1"/>
  <c r="M187" i="1"/>
  <c r="P187" i="1" s="1"/>
  <c r="G187" i="1"/>
  <c r="F187" i="1"/>
  <c r="E187" i="1"/>
  <c r="O186" i="1"/>
  <c r="R186" i="1" s="1"/>
  <c r="N186" i="1"/>
  <c r="Q186" i="1" s="1"/>
  <c r="M186" i="1"/>
  <c r="G186" i="1"/>
  <c r="F186" i="1"/>
  <c r="E186" i="1"/>
  <c r="O185" i="1"/>
  <c r="N185" i="1"/>
  <c r="M185" i="1"/>
  <c r="G185" i="1"/>
  <c r="F185" i="1"/>
  <c r="E185" i="1"/>
  <c r="O184" i="1"/>
  <c r="N184" i="1"/>
  <c r="M184" i="1"/>
  <c r="G184" i="1"/>
  <c r="F184" i="1"/>
  <c r="E184" i="1"/>
  <c r="O183" i="1"/>
  <c r="N183" i="1"/>
  <c r="M183" i="1"/>
  <c r="G183" i="1"/>
  <c r="F183" i="1"/>
  <c r="E183" i="1"/>
  <c r="O182" i="1"/>
  <c r="N182" i="1"/>
  <c r="M182" i="1"/>
  <c r="G182" i="1"/>
  <c r="F182" i="1"/>
  <c r="E182" i="1"/>
  <c r="O181" i="1"/>
  <c r="N181" i="1"/>
  <c r="M181" i="1"/>
  <c r="G181" i="1"/>
  <c r="F181" i="1"/>
  <c r="E181" i="1"/>
  <c r="O180" i="1"/>
  <c r="N180" i="1"/>
  <c r="P180" i="1" s="1"/>
  <c r="M180" i="1"/>
  <c r="G180" i="1"/>
  <c r="F180" i="1"/>
  <c r="E180" i="1"/>
  <c r="O179" i="1"/>
  <c r="Q179" i="1" s="1"/>
  <c r="N179" i="1"/>
  <c r="M179" i="1"/>
  <c r="P179" i="1" s="1"/>
  <c r="G179" i="1"/>
  <c r="F179" i="1"/>
  <c r="E179" i="1"/>
  <c r="O178" i="1"/>
  <c r="N178" i="1"/>
  <c r="Q178" i="1" s="1"/>
  <c r="M178" i="1"/>
  <c r="G178" i="1"/>
  <c r="F178" i="1"/>
  <c r="E178" i="1"/>
  <c r="O177" i="1"/>
  <c r="N177" i="1"/>
  <c r="M177" i="1"/>
  <c r="I177" i="1" a="1"/>
  <c r="I190" i="1" s="1"/>
  <c r="H177" i="1" a="1"/>
  <c r="H191" i="1" s="1"/>
  <c r="G177" i="1"/>
  <c r="F177" i="1"/>
  <c r="E177" i="1"/>
  <c r="M290" i="1"/>
  <c r="N290" i="1"/>
  <c r="O290" i="1"/>
  <c r="U290" i="1" s="1"/>
  <c r="M291" i="1"/>
  <c r="N291" i="1"/>
  <c r="O291" i="1"/>
  <c r="M292" i="1"/>
  <c r="N292" i="1"/>
  <c r="O292" i="1"/>
  <c r="M293" i="1"/>
  <c r="N293" i="1"/>
  <c r="O293" i="1"/>
  <c r="U293" i="1" s="1"/>
  <c r="M294" i="1"/>
  <c r="U294" i="1" s="1"/>
  <c r="N294" i="1"/>
  <c r="O294" i="1"/>
  <c r="M295" i="1"/>
  <c r="N295" i="1"/>
  <c r="O295" i="1"/>
  <c r="U295" i="1" s="1"/>
  <c r="M296" i="1"/>
  <c r="N296" i="1"/>
  <c r="O296" i="1"/>
  <c r="U296" i="1" s="1"/>
  <c r="M297" i="1"/>
  <c r="N297" i="1"/>
  <c r="O297" i="1"/>
  <c r="M298" i="1"/>
  <c r="N298" i="1"/>
  <c r="O298" i="1"/>
  <c r="U298" i="1" s="1"/>
  <c r="M299" i="1"/>
  <c r="U299" i="1" s="1"/>
  <c r="N299" i="1"/>
  <c r="O299" i="1"/>
  <c r="M300" i="1"/>
  <c r="N300" i="1"/>
  <c r="O300" i="1"/>
  <c r="U300" i="1" s="1"/>
  <c r="M301" i="1"/>
  <c r="N301" i="1"/>
  <c r="O301" i="1"/>
  <c r="U301" i="1" s="1"/>
  <c r="M302" i="1"/>
  <c r="U302" i="1" s="1"/>
  <c r="N302" i="1"/>
  <c r="O302" i="1"/>
  <c r="M303" i="1"/>
  <c r="N303" i="1"/>
  <c r="O303" i="1"/>
  <c r="U303" i="1" s="1"/>
  <c r="M304" i="1"/>
  <c r="N304" i="1"/>
  <c r="O304" i="1"/>
  <c r="U304" i="1" s="1"/>
  <c r="M305" i="1"/>
  <c r="N305" i="1"/>
  <c r="O305" i="1"/>
  <c r="M306" i="1"/>
  <c r="N306" i="1"/>
  <c r="O306" i="1"/>
  <c r="U291" i="1"/>
  <c r="U292" i="1"/>
  <c r="U297" i="1"/>
  <c r="U305" i="1"/>
  <c r="J124" i="7" l="1"/>
  <c r="D124" i="7"/>
  <c r="F124" i="7"/>
  <c r="H124" i="7"/>
  <c r="K124" i="7"/>
  <c r="P124" i="7"/>
  <c r="B124" i="7"/>
  <c r="M124" i="7"/>
  <c r="G124" i="7"/>
  <c r="E124" i="7"/>
  <c r="Q124" i="7"/>
  <c r="L124" i="7"/>
  <c r="R124" i="7"/>
  <c r="N124" i="7"/>
  <c r="C124" i="7"/>
  <c r="I124" i="7"/>
  <c r="P112" i="7"/>
  <c r="R112" i="7"/>
  <c r="Q112" i="7"/>
  <c r="F112" i="7"/>
  <c r="E112" i="7"/>
  <c r="N112" i="7"/>
  <c r="G112" i="7"/>
  <c r="L112" i="7"/>
  <c r="O112" i="7"/>
  <c r="D112" i="7"/>
  <c r="H112" i="7"/>
  <c r="J112" i="7"/>
  <c r="K112" i="7"/>
  <c r="I112" i="7"/>
  <c r="M112" i="7"/>
  <c r="B112" i="7"/>
  <c r="C112" i="7"/>
  <c r="R114" i="7"/>
  <c r="F114" i="7"/>
  <c r="G114" i="7"/>
  <c r="P114" i="7"/>
  <c r="N114" i="7"/>
  <c r="C114" i="7"/>
  <c r="H114" i="7"/>
  <c r="K114" i="7"/>
  <c r="E114" i="7"/>
  <c r="D114" i="7"/>
  <c r="L114" i="7"/>
  <c r="I114" i="7"/>
  <c r="Q114" i="7"/>
  <c r="O114" i="7"/>
  <c r="J114" i="7"/>
  <c r="M114" i="7"/>
  <c r="B114" i="7"/>
  <c r="R125" i="7"/>
  <c r="K125" i="7"/>
  <c r="C125" i="7"/>
  <c r="M125" i="7"/>
  <c r="F125" i="7"/>
  <c r="D125" i="7"/>
  <c r="N125" i="7"/>
  <c r="L125" i="7"/>
  <c r="B125" i="7"/>
  <c r="J125" i="7"/>
  <c r="E125" i="7"/>
  <c r="O125" i="7"/>
  <c r="P125" i="7"/>
  <c r="Q125" i="7"/>
  <c r="G125" i="7"/>
  <c r="H125" i="7"/>
  <c r="I125" i="7"/>
  <c r="L118" i="7"/>
  <c r="E118" i="7"/>
  <c r="M118" i="7"/>
  <c r="H118" i="7"/>
  <c r="R118" i="7"/>
  <c r="C118" i="7"/>
  <c r="G118" i="7"/>
  <c r="P118" i="7"/>
  <c r="K118" i="7"/>
  <c r="O118" i="7"/>
  <c r="I118" i="7"/>
  <c r="Q118" i="7"/>
  <c r="D118" i="7"/>
  <c r="F118" i="7"/>
  <c r="N118" i="7"/>
  <c r="J118" i="7"/>
  <c r="B118" i="7"/>
  <c r="R121" i="7"/>
  <c r="K121" i="7"/>
  <c r="C121" i="7"/>
  <c r="M121" i="7"/>
  <c r="N121" i="7"/>
  <c r="I121" i="7"/>
  <c r="P121" i="7"/>
  <c r="B121" i="7"/>
  <c r="H121" i="7"/>
  <c r="Q121" i="7"/>
  <c r="D121" i="7"/>
  <c r="L121" i="7"/>
  <c r="E121" i="7"/>
  <c r="F121" i="7"/>
  <c r="O121" i="7"/>
  <c r="J121" i="7"/>
  <c r="G121" i="7"/>
  <c r="P119" i="7"/>
  <c r="J119" i="7"/>
  <c r="G119" i="7"/>
  <c r="R119" i="7"/>
  <c r="F119" i="7"/>
  <c r="I119" i="7"/>
  <c r="D119" i="7"/>
  <c r="N119" i="7"/>
  <c r="M119" i="7"/>
  <c r="Q119" i="7"/>
  <c r="C119" i="7"/>
  <c r="L119" i="7"/>
  <c r="K119" i="7"/>
  <c r="E119" i="7"/>
  <c r="H119" i="7"/>
  <c r="B119" i="7"/>
  <c r="O119" i="7"/>
  <c r="N126" i="7"/>
  <c r="C126" i="7"/>
  <c r="G126" i="7"/>
  <c r="E126" i="7"/>
  <c r="O126" i="7"/>
  <c r="M126" i="7"/>
  <c r="K126" i="7"/>
  <c r="P126" i="7"/>
  <c r="D126" i="7"/>
  <c r="I126" i="7"/>
  <c r="L126" i="7"/>
  <c r="Q126" i="7"/>
  <c r="B126" i="7"/>
  <c r="F126" i="7"/>
  <c r="J126" i="7"/>
  <c r="R126" i="7"/>
  <c r="H126" i="7"/>
  <c r="N120" i="7"/>
  <c r="M120" i="7"/>
  <c r="K120" i="7"/>
  <c r="G120" i="7"/>
  <c r="O120" i="7"/>
  <c r="E120" i="7"/>
  <c r="C120" i="7"/>
  <c r="Q120" i="7"/>
  <c r="R120" i="7"/>
  <c r="I120" i="7"/>
  <c r="F120" i="7"/>
  <c r="H120" i="7"/>
  <c r="J120" i="7"/>
  <c r="P120" i="7"/>
  <c r="D120" i="7"/>
  <c r="B120" i="7"/>
  <c r="L120" i="7"/>
  <c r="L116" i="7"/>
  <c r="C116" i="7"/>
  <c r="M116" i="7"/>
  <c r="K116" i="7"/>
  <c r="E116" i="7"/>
  <c r="F116" i="7"/>
  <c r="G116" i="7"/>
  <c r="I116" i="7"/>
  <c r="N116" i="7"/>
  <c r="O116" i="7"/>
  <c r="Q116" i="7"/>
  <c r="B116" i="7"/>
  <c r="D116" i="7"/>
  <c r="P116" i="7"/>
  <c r="J116" i="7"/>
  <c r="R116" i="7"/>
  <c r="H116" i="7"/>
  <c r="R127" i="7"/>
  <c r="K127" i="7"/>
  <c r="C127" i="7"/>
  <c r="I127" i="7"/>
  <c r="D127" i="7"/>
  <c r="Q127" i="7"/>
  <c r="O127" i="7"/>
  <c r="L127" i="7"/>
  <c r="H127" i="7"/>
  <c r="F127" i="7"/>
  <c r="E127" i="7"/>
  <c r="P127" i="7"/>
  <c r="M127" i="7"/>
  <c r="G127" i="7"/>
  <c r="J127" i="7"/>
  <c r="N127" i="7"/>
  <c r="B127" i="7"/>
  <c r="P117" i="7"/>
  <c r="I117" i="7"/>
  <c r="G117" i="7"/>
  <c r="Q117" i="7"/>
  <c r="B117" i="7"/>
  <c r="C117" i="7"/>
  <c r="E117" i="7"/>
  <c r="H117" i="7"/>
  <c r="N117" i="7"/>
  <c r="J117" i="7"/>
  <c r="K117" i="7"/>
  <c r="M117" i="7"/>
  <c r="R117" i="7"/>
  <c r="F117" i="7"/>
  <c r="L117" i="7"/>
  <c r="O117" i="7"/>
  <c r="D117" i="7"/>
  <c r="N123" i="7"/>
  <c r="O123" i="7"/>
  <c r="G123" i="7"/>
  <c r="H123" i="7"/>
  <c r="D123" i="7"/>
  <c r="F123" i="7"/>
  <c r="R123" i="7"/>
  <c r="P123" i="7"/>
  <c r="C123" i="7"/>
  <c r="L123" i="7"/>
  <c r="E123" i="7"/>
  <c r="I123" i="7"/>
  <c r="B123" i="7"/>
  <c r="K123" i="7"/>
  <c r="Q123" i="7"/>
  <c r="J123" i="7"/>
  <c r="M123" i="7"/>
  <c r="L113" i="7"/>
  <c r="M113" i="7"/>
  <c r="K113" i="7"/>
  <c r="E113" i="7"/>
  <c r="C113" i="7"/>
  <c r="H113" i="7"/>
  <c r="F113" i="7"/>
  <c r="Q113" i="7"/>
  <c r="N113" i="7"/>
  <c r="B113" i="7"/>
  <c r="D113" i="7"/>
  <c r="G113" i="7"/>
  <c r="J113" i="7"/>
  <c r="O113" i="7"/>
  <c r="I113" i="7"/>
  <c r="R113" i="7"/>
  <c r="P113" i="7"/>
  <c r="P122" i="7"/>
  <c r="R122" i="7"/>
  <c r="E122" i="7"/>
  <c r="N122" i="7"/>
  <c r="H122" i="7"/>
  <c r="C122" i="7"/>
  <c r="D122" i="7"/>
  <c r="M122" i="7"/>
  <c r="G122" i="7"/>
  <c r="K122" i="7"/>
  <c r="L122" i="7"/>
  <c r="Q122" i="7"/>
  <c r="O122" i="7"/>
  <c r="B122" i="7"/>
  <c r="I122" i="7"/>
  <c r="J122" i="7"/>
  <c r="F122" i="7"/>
  <c r="P115" i="7"/>
  <c r="K115" i="7"/>
  <c r="E115" i="7"/>
  <c r="N115" i="7"/>
  <c r="H115" i="7"/>
  <c r="J115" i="7"/>
  <c r="M115" i="7"/>
  <c r="B115" i="7"/>
  <c r="Q115" i="7"/>
  <c r="G115" i="7"/>
  <c r="O115" i="7"/>
  <c r="D115" i="7"/>
  <c r="L115" i="7"/>
  <c r="I115" i="7"/>
  <c r="R115" i="7"/>
  <c r="C115" i="7"/>
  <c r="F115" i="7"/>
  <c r="P191" i="1"/>
  <c r="R178" i="1"/>
  <c r="Q187" i="1"/>
  <c r="R191" i="1"/>
  <c r="S177" i="1" a="1"/>
  <c r="S183" i="1" s="1"/>
  <c r="P185" i="1"/>
  <c r="R185" i="1"/>
  <c r="P184" i="1"/>
  <c r="R177" i="1"/>
  <c r="P183" i="1"/>
  <c r="R184" i="1"/>
  <c r="Q190" i="1"/>
  <c r="Q191" i="1"/>
  <c r="Q177" i="1"/>
  <c r="P182" i="1"/>
  <c r="R183" i="1"/>
  <c r="P189" i="1"/>
  <c r="R190" i="1"/>
  <c r="Q182" i="1"/>
  <c r="Q183" i="1"/>
  <c r="R189" i="1"/>
  <c r="P190" i="1"/>
  <c r="P181" i="1"/>
  <c r="R182" i="1"/>
  <c r="R188" i="1"/>
  <c r="T177" i="1" a="1"/>
  <c r="T183" i="1" s="1"/>
  <c r="P193" i="1"/>
  <c r="R180" i="1"/>
  <c r="R193" i="1"/>
  <c r="H192" i="1"/>
  <c r="H185" i="1"/>
  <c r="I192" i="1"/>
  <c r="H186" i="1"/>
  <c r="H179" i="1"/>
  <c r="H187" i="1"/>
  <c r="I178" i="1"/>
  <c r="I186" i="1"/>
  <c r="R179" i="1"/>
  <c r="Q180" i="1"/>
  <c r="R187" i="1"/>
  <c r="Q188" i="1"/>
  <c r="I191" i="1"/>
  <c r="H177" i="1"/>
  <c r="I177" i="1"/>
  <c r="H180" i="1"/>
  <c r="H188" i="1"/>
  <c r="I179" i="1"/>
  <c r="I187" i="1"/>
  <c r="Q181" i="1"/>
  <c r="Q189" i="1"/>
  <c r="H178" i="1"/>
  <c r="H181" i="1"/>
  <c r="H189" i="1"/>
  <c r="I180" i="1"/>
  <c r="I188" i="1"/>
  <c r="P177" i="1"/>
  <c r="R181" i="1"/>
  <c r="H184" i="1"/>
  <c r="I184" i="1"/>
  <c r="H182" i="1"/>
  <c r="H190" i="1"/>
  <c r="I189" i="1"/>
  <c r="I183" i="1"/>
  <c r="I185" i="1"/>
  <c r="I181" i="1"/>
  <c r="H183" i="1"/>
  <c r="I182" i="1"/>
  <c r="Q184" i="1"/>
  <c r="Q192" i="1"/>
  <c r="P178" i="1"/>
  <c r="Q185" i="1"/>
  <c r="P186" i="1"/>
  <c r="Q193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75" i="1"/>
  <c r="T75" i="1"/>
  <c r="U75" i="1" a="1"/>
  <c r="U75" i="1" s="1"/>
  <c r="S188" i="1" l="1"/>
  <c r="S184" i="1"/>
  <c r="S181" i="1"/>
  <c r="S192" i="1"/>
  <c r="S178" i="1"/>
  <c r="S189" i="1"/>
  <c r="S179" i="1"/>
  <c r="S182" i="1"/>
  <c r="S187" i="1"/>
  <c r="S190" i="1"/>
  <c r="S180" i="1"/>
  <c r="S191" i="1"/>
  <c r="S177" i="1"/>
  <c r="S185" i="1"/>
  <c r="S186" i="1"/>
  <c r="T185" i="1"/>
  <c r="T184" i="1"/>
  <c r="T188" i="1"/>
  <c r="T192" i="1"/>
  <c r="T186" i="1"/>
  <c r="T182" i="1"/>
  <c r="T191" i="1"/>
  <c r="T180" i="1"/>
  <c r="T177" i="1"/>
  <c r="T181" i="1"/>
  <c r="T178" i="1"/>
  <c r="T189" i="1"/>
  <c r="T179" i="1"/>
  <c r="T190" i="1"/>
  <c r="T187" i="1"/>
  <c r="U90" i="1"/>
  <c r="U77" i="1"/>
  <c r="U82" i="1"/>
  <c r="U89" i="1"/>
  <c r="U81" i="1"/>
  <c r="U88" i="1"/>
  <c r="U80" i="1"/>
  <c r="U87" i="1"/>
  <c r="U79" i="1"/>
  <c r="U86" i="1"/>
  <c r="U78" i="1"/>
  <c r="U85" i="1"/>
  <c r="U84" i="1"/>
  <c r="U76" i="1"/>
  <c r="U83" i="1"/>
  <c r="AZ7" i="1" a="1"/>
  <c r="AZ7" i="1" s="1"/>
  <c r="BA7" i="1" a="1"/>
  <c r="BA13" i="1" s="1"/>
  <c r="AY7" i="1" a="1"/>
  <c r="AY8" i="1" s="1"/>
  <c r="AZ17" i="1" l="1"/>
  <c r="AZ15" i="1"/>
  <c r="AY22" i="1"/>
  <c r="AY13" i="1"/>
  <c r="AY20" i="1"/>
  <c r="AY12" i="1"/>
  <c r="AZ22" i="1"/>
  <c r="AZ14" i="1"/>
  <c r="AY21" i="1"/>
  <c r="AY19" i="1"/>
  <c r="AY11" i="1"/>
  <c r="AZ21" i="1"/>
  <c r="AZ12" i="1"/>
  <c r="AY18" i="1"/>
  <c r="AY10" i="1"/>
  <c r="AZ20" i="1"/>
  <c r="AZ11" i="1"/>
  <c r="AY7" i="1"/>
  <c r="AZ16" i="1"/>
  <c r="AY17" i="1"/>
  <c r="AY9" i="1"/>
  <c r="AZ19" i="1"/>
  <c r="AZ9" i="1"/>
  <c r="AY15" i="1"/>
  <c r="AY14" i="1"/>
  <c r="AY16" i="1"/>
  <c r="AZ18" i="1"/>
  <c r="AZ8" i="1"/>
  <c r="BA14" i="1"/>
  <c r="BA20" i="1"/>
  <c r="BA12" i="1"/>
  <c r="AZ13" i="1"/>
  <c r="BA21" i="1"/>
  <c r="BA19" i="1"/>
  <c r="BA11" i="1"/>
  <c r="BA18" i="1"/>
  <c r="BA10" i="1"/>
  <c r="BA22" i="1"/>
  <c r="BA17" i="1"/>
  <c r="BA9" i="1"/>
  <c r="AZ10" i="1"/>
  <c r="BA16" i="1"/>
  <c r="BA8" i="1"/>
  <c r="BA15" i="1"/>
  <c r="BA7" i="1"/>
  <c r="S291" i="1" l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T290" i="1"/>
  <c r="S290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X29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AI29" i="1" a="1"/>
  <c r="AI29" i="1" s="1"/>
  <c r="V7" i="1" a="1"/>
  <c r="V7" i="1" s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7" i="1"/>
  <c r="H261" i="1" a="1"/>
  <c r="Z261" i="1" s="1"/>
  <c r="D247" i="1" a="1"/>
  <c r="V260" i="1" s="1"/>
  <c r="Y290" i="1" l="1" a="1"/>
  <c r="Y292" i="1" s="1"/>
  <c r="Z290" i="1" a="1"/>
  <c r="Z290" i="1" s="1"/>
  <c r="Y294" i="1"/>
  <c r="Y293" i="1"/>
  <c r="Y29" i="1" a="1"/>
  <c r="Y44" i="1" s="1"/>
  <c r="S29" i="1" a="1"/>
  <c r="S42" i="1" s="1"/>
  <c r="AI39" i="1"/>
  <c r="AI31" i="1"/>
  <c r="AI41" i="1"/>
  <c r="AI33" i="1"/>
  <c r="AI38" i="1"/>
  <c r="AI30" i="1"/>
  <c r="AI44" i="1"/>
  <c r="AI36" i="1"/>
  <c r="AI43" i="1"/>
  <c r="AI35" i="1"/>
  <c r="AI42" i="1"/>
  <c r="AI34" i="1"/>
  <c r="AI40" i="1"/>
  <c r="AI32" i="1"/>
  <c r="AI45" i="1"/>
  <c r="AI37" i="1"/>
  <c r="V14" i="1"/>
  <c r="V13" i="1"/>
  <c r="V12" i="1"/>
  <c r="V11" i="1"/>
  <c r="V18" i="1"/>
  <c r="V10" i="1"/>
  <c r="V9" i="1"/>
  <c r="V21" i="1"/>
  <c r="V20" i="1"/>
  <c r="V8" i="1"/>
  <c r="V22" i="1"/>
  <c r="V19" i="1"/>
  <c r="V17" i="1"/>
  <c r="V16" i="1"/>
  <c r="V15" i="1"/>
  <c r="T249" i="1"/>
  <c r="O252" i="1"/>
  <c r="K261" i="1"/>
  <c r="M261" i="1"/>
  <c r="W252" i="1"/>
  <c r="H253" i="1"/>
  <c r="Z247" i="1"/>
  <c r="U250" i="1"/>
  <c r="P253" i="1"/>
  <c r="N261" i="1"/>
  <c r="L261" i="1"/>
  <c r="R247" i="1"/>
  <c r="K248" i="1"/>
  <c r="F251" i="1"/>
  <c r="X253" i="1"/>
  <c r="S261" i="1"/>
  <c r="L249" i="1"/>
  <c r="E250" i="1"/>
  <c r="S248" i="1"/>
  <c r="N251" i="1"/>
  <c r="R255" i="1"/>
  <c r="T261" i="1"/>
  <c r="G252" i="1"/>
  <c r="J247" i="1"/>
  <c r="M250" i="1"/>
  <c r="D249" i="1"/>
  <c r="V251" i="1"/>
  <c r="V259" i="1"/>
  <c r="U261" i="1"/>
  <c r="V261" i="1"/>
  <c r="T248" i="1"/>
  <c r="F250" i="1"/>
  <c r="G251" i="1"/>
  <c r="P252" i="1"/>
  <c r="I253" i="1"/>
  <c r="R254" i="1"/>
  <c r="S255" i="1"/>
  <c r="E257" i="1"/>
  <c r="F258" i="1"/>
  <c r="V258" i="1"/>
  <c r="O259" i="1"/>
  <c r="H260" i="1"/>
  <c r="D247" i="1"/>
  <c r="U248" i="1"/>
  <c r="G250" i="1"/>
  <c r="X251" i="1"/>
  <c r="R253" i="1"/>
  <c r="D255" i="1"/>
  <c r="U256" i="1"/>
  <c r="V257" i="1"/>
  <c r="W258" i="1"/>
  <c r="P259" i="1"/>
  <c r="I260" i="1"/>
  <c r="U247" i="1"/>
  <c r="O249" i="1"/>
  <c r="X250" i="1"/>
  <c r="R252" i="1"/>
  <c r="K253" i="1"/>
  <c r="T254" i="1"/>
  <c r="U255" i="1"/>
  <c r="F256" i="1"/>
  <c r="V256" i="1"/>
  <c r="O257" i="1"/>
  <c r="H258" i="1"/>
  <c r="X258" i="1"/>
  <c r="Q259" i="1"/>
  <c r="J260" i="1"/>
  <c r="F247" i="1"/>
  <c r="N247" i="1"/>
  <c r="V247" i="1"/>
  <c r="G248" i="1"/>
  <c r="O248" i="1"/>
  <c r="W248" i="1"/>
  <c r="H249" i="1"/>
  <c r="P249" i="1"/>
  <c r="X249" i="1"/>
  <c r="I250" i="1"/>
  <c r="Q250" i="1"/>
  <c r="Y250" i="1"/>
  <c r="J251" i="1"/>
  <c r="R251" i="1"/>
  <c r="Z251" i="1"/>
  <c r="K252" i="1"/>
  <c r="S252" i="1"/>
  <c r="D253" i="1"/>
  <c r="L253" i="1"/>
  <c r="T253" i="1"/>
  <c r="E254" i="1"/>
  <c r="M254" i="1"/>
  <c r="U254" i="1"/>
  <c r="F255" i="1"/>
  <c r="N255" i="1"/>
  <c r="V255" i="1"/>
  <c r="G256" i="1"/>
  <c r="O256" i="1"/>
  <c r="W256" i="1"/>
  <c r="H257" i="1"/>
  <c r="P257" i="1"/>
  <c r="X257" i="1"/>
  <c r="I258" i="1"/>
  <c r="Q258" i="1"/>
  <c r="Y258" i="1"/>
  <c r="J259" i="1"/>
  <c r="R259" i="1"/>
  <c r="Z259" i="1"/>
  <c r="K260" i="1"/>
  <c r="S260" i="1"/>
  <c r="O261" i="1"/>
  <c r="W261" i="1"/>
  <c r="K256" i="1"/>
  <c r="D257" i="1"/>
  <c r="T257" i="1"/>
  <c r="U258" i="1"/>
  <c r="N259" i="1"/>
  <c r="D248" i="1"/>
  <c r="U249" i="1"/>
  <c r="O251" i="1"/>
  <c r="Q253" i="1"/>
  <c r="Z254" i="1"/>
  <c r="D256" i="1"/>
  <c r="T256" i="1"/>
  <c r="U257" i="1"/>
  <c r="N258" i="1"/>
  <c r="G259" i="1"/>
  <c r="W259" i="1"/>
  <c r="L247" i="1"/>
  <c r="F249" i="1"/>
  <c r="O250" i="1"/>
  <c r="P251" i="1"/>
  <c r="Y252" i="1"/>
  <c r="K254" i="1"/>
  <c r="T255" i="1"/>
  <c r="M256" i="1"/>
  <c r="G258" i="1"/>
  <c r="H259" i="1"/>
  <c r="X259" i="1"/>
  <c r="Y260" i="1"/>
  <c r="M247" i="1"/>
  <c r="V248" i="1"/>
  <c r="H250" i="1"/>
  <c r="I251" i="1"/>
  <c r="J252" i="1"/>
  <c r="S253" i="1"/>
  <c r="L254" i="1"/>
  <c r="M255" i="1"/>
  <c r="N256" i="1"/>
  <c r="G257" i="1"/>
  <c r="W257" i="1"/>
  <c r="P258" i="1"/>
  <c r="I259" i="1"/>
  <c r="Y259" i="1"/>
  <c r="G247" i="1"/>
  <c r="O247" i="1"/>
  <c r="W247" i="1"/>
  <c r="H248" i="1"/>
  <c r="P248" i="1"/>
  <c r="X248" i="1"/>
  <c r="I249" i="1"/>
  <c r="Q249" i="1"/>
  <c r="Y249" i="1"/>
  <c r="J250" i="1"/>
  <c r="R250" i="1"/>
  <c r="Z250" i="1"/>
  <c r="K251" i="1"/>
  <c r="S251" i="1"/>
  <c r="D252" i="1"/>
  <c r="L252" i="1"/>
  <c r="T252" i="1"/>
  <c r="E253" i="1"/>
  <c r="M253" i="1"/>
  <c r="U253" i="1"/>
  <c r="F254" i="1"/>
  <c r="N254" i="1"/>
  <c r="V254" i="1"/>
  <c r="G255" i="1"/>
  <c r="O255" i="1"/>
  <c r="W255" i="1"/>
  <c r="H256" i="1"/>
  <c r="P256" i="1"/>
  <c r="X256" i="1"/>
  <c r="I257" i="1"/>
  <c r="Q257" i="1"/>
  <c r="Y257" i="1"/>
  <c r="J258" i="1"/>
  <c r="R258" i="1"/>
  <c r="Z258" i="1"/>
  <c r="K259" i="1"/>
  <c r="S259" i="1"/>
  <c r="D260" i="1"/>
  <c r="L260" i="1"/>
  <c r="T260" i="1"/>
  <c r="H261" i="1"/>
  <c r="P261" i="1"/>
  <c r="X261" i="1"/>
  <c r="I254" i="1"/>
  <c r="Q254" i="1"/>
  <c r="Y254" i="1"/>
  <c r="J255" i="1"/>
  <c r="Z255" i="1"/>
  <c r="S256" i="1"/>
  <c r="L257" i="1"/>
  <c r="E258" i="1"/>
  <c r="M258" i="1"/>
  <c r="F259" i="1"/>
  <c r="G260" i="1"/>
  <c r="K247" i="1"/>
  <c r="L248" i="1"/>
  <c r="M249" i="1"/>
  <c r="V250" i="1"/>
  <c r="W251" i="1"/>
  <c r="X252" i="1"/>
  <c r="J254" i="1"/>
  <c r="K255" i="1"/>
  <c r="M257" i="1"/>
  <c r="P260" i="1"/>
  <c r="T247" i="1"/>
  <c r="M248" i="1"/>
  <c r="V249" i="1"/>
  <c r="W250" i="1"/>
  <c r="I252" i="1"/>
  <c r="J253" i="1"/>
  <c r="S254" i="1"/>
  <c r="E256" i="1"/>
  <c r="F257" i="1"/>
  <c r="O258" i="1"/>
  <c r="Q260" i="1"/>
  <c r="E247" i="1"/>
  <c r="N248" i="1"/>
  <c r="W249" i="1"/>
  <c r="Q251" i="1"/>
  <c r="D254" i="1"/>
  <c r="Z260" i="1"/>
  <c r="H247" i="1"/>
  <c r="P247" i="1"/>
  <c r="X247" i="1"/>
  <c r="I248" i="1"/>
  <c r="Q248" i="1"/>
  <c r="Y248" i="1"/>
  <c r="J249" i="1"/>
  <c r="R249" i="1"/>
  <c r="Z249" i="1"/>
  <c r="K250" i="1"/>
  <c r="S250" i="1"/>
  <c r="D251" i="1"/>
  <c r="L251" i="1"/>
  <c r="T251" i="1"/>
  <c r="E252" i="1"/>
  <c r="M252" i="1"/>
  <c r="U252" i="1"/>
  <c r="F253" i="1"/>
  <c r="N253" i="1"/>
  <c r="V253" i="1"/>
  <c r="G254" i="1"/>
  <c r="O254" i="1"/>
  <c r="W254" i="1"/>
  <c r="H255" i="1"/>
  <c r="P255" i="1"/>
  <c r="X255" i="1"/>
  <c r="I256" i="1"/>
  <c r="Q256" i="1"/>
  <c r="Y256" i="1"/>
  <c r="J257" i="1"/>
  <c r="R257" i="1"/>
  <c r="Z257" i="1"/>
  <c r="K258" i="1"/>
  <c r="S258" i="1"/>
  <c r="D259" i="1"/>
  <c r="L259" i="1"/>
  <c r="T259" i="1"/>
  <c r="E260" i="1"/>
  <c r="M260" i="1"/>
  <c r="U260" i="1"/>
  <c r="I261" i="1"/>
  <c r="Q261" i="1"/>
  <c r="Y261" i="1"/>
  <c r="O260" i="1"/>
  <c r="W260" i="1"/>
  <c r="S247" i="1"/>
  <c r="E249" i="1"/>
  <c r="N250" i="1"/>
  <c r="H252" i="1"/>
  <c r="Y253" i="1"/>
  <c r="L256" i="1"/>
  <c r="X260" i="1"/>
  <c r="E248" i="1"/>
  <c r="N249" i="1"/>
  <c r="H251" i="1"/>
  <c r="Q252" i="1"/>
  <c r="Z253" i="1"/>
  <c r="L255" i="1"/>
  <c r="N257" i="1"/>
  <c r="F248" i="1"/>
  <c r="G249" i="1"/>
  <c r="P250" i="1"/>
  <c r="Y251" i="1"/>
  <c r="Z252" i="1"/>
  <c r="E255" i="1"/>
  <c r="R260" i="1"/>
  <c r="I247" i="1"/>
  <c r="Q247" i="1"/>
  <c r="Y247" i="1"/>
  <c r="J248" i="1"/>
  <c r="R248" i="1"/>
  <c r="Z248" i="1"/>
  <c r="K249" i="1"/>
  <c r="S249" i="1"/>
  <c r="D250" i="1"/>
  <c r="L250" i="1"/>
  <c r="T250" i="1"/>
  <c r="E251" i="1"/>
  <c r="M251" i="1"/>
  <c r="U251" i="1"/>
  <c r="F252" i="1"/>
  <c r="N252" i="1"/>
  <c r="V252" i="1"/>
  <c r="G253" i="1"/>
  <c r="O253" i="1"/>
  <c r="W253" i="1"/>
  <c r="H254" i="1"/>
  <c r="P254" i="1"/>
  <c r="X254" i="1"/>
  <c r="I255" i="1"/>
  <c r="Q255" i="1"/>
  <c r="Y255" i="1"/>
  <c r="J256" i="1"/>
  <c r="R256" i="1"/>
  <c r="Z256" i="1"/>
  <c r="K257" i="1"/>
  <c r="S257" i="1"/>
  <c r="D258" i="1"/>
  <c r="L258" i="1"/>
  <c r="T258" i="1"/>
  <c r="E259" i="1"/>
  <c r="M259" i="1"/>
  <c r="U259" i="1"/>
  <c r="F260" i="1"/>
  <c r="N260" i="1"/>
  <c r="J261" i="1"/>
  <c r="R261" i="1"/>
  <c r="Y302" i="1" l="1"/>
  <c r="Y295" i="1"/>
  <c r="Y304" i="1"/>
  <c r="Y303" i="1"/>
  <c r="Y300" i="1"/>
  <c r="Y305" i="1"/>
  <c r="Y301" i="1"/>
  <c r="Z291" i="1"/>
  <c r="Y297" i="1"/>
  <c r="Z295" i="1"/>
  <c r="Z303" i="1"/>
  <c r="Z300" i="1"/>
  <c r="Z299" i="1"/>
  <c r="Y290" i="1"/>
  <c r="Z301" i="1"/>
  <c r="Z297" i="1"/>
  <c r="Z296" i="1"/>
  <c r="Y298" i="1"/>
  <c r="Y299" i="1"/>
  <c r="Z302" i="1"/>
  <c r="Z293" i="1"/>
  <c r="Y291" i="1"/>
  <c r="Y296" i="1"/>
  <c r="Z304" i="1"/>
  <c r="Z294" i="1"/>
  <c r="Z305" i="1"/>
  <c r="Z298" i="1"/>
  <c r="Z292" i="1"/>
  <c r="Y43" i="1"/>
  <c r="Y35" i="1"/>
  <c r="S38" i="1"/>
  <c r="Y29" i="1"/>
  <c r="S34" i="1"/>
  <c r="Y32" i="1"/>
  <c r="S30" i="1"/>
  <c r="S41" i="1"/>
  <c r="Y40" i="1"/>
  <c r="S31" i="1"/>
  <c r="Y33" i="1"/>
  <c r="Y34" i="1"/>
  <c r="Y42" i="1"/>
  <c r="Y36" i="1"/>
  <c r="S33" i="1"/>
  <c r="S37" i="1"/>
  <c r="Y37" i="1"/>
  <c r="Y41" i="1"/>
  <c r="S39" i="1"/>
  <c r="S29" i="1"/>
  <c r="Y30" i="1"/>
  <c r="S36" i="1"/>
  <c r="S35" i="1"/>
  <c r="Y38" i="1"/>
  <c r="S40" i="1"/>
  <c r="S44" i="1"/>
  <c r="Y31" i="1"/>
  <c r="S32" i="1"/>
  <c r="S43" i="1"/>
  <c r="Y39" i="1"/>
  <c r="L91" i="1"/>
  <c r="Q91" i="1" s="1"/>
  <c r="M91" i="1"/>
  <c r="K91" i="1"/>
  <c r="P91" i="1" s="1"/>
  <c r="R91" i="1" l="1"/>
  <c r="S91" i="1" s="1"/>
  <c r="N91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D22" i="3"/>
  <c r="O21" i="3"/>
  <c r="I20" i="3"/>
  <c r="L20" i="3" s="1"/>
  <c r="H20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0" i="3" s="1"/>
  <c r="P3" i="3" s="1" a="1"/>
  <c r="P15" i="3" l="1"/>
  <c r="P7" i="3"/>
  <c r="P14" i="3"/>
  <c r="P6" i="3"/>
  <c r="P13" i="3"/>
  <c r="P5" i="3"/>
  <c r="P12" i="3"/>
  <c r="P4" i="3"/>
  <c r="P11" i="3"/>
  <c r="P3" i="3"/>
  <c r="P10" i="3"/>
  <c r="P9" i="3"/>
  <c r="P8" i="3"/>
  <c r="P18" i="3"/>
  <c r="P17" i="3"/>
  <c r="P16" i="3"/>
  <c r="J30" i="2" l="1"/>
  <c r="J31" i="2" s="1"/>
  <c r="K30" i="2"/>
  <c r="K31" i="2" s="1"/>
  <c r="L30" i="2"/>
  <c r="M30" i="2"/>
  <c r="M31" i="2" s="1"/>
  <c r="N30" i="2"/>
  <c r="O30" i="2"/>
  <c r="P30" i="2"/>
  <c r="Q30" i="2"/>
  <c r="Q31" i="2" s="1"/>
  <c r="R30" i="2"/>
  <c r="R31" i="2" s="1"/>
  <c r="S30" i="2"/>
  <c r="S31" i="2" s="1"/>
  <c r="T30" i="2"/>
  <c r="T31" i="2" s="1"/>
  <c r="U30" i="2"/>
  <c r="U31" i="2" s="1"/>
  <c r="V30" i="2"/>
  <c r="W30" i="2"/>
  <c r="X30" i="2"/>
  <c r="Y30" i="2"/>
  <c r="Y31" i="2" s="1"/>
  <c r="Z30" i="2"/>
  <c r="Z31" i="2" s="1"/>
  <c r="AA30" i="2"/>
  <c r="AA31" i="2" s="1"/>
  <c r="AB30" i="2"/>
  <c r="AB31" i="2" s="1"/>
  <c r="AC30" i="2"/>
  <c r="AC31" i="2" s="1"/>
  <c r="AD30" i="2"/>
  <c r="AE30" i="2"/>
  <c r="L31" i="2"/>
  <c r="N31" i="2"/>
  <c r="O31" i="2"/>
  <c r="P31" i="2"/>
  <c r="V31" i="2"/>
  <c r="W31" i="2"/>
  <c r="X31" i="2"/>
  <c r="AD31" i="2"/>
  <c r="AE31" i="2"/>
  <c r="I31" i="2"/>
  <c r="I35" i="2"/>
  <c r="I30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I42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I40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I36" i="2"/>
  <c r="T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tc={F9541349-837A-48FD-97DD-5D655A5A9F4D}</author>
  </authors>
  <commentList>
    <comment ref="D26" authorId="0" shapeId="0" xr:uid="{F9541349-837A-48FD-97DD-5D655A5A9F4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Utiliser les dépenses publiques en % du PIB
C’est la méthode la plus simple et la plus robuste avec les bases OCDE.
Depenses publiques / PIB×100
Deˊpenses publiques / PIB=PIBDeˊpenses​×100
✔ Cela neutralise :
la taille du pays
l’inflation
les différences de niveau de prix
💡 C’est l’indicateur généralement utilisé par OCDE, FMI, Eurostat.
</t>
      </text>
    </comment>
  </commentList>
</comments>
</file>

<file path=xl/sharedStrings.xml><?xml version="1.0" encoding="utf-8"?>
<sst xmlns="http://schemas.openxmlformats.org/spreadsheetml/2006/main" count="2106" uniqueCount="432">
  <si>
    <t>Milliard €</t>
  </si>
  <si>
    <t>VOL</t>
  </si>
  <si>
    <t>% EVOLp1</t>
  </si>
  <si>
    <t>% EVOLp2</t>
  </si>
  <si>
    <t>% EVOL</t>
  </si>
  <si>
    <t>RANG</t>
  </si>
  <si>
    <t>PART dans PAYS</t>
  </si>
  <si>
    <t>ABSOLU</t>
  </si>
  <si>
    <t>ASBOLU</t>
  </si>
  <si>
    <t>TOTAL</t>
  </si>
  <si>
    <t>ENSEIGN.</t>
  </si>
  <si>
    <t>Dépenses TOTALES 2002</t>
  </si>
  <si>
    <t>Dépenses TOTALES 2013</t>
  </si>
  <si>
    <t>Dépenses TOTALES 2023</t>
  </si>
  <si>
    <t>Dépenses TOTALES - Evol 2002-2013</t>
  </si>
  <si>
    <t>Dépenses TOTALES - Evol 2013-2023</t>
  </si>
  <si>
    <t>Dépenses TOTALES - Evol 2002-2023</t>
  </si>
  <si>
    <t>Dépenses ENSEIGN. 2002</t>
  </si>
  <si>
    <t>Dépenses ENSEIGN. 2013</t>
  </si>
  <si>
    <t>Dépenses ENSEIGN. 2023</t>
  </si>
  <si>
    <t>Dépenses ENSEIGN. - Evol 2002-2013</t>
  </si>
  <si>
    <t>Dépenses ENSEIGN. - Evol 2013-2023</t>
  </si>
  <si>
    <t>Dépenses ENSEIGN. - Evol 2002-2023</t>
  </si>
  <si>
    <t>Rang dépenses enseig. en Europe 2023</t>
  </si>
  <si>
    <t>Rang dépenses enseign. au sein du pays 2023</t>
  </si>
  <si>
    <t>DEU</t>
  </si>
  <si>
    <t>Allemagne</t>
  </si>
  <si>
    <t>FRA</t>
  </si>
  <si>
    <t>France</t>
  </si>
  <si>
    <t>ITA</t>
  </si>
  <si>
    <t>Italie</t>
  </si>
  <si>
    <t>ESP</t>
  </si>
  <si>
    <t>Espagne</t>
  </si>
  <si>
    <t>NLD</t>
  </si>
  <si>
    <t>Pays-Bas</t>
  </si>
  <si>
    <t>BEL</t>
  </si>
  <si>
    <t>Belgique</t>
  </si>
  <si>
    <t>IRL</t>
  </si>
  <si>
    <t>Irlande</t>
  </si>
  <si>
    <t>AUT</t>
  </si>
  <si>
    <t>Autriche</t>
  </si>
  <si>
    <t>FIN</t>
  </si>
  <si>
    <t>Finlande</t>
  </si>
  <si>
    <t>PRT</t>
  </si>
  <si>
    <t>Portugal</t>
  </si>
  <si>
    <t>GRC</t>
  </si>
  <si>
    <t>GrÃ¨ce</t>
  </si>
  <si>
    <t>SVK</t>
  </si>
  <si>
    <t>RÃ©publique slovaque</t>
  </si>
  <si>
    <t>LUX</t>
  </si>
  <si>
    <t>Luxembourg</t>
  </si>
  <si>
    <t>LTU</t>
  </si>
  <si>
    <t>Lituanie</t>
  </si>
  <si>
    <t>LVA</t>
  </si>
  <si>
    <t>Lettonie</t>
  </si>
  <si>
    <t>EST</t>
  </si>
  <si>
    <t>Estonie</t>
  </si>
  <si>
    <t>Récap Dépenses (en Mds €) TOTAL et ENSEIGNEMENT</t>
  </si>
  <si>
    <t>2002</t>
  </si>
  <si>
    <t>2013</t>
  </si>
  <si>
    <t>2023</t>
  </si>
  <si>
    <t>Evol du Volume des jeunes dans le pays</t>
  </si>
  <si>
    <t>Part de la "perte de jeunes" en europe</t>
  </si>
  <si>
    <t>Part des "gains de jeunes" en europe</t>
  </si>
  <si>
    <t>RATIO /hab</t>
  </si>
  <si>
    <t>% du PIB</t>
  </si>
  <si>
    <t>Rang PIB 2002</t>
  </si>
  <si>
    <t>Rang PIB/hab 2002</t>
  </si>
  <si>
    <t>PIB 2002</t>
  </si>
  <si>
    <t>PIB 2013</t>
  </si>
  <si>
    <t>PIB 2023</t>
  </si>
  <si>
    <t>PIB par hab (*100) - 2023</t>
  </si>
  <si>
    <t>Evol PIB/hab</t>
  </si>
  <si>
    <t>Evol PIB</t>
  </si>
  <si>
    <t>Rang PIB 2023</t>
  </si>
  <si>
    <t>Rang PIB/hab 2023</t>
  </si>
  <si>
    <t>Dépenses 2002 / PIB</t>
  </si>
  <si>
    <t>Dépenses 2013 / PIB</t>
  </si>
  <si>
    <t>Dépenses 2023 / PIB</t>
  </si>
  <si>
    <t>Dépenses ens. 2002 / PIB</t>
  </si>
  <si>
    <t>Dépenses ens. 2013 / PIB</t>
  </si>
  <si>
    <t>Dépenses ens. 2023 / PIB</t>
  </si>
  <si>
    <t>Evol Part Dépenses ens. PIB</t>
  </si>
  <si>
    <t>Part ens. PIB 2002</t>
  </si>
  <si>
    <t>Part ens. PIB 2013</t>
  </si>
  <si>
    <t>Part ens. PIB 2023</t>
  </si>
  <si>
    <t>Evol Part ens.</t>
  </si>
  <si>
    <t>Récap Dépenses ENSEIGNEMENT en % du PIB</t>
  </si>
  <si>
    <t>Population 2002</t>
  </si>
  <si>
    <t>Population 2023</t>
  </si>
  <si>
    <t xml:space="preserve"> Jeunes 2002</t>
  </si>
  <si>
    <t xml:space="preserve"> Jeunes 2023</t>
  </si>
  <si>
    <t>Part Jeunes 2002</t>
  </si>
  <si>
    <t>Part Jeunes 2023</t>
  </si>
  <si>
    <t>Bien être - Résultats scolaires ADULTES</t>
  </si>
  <si>
    <t>Bien être - Résultats scolaires ELEVES</t>
  </si>
  <si>
    <t>Compétences des élèves en compréhension de l’écrit</t>
  </si>
  <si>
    <t>Compétences des élèves en mathématiques</t>
  </si>
  <si>
    <t>Compétences des élèves en sciences</t>
  </si>
  <si>
    <t>Attention échelle inversée</t>
  </si>
  <si>
    <t>Podium meilleurs</t>
  </si>
  <si>
    <t>Adultes ayant de faibles compétences en calcul</t>
  </si>
  <si>
    <t>Derniers</t>
  </si>
  <si>
    <t>Podium</t>
  </si>
  <si>
    <t>Compétences des adultes en calcul</t>
  </si>
  <si>
    <t>Compétences des adultes en lecture et écriture</t>
  </si>
  <si>
    <t>Evolution comparée des dépenses totales vs Education</t>
  </si>
  <si>
    <t>Cde_Pays</t>
  </si>
  <si>
    <t>Mesure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</si>
  <si>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</si>
  <si>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</si>
  <si>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</si>
  <si>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</si>
  <si>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</si>
  <si>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</si>
  <si>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</si>
  <si>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</si>
  <si>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</si>
  <si>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</si>
  <si>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</si>
  <si>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</si>
  <si>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</si>
  <si>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</si>
  <si>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</si>
  <si>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</si>
  <si>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</si>
  <si>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</si>
  <si>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</si>
  <si>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2024</t>
  </si>
  <si>
    <t>TOUS</t>
  </si>
  <si>
    <t>Total</t>
  </si>
  <si>
    <t>Femmes</t>
  </si>
  <si>
    <t>Hommes</t>
  </si>
  <si>
    <t>Y15T64</t>
  </si>
  <si>
    <t>PS</t>
  </si>
  <si>
    <t>Personnes</t>
  </si>
  <si>
    <t>_T</t>
  </si>
  <si>
    <t>De 15 à 64 ans</t>
  </si>
  <si>
    <t>PT</t>
  </si>
  <si>
    <t>Pourcentage de la population</t>
  </si>
  <si>
    <t>Y_GE65</t>
  </si>
  <si>
    <t>65 ans et plus</t>
  </si>
  <si>
    <t>M</t>
  </si>
  <si>
    <t>Sexe masculin</t>
  </si>
  <si>
    <t>F</t>
  </si>
  <si>
    <t>Sexe féminin</t>
  </si>
  <si>
    <t>Y_LT15</t>
  </si>
  <si>
    <t>Moins de 15 ans</t>
  </si>
  <si>
    <t>Depuis pyramide_age</t>
  </si>
  <si>
    <t>Cde_Âge</t>
  </si>
  <si>
    <t>Pays</t>
  </si>
  <si>
    <t>Cde_Mesure</t>
  </si>
  <si>
    <t>Cde_Sexe</t>
  </si>
  <si>
    <t>Sexe</t>
  </si>
  <si>
    <t>Âge</t>
  </si>
  <si>
    <t>Nb de jeunes base 100</t>
  </si>
  <si>
    <t>Part de jeunes base 100</t>
  </si>
  <si>
    <t>Part de Femmes chez les jeunes</t>
  </si>
  <si>
    <t>Part de Femmes chez les vieux</t>
  </si>
  <si>
    <t>Population jeunes</t>
  </si>
  <si>
    <t>Population totale</t>
  </si>
  <si>
    <t>ENTREE dans la ZONE EURO</t>
  </si>
  <si>
    <t>1. CARTE</t>
  </si>
  <si>
    <t>16 pays</t>
  </si>
  <si>
    <t>Rang_pop</t>
  </si>
  <si>
    <t>F2002</t>
  </si>
  <si>
    <t>F2024</t>
  </si>
  <si>
    <t>spline evol F</t>
  </si>
  <si>
    <t>H2002</t>
  </si>
  <si>
    <t>H2024</t>
  </si>
  <si>
    <t>T2002</t>
  </si>
  <si>
    <t>T2024</t>
  </si>
  <si>
    <t>spline 2024</t>
  </si>
  <si>
    <t>poids 2024</t>
  </si>
  <si>
    <t>Evolution (%)</t>
  </si>
  <si>
    <t>p/r moy.</t>
  </si>
  <si>
    <t>evol_relative_moy</t>
  </si>
  <si>
    <t>Volume Evol</t>
  </si>
  <si>
    <t>Poids Evol</t>
  </si>
  <si>
    <t>de la population européenne</t>
  </si>
  <si>
    <t/>
  </si>
  <si>
    <t>Part Jeunes 2013</t>
  </si>
  <si>
    <t xml:space="preserve"> Jeunes 2013</t>
  </si>
  <si>
    <t>Population 2013</t>
  </si>
  <si>
    <t>Dette (en % PIB)</t>
  </si>
  <si>
    <t>DETTE - BASE 100 2002 du % du PIB</t>
  </si>
  <si>
    <t>Dette (en valeur monétaire rapportée par population)</t>
  </si>
  <si>
    <t>ORDRE PIB</t>
  </si>
  <si>
    <t>Population 2024</t>
  </si>
  <si>
    <t>Evolution des dépenses d'ensignement p/r dépenses totales du pays (points)</t>
  </si>
  <si>
    <t>Est-ce que j'ai le droit de faire ça ??</t>
  </si>
  <si>
    <t>Récap Dépenses ENSEIGNEMENT (détail) pour la France</t>
  </si>
  <si>
    <t>??</t>
  </si>
  <si>
    <t>Poids des dépenses enseignement au sein du pays 2002</t>
  </si>
  <si>
    <t>Poids des dépenses enseignement au sein du pays 2013</t>
  </si>
  <si>
    <t>Poids des dépenses enseignement au sein du pays 2023</t>
  </si>
  <si>
    <t>Evolution du poids des dépenses pour chaque pays</t>
  </si>
  <si>
    <t>Soit Evol. en %</t>
  </si>
  <si>
    <t>Slope Chart à droite ??</t>
  </si>
  <si>
    <t>Rang Pays Part de dépense enseignement</t>
  </si>
  <si>
    <t>France avant avant dernière après Italie et Grèce dans le poids consacré à l'enseignement dans son budget !</t>
  </si>
  <si>
    <t>Récap Dépenses (% du PIB)</t>
  </si>
  <si>
    <t>Rang = ordre de haut en bas</t>
  </si>
  <si>
    <t>idem colonne U</t>
  </si>
  <si>
    <t>idem colonne A</t>
  </si>
  <si>
    <t>idem colonne B</t>
  </si>
  <si>
    <t>idem colonne P</t>
  </si>
  <si>
    <t>idem colonne Q</t>
  </si>
  <si>
    <t>idem colonne R</t>
  </si>
  <si>
    <t>idem colonne S</t>
  </si>
  <si>
    <t>Différence</t>
  </si>
  <si>
    <t>idem colonne D</t>
  </si>
  <si>
    <t>idem colonne I</t>
  </si>
  <si>
    <t>PIB par hab (*100) - 2002 et 2023</t>
  </si>
  <si>
    <t>Variation de la part de PIB</t>
  </si>
  <si>
    <t>DEPENSES TOTALES - Rang Variation part de PIB</t>
  </si>
  <si>
    <t>Variation Dép. totales part de PIB</t>
  </si>
  <si>
    <t>DEPENSES ENSEIGN. - Rang Variation part de PIB</t>
  </si>
  <si>
    <t>Variation Dép. ENSEIGN. part de PIB</t>
  </si>
  <si>
    <t>Dépenses totales 2023 / PIB</t>
  </si>
  <si>
    <t xml:space="preserve">quasi identique col. S du premier tableau </t>
  </si>
  <si>
    <t>idem col. P,Q,R du tableau 1</t>
  </si>
  <si>
    <t>Evol Jeunes %</t>
  </si>
  <si>
    <t>Evol Population  %</t>
  </si>
  <si>
    <t>idem col T, U et V tableau 2</t>
  </si>
  <si>
    <t>col V tableau 2</t>
  </si>
  <si>
    <t>Tab. 1</t>
  </si>
  <si>
    <t>Tab. 2</t>
  </si>
  <si>
    <t>Tab. 3</t>
  </si>
  <si>
    <t>Tab. 4</t>
  </si>
  <si>
    <t>Rang  PIB 2023</t>
  </si>
  <si>
    <t>Tab. 5</t>
  </si>
  <si>
    <t>Tab. 6</t>
  </si>
  <si>
    <t>Tab. 7</t>
  </si>
  <si>
    <t>Tab. 8</t>
  </si>
  <si>
    <t>Onglet</t>
  </si>
  <si>
    <t>Ligne</t>
  </si>
  <si>
    <t xml:space="preserve">Fichier </t>
  </si>
  <si>
    <t>dépenses</t>
  </si>
  <si>
    <t>Tab. 9</t>
  </si>
  <si>
    <t>Tab. 10</t>
  </si>
  <si>
    <t>Tab. 9ter</t>
  </si>
  <si>
    <t>Tab. 9bis</t>
  </si>
  <si>
    <t>Tendance Jeunes</t>
  </si>
  <si>
    <t>Tendance Population</t>
  </si>
  <si>
    <t>Tab. 11</t>
  </si>
  <si>
    <t>Dépenses ENSEIGNEMENT relativement au Nb Jeunes / à la population</t>
  </si>
  <si>
    <t>Jeunes /  Elements démographiques</t>
  </si>
  <si>
    <t>Attention l'odre des pays n'est pas le même</t>
  </si>
  <si>
    <t>Dépenses/Nb Jeunes*1 000 000 - 2002</t>
  </si>
  <si>
    <t>Dépenses/Nb Jeunes*1 000 000 - 2013</t>
  </si>
  <si>
    <t>Dépenses/Nb Jeunes*1 000 000 - 2023</t>
  </si>
  <si>
    <t>Dépenses/POP*1 000 000 - 2002</t>
  </si>
  <si>
    <t>Dépenses/POP*1 000 000 - 2013</t>
  </si>
  <si>
    <t>Dépenses/POP*1 000 000 - 2023</t>
  </si>
  <si>
    <t>Effort des dépenses par rapport à la richesse</t>
  </si>
  <si>
    <t>Ce graph pas pertinent, il faudrait rapporter les dépenses au PIB</t>
  </si>
  <si>
    <t>idem colonne U tableau 2</t>
  </si>
  <si>
    <t>idem colonne W tableau 2</t>
  </si>
  <si>
    <t>idem colonne V tableau 2</t>
  </si>
  <si>
    <t>Rangs des pays</t>
  </si>
  <si>
    <t>EN POINTS</t>
  </si>
  <si>
    <t>Tendance PIB/hab</t>
  </si>
  <si>
    <t>Rang</t>
  </si>
  <si>
    <t>Ecart en points (2013-2023)</t>
  </si>
  <si>
    <t>Ecart en points (2002-2023)</t>
  </si>
  <si>
    <t>Taux prélèvements obligatoires : Total impots et cotisations sociales / PIB</t>
  </si>
  <si>
    <t>Impôts et tx prélèvements oblig.</t>
  </si>
  <si>
    <t>Rangs  Jeunes 2023</t>
  </si>
  <si>
    <t>Rangs Population  2023</t>
  </si>
  <si>
    <t>57% env. France</t>
  </si>
  <si>
    <t>Impots et cotis. Soc. 2002</t>
  </si>
  <si>
    <t>Impots et cotis. Soc. 2013</t>
  </si>
  <si>
    <t>Impots et cotis. Soc. 2023</t>
  </si>
  <si>
    <t>Evolution impots 2002-2013</t>
  </si>
  <si>
    <t>Evolution impots 2013-2023</t>
  </si>
  <si>
    <t>Evolution impots 2002-2023</t>
  </si>
  <si>
    <t>Rang Impots et cotis. Soc. 2002</t>
  </si>
  <si>
    <t>Rang Impots et cotis. Soc. 2023</t>
  </si>
  <si>
    <t>Taux prélèvements obligatoires 2002</t>
  </si>
  <si>
    <t>Taux prélèvements obligatoires 2013</t>
  </si>
  <si>
    <t>Taux prélèvements obligatoires 2023</t>
  </si>
  <si>
    <t>Evolution tx prélèv. 2002-2013</t>
  </si>
  <si>
    <t>Evolution tx prélèv. 2013-2023</t>
  </si>
  <si>
    <t>Evolution tx prélèv 2002-2023</t>
  </si>
  <si>
    <t>Rang 2002</t>
  </si>
  <si>
    <t>Rang 2023</t>
  </si>
  <si>
    <t>Total général</t>
  </si>
  <si>
    <t>France, Finlande, Belgique, Autriche</t>
  </si>
  <si>
    <t>Autriche, Finlande, Belgique, France</t>
  </si>
  <si>
    <t>Evolution comparée dépenses</t>
  </si>
  <si>
    <t>Tx prélèvements oblig.</t>
  </si>
  <si>
    <t>Adultes - Faible comp. 3 PISA</t>
  </si>
  <si>
    <t>Adultes - Decile sup - sciences</t>
  </si>
  <si>
    <t>Adultes - Decile sup - mathématiques</t>
  </si>
  <si>
    <t>Adultes - Decile sup - compréhension de l’écrit</t>
  </si>
  <si>
    <t>Dette 2023 (% PIB)</t>
  </si>
  <si>
    <t>Dette 2002 (% PIB)</t>
  </si>
  <si>
    <t>Compétence</t>
  </si>
  <si>
    <t>Compréhension de l’écrit</t>
  </si>
  <si>
    <t>Elèves</t>
  </si>
  <si>
    <t xml:space="preserve">Adultes </t>
  </si>
  <si>
    <t>LUX = 2018 sinon 2022</t>
  </si>
  <si>
    <t>Eleves - COMPREH. - Evol 2006-2022</t>
  </si>
  <si>
    <t>Eleves - Score Mathématiques</t>
  </si>
  <si>
    <t>Eleves - Score Sciences</t>
  </si>
  <si>
    <t>Eleves - MATHS. - Evol 2006-2022</t>
  </si>
  <si>
    <t>Eleves - SCIENCES. - Evol 2006-2022</t>
  </si>
  <si>
    <t>Elèves - Compréhension de l’écrit</t>
  </si>
  <si>
    <t>Code Arrivee Zone Euro</t>
  </si>
  <si>
    <t>Lib Pays</t>
  </si>
  <si>
    <t>Code_Arrivee_Euro</t>
  </si>
  <si>
    <t>Rang PIB</t>
  </si>
  <si>
    <t>Code_Pays</t>
  </si>
  <si>
    <t>Lib_Pays</t>
  </si>
  <si>
    <t>Population_2024</t>
  </si>
  <si>
    <t>Tendance_Population</t>
  </si>
  <si>
    <t>Part_Jeunes_2023</t>
  </si>
  <si>
    <t>Tendance_Jeunes</t>
  </si>
  <si>
    <t>Part Depenses Education 2023</t>
  </si>
  <si>
    <t>Evol Dépenses Educ</t>
  </si>
  <si>
    <t>Rang_PIB</t>
  </si>
  <si>
    <t>Part_Depenses_Educ_2023</t>
  </si>
  <si>
    <t>Dette_2023_PIB</t>
  </si>
  <si>
    <t>Dette_2002_PIB</t>
  </si>
  <si>
    <t>Eleves_Comp_Evol_2006_2022</t>
  </si>
  <si>
    <t>Eleves_Score_Maths</t>
  </si>
  <si>
    <t>Eleves_Maths_Evol_2006_2022</t>
  </si>
  <si>
    <t>Eleves_Score_Sciences</t>
  </si>
  <si>
    <t>Eleves_Sciences_Evol_2006_2022</t>
  </si>
  <si>
    <t>Eleves_Comp_Ecrit</t>
  </si>
  <si>
    <t>PIB_Par_Hab_2023</t>
  </si>
  <si>
    <t>Tendance_PIB_Hab</t>
  </si>
  <si>
    <t>Adultes_Part_Faible_Comp_3PISA</t>
  </si>
  <si>
    <t>Adultes_Decile_Sup_Sciences</t>
  </si>
  <si>
    <t>Adultes_Decile_Sup_Maths</t>
  </si>
  <si>
    <t>Adultes_Decile_Sup_Comp_Ecrit</t>
  </si>
  <si>
    <t>Depenses_2023_PIB</t>
  </si>
  <si>
    <t>Depenses_ens._2023_PIB</t>
  </si>
  <si>
    <t>Evol_Depenses_Educ</t>
  </si>
  <si>
    <t>Tx_Prelevements_Oblig</t>
  </si>
  <si>
    <t>Evol_Tx_Prelevements_Oblig</t>
  </si>
  <si>
    <t>Code ISO</t>
  </si>
  <si>
    <t>Année d'euroisation</t>
  </si>
  <si>
    <t>Grèce</t>
  </si>
  <si>
    <t>Slovénie</t>
  </si>
  <si>
    <t>SVN</t>
  </si>
  <si>
    <t>Bulgarie</t>
  </si>
  <si>
    <t>BGR</t>
  </si>
  <si>
    <t>Croatie</t>
  </si>
  <si>
    <t>HRV</t>
  </si>
  <si>
    <t>République slovaque</t>
  </si>
  <si>
    <t>PIB par hab (*1000) - 2002</t>
  </si>
  <si>
    <t>Colonnes réellement utilisées</t>
  </si>
  <si>
    <t>Code emoji</t>
  </si>
  <si>
    <t>Code Emoji drapeau</t>
  </si>
  <si>
    <t>Emoji_drapeau</t>
  </si>
  <si>
    <t>:at:</t>
  </si>
  <si>
    <t>:be:</t>
  </si>
  <si>
    <t>:bg:</t>
  </si>
  <si>
    <t>:de:</t>
  </si>
  <si>
    <t>:es:</t>
  </si>
  <si>
    <t>:ee:</t>
  </si>
  <si>
    <t>:fi:</t>
  </si>
  <si>
    <t>:fr:</t>
  </si>
  <si>
    <t>:gr:</t>
  </si>
  <si>
    <t>:hr:</t>
  </si>
  <si>
    <t>:ie:</t>
  </si>
  <si>
    <t>:it:</t>
  </si>
  <si>
    <t>:lt:</t>
  </si>
  <si>
    <t>:lu:</t>
  </si>
  <si>
    <t>:lv:</t>
  </si>
  <si>
    <t>:nl:</t>
  </si>
  <si>
    <t>:pt:</t>
  </si>
  <si>
    <t>:sk:</t>
  </si>
  <si>
    <t>:si:</t>
  </si>
  <si>
    <t>Indicateur</t>
  </si>
  <si>
    <t>Tableau transposé</t>
  </si>
  <si>
    <t>Tableau centré réduit pour affichage</t>
  </si>
  <si>
    <t>Rép. slovaque</t>
  </si>
  <si>
    <t xml:space="preserve">:eu: </t>
  </si>
  <si>
    <t>Retravail de la partie Europe pour visualisation</t>
  </si>
  <si>
    <t>Part_Pop_2024</t>
  </si>
  <si>
    <t>Tendance Tx Prélèvements oblig.</t>
  </si>
  <si>
    <t>Evol_Population</t>
  </si>
  <si>
    <t>Evol_PIB_Hab</t>
  </si>
  <si>
    <t>Evol_Dette</t>
  </si>
  <si>
    <t xml:space="preserve">Evolution Dette par rapport Europe </t>
  </si>
  <si>
    <t>:eu:</t>
  </si>
  <si>
    <t>16Pays</t>
  </si>
  <si>
    <t>Emoji_Drapeau_Lib</t>
  </si>
  <si>
    <t>Rep.slovaque</t>
  </si>
  <si>
    <t>:at:Autriche</t>
  </si>
  <si>
    <t>:be:Belgique</t>
  </si>
  <si>
    <t>:de:Allemagne</t>
  </si>
  <si>
    <t>:es:Espagne</t>
  </si>
  <si>
    <t>:ee:Estonie</t>
  </si>
  <si>
    <t>:fi:Finlande</t>
  </si>
  <si>
    <t>:fr:France</t>
  </si>
  <si>
    <t>:gr:GrÃ¨ce</t>
  </si>
  <si>
    <t>:ie:Irlande</t>
  </si>
  <si>
    <t>:it:Italie</t>
  </si>
  <si>
    <t>:lt:Lituanie</t>
  </si>
  <si>
    <t>:lu:Luxembourg</t>
  </si>
  <si>
    <t>:lv:Lettonie</t>
  </si>
  <si>
    <t>:nl:Pays-Bas</t>
  </si>
  <si>
    <t>:pt:Portugal</t>
  </si>
  <si>
    <t>:sk:Rep.slovaque</t>
  </si>
  <si>
    <t>RepSlovaque</t>
  </si>
  <si>
    <t>Nom_pays</t>
  </si>
  <si>
    <t>Label</t>
  </si>
  <si>
    <t>Nom_et_Label</t>
  </si>
  <si>
    <t>Colonnes conservée = 1 / 0 sinon</t>
  </si>
  <si>
    <t>https://app.datawrapper.de/fahmkmkhyz/edit/cJxqv/visualize#refine</t>
  </si>
  <si>
    <t>https://www.datawrapper.de/_/YX6ng/?v=4</t>
  </si>
  <si>
    <t xml:space="preserve">Visuel ok … </t>
  </si>
  <si>
    <t>Mieux : Ajouter cercle proportionnel au PIB/hab</t>
  </si>
  <si>
    <t>Base Pièces Euros de chaque pays --&gt; dossier  IMG/Pieces</t>
  </si>
  <si>
    <t>at.png</t>
  </si>
  <si>
    <t>fr.png etc …</t>
  </si>
  <si>
    <t>Visuel obtenu avec R sur la base de données entrées en dur mais qui vont changer j'ai constaté quelques petites erreurs à fignoler mais l'idée c'était déjà d'avoir un visuel</t>
  </si>
  <si>
    <t>Amélioration</t>
  </si>
  <si>
    <t>Police --&gt; Peut pas les changer …</t>
  </si>
  <si>
    <t xml:space="preserve">Interactivité ? --&gt; Comme sur ma V0 --&gt; </t>
  </si>
  <si>
    <t>IDEAL : deux pays l’un par rapport à l’autre</t>
  </si>
  <si>
    <t>On veut comparer à la moyenne européenne OU on veut voir ceux qui sont dessous pour tous les critères</t>
  </si>
  <si>
    <t xml:space="preserve">Esthétique </t>
  </si>
  <si>
    <t>Eventuellement</t>
  </si>
  <si>
    <t>Légende à modif</t>
  </si>
  <si>
    <t xml:space="preserve">Au survol, </t>
  </si>
  <si>
    <t>Tooltip avec les valeurs (réelles) et non celles qui ont juste servi à faire le graph</t>
  </si>
  <si>
    <t>Highlight le pays souhaité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</si>
</sst>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  <numFmt numFmtId="167" formatCode="0.000"/>
    <numFmt numFmtId="168" formatCode="0.0000"/>
    <numFmt numFmtId="171" formatCode="0.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0"/>
      <color theme="1"/>
      <name val="Arial Unicode MS"/>
      <family val="2"/>
    </font>
    <font>
      <sz val="16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22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8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0" fillId="0" borderId="6" xfId="0" applyNumberFormat="1" applyBorder="1"/>
    <xf numFmtId="164" fontId="0" fillId="0" borderId="0" xfId="0" applyNumberFormat="1"/>
    <xf numFmtId="0" fontId="0" fillId="0" borderId="7" xfId="0" applyBorder="1" applyAlignment="1">
      <alignment horizontal="center"/>
    </xf>
    <xf numFmtId="165" fontId="0" fillId="0" borderId="0" xfId="2" applyNumberFormat="1" applyFont="1" applyBorder="1"/>
    <xf numFmtId="165" fontId="0" fillId="0" borderId="7" xfId="2" applyNumberFormat="1" applyFont="1" applyBorder="1"/>
    <xf numFmtId="0" fontId="0" fillId="0" borderId="5" xfId="0" applyBorder="1" applyAlignment="1">
      <alignment horizontal="center"/>
    </xf>
    <xf numFmtId="0" fontId="2" fillId="0" borderId="0" xfId="0" applyFont="1"/>
    <xf numFmtId="164" fontId="2" fillId="0" borderId="6" xfId="0" applyNumberFormat="1" applyFont="1" applyBorder="1"/>
    <xf numFmtId="9" fontId="2" fillId="0" borderId="8" xfId="2" applyFont="1" applyBorder="1"/>
    <xf numFmtId="9" fontId="2" fillId="0" borderId="0" xfId="2" applyFont="1" applyBorder="1"/>
    <xf numFmtId="9" fontId="2" fillId="0" borderId="9" xfId="2" applyFont="1" applyBorder="1"/>
    <xf numFmtId="0" fontId="2" fillId="0" borderId="7" xfId="0" applyFont="1" applyBorder="1" applyAlignment="1">
      <alignment horizontal="center"/>
    </xf>
    <xf numFmtId="165" fontId="2" fillId="0" borderId="0" xfId="2" applyNumberFormat="1" applyFont="1" applyBorder="1"/>
    <xf numFmtId="165" fontId="2" fillId="0" borderId="7" xfId="2" applyNumberFormat="1" applyFont="1" applyBorder="1"/>
    <xf numFmtId="0" fontId="2" fillId="0" borderId="5" xfId="0" applyFont="1" applyBorder="1" applyAlignment="1">
      <alignment horizontal="center"/>
    </xf>
    <xf numFmtId="9" fontId="0" fillId="0" borderId="8" xfId="2" applyFont="1" applyBorder="1"/>
    <xf numFmtId="9" fontId="0" fillId="0" borderId="0" xfId="2" applyFont="1" applyBorder="1"/>
    <xf numFmtId="9" fontId="0" fillId="0" borderId="9" xfId="2" applyFont="1" applyBorder="1"/>
    <xf numFmtId="0" fontId="4" fillId="2" borderId="7" xfId="0" applyFont="1" applyFill="1" applyBorder="1" applyAlignment="1">
      <alignment horizontal="center"/>
    </xf>
    <xf numFmtId="0" fontId="5" fillId="0" borderId="0" xfId="0" applyFont="1"/>
    <xf numFmtId="164" fontId="5" fillId="0" borderId="6" xfId="0" applyNumberFormat="1" applyFont="1" applyBorder="1"/>
    <xf numFmtId="9" fontId="5" fillId="0" borderId="8" xfId="2" applyFont="1" applyBorder="1"/>
    <xf numFmtId="9" fontId="5" fillId="0" borderId="0" xfId="2" applyFont="1" applyBorder="1"/>
    <xf numFmtId="9" fontId="5" fillId="0" borderId="9" xfId="2" applyFont="1" applyBorder="1"/>
    <xf numFmtId="0" fontId="5" fillId="0" borderId="7" xfId="0" applyFont="1" applyBorder="1" applyAlignment="1">
      <alignment horizontal="center"/>
    </xf>
    <xf numFmtId="165" fontId="5" fillId="0" borderId="0" xfId="2" applyNumberFormat="1" applyFont="1" applyBorder="1"/>
    <xf numFmtId="165" fontId="5" fillId="0" borderId="7" xfId="2" applyNumberFormat="1" applyFont="1" applyBorder="1"/>
    <xf numFmtId="0" fontId="5" fillId="0" borderId="5" xfId="0" applyFont="1" applyBorder="1" applyAlignment="1">
      <alignment horizontal="center"/>
    </xf>
    <xf numFmtId="164" fontId="5" fillId="0" borderId="10" xfId="0" applyNumberFormat="1" applyFont="1" applyBorder="1"/>
    <xf numFmtId="0" fontId="5" fillId="0" borderId="11" xfId="0" applyFont="1" applyBorder="1" applyAlignment="1">
      <alignment horizontal="center"/>
    </xf>
    <xf numFmtId="165" fontId="5" fillId="0" borderId="10" xfId="2" applyNumberFormat="1" applyFont="1" applyBorder="1"/>
    <xf numFmtId="165" fontId="5" fillId="0" borderId="11" xfId="2" applyNumberFormat="1" applyFont="1" applyBorder="1"/>
    <xf numFmtId="0" fontId="5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2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166" fontId="0" fillId="0" borderId="0" xfId="1" applyNumberFormat="1" applyFont="1" applyBorder="1"/>
    <xf numFmtId="2" fontId="0" fillId="0" borderId="0" xfId="1" applyNumberFormat="1" applyFont="1" applyBorder="1"/>
    <xf numFmtId="9" fontId="0" fillId="0" borderId="0" xfId="2" applyFont="1" applyFill="1" applyBorder="1"/>
    <xf numFmtId="0" fontId="4" fillId="0" borderId="7" xfId="0" applyFont="1" applyBorder="1" applyAlignment="1">
      <alignment horizontal="center"/>
    </xf>
    <xf numFmtId="9" fontId="0" fillId="0" borderId="6" xfId="2" applyFont="1" applyBorder="1"/>
    <xf numFmtId="9" fontId="2" fillId="0" borderId="0" xfId="2" applyFont="1"/>
    <xf numFmtId="9" fontId="5" fillId="0" borderId="0" xfId="2" applyFont="1"/>
    <xf numFmtId="165" fontId="0" fillId="0" borderId="0" xfId="0" applyNumberFormat="1"/>
    <xf numFmtId="10" fontId="0" fillId="0" borderId="0" xfId="0" applyNumberFormat="1"/>
    <xf numFmtId="2" fontId="2" fillId="0" borderId="0" xfId="0" applyNumberFormat="1" applyFont="1" applyAlignment="1">
      <alignment horizontal="center"/>
    </xf>
    <xf numFmtId="166" fontId="2" fillId="0" borderId="0" xfId="1" applyNumberFormat="1" applyFont="1" applyBorder="1"/>
    <xf numFmtId="2" fontId="2" fillId="0" borderId="0" xfId="1" applyNumberFormat="1" applyFont="1" applyBorder="1"/>
    <xf numFmtId="9" fontId="2" fillId="0" borderId="0" xfId="2" applyFont="1" applyFill="1" applyBorder="1"/>
    <xf numFmtId="165" fontId="2" fillId="0" borderId="0" xfId="0" applyNumberFormat="1" applyFont="1"/>
    <xf numFmtId="10" fontId="2" fillId="0" borderId="0" xfId="0" applyNumberFormat="1" applyFont="1"/>
    <xf numFmtId="2" fontId="1" fillId="0" borderId="0" xfId="1" applyNumberFormat="1" applyFont="1" applyBorder="1"/>
    <xf numFmtId="166" fontId="5" fillId="0" borderId="0" xfId="1" applyNumberFormat="1" applyFont="1" applyBorder="1"/>
    <xf numFmtId="165" fontId="5" fillId="0" borderId="0" xfId="0" applyNumberFormat="1" applyFont="1"/>
    <xf numFmtId="10" fontId="5" fillId="0" borderId="0" xfId="0" applyNumberFormat="1" applyFont="1"/>
    <xf numFmtId="166" fontId="5" fillId="0" borderId="10" xfId="1" applyNumberFormat="1" applyFont="1" applyBorder="1"/>
    <xf numFmtId="9" fontId="0" fillId="0" borderId="17" xfId="2" applyFont="1" applyBorder="1"/>
    <xf numFmtId="165" fontId="0" fillId="0" borderId="10" xfId="2" applyNumberFormat="1" applyFont="1" applyBorder="1"/>
    <xf numFmtId="0" fontId="5" fillId="0" borderId="10" xfId="0" applyFont="1" applyBorder="1"/>
    <xf numFmtId="0" fontId="8" fillId="3" borderId="16" xfId="0" applyFont="1" applyFill="1" applyBorder="1" applyAlignment="1">
      <alignment horizontal="center"/>
    </xf>
    <xf numFmtId="0" fontId="8" fillId="0" borderId="0" xfId="0" applyFont="1"/>
    <xf numFmtId="9" fontId="8" fillId="0" borderId="0" xfId="2" applyFont="1"/>
    <xf numFmtId="165" fontId="8" fillId="0" borderId="0" xfId="0" applyNumberFormat="1" applyFont="1"/>
    <xf numFmtId="10" fontId="8" fillId="0" borderId="0" xfId="0" applyNumberFormat="1" applyFont="1"/>
    <xf numFmtId="9" fontId="1" fillId="0" borderId="7" xfId="2" applyFont="1" applyBorder="1"/>
    <xf numFmtId="9" fontId="0" fillId="0" borderId="10" xfId="2" applyFont="1" applyBorder="1"/>
    <xf numFmtId="9" fontId="1" fillId="0" borderId="11" xfId="2" applyFont="1" applyBorder="1"/>
    <xf numFmtId="165" fontId="0" fillId="0" borderId="6" xfId="2" applyNumberFormat="1" applyFont="1" applyBorder="1"/>
    <xf numFmtId="165" fontId="0" fillId="0" borderId="17" xfId="2" applyNumberFormat="1" applyFont="1" applyBorder="1"/>
    <xf numFmtId="165" fontId="0" fillId="0" borderId="11" xfId="2" applyNumberFormat="1" applyFont="1" applyBorder="1"/>
    <xf numFmtId="9" fontId="1" fillId="0" borderId="0" xfId="2" applyFont="1" applyBorder="1"/>
    <xf numFmtId="166" fontId="0" fillId="0" borderId="6" xfId="1" applyNumberFormat="1" applyFont="1" applyBorder="1"/>
    <xf numFmtId="166" fontId="0" fillId="0" borderId="7" xfId="1" applyNumberFormat="1" applyFont="1" applyBorder="1"/>
    <xf numFmtId="166" fontId="2" fillId="0" borderId="6" xfId="1" applyNumberFormat="1" applyFont="1" applyBorder="1"/>
    <xf numFmtId="166" fontId="2" fillId="0" borderId="7" xfId="1" applyNumberFormat="1" applyFont="1" applyBorder="1"/>
    <xf numFmtId="166" fontId="5" fillId="0" borderId="6" xfId="1" applyNumberFormat="1" applyFont="1" applyBorder="1"/>
    <xf numFmtId="166" fontId="5" fillId="0" borderId="7" xfId="1" applyNumberFormat="1" applyFont="1" applyBorder="1"/>
    <xf numFmtId="166" fontId="5" fillId="0" borderId="17" xfId="1" applyNumberFormat="1" applyFont="1" applyBorder="1"/>
    <xf numFmtId="166" fontId="5" fillId="0" borderId="11" xfId="1" applyNumberFormat="1" applyFont="1" applyBorder="1"/>
    <xf numFmtId="9" fontId="0" fillId="0" borderId="7" xfId="2" applyFont="1" applyBorder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/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5" fontId="0" fillId="0" borderId="0" xfId="2" applyNumberFormat="1" applyFont="1"/>
    <xf numFmtId="166" fontId="2" fillId="0" borderId="0" xfId="1" applyNumberFormat="1" applyFont="1"/>
    <xf numFmtId="0" fontId="11" fillId="0" borderId="0" xfId="0" applyFont="1"/>
    <xf numFmtId="0" fontId="12" fillId="0" borderId="0" xfId="0" applyFont="1"/>
    <xf numFmtId="167" fontId="2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0" fontId="0" fillId="2" borderId="0" xfId="0" applyFill="1"/>
    <xf numFmtId="164" fontId="5" fillId="0" borderId="17" xfId="0" applyNumberFormat="1" applyFont="1" applyBorder="1"/>
    <xf numFmtId="9" fontId="5" fillId="0" borderId="10" xfId="2" applyFont="1" applyBorder="1"/>
    <xf numFmtId="165" fontId="5" fillId="0" borderId="17" xfId="2" applyNumberFormat="1" applyFont="1" applyBorder="1"/>
    <xf numFmtId="0" fontId="5" fillId="0" borderId="1" xfId="0" applyFont="1" applyBorder="1"/>
    <xf numFmtId="0" fontId="5" fillId="0" borderId="2" xfId="0" applyFont="1" applyBorder="1"/>
    <xf numFmtId="164" fontId="0" fillId="0" borderId="1" xfId="0" applyNumberFormat="1" applyBorder="1"/>
    <xf numFmtId="164" fontId="0" fillId="0" borderId="2" xfId="0" applyNumberFormat="1" applyBorder="1"/>
    <xf numFmtId="9" fontId="0" fillId="0" borderId="18" xfId="2" applyFont="1" applyBorder="1"/>
    <xf numFmtId="9" fontId="0" fillId="0" borderId="2" xfId="2" applyFont="1" applyBorder="1"/>
    <xf numFmtId="9" fontId="0" fillId="0" borderId="19" xfId="2" applyFont="1" applyBorder="1"/>
    <xf numFmtId="0" fontId="0" fillId="0" borderId="3" xfId="0" applyBorder="1" applyAlignment="1">
      <alignment horizontal="center"/>
    </xf>
    <xf numFmtId="165" fontId="0" fillId="0" borderId="2" xfId="2" applyNumberFormat="1" applyFont="1" applyBorder="1"/>
    <xf numFmtId="165" fontId="0" fillId="0" borderId="3" xfId="2" applyNumberFormat="1" applyFont="1" applyBorder="1"/>
    <xf numFmtId="0" fontId="0" fillId="0" borderId="4" xfId="0" applyBorder="1" applyAlignment="1">
      <alignment horizontal="center"/>
    </xf>
    <xf numFmtId="0" fontId="0" fillId="0" borderId="3" xfId="2" applyNumberFormat="1" applyFont="1" applyFill="1" applyBorder="1"/>
    <xf numFmtId="0" fontId="5" fillId="0" borderId="6" xfId="0" applyFont="1" applyBorder="1"/>
    <xf numFmtId="0" fontId="0" fillId="0" borderId="7" xfId="2" applyNumberFormat="1" applyFont="1" applyFill="1" applyBorder="1"/>
    <xf numFmtId="164" fontId="5" fillId="0" borderId="0" xfId="0" applyNumberFormat="1" applyFont="1"/>
    <xf numFmtId="9" fontId="5" fillId="0" borderId="20" xfId="2" applyFont="1" applyBorder="1"/>
    <xf numFmtId="9" fontId="5" fillId="0" borderId="21" xfId="2" applyFont="1" applyBorder="1"/>
    <xf numFmtId="0" fontId="0" fillId="0" borderId="11" xfId="2" applyNumberFormat="1" applyFont="1" applyFill="1" applyBorder="1"/>
    <xf numFmtId="0" fontId="0" fillId="0" borderId="1" xfId="0" applyBorder="1"/>
    <xf numFmtId="0" fontId="0" fillId="0" borderId="2" xfId="0" applyBorder="1"/>
    <xf numFmtId="0" fontId="2" fillId="0" borderId="6" xfId="0" applyFont="1" applyBorder="1"/>
    <xf numFmtId="164" fontId="2" fillId="0" borderId="0" xfId="0" applyNumberFormat="1" applyFont="1"/>
    <xf numFmtId="0" fontId="0" fillId="0" borderId="6" xfId="0" applyBorder="1"/>
    <xf numFmtId="0" fontId="0" fillId="0" borderId="17" xfId="0" applyBorder="1"/>
    <xf numFmtId="0" fontId="0" fillId="0" borderId="10" xfId="0" applyBorder="1"/>
    <xf numFmtId="164" fontId="0" fillId="0" borderId="17" xfId="0" applyNumberFormat="1" applyBorder="1"/>
    <xf numFmtId="164" fontId="0" fillId="0" borderId="10" xfId="0" applyNumberFormat="1" applyBorder="1"/>
    <xf numFmtId="9" fontId="0" fillId="0" borderId="20" xfId="2" applyFont="1" applyBorder="1"/>
    <xf numFmtId="9" fontId="0" fillId="0" borderId="21" xfId="2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1" applyNumberFormat="1" applyFont="1" applyBorder="1"/>
    <xf numFmtId="9" fontId="5" fillId="0" borderId="0" xfId="2" applyFont="1" applyFill="1" applyBorder="1"/>
    <xf numFmtId="9" fontId="5" fillId="0" borderId="6" xfId="2" applyFont="1" applyBorder="1"/>
    <xf numFmtId="165" fontId="5" fillId="0" borderId="6" xfId="2" applyNumberFormat="1" applyFont="1" applyBorder="1"/>
    <xf numFmtId="2" fontId="5" fillId="0" borderId="10" xfId="0" applyNumberFormat="1" applyFont="1" applyBorder="1" applyAlignment="1">
      <alignment horizontal="center"/>
    </xf>
    <xf numFmtId="2" fontId="5" fillId="0" borderId="10" xfId="1" applyNumberFormat="1" applyFont="1" applyBorder="1"/>
    <xf numFmtId="9" fontId="5" fillId="0" borderId="10" xfId="2" applyFont="1" applyFill="1" applyBorder="1"/>
    <xf numFmtId="9" fontId="5" fillId="0" borderId="17" xfId="2" applyFont="1" applyBorder="1"/>
    <xf numFmtId="166" fontId="1" fillId="0" borderId="0" xfId="1" applyNumberFormat="1" applyFont="1" applyBorder="1"/>
    <xf numFmtId="9" fontId="1" fillId="0" borderId="0" xfId="2" applyFont="1" applyFill="1" applyBorder="1"/>
    <xf numFmtId="9" fontId="1" fillId="0" borderId="6" xfId="2" applyFont="1" applyBorder="1"/>
    <xf numFmtId="165" fontId="1" fillId="0" borderId="6" xfId="2" applyNumberFormat="1" applyFont="1" applyBorder="1"/>
    <xf numFmtId="165" fontId="1" fillId="0" borderId="0" xfId="2" applyNumberFormat="1" applyFont="1" applyBorder="1"/>
    <xf numFmtId="165" fontId="1" fillId="0" borderId="7" xfId="2" applyNumberFormat="1" applyFont="1" applyBorder="1"/>
    <xf numFmtId="166" fontId="1" fillId="0" borderId="6" xfId="1" applyNumberFormat="1" applyFont="1" applyBorder="1"/>
    <xf numFmtId="166" fontId="1" fillId="0" borderId="7" xfId="1" applyNumberFormat="1" applyFont="1" applyBorder="1"/>
    <xf numFmtId="9" fontId="1" fillId="0" borderId="8" xfId="2" applyFont="1" applyBorder="1"/>
    <xf numFmtId="9" fontId="1" fillId="0" borderId="9" xfId="2" applyFont="1" applyBorder="1"/>
    <xf numFmtId="0" fontId="1" fillId="0" borderId="7" xfId="2" applyNumberFormat="1" applyFont="1" applyFill="1" applyBorder="1"/>
    <xf numFmtId="9" fontId="2" fillId="0" borderId="6" xfId="2" applyFont="1" applyBorder="1"/>
    <xf numFmtId="9" fontId="2" fillId="0" borderId="7" xfId="2" applyFont="1" applyBorder="1"/>
    <xf numFmtId="165" fontId="2" fillId="0" borderId="6" xfId="2" applyNumberFormat="1" applyFont="1" applyBorder="1"/>
    <xf numFmtId="9" fontId="0" fillId="0" borderId="0" xfId="0" applyNumberFormat="1"/>
    <xf numFmtId="0" fontId="2" fillId="6" borderId="0" xfId="0" applyFont="1" applyFill="1"/>
    <xf numFmtId="0" fontId="14" fillId="6" borderId="0" xfId="0" applyFont="1" applyFill="1"/>
    <xf numFmtId="165" fontId="14" fillId="6" borderId="0" xfId="2" applyNumberFormat="1" applyFont="1" applyFill="1"/>
    <xf numFmtId="3" fontId="14" fillId="6" borderId="0" xfId="0" applyNumberFormat="1" applyFont="1" applyFill="1"/>
    <xf numFmtId="0" fontId="14" fillId="0" borderId="0" xfId="0" applyFont="1"/>
    <xf numFmtId="9" fontId="14" fillId="0" borderId="0" xfId="2" applyFont="1"/>
    <xf numFmtId="9" fontId="14" fillId="0" borderId="0" xfId="2" applyFont="1" applyAlignment="1">
      <alignment horizontal="center"/>
    </xf>
    <xf numFmtId="3" fontId="0" fillId="0" borderId="0" xfId="0" applyNumberFormat="1"/>
    <xf numFmtId="0" fontId="15" fillId="0" borderId="0" xfId="0" applyFont="1"/>
    <xf numFmtId="165" fontId="15" fillId="6" borderId="0" xfId="2" applyNumberFormat="1" applyFont="1" applyFill="1"/>
    <xf numFmtId="165" fontId="15" fillId="0" borderId="0" xfId="2" applyNumberFormat="1" applyFont="1"/>
    <xf numFmtId="3" fontId="15" fillId="6" borderId="0" xfId="0" applyNumberFormat="1" applyFont="1" applyFill="1"/>
    <xf numFmtId="3" fontId="15" fillId="0" borderId="0" xfId="0" applyNumberFormat="1" applyFont="1"/>
    <xf numFmtId="9" fontId="2" fillId="0" borderId="0" xfId="2" applyFont="1" applyAlignment="1">
      <alignment horizontal="center"/>
    </xf>
    <xf numFmtId="165" fontId="16" fillId="7" borderId="0" xfId="2" applyNumberFormat="1" applyFont="1" applyFill="1"/>
    <xf numFmtId="165" fontId="14" fillId="0" borderId="0" xfId="2" applyNumberFormat="1" applyFont="1"/>
    <xf numFmtId="3" fontId="16" fillId="7" borderId="0" xfId="0" applyNumberFormat="1" applyFont="1" applyFill="1"/>
    <xf numFmtId="3" fontId="14" fillId="0" borderId="0" xfId="0" applyNumberFormat="1" applyFont="1"/>
    <xf numFmtId="165" fontId="17" fillId="7" borderId="0" xfId="2" applyNumberFormat="1" applyFont="1" applyFill="1"/>
    <xf numFmtId="165" fontId="1" fillId="0" borderId="0" xfId="2" applyNumberFormat="1" applyFont="1"/>
    <xf numFmtId="3" fontId="17" fillId="7" borderId="0" xfId="0" applyNumberFormat="1" applyFont="1" applyFill="1"/>
    <xf numFmtId="9" fontId="0" fillId="0" borderId="0" xfId="2" applyFont="1" applyAlignment="1">
      <alignment horizontal="center"/>
    </xf>
    <xf numFmtId="0" fontId="0" fillId="6" borderId="0" xfId="0" applyFill="1"/>
    <xf numFmtId="165" fontId="1" fillId="6" borderId="0" xfId="2" applyNumberFormat="1" applyFont="1" applyFill="1"/>
    <xf numFmtId="9" fontId="1" fillId="6" borderId="0" xfId="2" applyFont="1" applyFill="1"/>
    <xf numFmtId="3" fontId="0" fillId="6" borderId="0" xfId="0" applyNumberFormat="1" applyFill="1"/>
    <xf numFmtId="165" fontId="13" fillId="6" borderId="0" xfId="2" applyNumberFormat="1" applyFont="1" applyFill="1"/>
    <xf numFmtId="165" fontId="2" fillId="0" borderId="0" xfId="2" applyNumberFormat="1" applyFont="1"/>
    <xf numFmtId="3" fontId="2" fillId="0" borderId="0" xfId="0" applyNumberFormat="1" applyFont="1"/>
    <xf numFmtId="9" fontId="0" fillId="0" borderId="11" xfId="2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7" xfId="0" applyBorder="1" applyAlignment="1">
      <alignment horizontal="center"/>
    </xf>
    <xf numFmtId="166" fontId="0" fillId="0" borderId="17" xfId="1" applyNumberFormat="1" applyFont="1" applyBorder="1"/>
    <xf numFmtId="166" fontId="2" fillId="8" borderId="13" xfId="1" applyNumberFormat="1" applyFont="1" applyFill="1" applyBorder="1"/>
    <xf numFmtId="166" fontId="2" fillId="8" borderId="14" xfId="1" applyNumberFormat="1" applyFont="1" applyFill="1" applyBorder="1"/>
    <xf numFmtId="166" fontId="2" fillId="8" borderId="15" xfId="1" applyNumberFormat="1" applyFont="1" applyFill="1" applyBorder="1"/>
    <xf numFmtId="0" fontId="0" fillId="9" borderId="15" xfId="0" applyFill="1" applyBorder="1"/>
    <xf numFmtId="3" fontId="6" fillId="9" borderId="13" xfId="0" applyNumberFormat="1" applyFont="1" applyFill="1" applyBorder="1"/>
    <xf numFmtId="3" fontId="6" fillId="9" borderId="15" xfId="0" applyNumberFormat="1" applyFont="1" applyFill="1" applyBorder="1"/>
    <xf numFmtId="3" fontId="2" fillId="9" borderId="13" xfId="0" applyNumberFormat="1" applyFont="1" applyFill="1" applyBorder="1"/>
    <xf numFmtId="165" fontId="2" fillId="9" borderId="15" xfId="2" applyNumberFormat="1" applyFont="1" applyFill="1" applyBorder="1"/>
    <xf numFmtId="9" fontId="2" fillId="8" borderId="13" xfId="2" applyFont="1" applyFill="1" applyBorder="1"/>
    <xf numFmtId="9" fontId="2" fillId="8" borderId="14" xfId="2" applyFont="1" applyFill="1" applyBorder="1"/>
    <xf numFmtId="9" fontId="2" fillId="8" borderId="15" xfId="2" applyFont="1" applyFill="1" applyBorder="1"/>
    <xf numFmtId="43" fontId="0" fillId="0" borderId="0" xfId="1" applyFont="1"/>
    <xf numFmtId="0" fontId="0" fillId="0" borderId="7" xfId="0" applyBorder="1"/>
    <xf numFmtId="0" fontId="0" fillId="0" borderId="11" xfId="0" applyBorder="1"/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1" fontId="0" fillId="0" borderId="0" xfId="0" applyNumberFormat="1"/>
    <xf numFmtId="1" fontId="2" fillId="0" borderId="0" xfId="0" applyNumberFormat="1" applyFont="1"/>
    <xf numFmtId="0" fontId="0" fillId="3" borderId="0" xfId="0" applyFill="1"/>
    <xf numFmtId="9" fontId="7" fillId="0" borderId="0" xfId="2" applyFont="1" applyAlignment="1">
      <alignment horizontal="right" wrapText="1"/>
    </xf>
    <xf numFmtId="168" fontId="0" fillId="0" borderId="0" xfId="0" applyNumberFormat="1"/>
    <xf numFmtId="164" fontId="5" fillId="9" borderId="17" xfId="0" applyNumberFormat="1" applyFont="1" applyFill="1" applyBorder="1"/>
    <xf numFmtId="164" fontId="5" fillId="9" borderId="10" xfId="0" applyNumberFormat="1" applyFont="1" applyFill="1" applyBorder="1"/>
    <xf numFmtId="9" fontId="5" fillId="9" borderId="10" xfId="2" applyFont="1" applyFill="1" applyBorder="1"/>
    <xf numFmtId="9" fontId="5" fillId="9" borderId="11" xfId="2" applyFont="1" applyFill="1" applyBorder="1"/>
    <xf numFmtId="0" fontId="5" fillId="9" borderId="12" xfId="0" applyFont="1" applyFill="1" applyBorder="1" applyAlignment="1">
      <alignment horizontal="center"/>
    </xf>
    <xf numFmtId="165" fontId="5" fillId="9" borderId="17" xfId="2" applyNumberFormat="1" applyFont="1" applyFill="1" applyBorder="1"/>
    <xf numFmtId="165" fontId="5" fillId="9" borderId="10" xfId="2" applyNumberFormat="1" applyFont="1" applyFill="1" applyBorder="1"/>
    <xf numFmtId="165" fontId="5" fillId="9" borderId="11" xfId="2" applyNumberFormat="1" applyFont="1" applyFill="1" applyBorder="1"/>
    <xf numFmtId="0" fontId="8" fillId="9" borderId="16" xfId="0" applyFont="1" applyFill="1" applyBorder="1" applyAlignment="1">
      <alignment horizontal="center"/>
    </xf>
    <xf numFmtId="2" fontId="6" fillId="9" borderId="10" xfId="1" applyNumberFormat="1" applyFont="1" applyFill="1" applyBorder="1"/>
    <xf numFmtId="166" fontId="8" fillId="9" borderId="0" xfId="1" applyNumberFormat="1" applyFont="1" applyFill="1" applyBorder="1"/>
    <xf numFmtId="9" fontId="6" fillId="9" borderId="10" xfId="2" applyFont="1" applyFill="1" applyBorder="1"/>
    <xf numFmtId="9" fontId="0" fillId="9" borderId="17" xfId="2" applyFont="1" applyFill="1" applyBorder="1"/>
    <xf numFmtId="9" fontId="0" fillId="9" borderId="10" xfId="2" applyFont="1" applyFill="1" applyBorder="1"/>
    <xf numFmtId="9" fontId="1" fillId="9" borderId="11" xfId="2" applyFont="1" applyFill="1" applyBorder="1"/>
    <xf numFmtId="0" fontId="5" fillId="9" borderId="10" xfId="0" applyFont="1" applyFill="1" applyBorder="1"/>
    <xf numFmtId="165" fontId="0" fillId="9" borderId="17" xfId="2" applyNumberFormat="1" applyFont="1" applyFill="1" applyBorder="1"/>
    <xf numFmtId="165" fontId="0" fillId="9" borderId="10" xfId="2" applyNumberFormat="1" applyFont="1" applyFill="1" applyBorder="1"/>
    <xf numFmtId="165" fontId="0" fillId="9" borderId="11" xfId="2" applyNumberFormat="1" applyFont="1" applyFill="1" applyBorder="1"/>
    <xf numFmtId="166" fontId="14" fillId="9" borderId="13" xfId="1" applyNumberFormat="1" applyFont="1" applyFill="1" applyBorder="1"/>
    <xf numFmtId="166" fontId="14" fillId="9" borderId="15" xfId="1" applyNumberFormat="1" applyFont="1" applyFill="1" applyBorder="1"/>
    <xf numFmtId="0" fontId="2" fillId="10" borderId="2" xfId="0" applyFont="1" applyFill="1" applyBorder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2" fillId="10" borderId="0" xfId="0" applyFont="1" applyFill="1" applyAlignment="1">
      <alignment wrapText="1"/>
    </xf>
    <xf numFmtId="0" fontId="2" fillId="10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165" fontId="14" fillId="9" borderId="17" xfId="2" applyNumberFormat="1" applyFont="1" applyFill="1" applyBorder="1"/>
    <xf numFmtId="165" fontId="14" fillId="9" borderId="10" xfId="2" applyNumberFormat="1" applyFont="1" applyFill="1" applyBorder="1"/>
    <xf numFmtId="0" fontId="0" fillId="11" borderId="17" xfId="0" applyFill="1" applyBorder="1"/>
    <xf numFmtId="0" fontId="0" fillId="11" borderId="10" xfId="0" applyFill="1" applyBorder="1"/>
    <xf numFmtId="0" fontId="2" fillId="11" borderId="6" xfId="0" applyFont="1" applyFill="1" applyBorder="1"/>
    <xf numFmtId="0" fontId="2" fillId="11" borderId="0" xfId="0" applyFont="1" applyFill="1"/>
    <xf numFmtId="0" fontId="0" fillId="11" borderId="6" xfId="0" applyFill="1" applyBorder="1"/>
    <xf numFmtId="0" fontId="0" fillId="11" borderId="0" xfId="0" applyFill="1"/>
    <xf numFmtId="0" fontId="5" fillId="11" borderId="6" xfId="0" applyFont="1" applyFill="1" applyBorder="1"/>
    <xf numFmtId="0" fontId="5" fillId="11" borderId="0" xfId="0" applyFont="1" applyFill="1"/>
    <xf numFmtId="0" fontId="5" fillId="11" borderId="17" xfId="0" applyFont="1" applyFill="1" applyBorder="1"/>
    <xf numFmtId="0" fontId="5" fillId="11" borderId="10" xfId="0" applyFont="1" applyFill="1" applyBorder="1"/>
    <xf numFmtId="0" fontId="5" fillId="9" borderId="0" xfId="0" applyFont="1" applyFill="1" applyAlignment="1">
      <alignment horizontal="center"/>
    </xf>
    <xf numFmtId="0" fontId="18" fillId="0" borderId="0" xfId="0" applyFont="1"/>
    <xf numFmtId="0" fontId="2" fillId="11" borderId="7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Border="1"/>
    <xf numFmtId="164" fontId="2" fillId="0" borderId="0" xfId="0" applyNumberFormat="1" applyFont="1" applyAlignment="1">
      <alignment horizontal="center"/>
    </xf>
    <xf numFmtId="164" fontId="2" fillId="0" borderId="0" xfId="1" applyNumberFormat="1" applyFont="1" applyBorder="1"/>
    <xf numFmtId="164" fontId="5" fillId="0" borderId="0" xfId="0" applyNumberFormat="1" applyFont="1" applyAlignment="1">
      <alignment horizontal="center"/>
    </xf>
    <xf numFmtId="164" fontId="5" fillId="0" borderId="0" xfId="1" applyNumberFormat="1" applyFont="1" applyBorder="1"/>
    <xf numFmtId="164" fontId="1" fillId="0" borderId="0" xfId="1" applyNumberFormat="1" applyFont="1" applyBorder="1"/>
    <xf numFmtId="164" fontId="5" fillId="0" borderId="10" xfId="0" applyNumberFormat="1" applyFont="1" applyBorder="1" applyAlignment="1">
      <alignment horizontal="center"/>
    </xf>
    <xf numFmtId="164" fontId="5" fillId="0" borderId="10" xfId="1" applyNumberFormat="1" applyFont="1" applyBorder="1"/>
    <xf numFmtId="43" fontId="5" fillId="0" borderId="0" xfId="1" applyFont="1"/>
    <xf numFmtId="9" fontId="6" fillId="9" borderId="0" xfId="2" applyFont="1" applyFill="1" applyBorder="1"/>
    <xf numFmtId="9" fontId="0" fillId="0" borderId="10" xfId="2" applyFont="1" applyFill="1" applyBorder="1"/>
    <xf numFmtId="9" fontId="1" fillId="9" borderId="10" xfId="2" applyFont="1" applyFill="1" applyBorder="1"/>
    <xf numFmtId="1" fontId="1" fillId="0" borderId="0" xfId="2" applyNumberFormat="1" applyFont="1" applyBorder="1"/>
    <xf numFmtId="1" fontId="5" fillId="0" borderId="0" xfId="2" applyNumberFormat="1" applyFont="1" applyBorder="1"/>
    <xf numFmtId="1" fontId="5" fillId="0" borderId="10" xfId="2" applyNumberFormat="1" applyFont="1" applyBorder="1"/>
    <xf numFmtId="9" fontId="1" fillId="3" borderId="10" xfId="2" applyFont="1" applyFill="1" applyBorder="1"/>
    <xf numFmtId="9" fontId="1" fillId="9" borderId="17" xfId="2" applyFont="1" applyFill="1" applyBorder="1"/>
    <xf numFmtId="9" fontId="1" fillId="0" borderId="1" xfId="2" applyFont="1" applyBorder="1"/>
    <xf numFmtId="9" fontId="1" fillId="0" borderId="3" xfId="2" applyFont="1" applyBorder="1"/>
    <xf numFmtId="1" fontId="1" fillId="0" borderId="1" xfId="2" applyNumberFormat="1" applyFont="1" applyBorder="1"/>
    <xf numFmtId="1" fontId="1" fillId="0" borderId="3" xfId="2" applyNumberFormat="1" applyFont="1" applyBorder="1"/>
    <xf numFmtId="1" fontId="1" fillId="0" borderId="6" xfId="2" applyNumberFormat="1" applyFont="1" applyBorder="1"/>
    <xf numFmtId="1" fontId="1" fillId="0" borderId="7" xfId="2" applyNumberFormat="1" applyFont="1" applyBorder="1"/>
    <xf numFmtId="1" fontId="5" fillId="0" borderId="6" xfId="2" applyNumberFormat="1" applyFont="1" applyBorder="1"/>
    <xf numFmtId="1" fontId="5" fillId="0" borderId="7" xfId="2" applyNumberFormat="1" applyFont="1" applyBorder="1"/>
    <xf numFmtId="1" fontId="5" fillId="0" borderId="17" xfId="2" applyNumberFormat="1" applyFont="1" applyBorder="1"/>
    <xf numFmtId="1" fontId="5" fillId="0" borderId="11" xfId="2" applyNumberFormat="1" applyFont="1" applyBorder="1"/>
    <xf numFmtId="9" fontId="1" fillId="3" borderId="17" xfId="2" applyFont="1" applyFill="1" applyBorder="1"/>
    <xf numFmtId="9" fontId="1" fillId="3" borderId="11" xfId="2" applyFont="1" applyFill="1" applyBorder="1"/>
    <xf numFmtId="9" fontId="0" fillId="0" borderId="5" xfId="2" applyFont="1" applyBorder="1"/>
    <xf numFmtId="165" fontId="2" fillId="0" borderId="5" xfId="2" applyNumberFormat="1" applyFont="1" applyBorder="1"/>
    <xf numFmtId="9" fontId="1" fillId="0" borderId="5" xfId="2" applyFont="1" applyBorder="1"/>
    <xf numFmtId="9" fontId="0" fillId="0" borderId="12" xfId="2" applyFont="1" applyBorder="1"/>
    <xf numFmtId="165" fontId="8" fillId="9" borderId="15" xfId="2" applyNumberFormat="1" applyFont="1" applyFill="1" applyBorder="1"/>
    <xf numFmtId="165" fontId="8" fillId="9" borderId="16" xfId="2" applyNumberFormat="1" applyFont="1" applyFill="1" applyBorder="1"/>
    <xf numFmtId="0" fontId="14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/>
    <xf numFmtId="165" fontId="0" fillId="0" borderId="5" xfId="2" applyNumberFormat="1" applyFont="1" applyBorder="1"/>
    <xf numFmtId="165" fontId="5" fillId="0" borderId="5" xfId="2" applyNumberFormat="1" applyFont="1" applyBorder="1"/>
    <xf numFmtId="165" fontId="1" fillId="0" borderId="5" xfId="2" applyNumberFormat="1" applyFont="1" applyBorder="1"/>
    <xf numFmtId="165" fontId="5" fillId="0" borderId="12" xfId="2" applyNumberFormat="1" applyFont="1" applyBorder="1"/>
    <xf numFmtId="165" fontId="0" fillId="9" borderId="12" xfId="2" applyNumberFormat="1" applyFont="1" applyFill="1" applyBorder="1"/>
    <xf numFmtId="9" fontId="2" fillId="8" borderId="16" xfId="2" applyFont="1" applyFill="1" applyBorder="1"/>
    <xf numFmtId="0" fontId="0" fillId="0" borderId="0" xfId="0" applyAlignment="1">
      <alignment wrapText="1"/>
    </xf>
    <xf numFmtId="0" fontId="5" fillId="6" borderId="1" xfId="0" applyFont="1" applyFill="1" applyBorder="1"/>
    <xf numFmtId="0" fontId="5" fillId="6" borderId="6" xfId="0" applyFont="1" applyFill="1" applyBorder="1"/>
    <xf numFmtId="0" fontId="5" fillId="6" borderId="17" xfId="0" applyFont="1" applyFill="1" applyBorder="1"/>
    <xf numFmtId="0" fontId="2" fillId="10" borderId="3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164" fontId="0" fillId="0" borderId="3" xfId="0" applyNumberFormat="1" applyBorder="1"/>
    <xf numFmtId="164" fontId="2" fillId="0" borderId="7" xfId="0" applyNumberFormat="1" applyFont="1" applyBorder="1"/>
    <xf numFmtId="164" fontId="0" fillId="0" borderId="7" xfId="0" applyNumberFormat="1" applyBorder="1"/>
    <xf numFmtId="164" fontId="0" fillId="0" borderId="11" xfId="0" applyNumberFormat="1" applyBorder="1"/>
    <xf numFmtId="164" fontId="5" fillId="0" borderId="7" xfId="0" applyNumberFormat="1" applyFont="1" applyBorder="1"/>
    <xf numFmtId="164" fontId="5" fillId="0" borderId="11" xfId="0" applyNumberFormat="1" applyFont="1" applyBorder="1"/>
    <xf numFmtId="164" fontId="0" fillId="0" borderId="2" xfId="2" applyNumberFormat="1" applyFont="1" applyBorder="1"/>
    <xf numFmtId="164" fontId="0" fillId="0" borderId="19" xfId="2" applyNumberFormat="1" applyFont="1" applyBorder="1"/>
    <xf numFmtId="164" fontId="2" fillId="0" borderId="0" xfId="2" applyNumberFormat="1" applyFont="1" applyBorder="1"/>
    <xf numFmtId="164" fontId="2" fillId="0" borderId="9" xfId="2" applyNumberFormat="1" applyFont="1" applyBorder="1"/>
    <xf numFmtId="164" fontId="0" fillId="0" borderId="0" xfId="2" applyNumberFormat="1" applyFont="1" applyBorder="1"/>
    <xf numFmtId="164" fontId="0" fillId="0" borderId="9" xfId="2" applyNumberFormat="1" applyFont="1" applyBorder="1"/>
    <xf numFmtId="164" fontId="0" fillId="0" borderId="10" xfId="2" applyNumberFormat="1" applyFont="1" applyBorder="1"/>
    <xf numFmtId="164" fontId="0" fillId="0" borderId="21" xfId="2" applyNumberFormat="1" applyFont="1" applyBorder="1"/>
    <xf numFmtId="164" fontId="5" fillId="0" borderId="0" xfId="2" applyNumberFormat="1" applyFont="1" applyBorder="1"/>
    <xf numFmtId="164" fontId="5" fillId="0" borderId="9" xfId="2" applyNumberFormat="1" applyFont="1" applyBorder="1"/>
    <xf numFmtId="164" fontId="5" fillId="0" borderId="10" xfId="2" applyNumberFormat="1" applyFont="1" applyBorder="1"/>
    <xf numFmtId="164" fontId="5" fillId="0" borderId="21" xfId="2" applyNumberFormat="1" applyFont="1" applyBorder="1"/>
    <xf numFmtId="164" fontId="5" fillId="9" borderId="10" xfId="2" applyNumberFormat="1" applyFont="1" applyFill="1" applyBorder="1"/>
    <xf numFmtId="164" fontId="5" fillId="9" borderId="11" xfId="2" applyNumberFormat="1" applyFont="1" applyFill="1" applyBorder="1"/>
    <xf numFmtId="0" fontId="13" fillId="0" borderId="6" xfId="0" applyFont="1" applyBorder="1"/>
    <xf numFmtId="0" fontId="13" fillId="0" borderId="0" xfId="0" applyFont="1"/>
    <xf numFmtId="164" fontId="13" fillId="0" borderId="6" xfId="0" applyNumberFormat="1" applyFont="1" applyBorder="1"/>
    <xf numFmtId="164" fontId="13" fillId="0" borderId="0" xfId="0" applyNumberFormat="1" applyFont="1"/>
    <xf numFmtId="164" fontId="13" fillId="0" borderId="7" xfId="0" applyNumberFormat="1" applyFont="1" applyBorder="1"/>
    <xf numFmtId="9" fontId="13" fillId="0" borderId="0" xfId="2" applyFont="1" applyBorder="1"/>
    <xf numFmtId="9" fontId="13" fillId="0" borderId="9" xfId="2" applyFont="1" applyBorder="1"/>
    <xf numFmtId="0" fontId="13" fillId="0" borderId="7" xfId="0" applyFont="1" applyBorder="1" applyAlignment="1">
      <alignment horizontal="center"/>
    </xf>
    <xf numFmtId="166" fontId="13" fillId="0" borderId="6" xfId="1" applyNumberFormat="1" applyFont="1" applyBorder="1"/>
    <xf numFmtId="166" fontId="13" fillId="0" borderId="0" xfId="1" applyNumberFormat="1" applyFont="1" applyBorder="1"/>
    <xf numFmtId="166" fontId="13" fillId="0" borderId="7" xfId="1" applyNumberFormat="1" applyFont="1" applyBorder="1"/>
    <xf numFmtId="164" fontId="13" fillId="0" borderId="0" xfId="2" applyNumberFormat="1" applyFont="1" applyBorder="1"/>
    <xf numFmtId="164" fontId="13" fillId="0" borderId="9" xfId="2" applyNumberFormat="1" applyFont="1" applyBorder="1"/>
    <xf numFmtId="0" fontId="2" fillId="0" borderId="7" xfId="2" applyNumberFormat="1" applyFont="1" applyFill="1" applyBorder="1"/>
    <xf numFmtId="9" fontId="2" fillId="0" borderId="0" xfId="0" applyNumberFormat="1" applyFont="1"/>
    <xf numFmtId="0" fontId="2" fillId="0" borderId="14" xfId="0" applyFont="1" applyBorder="1"/>
    <xf numFmtId="1" fontId="2" fillId="0" borderId="0" xfId="2" applyNumberFormat="1" applyFont="1" applyBorder="1"/>
    <xf numFmtId="43" fontId="2" fillId="0" borderId="0" xfId="1" applyFont="1"/>
    <xf numFmtId="1" fontId="2" fillId="0" borderId="6" xfId="2" applyNumberFormat="1" applyFont="1" applyBorder="1"/>
    <xf numFmtId="1" fontId="2" fillId="0" borderId="7" xfId="2" applyNumberFormat="1" applyFont="1" applyBorder="1"/>
    <xf numFmtId="9" fontId="2" fillId="0" borderId="15" xfId="2" applyFont="1" applyFill="1" applyBorder="1" applyAlignment="1">
      <alignment horizontal="center" vertical="center" wrapText="1"/>
    </xf>
    <xf numFmtId="0" fontId="19" fillId="0" borderId="0" xfId="0" applyFont="1"/>
    <xf numFmtId="0" fontId="2" fillId="0" borderId="7" xfId="0" applyFont="1" applyBorder="1"/>
    <xf numFmtId="3" fontId="2" fillId="8" borderId="22" xfId="0" applyNumberFormat="1" applyFont="1" applyFill="1" applyBorder="1"/>
    <xf numFmtId="9" fontId="2" fillId="8" borderId="22" xfId="2" applyFont="1" applyFill="1" applyBorder="1"/>
    <xf numFmtId="0" fontId="2" fillId="12" borderId="0" xfId="0" applyFont="1" applyFill="1"/>
    <xf numFmtId="0" fontId="1" fillId="0" borderId="0" xfId="0" applyFont="1"/>
    <xf numFmtId="0" fontId="0" fillId="13" borderId="0" xfId="0" applyFill="1"/>
    <xf numFmtId="1" fontId="0" fillId="13" borderId="0" xfId="0" applyNumberFormat="1" applyFill="1"/>
    <xf numFmtId="168" fontId="0" fillId="13" borderId="0" xfId="0" applyNumberFormat="1" applyFill="1"/>
    <xf numFmtId="0" fontId="0" fillId="4" borderId="0" xfId="0" applyFill="1" applyAlignment="1">
      <alignment wrapText="1"/>
    </xf>
    <xf numFmtId="164" fontId="0" fillId="4" borderId="0" xfId="0" applyNumberFormat="1" applyFill="1"/>
    <xf numFmtId="164" fontId="0" fillId="2" borderId="0" xfId="0" applyNumberFormat="1" applyFill="1"/>
    <xf numFmtId="9" fontId="0" fillId="2" borderId="0" xfId="2" applyFont="1" applyFill="1"/>
    <xf numFmtId="9" fontId="0" fillId="4" borderId="0" xfId="2" applyFont="1" applyFill="1"/>
    <xf numFmtId="0" fontId="2" fillId="4" borderId="0" xfId="0" applyFont="1" applyFill="1" applyAlignment="1">
      <alignment horizontal="center" vertical="center" wrapText="1"/>
    </xf>
    <xf numFmtId="9" fontId="18" fillId="0" borderId="15" xfId="2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5" fillId="0" borderId="2" xfId="2" applyNumberFormat="1" applyFont="1" applyBorder="1"/>
    <xf numFmtId="165" fontId="5" fillId="0" borderId="3" xfId="2" applyNumberFormat="1" applyFont="1" applyBorder="1"/>
    <xf numFmtId="165" fontId="0" fillId="0" borderId="0" xfId="2" applyNumberFormat="1" applyFont="1" applyFill="1" applyBorder="1"/>
    <xf numFmtId="165" fontId="5" fillId="0" borderId="0" xfId="2" applyNumberFormat="1" applyFont="1" applyFill="1" applyBorder="1"/>
    <xf numFmtId="165" fontId="2" fillId="0" borderId="0" xfId="2" applyNumberFormat="1" applyFont="1" applyFill="1" applyBorder="1"/>
    <xf numFmtId="165" fontId="1" fillId="0" borderId="0" xfId="2" applyNumberFormat="1" applyFont="1" applyFill="1" applyBorder="1"/>
    <xf numFmtId="0" fontId="5" fillId="0" borderId="17" xfId="0" applyFont="1" applyBorder="1"/>
    <xf numFmtId="0" fontId="0" fillId="2" borderId="0" xfId="0" applyFill="1" applyAlignment="1">
      <alignment horizontal="center"/>
    </xf>
    <xf numFmtId="0" fontId="5" fillId="2" borderId="10" xfId="0" applyFont="1" applyFill="1" applyBorder="1"/>
    <xf numFmtId="0" fontId="2" fillId="2" borderId="0" xfId="0" applyFont="1" applyFill="1"/>
    <xf numFmtId="0" fontId="20" fillId="0" borderId="0" xfId="0" applyFont="1" applyAlignment="1">
      <alignment vertical="center" wrapText="1"/>
    </xf>
    <xf numFmtId="0" fontId="7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171" fontId="0" fillId="0" borderId="0" xfId="0" applyNumberFormat="1"/>
    <xf numFmtId="171" fontId="0" fillId="0" borderId="0" xfId="0" applyNumberFormat="1" applyAlignment="1">
      <alignment horizontal="center"/>
    </xf>
    <xf numFmtId="3" fontId="0" fillId="0" borderId="6" xfId="1" applyNumberFormat="1" applyFont="1" applyBorder="1"/>
    <xf numFmtId="3" fontId="5" fillId="0" borderId="6" xfId="1" applyNumberFormat="1" applyFont="1" applyBorder="1"/>
    <xf numFmtId="3" fontId="2" fillId="0" borderId="6" xfId="1" applyNumberFormat="1" applyFont="1" applyBorder="1"/>
    <xf numFmtId="3" fontId="1" fillId="0" borderId="6" xfId="1" applyNumberFormat="1" applyFont="1" applyBorder="1"/>
    <xf numFmtId="3" fontId="5" fillId="0" borderId="17" xfId="1" applyNumberFormat="1" applyFont="1" applyBorder="1"/>
    <xf numFmtId="3" fontId="6" fillId="9" borderId="17" xfId="1" applyNumberFormat="1" applyFont="1" applyFill="1" applyBorder="1"/>
    <xf numFmtId="0" fontId="21" fillId="0" borderId="0" xfId="0" applyFont="1"/>
    <xf numFmtId="2" fontId="0" fillId="14" borderId="0" xfId="0" applyNumberFormat="1" applyFill="1" applyAlignment="1">
      <alignment horizontal="center"/>
    </xf>
    <xf numFmtId="2" fontId="0" fillId="14" borderId="0" xfId="0" applyNumberFormat="1" applyFill="1"/>
    <xf numFmtId="9" fontId="2" fillId="8" borderId="0" xfId="2" applyFont="1" applyFill="1" applyBorder="1"/>
    <xf numFmtId="167" fontId="0" fillId="0" borderId="0" xfId="0" applyNumberFormat="1"/>
    <xf numFmtId="0" fontId="0" fillId="0" borderId="0" xfId="0" applyBorder="1"/>
    <xf numFmtId="165" fontId="8" fillId="9" borderId="11" xfId="2" applyNumberFormat="1" applyFont="1" applyFill="1" applyBorder="1"/>
    <xf numFmtId="43" fontId="2" fillId="8" borderId="11" xfId="1" applyNumberFormat="1" applyFont="1" applyFill="1" applyBorder="1"/>
    <xf numFmtId="165" fontId="8" fillId="9" borderId="12" xfId="2" applyNumberFormat="1" applyFont="1" applyFill="1" applyBorder="1"/>
    <xf numFmtId="0" fontId="20" fillId="0" borderId="2" xfId="0" applyFont="1" applyBorder="1" applyAlignment="1">
      <alignment vertical="center" wrapText="1"/>
    </xf>
    <xf numFmtId="0" fontId="2" fillId="0" borderId="2" xfId="0" applyFont="1" applyBorder="1"/>
    <xf numFmtId="3" fontId="5" fillId="0" borderId="1" xfId="1" applyNumberFormat="1" applyFont="1" applyBorder="1"/>
    <xf numFmtId="9" fontId="5" fillId="0" borderId="2" xfId="2" applyFont="1" applyBorder="1"/>
    <xf numFmtId="9" fontId="0" fillId="0" borderId="3" xfId="2" applyFont="1" applyBorder="1"/>
    <xf numFmtId="0" fontId="0" fillId="0" borderId="3" xfId="0" applyBorder="1"/>
    <xf numFmtId="9" fontId="0" fillId="0" borderId="4" xfId="2" applyFont="1" applyBorder="1"/>
    <xf numFmtId="0" fontId="0" fillId="13" borderId="2" xfId="0" applyFill="1" applyBorder="1"/>
    <xf numFmtId="9" fontId="0" fillId="4" borderId="2" xfId="2" applyFont="1" applyFill="1" applyBorder="1"/>
    <xf numFmtId="0" fontId="20" fillId="0" borderId="0" xfId="0" applyFont="1" applyBorder="1" applyAlignment="1">
      <alignment vertical="center" wrapText="1"/>
    </xf>
    <xf numFmtId="1" fontId="0" fillId="0" borderId="0" xfId="0" applyNumberFormat="1" applyBorder="1"/>
    <xf numFmtId="164" fontId="0" fillId="2" borderId="0" xfId="0" applyNumberFormat="1" applyFill="1" applyBorder="1"/>
    <xf numFmtId="9" fontId="0" fillId="2" borderId="0" xfId="2" applyFont="1" applyFill="1" applyBorder="1"/>
    <xf numFmtId="9" fontId="0" fillId="2" borderId="7" xfId="2" applyFont="1" applyFill="1" applyBorder="1"/>
    <xf numFmtId="0" fontId="5" fillId="0" borderId="0" xfId="0" applyFont="1" applyBorder="1"/>
    <xf numFmtId="164" fontId="0" fillId="0" borderId="0" xfId="0" applyNumberFormat="1" applyBorder="1"/>
    <xf numFmtId="9" fontId="0" fillId="4" borderId="0" xfId="2" applyFont="1" applyFill="1" applyBorder="1"/>
    <xf numFmtId="0" fontId="2" fillId="0" borderId="0" xfId="0" applyFont="1" applyBorder="1"/>
    <xf numFmtId="0" fontId="20" fillId="0" borderId="10" xfId="0" applyFont="1" applyBorder="1" applyAlignment="1">
      <alignment vertical="center" wrapText="1"/>
    </xf>
    <xf numFmtId="0" fontId="2" fillId="0" borderId="10" xfId="0" applyFont="1" applyBorder="1"/>
    <xf numFmtId="0" fontId="0" fillId="13" borderId="10" xfId="0" applyFill="1" applyBorder="1"/>
    <xf numFmtId="1" fontId="0" fillId="0" borderId="10" xfId="0" applyNumberFormat="1" applyBorder="1"/>
    <xf numFmtId="9" fontId="0" fillId="4" borderId="10" xfId="2" applyFont="1" applyFill="1" applyBorder="1"/>
    <xf numFmtId="0" fontId="2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166" fontId="14" fillId="15" borderId="11" xfId="1" applyNumberFormat="1" applyFont="1" applyFill="1" applyBorder="1"/>
    <xf numFmtId="0" fontId="5" fillId="15" borderId="0" xfId="0" applyFont="1" applyFill="1"/>
    <xf numFmtId="167" fontId="0" fillId="4" borderId="0" xfId="0" applyNumberFormat="1" applyFill="1"/>
    <xf numFmtId="167" fontId="0" fillId="4" borderId="2" xfId="0" applyNumberFormat="1" applyFill="1" applyBorder="1"/>
    <xf numFmtId="167" fontId="0" fillId="0" borderId="2" xfId="0" applyNumberFormat="1" applyBorder="1"/>
    <xf numFmtId="167" fontId="0" fillId="2" borderId="0" xfId="0" applyNumberFormat="1" applyFill="1" applyBorder="1"/>
    <xf numFmtId="167" fontId="0" fillId="4" borderId="0" xfId="0" applyNumberFormat="1" applyFill="1" applyBorder="1"/>
    <xf numFmtId="167" fontId="0" fillId="0" borderId="0" xfId="0" applyNumberFormat="1" applyBorder="1"/>
    <xf numFmtId="167" fontId="0" fillId="4" borderId="10" xfId="0" applyNumberFormat="1" applyFill="1" applyBorder="1"/>
    <xf numFmtId="167" fontId="0" fillId="0" borderId="10" xfId="0" applyNumberFormat="1" applyBorder="1"/>
    <xf numFmtId="0" fontId="0" fillId="15" borderId="0" xfId="0" applyFill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2" fillId="0" borderId="0" xfId="0" applyFont="1" applyAlignment="1">
      <alignment vertical="center" wrapText="1"/>
    </xf>
    <xf numFmtId="9" fontId="18" fillId="2" borderId="14" xfId="2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9" fontId="18" fillId="0" borderId="0" xfId="2" applyFont="1" applyFill="1" applyBorder="1" applyAlignment="1">
      <alignment horizontal="center" vertical="center" wrapText="1"/>
    </xf>
    <xf numFmtId="1" fontId="0" fillId="0" borderId="0" xfId="1" applyNumberFormat="1" applyFont="1" applyFill="1" applyBorder="1"/>
    <xf numFmtId="166" fontId="0" fillId="0" borderId="0" xfId="1" applyNumberFormat="1" applyFont="1" applyFill="1" applyBorder="1"/>
    <xf numFmtId="1" fontId="5" fillId="0" borderId="0" xfId="1" applyNumberFormat="1" applyFont="1" applyFill="1" applyBorder="1"/>
    <xf numFmtId="166" fontId="5" fillId="0" borderId="0" xfId="1" applyNumberFormat="1" applyFont="1" applyFill="1" applyBorder="1"/>
    <xf numFmtId="1" fontId="2" fillId="0" borderId="0" xfId="1" applyNumberFormat="1" applyFont="1" applyFill="1" applyBorder="1"/>
    <xf numFmtId="166" fontId="2" fillId="0" borderId="0" xfId="1" applyNumberFormat="1" applyFont="1" applyFill="1" applyBorder="1"/>
    <xf numFmtId="1" fontId="2" fillId="0" borderId="0" xfId="0" applyNumberFormat="1" applyFont="1" applyBorder="1"/>
    <xf numFmtId="1" fontId="1" fillId="0" borderId="0" xfId="1" applyNumberFormat="1" applyFont="1" applyFill="1" applyBorder="1"/>
    <xf numFmtId="166" fontId="1" fillId="0" borderId="0" xfId="1" applyNumberFormat="1" applyFont="1" applyFill="1" applyBorder="1"/>
    <xf numFmtId="9" fontId="23" fillId="0" borderId="0" xfId="2" applyFont="1" applyFill="1" applyBorder="1"/>
    <xf numFmtId="0" fontId="21" fillId="0" borderId="0" xfId="0" applyFont="1" applyAlignment="1">
      <alignment vertical="top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Slope chart Part de jeunes </a:t>
            </a:r>
          </a:p>
          <a:p>
            <a:pPr>
              <a:defRPr/>
            </a:pPr>
            <a:r>
              <a:rPr lang="fr-FR"/>
              <a:t>2002 - 2023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95234148363033"/>
          <c:y val="0.12090373382433793"/>
          <c:w val="0.84680204448128193"/>
          <c:h val="0.64507908628583588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RECAP_data_traitees!$O$75</c:f>
              <c:strCache>
                <c:ptCount val="1"/>
                <c:pt idx="0">
                  <c:v>DEU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RECAP_data_traitees!$P$75:$R$75</c:f>
              <c:numCache>
                <c:formatCode>General</c:formatCode>
                <c:ptCount val="3"/>
                <c:pt idx="0">
                  <c:v>15.173999999999999</c:v>
                </c:pt>
                <c:pt idx="1">
                  <c:v>13.222</c:v>
                </c:pt>
                <c:pt idx="2">
                  <c:v>13.962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8-4ED2-AC73-4BA6D98C24AA}"/>
            </c:ext>
          </c:extLst>
        </c:ser>
        <c:ser>
          <c:idx val="1"/>
          <c:order val="1"/>
          <c:tx>
            <c:strRef>
              <c:f>RECAP_data_traitees!$O$76</c:f>
              <c:strCache>
                <c:ptCount val="1"/>
                <c:pt idx="0">
                  <c:v>FRA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RECAP_data_traitees!$P$76:$R$76</c:f>
              <c:numCache>
                <c:formatCode>General</c:formatCode>
                <c:ptCount val="3"/>
                <c:pt idx="0">
                  <c:v>18.922999999999998</c:v>
                </c:pt>
                <c:pt idx="1">
                  <c:v>18.565000000000001</c:v>
                </c:pt>
                <c:pt idx="2">
                  <c:v>17.088000000000001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8-4ED2-AC73-4BA6D98C24AA}"/>
            </c:ext>
          </c:extLst>
        </c:ser>
        <c:ser>
          <c:idx val="2"/>
          <c:order val="2"/>
          <c:tx>
            <c:strRef>
              <c:f>RECAP_data_traitees!$O$77</c:f>
              <c:strCache>
                <c:ptCount val="1"/>
                <c:pt idx="0">
                  <c:v>ITA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RECAP_data_traitees!$P$77:$R$77</c:f>
              <c:numCache>
                <c:formatCode>General</c:formatCode>
                <c:ptCount val="3"/>
                <c:pt idx="0">
                  <c:v>14.214</c:v>
                </c:pt>
                <c:pt idx="1">
                  <c:v>13.952999999999999</c:v>
                </c:pt>
                <c:pt idx="2">
                  <c:v>12.317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B8-4ED2-AC73-4BA6D98C24AA}"/>
            </c:ext>
          </c:extLst>
        </c:ser>
        <c:ser>
          <c:idx val="3"/>
          <c:order val="3"/>
          <c:tx>
            <c:strRef>
              <c:f>RECAP_data_traitees!$O$78</c:f>
              <c:strCache>
                <c:ptCount val="1"/>
                <c:pt idx="0">
                  <c:v>ESP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RECAP_data_traitees!$P$78:$R$78</c:f>
              <c:numCache>
                <c:formatCode>General</c:formatCode>
                <c:ptCount val="3"/>
                <c:pt idx="0">
                  <c:v>14.473000000000001</c:v>
                </c:pt>
                <c:pt idx="1">
                  <c:v>15.154999999999999</c:v>
                </c:pt>
                <c:pt idx="2">
                  <c:v>13.409000000000001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B8-4ED2-AC73-4BA6D98C24AA}"/>
            </c:ext>
          </c:extLst>
        </c:ser>
        <c:ser>
          <c:idx val="4"/>
          <c:order val="4"/>
          <c:tx>
            <c:strRef>
              <c:f>RECAP_data_traitees!$O$79</c:f>
              <c:strCache>
                <c:ptCount val="1"/>
                <c:pt idx="0">
                  <c:v>NLD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RECAP_data_traitees!$P$79:$R$79</c:f>
              <c:numCache>
                <c:formatCode>General</c:formatCode>
                <c:ptCount val="3"/>
                <c:pt idx="0">
                  <c:v>18.603000000000002</c:v>
                </c:pt>
                <c:pt idx="1">
                  <c:v>17.042999999999999</c:v>
                </c:pt>
                <c:pt idx="2">
                  <c:v>15.218999999999999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B8-4ED2-AC73-4BA6D98C24AA}"/>
            </c:ext>
          </c:extLst>
        </c:ser>
        <c:ser>
          <c:idx val="5"/>
          <c:order val="5"/>
          <c:tx>
            <c:strRef>
              <c:f>RECAP_data_traitees!$O$80</c:f>
              <c:strCache>
                <c:ptCount val="1"/>
                <c:pt idx="0">
                  <c:v>BEL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RECAP_data_traitees!$P$80:$R$80</c:f>
              <c:numCache>
                <c:formatCode>General</c:formatCode>
                <c:ptCount val="3"/>
                <c:pt idx="0">
                  <c:v>17.459</c:v>
                </c:pt>
                <c:pt idx="1">
                  <c:v>16.984999999999999</c:v>
                </c:pt>
                <c:pt idx="2">
                  <c:v>16.401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B8-4ED2-AC73-4BA6D98C24AA}"/>
            </c:ext>
          </c:extLst>
        </c:ser>
        <c:ser>
          <c:idx val="6"/>
          <c:order val="6"/>
          <c:tx>
            <c:strRef>
              <c:f>RECAP_data_traitees!$O$81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RECAP_data_traitees!$P$81:$R$81</c:f>
              <c:numCache>
                <c:formatCode>General</c:formatCode>
                <c:ptCount val="3"/>
                <c:pt idx="0">
                  <c:v>16.134</c:v>
                </c:pt>
                <c:pt idx="1">
                  <c:v>14.756</c:v>
                </c:pt>
                <c:pt idx="2">
                  <c:v>12.881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B8-4ED2-AC73-4BA6D98C24AA}"/>
            </c:ext>
          </c:extLst>
        </c:ser>
        <c:ser>
          <c:idx val="7"/>
          <c:order val="7"/>
          <c:tx>
            <c:strRef>
              <c:f>RECAP_data_traitees!$O$82</c:f>
              <c:strCache>
                <c:ptCount val="1"/>
                <c:pt idx="0">
                  <c:v>GRC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RECAP_data_traitees!$P$82:$R$82</c:f>
              <c:numCache>
                <c:formatCode>General</c:formatCode>
                <c:ptCount val="3"/>
                <c:pt idx="0">
                  <c:v>15.603999999999999</c:v>
                </c:pt>
                <c:pt idx="1">
                  <c:v>14.663</c:v>
                </c:pt>
                <c:pt idx="2">
                  <c:v>13.215999999999999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B8-4ED2-AC73-4BA6D98C24AA}"/>
            </c:ext>
          </c:extLst>
        </c:ser>
        <c:ser>
          <c:idx val="8"/>
          <c:order val="8"/>
          <c:tx>
            <c:strRef>
              <c:f>RECAP_data_traitees!$O$83</c:f>
              <c:strCache>
                <c:ptCount val="1"/>
                <c:pt idx="0">
                  <c:v>AUT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RECAP_data_traitees!$P$83:$R$83</c:f>
              <c:numCache>
                <c:formatCode>General</c:formatCode>
                <c:ptCount val="3"/>
                <c:pt idx="0">
                  <c:v>16.619</c:v>
                </c:pt>
                <c:pt idx="1">
                  <c:v>14.364000000000001</c:v>
                </c:pt>
                <c:pt idx="2">
                  <c:v>14.394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B8-4ED2-AC73-4BA6D98C24AA}"/>
            </c:ext>
          </c:extLst>
        </c:ser>
        <c:ser>
          <c:idx val="9"/>
          <c:order val="9"/>
          <c:tx>
            <c:strRef>
              <c:f>RECAP_data_traitees!$O$84</c:f>
              <c:strCache>
                <c:ptCount val="1"/>
                <c:pt idx="0">
                  <c:v>FIN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RECAP_data_traitees!$P$84:$R$84</c:f>
              <c:numCache>
                <c:formatCode>General</c:formatCode>
                <c:ptCount val="3"/>
                <c:pt idx="0">
                  <c:v>17.869</c:v>
                </c:pt>
                <c:pt idx="1">
                  <c:v>16.422000000000001</c:v>
                </c:pt>
                <c:pt idx="2">
                  <c:v>14.977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B8-4ED2-AC73-4BA6D98C24AA}"/>
            </c:ext>
          </c:extLst>
        </c:ser>
        <c:ser>
          <c:idx val="10"/>
          <c:order val="10"/>
          <c:tx>
            <c:strRef>
              <c:f>RECAP_data_traitees!$O$85</c:f>
              <c:strCache>
                <c:ptCount val="1"/>
                <c:pt idx="0">
                  <c:v>SVK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RECAP_data_traitees!$P$85:$R$85</c:f>
              <c:numCache>
                <c:formatCode>General</c:formatCode>
                <c:ptCount val="3"/>
                <c:pt idx="0">
                  <c:v>18.428999999999998</c:v>
                </c:pt>
                <c:pt idx="1">
                  <c:v>15.34</c:v>
                </c:pt>
                <c:pt idx="2">
                  <c:v>16.04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B8-4ED2-AC73-4BA6D98C24AA}"/>
            </c:ext>
          </c:extLst>
        </c:ser>
        <c:ser>
          <c:idx val="11"/>
          <c:order val="11"/>
          <c:tx>
            <c:strRef>
              <c:f>RECAP_data_traitees!$O$86</c:f>
              <c:strCache>
                <c:ptCount val="1"/>
                <c:pt idx="0">
                  <c:v>IRL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RECAP_data_traitees!$P$86:$R$86</c:f>
              <c:numCache>
                <c:formatCode>General</c:formatCode>
                <c:ptCount val="3"/>
                <c:pt idx="0">
                  <c:v>21.123000000000001</c:v>
                </c:pt>
                <c:pt idx="1">
                  <c:v>21.538</c:v>
                </c:pt>
                <c:pt idx="2">
                  <c:v>19.154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B8-4ED2-AC73-4BA6D98C24AA}"/>
            </c:ext>
          </c:extLst>
        </c:ser>
        <c:ser>
          <c:idx val="12"/>
          <c:order val="12"/>
          <c:tx>
            <c:strRef>
              <c:f>RECAP_data_traitees!$O$87</c:f>
              <c:strCache>
                <c:ptCount val="1"/>
                <c:pt idx="0">
                  <c:v>LTU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RECAP_data_traitees!$P$87:$R$87</c:f>
              <c:numCache>
                <c:formatCode>General</c:formatCode>
                <c:ptCount val="3"/>
                <c:pt idx="0">
                  <c:v>18.600000000000001</c:v>
                </c:pt>
                <c:pt idx="1">
                  <c:v>14.651</c:v>
                </c:pt>
                <c:pt idx="2">
                  <c:v>14.731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B8-4ED2-AC73-4BA6D98C24AA}"/>
            </c:ext>
          </c:extLst>
        </c:ser>
        <c:ser>
          <c:idx val="13"/>
          <c:order val="13"/>
          <c:tx>
            <c:strRef>
              <c:f>RECAP_data_traitees!$O$88</c:f>
              <c:strCache>
                <c:ptCount val="1"/>
                <c:pt idx="0">
                  <c:v>LVA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RECAP_data_traitees!$P$88:$R$88</c:f>
              <c:numCache>
                <c:formatCode>General</c:formatCode>
                <c:ptCount val="3"/>
                <c:pt idx="0">
                  <c:v>16.388999999999999</c:v>
                </c:pt>
                <c:pt idx="1">
                  <c:v>14.574999999999999</c:v>
                </c:pt>
                <c:pt idx="2">
                  <c:v>15.593999999999999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B8-4ED2-AC73-4BA6D98C24AA}"/>
            </c:ext>
          </c:extLst>
        </c:ser>
        <c:ser>
          <c:idx val="14"/>
          <c:order val="14"/>
          <c:tx>
            <c:strRef>
              <c:f>RECAP_data_traitees!$O$89</c:f>
              <c:strCache>
                <c:ptCount val="1"/>
                <c:pt idx="0">
                  <c:v>EST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RECAP_data_traitees!$P$89:$R$89</c:f>
              <c:numCache>
                <c:formatCode>General</c:formatCode>
                <c:ptCount val="3"/>
                <c:pt idx="0">
                  <c:v>16.646999999999998</c:v>
                </c:pt>
                <c:pt idx="1">
                  <c:v>15.738</c:v>
                </c:pt>
                <c:pt idx="2">
                  <c:v>16.21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B8-4ED2-AC73-4BA6D98C24AA}"/>
            </c:ext>
          </c:extLst>
        </c:ser>
        <c:ser>
          <c:idx val="15"/>
          <c:order val="15"/>
          <c:tx>
            <c:strRef>
              <c:f>RECAP_data_traitees!$O$90</c:f>
              <c:strCache>
                <c:ptCount val="1"/>
                <c:pt idx="0">
                  <c:v>LUX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RECAP_data_traitees!$P$90:$R$90</c:f>
              <c:numCache>
                <c:formatCode>General</c:formatCode>
                <c:ptCount val="3"/>
                <c:pt idx="0">
                  <c:v>18.873000000000001</c:v>
                </c:pt>
                <c:pt idx="1">
                  <c:v>16.911999999999999</c:v>
                </c:pt>
                <c:pt idx="2">
                  <c:v>15.798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B8-4ED2-AC73-4BA6D98C24AA}"/>
            </c:ext>
          </c:extLst>
        </c:ser>
        <c:ser>
          <c:idx val="16"/>
          <c:order val="16"/>
          <c:tx>
            <c:strRef>
              <c:f>RECAP_data_traitees!$O$91</c:f>
              <c:strCache>
                <c:ptCount val="1"/>
                <c:pt idx="0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RECAP_data_traitees!$P$91:$R$91</c:f>
              <c:numCache>
                <c:formatCode>0%</c:formatCode>
                <c:ptCount val="3"/>
                <c:pt idx="0">
                  <c:v>0.16189627931266459</c:v>
                </c:pt>
                <c:pt idx="1">
                  <c:v>0.1535895174407598</c:v>
                </c:pt>
                <c:pt idx="2">
                  <c:v>0.1448773721920863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7B8-4ED2-AC73-4BA6D98C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046944"/>
        <c:axId val="1998047424"/>
      </c:lineChart>
      <c:catAx>
        <c:axId val="19980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047424"/>
        <c:crosses val="autoZero"/>
        <c:auto val="1"/>
        <c:lblAlgn val="ctr"/>
        <c:lblOffset val="100"/>
        <c:noMultiLvlLbl val="0"/>
      </c:catAx>
      <c:valAx>
        <c:axId val="1998047424"/>
        <c:scaling>
          <c:orientation val="minMax"/>
          <c:max val="22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0469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74005094381653"/>
          <c:y val="0.82104773644876528"/>
          <c:w val="0.84908039631577414"/>
          <c:h val="0.16439357522409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Poids des dépenses enseignement par pays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65048118985126"/>
          <c:y val="0.10555672954599288"/>
          <c:w val="0.86479396325459312"/>
          <c:h val="0.83932540159487257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RECAP_data_traitees!$AA$7:$AB$7</c:f>
              <c:strCache>
                <c:ptCount val="2"/>
                <c:pt idx="0">
                  <c:v>DEU</c:v>
                </c:pt>
                <c:pt idx="1">
                  <c:v>Allemagne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RECAP_data_traitees!$AC$7:$AE$7</c:f>
              <c:numCache>
                <c:formatCode>0.0%</c:formatCode>
                <c:ptCount val="3"/>
                <c:pt idx="0">
                  <c:v>8.5861213195877834E-2</c:v>
                </c:pt>
                <c:pt idx="1">
                  <c:v>9.3575621813687629E-2</c:v>
                </c:pt>
                <c:pt idx="2">
                  <c:v>9.2496678963145146E-2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F5F-8108-DC261D43B379}"/>
            </c:ext>
          </c:extLst>
        </c:ser>
        <c:ser>
          <c:idx val="1"/>
          <c:order val="1"/>
          <c:tx>
            <c:strRef>
              <c:f>RECAP_data_traitees!$AA$8:$AB$8</c:f>
              <c:strCache>
                <c:ptCount val="2"/>
                <c:pt idx="0">
                  <c:v>FRA</c:v>
                </c:pt>
                <c:pt idx="1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31746031746031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660-4F5F-8108-DC261D43B37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60-4F5F-8108-DC261D43B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RECAP_data_traitees!$AC$8:$AE$8</c:f>
              <c:numCache>
                <c:formatCode>0.0%</c:formatCode>
                <c:ptCount val="3"/>
                <c:pt idx="0">
                  <c:v>0.10640370265757232</c:v>
                </c:pt>
                <c:pt idx="1">
                  <c:v>9.0653506756098692E-2</c:v>
                </c:pt>
                <c:pt idx="2">
                  <c:v>8.806485733479176E-2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F5F-8108-DC261D43B379}"/>
            </c:ext>
          </c:extLst>
        </c:ser>
        <c:ser>
          <c:idx val="2"/>
          <c:order val="2"/>
          <c:tx>
            <c:strRef>
              <c:f>RECAP_data_traitees!$AA$9:$AB$9</c:f>
              <c:strCache>
                <c:ptCount val="2"/>
                <c:pt idx="0">
                  <c:v>ITA</c:v>
                </c:pt>
                <c:pt idx="1">
                  <c:v>Italie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RECAP_data_traitees!$AC$9:$AE$9</c:f>
              <c:numCache>
                <c:formatCode>0.0%</c:formatCode>
                <c:ptCount val="3"/>
                <c:pt idx="0">
                  <c:v>9.5803251531990125E-2</c:v>
                </c:pt>
                <c:pt idx="1">
                  <c:v>8.094004965870244E-2</c:v>
                </c:pt>
                <c:pt idx="2">
                  <c:v>7.2989807425058062E-2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F5F-8108-DC261D43B379}"/>
            </c:ext>
          </c:extLst>
        </c:ser>
        <c:ser>
          <c:idx val="3"/>
          <c:order val="3"/>
          <c:tx>
            <c:strRef>
              <c:f>RECAP_data_traitees!$AA$10:$AB$10</c:f>
              <c:strCache>
                <c:ptCount val="2"/>
                <c:pt idx="0">
                  <c:v>ESP</c:v>
                </c:pt>
                <c:pt idx="1">
                  <c:v>Espagne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RECAP_data_traitees!$AC$10:$AE$10</c:f>
              <c:numCache>
                <c:formatCode>0.0%</c:formatCode>
                <c:ptCount val="3"/>
                <c:pt idx="0">
                  <c:v>0.10460164337004839</c:v>
                </c:pt>
                <c:pt idx="1">
                  <c:v>8.8944186498464306E-2</c:v>
                </c:pt>
                <c:pt idx="2">
                  <c:v>9.2576275567147176E-2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F5F-8108-DC261D43B379}"/>
            </c:ext>
          </c:extLst>
        </c:ser>
        <c:ser>
          <c:idx val="4"/>
          <c:order val="4"/>
          <c:tx>
            <c:strRef>
              <c:f>RECAP_data_traitees!$AA$11:$AB$11</c:f>
              <c:strCache>
                <c:ptCount val="2"/>
                <c:pt idx="0">
                  <c:v>NLD</c:v>
                </c:pt>
                <c:pt idx="1">
                  <c:v>Pays-Bas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RECAP_data_traitees!$AC$11:$AE$11</c:f>
              <c:numCache>
                <c:formatCode>0.0%</c:formatCode>
                <c:ptCount val="3"/>
                <c:pt idx="0">
                  <c:v>0.11034390888301769</c:v>
                </c:pt>
                <c:pt idx="1">
                  <c:v>0.11236153906928972</c:v>
                </c:pt>
                <c:pt idx="2">
                  <c:v>0.11337179678979743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F5F-8108-DC261D43B379}"/>
            </c:ext>
          </c:extLst>
        </c:ser>
        <c:ser>
          <c:idx val="5"/>
          <c:order val="5"/>
          <c:tx>
            <c:strRef>
              <c:f>RECAP_data_traitees!$AA$12:$AB$12</c:f>
              <c:strCache>
                <c:ptCount val="2"/>
                <c:pt idx="0">
                  <c:v>BEL</c:v>
                </c:pt>
                <c:pt idx="1">
                  <c:v>Belgique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RECAP_data_traitees!$AC$12:$AE$12</c:f>
              <c:numCache>
                <c:formatCode>0.0%</c:formatCode>
                <c:ptCount val="3"/>
                <c:pt idx="0">
                  <c:v>0.11601725379535098</c:v>
                </c:pt>
                <c:pt idx="1">
                  <c:v>0.11348036304722496</c:v>
                </c:pt>
                <c:pt idx="2">
                  <c:v>0.11869388084106042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F5F-8108-DC261D43B379}"/>
            </c:ext>
          </c:extLst>
        </c:ser>
        <c:ser>
          <c:idx val="6"/>
          <c:order val="6"/>
          <c:tx>
            <c:strRef>
              <c:f>RECAP_data_traitees!$AA$13:$AB$13</c:f>
              <c:strCache>
                <c:ptCount val="2"/>
                <c:pt idx="0">
                  <c:v>IRL</c:v>
                </c:pt>
                <c:pt idx="1">
                  <c:v>Irlande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RECAP_data_traitees!$AC$13:$AE$13</c:f>
              <c:numCache>
                <c:formatCode>0.0%</c:formatCode>
                <c:ptCount val="3"/>
                <c:pt idx="0">
                  <c:v>0.12144077069867266</c:v>
                </c:pt>
                <c:pt idx="1">
                  <c:v>0.11581462535490193</c:v>
                </c:pt>
                <c:pt idx="2">
                  <c:v>0.12250113816489254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F5F-8108-DC261D43B379}"/>
            </c:ext>
          </c:extLst>
        </c:ser>
        <c:ser>
          <c:idx val="7"/>
          <c:order val="7"/>
          <c:tx>
            <c:strRef>
              <c:f>RECAP_data_traitees!$AA$14:$AB$14</c:f>
              <c:strCache>
                <c:ptCount val="2"/>
                <c:pt idx="0">
                  <c:v>AUT</c:v>
                </c:pt>
                <c:pt idx="1">
                  <c:v>Autriche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RECAP_data_traitees!$AC$14:$AE$14</c:f>
              <c:numCache>
                <c:formatCode>0.0%</c:formatCode>
                <c:ptCount val="3"/>
                <c:pt idx="0">
                  <c:v>0.10089884042526634</c:v>
                </c:pt>
                <c:pt idx="1">
                  <c:v>9.6975885591511754E-2</c:v>
                </c:pt>
                <c:pt idx="2">
                  <c:v>9.339346960264229E-2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F5F-8108-DC261D43B379}"/>
            </c:ext>
          </c:extLst>
        </c:ser>
        <c:ser>
          <c:idx val="8"/>
          <c:order val="8"/>
          <c:tx>
            <c:strRef>
              <c:f>RECAP_data_traitees!$AA$15:$AB$15</c:f>
              <c:strCache>
                <c:ptCount val="2"/>
                <c:pt idx="0">
                  <c:v>FIN</c:v>
                </c:pt>
                <c:pt idx="1">
                  <c:v>Finlande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RECAP_data_traitees!$AC$15:$AE$15</c:f>
              <c:numCache>
                <c:formatCode>0.0%</c:formatCode>
                <c:ptCount val="3"/>
                <c:pt idx="0">
                  <c:v>0.12595053730554823</c:v>
                </c:pt>
                <c:pt idx="1">
                  <c:v>0.11189226400481886</c:v>
                </c:pt>
                <c:pt idx="2">
                  <c:v>0.11303868924686769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F5F-8108-DC261D43B379}"/>
            </c:ext>
          </c:extLst>
        </c:ser>
        <c:ser>
          <c:idx val="9"/>
          <c:order val="9"/>
          <c:tx>
            <c:strRef>
              <c:f>RECAP_data_traitees!$AA$16:$AB$16</c:f>
              <c:strCache>
                <c:ptCount val="2"/>
                <c:pt idx="0">
                  <c:v>PRT</c:v>
                </c:pt>
                <c:pt idx="1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RECAP_data_traitees!$AC$16:$AE$16</c:f>
              <c:numCache>
                <c:formatCode>0.0%</c:formatCode>
                <c:ptCount val="3"/>
                <c:pt idx="0">
                  <c:v>0.14938204998834059</c:v>
                </c:pt>
                <c:pt idx="1">
                  <c:v>0.10941679474902405</c:v>
                </c:pt>
                <c:pt idx="2">
                  <c:v>0.10263888021459096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F5F-8108-DC261D43B379}"/>
            </c:ext>
          </c:extLst>
        </c:ser>
        <c:ser>
          <c:idx val="10"/>
          <c:order val="10"/>
          <c:tx>
            <c:strRef>
              <c:f>RECAP_data_traitees!$AA$17:$AB$17</c:f>
              <c:strCache>
                <c:ptCount val="2"/>
                <c:pt idx="0">
                  <c:v>GRC</c:v>
                </c:pt>
                <c:pt idx="1">
                  <c:v>GrÃ¨ce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RECAP_data_traitees!$AC$17:$AE$17</c:f>
              <c:numCache>
                <c:formatCode>0.0%</c:formatCode>
                <c:ptCount val="3"/>
                <c:pt idx="0">
                  <c:v>8.5426128773710919E-2</c:v>
                </c:pt>
                <c:pt idx="1">
                  <c:v>7.1090714072198483E-2</c:v>
                </c:pt>
                <c:pt idx="2">
                  <c:v>7.9926866648144329E-2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60-4F5F-8108-DC261D43B379}"/>
            </c:ext>
          </c:extLst>
        </c:ser>
        <c:ser>
          <c:idx val="11"/>
          <c:order val="11"/>
          <c:tx>
            <c:strRef>
              <c:f>RECAP_data_traitees!$AA$18:$AB$18</c:f>
              <c:strCache>
                <c:ptCount val="2"/>
                <c:pt idx="0">
                  <c:v>SVK</c:v>
                </c:pt>
                <c:pt idx="1">
                  <c:v>RÃ©publique slovaque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RECAP_data_traitees!$AC$18:$AE$18</c:f>
              <c:numCache>
                <c:formatCode>0.0%</c:formatCode>
                <c:ptCount val="3"/>
                <c:pt idx="0">
                  <c:v>7.6045259814820479E-2</c:v>
                </c:pt>
                <c:pt idx="1">
                  <c:v>0.10009560450700442</c:v>
                </c:pt>
                <c:pt idx="2">
                  <c:v>0.10300176594216036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60-4F5F-8108-DC261D43B379}"/>
            </c:ext>
          </c:extLst>
        </c:ser>
        <c:ser>
          <c:idx val="12"/>
          <c:order val="12"/>
          <c:tx>
            <c:strRef>
              <c:f>RECAP_data_traitees!$AA$19:$AB$19</c:f>
              <c:strCache>
                <c:ptCount val="2"/>
                <c:pt idx="0">
                  <c:v>LUX</c:v>
                </c:pt>
                <c:pt idx="1">
                  <c:v>Luxembourg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RECAP_data_traitees!$AC$19:$AE$19</c:f>
              <c:numCache>
                <c:formatCode>0.0%</c:formatCode>
                <c:ptCount val="3"/>
                <c:pt idx="0">
                  <c:v>0.11043293102094666</c:v>
                </c:pt>
                <c:pt idx="1">
                  <c:v>0.11350855259615712</c:v>
                </c:pt>
                <c:pt idx="2">
                  <c:v>0.10685284222501601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60-4F5F-8108-DC261D43B379}"/>
            </c:ext>
          </c:extLst>
        </c:ser>
        <c:ser>
          <c:idx val="13"/>
          <c:order val="13"/>
          <c:tx>
            <c:strRef>
              <c:f>RECAP_data_traitees!$AA$20:$AB$20</c:f>
              <c:strCache>
                <c:ptCount val="2"/>
                <c:pt idx="0">
                  <c:v>LTU</c:v>
                </c:pt>
                <c:pt idx="1">
                  <c:v>Lituanie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RECAP_data_traitees!$AC$20:$AE$20</c:f>
              <c:numCache>
                <c:formatCode>0.0%</c:formatCode>
                <c:ptCount val="3"/>
                <c:pt idx="0">
                  <c:v>0.17208923658550282</c:v>
                </c:pt>
                <c:pt idx="1">
                  <c:v>0.1473416287323478</c:v>
                </c:pt>
                <c:pt idx="2">
                  <c:v>0.13769194124134509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60-4F5F-8108-DC261D43B379}"/>
            </c:ext>
          </c:extLst>
        </c:ser>
        <c:ser>
          <c:idx val="14"/>
          <c:order val="14"/>
          <c:tx>
            <c:strRef>
              <c:f>RECAP_data_traitees!$AA$21:$AB$21</c:f>
              <c:strCache>
                <c:ptCount val="2"/>
                <c:pt idx="0">
                  <c:v>LVA</c:v>
                </c:pt>
                <c:pt idx="1">
                  <c:v>Lettonie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RECAP_data_traitees!$AC$21:$AE$21</c:f>
              <c:numCache>
                <c:formatCode>0.0%</c:formatCode>
                <c:ptCount val="3"/>
                <c:pt idx="0">
                  <c:v>0.16244137837286754</c:v>
                </c:pt>
                <c:pt idx="1">
                  <c:v>0.14916549971947654</c:v>
                </c:pt>
                <c:pt idx="2">
                  <c:v>0.13954906396328465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60-4F5F-8108-DC261D43B379}"/>
            </c:ext>
          </c:extLst>
        </c:ser>
        <c:ser>
          <c:idx val="15"/>
          <c:order val="15"/>
          <c:tx>
            <c:strRef>
              <c:f>RECAP_data_traitees!$AA$22:$AB$22</c:f>
              <c:strCache>
                <c:ptCount val="2"/>
                <c:pt idx="0">
                  <c:v>EST</c:v>
                </c:pt>
                <c:pt idx="1">
                  <c:v>Estonie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RECAP_data_traitees!$AC$22:$AE$22</c:f>
              <c:numCache>
                <c:formatCode>0.0%</c:formatCode>
                <c:ptCount val="3"/>
                <c:pt idx="0">
                  <c:v>0.18153637853630725</c:v>
                </c:pt>
                <c:pt idx="1">
                  <c:v>0.15229947689625112</c:v>
                </c:pt>
                <c:pt idx="2">
                  <c:v>0.14522485002935853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60-4F5F-8108-DC261D43B379}"/>
            </c:ext>
          </c:extLst>
        </c:ser>
        <c:ser>
          <c:idx val="16"/>
          <c:order val="16"/>
          <c:tx>
            <c:strRef>
              <c:f>RECAP_data_traitees!$AA$23:$AB$23</c:f>
              <c:strCache>
                <c:ptCount val="2"/>
                <c:pt idx="0">
                  <c:v>16 pays</c:v>
                </c:pt>
                <c:pt idx="1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111111111111113"/>
                  <c:y val="4.065041300979658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660-4F5F-8108-DC261D43B379}"/>
                </c:ext>
              </c:extLst>
            </c:dLbl>
            <c:dLbl>
              <c:idx val="2"/>
              <c:layout>
                <c:manualLayout>
                  <c:x val="-7.9365079365079361E-3"/>
                  <c:y val="-8.130082601959392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660-4F5F-8108-DC261D43B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RECAP_data_traitees!$AC$23:$AE$23</c:f>
              <c:numCache>
                <c:formatCode>0.0%</c:formatCode>
                <c:ptCount val="3"/>
                <c:pt idx="0">
                  <c:v>9.9696654323871856E-2</c:v>
                </c:pt>
                <c:pt idx="1">
                  <c:v>9.3454312728060082E-2</c:v>
                </c:pt>
                <c:pt idx="2">
                  <c:v>9.2388335878867328E-2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60-4F5F-8108-DC261D43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306992"/>
        <c:axId val="2059306032"/>
      </c:lineChart>
      <c:catAx>
        <c:axId val="20593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032"/>
        <c:crosses val="autoZero"/>
        <c:auto val="1"/>
        <c:lblAlgn val="ctr"/>
        <c:lblOffset val="100"/>
        <c:noMultiLvlLbl val="0"/>
      </c:catAx>
      <c:valAx>
        <c:axId val="20593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87739032620921"/>
          <c:y val="0.69725989009344636"/>
          <c:w val="0.79697550306211729"/>
          <c:h val="0.22495461893721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PIB</a:t>
            </a:r>
            <a:r>
              <a:rPr lang="fr-FR" baseline="0"/>
              <a:t> par habitant (*100)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5956432050703E-2"/>
          <c:y val="9.3432586311134241E-2"/>
          <c:w val="0.88673436220543211"/>
          <c:h val="0.63829993605113367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RECAP_data_traitees!$AE$29:$AF$29</c:f>
              <c:strCache>
                <c:ptCount val="2"/>
                <c:pt idx="0">
                  <c:v>DEU</c:v>
                </c:pt>
                <c:pt idx="1">
                  <c:v>Allemagne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RECAP_data_traitees!$AG$29:$AH$29</c:f>
              <c:numCache>
                <c:formatCode>0.0</c:formatCode>
                <c:ptCount val="2"/>
                <c:pt idx="0">
                  <c:v>3.4763011733042575</c:v>
                </c:pt>
                <c:pt idx="1">
                  <c:v>4.3288454187261936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D-4B26-BF29-3190AC84F8E8}"/>
            </c:ext>
          </c:extLst>
        </c:ser>
        <c:ser>
          <c:idx val="1"/>
          <c:order val="1"/>
          <c:tx>
            <c:strRef>
              <c:f>RECAP_data_traitees!$AE$30:$AF$30</c:f>
              <c:strCache>
                <c:ptCount val="2"/>
                <c:pt idx="0">
                  <c:v>FRA</c:v>
                </c:pt>
                <c:pt idx="1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017666916640447"/>
                  <c:y val="-1.511446529702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89D-4B26-BF29-3190AC84F8E8}"/>
                </c:ext>
              </c:extLst>
            </c:dLbl>
            <c:dLbl>
              <c:idx val="1"/>
              <c:layout>
                <c:manualLayout>
                  <c:x val="0"/>
                  <c:y val="-2.7709853044553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89D-4B26-BF29-3190AC84F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RECAP_data_traitees!$AG$30:$AH$30</c:f>
              <c:numCache>
                <c:formatCode>0.0</c:formatCode>
                <c:ptCount val="2"/>
                <c:pt idx="0">
                  <c:v>3.2513680564179102</c:v>
                </c:pt>
                <c:pt idx="1">
                  <c:v>3.7689983231883577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D-4B26-BF29-3190AC84F8E8}"/>
            </c:ext>
          </c:extLst>
        </c:ser>
        <c:ser>
          <c:idx val="2"/>
          <c:order val="2"/>
          <c:tx>
            <c:strRef>
              <c:f>RECAP_data_traitees!$AE$31:$AF$31</c:f>
              <c:strCache>
                <c:ptCount val="2"/>
                <c:pt idx="0">
                  <c:v>ITA</c:v>
                </c:pt>
                <c:pt idx="1">
                  <c:v>Italie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RECAP_data_traitees!$AG$31:$AH$31</c:f>
              <c:numCache>
                <c:formatCode>0.0</c:formatCode>
                <c:ptCount val="2"/>
                <c:pt idx="0">
                  <c:v>3.1709554258032999</c:v>
                </c:pt>
                <c:pt idx="1">
                  <c:v>3.2662180697406562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9D-4B26-BF29-3190AC84F8E8}"/>
            </c:ext>
          </c:extLst>
        </c:ser>
        <c:ser>
          <c:idx val="3"/>
          <c:order val="3"/>
          <c:tx>
            <c:strRef>
              <c:f>RECAP_data_traitees!$AE$32:$AF$32</c:f>
              <c:strCache>
                <c:ptCount val="2"/>
                <c:pt idx="0">
                  <c:v>ESP</c:v>
                </c:pt>
                <c:pt idx="1">
                  <c:v>Espagne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RECAP_data_traitees!$AG$32:$AH$32</c:f>
              <c:numCache>
                <c:formatCode>0.0</c:formatCode>
                <c:ptCount val="2"/>
                <c:pt idx="0">
                  <c:v>2.3961726574660966</c:v>
                </c:pt>
                <c:pt idx="1">
                  <c:v>2.6907456997528865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9D-4B26-BF29-3190AC84F8E8}"/>
            </c:ext>
          </c:extLst>
        </c:ser>
        <c:ser>
          <c:idx val="4"/>
          <c:order val="4"/>
          <c:tx>
            <c:strRef>
              <c:f>RECAP_data_traitees!$AE$33:$AF$33</c:f>
              <c:strCache>
                <c:ptCount val="2"/>
                <c:pt idx="0">
                  <c:v>NLD</c:v>
                </c:pt>
                <c:pt idx="1">
                  <c:v>Pays-Bas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RECAP_data_traitees!$AG$33:$AH$33</c:f>
              <c:numCache>
                <c:formatCode>0.0</c:formatCode>
                <c:ptCount val="2"/>
                <c:pt idx="0">
                  <c:v>4.0951618377475496</c:v>
                </c:pt>
                <c:pt idx="1">
                  <c:v>4.9865000674104678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9D-4B26-BF29-3190AC84F8E8}"/>
            </c:ext>
          </c:extLst>
        </c:ser>
        <c:ser>
          <c:idx val="5"/>
          <c:order val="5"/>
          <c:tx>
            <c:strRef>
              <c:f>RECAP_data_traitees!$AE$34:$AF$34</c:f>
              <c:strCache>
                <c:ptCount val="2"/>
                <c:pt idx="0">
                  <c:v>BEL</c:v>
                </c:pt>
                <c:pt idx="1">
                  <c:v>Belgique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RECAP_data_traitees!$AG$34:$AH$34</c:f>
              <c:numCache>
                <c:formatCode>0.0</c:formatCode>
                <c:ptCount val="2"/>
                <c:pt idx="0">
                  <c:v>3.6084723906988878</c:v>
                </c:pt>
                <c:pt idx="1">
                  <c:v>4.4194457277528931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9D-4B26-BF29-3190AC84F8E8}"/>
            </c:ext>
          </c:extLst>
        </c:ser>
        <c:ser>
          <c:idx val="6"/>
          <c:order val="6"/>
          <c:tx>
            <c:strRef>
              <c:f>RECAP_data_traitees!$AE$35:$AF$35</c:f>
              <c:strCache>
                <c:ptCount val="2"/>
                <c:pt idx="0">
                  <c:v>IRL</c:v>
                </c:pt>
                <c:pt idx="1">
                  <c:v>Irlande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RECAP_data_traitees!$AG$35:$AH$35</c:f>
              <c:numCache>
                <c:formatCode>0.0</c:formatCode>
                <c:ptCount val="2"/>
                <c:pt idx="0">
                  <c:v>4.3170042502265016</c:v>
                </c:pt>
                <c:pt idx="1">
                  <c:v>8.6416076536811151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9D-4B26-BF29-3190AC84F8E8}"/>
            </c:ext>
          </c:extLst>
        </c:ser>
        <c:ser>
          <c:idx val="7"/>
          <c:order val="7"/>
          <c:tx>
            <c:strRef>
              <c:f>RECAP_data_traitees!$AE$36:$AF$36</c:f>
              <c:strCache>
                <c:ptCount val="2"/>
                <c:pt idx="0">
                  <c:v>AUT</c:v>
                </c:pt>
                <c:pt idx="1">
                  <c:v>Autriche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RECAP_data_traitees!$AG$36:$AH$36</c:f>
              <c:numCache>
                <c:formatCode>0.0</c:formatCode>
                <c:ptCount val="2"/>
                <c:pt idx="0">
                  <c:v>3.8595220321245822</c:v>
                </c:pt>
                <c:pt idx="1">
                  <c:v>4.5431344924657546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9D-4B26-BF29-3190AC84F8E8}"/>
            </c:ext>
          </c:extLst>
        </c:ser>
        <c:ser>
          <c:idx val="8"/>
          <c:order val="8"/>
          <c:tx>
            <c:strRef>
              <c:f>RECAP_data_traitees!$AE$37:$AF$37</c:f>
              <c:strCache>
                <c:ptCount val="2"/>
                <c:pt idx="0">
                  <c:v>FIN</c:v>
                </c:pt>
                <c:pt idx="1">
                  <c:v>Finlande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RECAP_data_traitees!$AG$37:$AH$37</c:f>
              <c:numCache>
                <c:formatCode>0.0</c:formatCode>
                <c:ptCount val="2"/>
                <c:pt idx="0">
                  <c:v>3.7635756503386726</c:v>
                </c:pt>
                <c:pt idx="1">
                  <c:v>4.2945696322043361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9D-4B26-BF29-3190AC84F8E8}"/>
            </c:ext>
          </c:extLst>
        </c:ser>
        <c:ser>
          <c:idx val="9"/>
          <c:order val="9"/>
          <c:tx>
            <c:strRef>
              <c:f>RECAP_data_traitees!$AE$38:$AF$38</c:f>
              <c:strCache>
                <c:ptCount val="2"/>
                <c:pt idx="0">
                  <c:v>PRT</c:v>
                </c:pt>
                <c:pt idx="1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RECAP_data_traitees!$AG$38:$AH$38</c:f>
              <c:numCache>
                <c:formatCode>0.0</c:formatCode>
                <c:ptCount val="2"/>
                <c:pt idx="0">
                  <c:v>1.8849894012561481</c:v>
                </c:pt>
                <c:pt idx="1">
                  <c:v>2.1867048034562337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9D-4B26-BF29-3190AC84F8E8}"/>
            </c:ext>
          </c:extLst>
        </c:ser>
        <c:ser>
          <c:idx val="10"/>
          <c:order val="10"/>
          <c:tx>
            <c:strRef>
              <c:f>RECAP_data_traitees!$AE$39:$AF$39</c:f>
              <c:strCache>
                <c:ptCount val="2"/>
                <c:pt idx="0">
                  <c:v>GRC</c:v>
                </c:pt>
                <c:pt idx="1">
                  <c:v>GrÃ¨ce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RECAP_data_traitees!$AG$39:$AH$39</c:f>
              <c:numCache>
                <c:formatCode>0.0</c:formatCode>
                <c:ptCount val="2"/>
                <c:pt idx="0">
                  <c:v>1.7503863962116384</c:v>
                </c:pt>
                <c:pt idx="1">
                  <c:v>1.8877757986965518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9D-4B26-BF29-3190AC84F8E8}"/>
            </c:ext>
          </c:extLst>
        </c:ser>
        <c:ser>
          <c:idx val="11"/>
          <c:order val="11"/>
          <c:tx>
            <c:strRef>
              <c:f>RECAP_data_traitees!$AE$40:$AF$40</c:f>
              <c:strCache>
                <c:ptCount val="2"/>
                <c:pt idx="0">
                  <c:v>SVK</c:v>
                </c:pt>
                <c:pt idx="1">
                  <c:v>RÃ©publique slovaque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RECAP_data_traitees!$AG$40:$AH$40</c:f>
              <c:numCache>
                <c:formatCode>0.0</c:formatCode>
                <c:ptCount val="2"/>
                <c:pt idx="0">
                  <c:v>0.94166106288585461</c:v>
                </c:pt>
                <c:pt idx="1">
                  <c:v>1.8874313477014033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9D-4B26-BF29-3190AC84F8E8}"/>
            </c:ext>
          </c:extLst>
        </c:ser>
        <c:ser>
          <c:idx val="12"/>
          <c:order val="12"/>
          <c:tx>
            <c:strRef>
              <c:f>RECAP_data_traitees!$AE$41:$AF$41</c:f>
              <c:strCache>
                <c:ptCount val="2"/>
                <c:pt idx="0">
                  <c:v>LUX</c:v>
                </c:pt>
                <c:pt idx="1">
                  <c:v>Luxembourg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RECAP_data_traitees!$AG$41:$AH$41</c:f>
              <c:numCache>
                <c:formatCode>0.0</c:formatCode>
                <c:ptCount val="2"/>
                <c:pt idx="0">
                  <c:v>9.3532474460178499</c:v>
                </c:pt>
                <c:pt idx="1">
                  <c:v>10.089171504113676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9D-4B26-BF29-3190AC84F8E8}"/>
            </c:ext>
          </c:extLst>
        </c:ser>
        <c:ser>
          <c:idx val="13"/>
          <c:order val="13"/>
          <c:tx>
            <c:strRef>
              <c:f>RECAP_data_traitees!$AE$42:$AF$42</c:f>
              <c:strCache>
                <c:ptCount val="2"/>
                <c:pt idx="0">
                  <c:v>LTU</c:v>
                </c:pt>
                <c:pt idx="1">
                  <c:v>Lituanie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RECAP_data_traitees!$AG$42:$AH$42</c:f>
              <c:numCache>
                <c:formatCode>0.0</c:formatCode>
                <c:ptCount val="2"/>
                <c:pt idx="0">
                  <c:v>0.75621734924124329</c:v>
                </c:pt>
                <c:pt idx="1">
                  <c:v>1.9109933848212726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9D-4B26-BF29-3190AC84F8E8}"/>
            </c:ext>
          </c:extLst>
        </c:ser>
        <c:ser>
          <c:idx val="14"/>
          <c:order val="14"/>
          <c:tx>
            <c:strRef>
              <c:f>RECAP_data_traitees!$AE$43:$AF$43</c:f>
              <c:strCache>
                <c:ptCount val="2"/>
                <c:pt idx="0">
                  <c:v>LVA</c:v>
                </c:pt>
                <c:pt idx="1">
                  <c:v>Lettonie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RECAP_data_traitees!$AG$43:$AH$43</c:f>
              <c:numCache>
                <c:formatCode>0.0</c:formatCode>
                <c:ptCount val="2"/>
                <c:pt idx="0">
                  <c:v>0.76787136564486869</c:v>
                </c:pt>
                <c:pt idx="1">
                  <c:v>1.6913286576883422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9D-4B26-BF29-3190AC84F8E8}"/>
            </c:ext>
          </c:extLst>
        </c:ser>
        <c:ser>
          <c:idx val="15"/>
          <c:order val="15"/>
          <c:tx>
            <c:strRef>
              <c:f>RECAP_data_traitees!$AE$44:$AF$44</c:f>
              <c:strCache>
                <c:ptCount val="2"/>
                <c:pt idx="0">
                  <c:v>EST</c:v>
                </c:pt>
                <c:pt idx="1">
                  <c:v>Estonie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RECAP_data_traitees!$AG$44:$AH$44</c:f>
              <c:numCache>
                <c:formatCode>0.0</c:formatCode>
                <c:ptCount val="2"/>
                <c:pt idx="0">
                  <c:v>1.2057853336716571</c:v>
                </c:pt>
                <c:pt idx="1">
                  <c:v>2.1112580619539894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9D-4B26-BF29-3190AC84F8E8}"/>
            </c:ext>
          </c:extLst>
        </c:ser>
        <c:ser>
          <c:idx val="16"/>
          <c:order val="16"/>
          <c:tx>
            <c:strRef>
              <c:f>RECAP_data_traitees!$AE$45:$AF$45</c:f>
              <c:strCache>
                <c:ptCount val="2"/>
                <c:pt idx="0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35149099765823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89D-4B26-BF29-3190AC84F8E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89D-4B26-BF29-3190AC84F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RECAP_data_traitees!$AG$45:$AH$45</c:f>
              <c:numCache>
                <c:formatCode>0.00</c:formatCode>
                <c:ptCount val="2"/>
                <c:pt idx="0">
                  <c:v>3.0958773914117312</c:v>
                </c:pt>
                <c:pt idx="1">
                  <c:v>3.7004517055919264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9D-4B26-BF29-3190AC84F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829072"/>
        <c:axId val="1236830512"/>
      </c:lineChart>
      <c:catAx>
        <c:axId val="12368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6830512"/>
        <c:crosses val="autoZero"/>
        <c:auto val="1"/>
        <c:lblAlgn val="ctr"/>
        <c:lblOffset val="100"/>
        <c:noMultiLvlLbl val="0"/>
      </c:catAx>
      <c:valAx>
        <c:axId val="12368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6829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179431184831445E-2"/>
          <c:y val="0.80212475506036296"/>
          <c:w val="0.85364113763033711"/>
          <c:h val="0.18272710628208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PIB / hab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RECAP_data_traitees!$AP$28</c:f>
              <c:strCache>
                <c:ptCount val="1"/>
                <c:pt idx="0">
                  <c:v>Evol PIB/hab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RECAP_data_traitees!$AO$29:$AO$45</c:f>
              <c:strCache>
                <c:ptCount val="17"/>
                <c:pt idx="0">
                  <c:v>GRC</c:v>
                </c:pt>
                <c:pt idx="1">
                  <c:v>ITA</c:v>
                </c:pt>
                <c:pt idx="2">
                  <c:v>PRT</c:v>
                </c:pt>
                <c:pt idx="3">
                  <c:v>FIN</c:v>
                </c:pt>
                <c:pt idx="4">
                  <c:v>DEU</c:v>
                </c:pt>
                <c:pt idx="5">
                  <c:v>16 pays</c:v>
                </c:pt>
                <c:pt idx="6">
                  <c:v>FRA</c:v>
                </c:pt>
                <c:pt idx="7">
                  <c:v>ESP</c:v>
                </c:pt>
                <c:pt idx="8">
                  <c:v>AUT</c:v>
                </c:pt>
                <c:pt idx="9">
                  <c:v>NLD</c:v>
                </c:pt>
                <c:pt idx="10">
                  <c:v>BEL</c:v>
                </c:pt>
                <c:pt idx="11">
                  <c:v>LUX</c:v>
                </c:pt>
                <c:pt idx="12">
                  <c:v>EST</c:v>
                </c:pt>
                <c:pt idx="13">
                  <c:v>LVA</c:v>
                </c:pt>
                <c:pt idx="14">
                  <c:v>SVK</c:v>
                </c:pt>
                <c:pt idx="15">
                  <c:v>LTU</c:v>
                </c:pt>
                <c:pt idx="16">
                  <c:v>IRL</c:v>
                </c:pt>
              </c:strCache>
            </c:strRef>
          </c:cat>
          <c:val>
            <c:numRef>
              <c:f>RECAP_data_traitees!$AP$29:$AP$45</c:f>
              <c:numCache>
                <c:formatCode>0%</c:formatCode>
                <c:ptCount val="17"/>
                <c:pt idx="0">
                  <c:v>7.8490899370713393E-2</c:v>
                </c:pt>
                <c:pt idx="1">
                  <c:v>3.0042252616409245E-2</c:v>
                </c:pt>
                <c:pt idx="2">
                  <c:v>0.16006212130371869</c:v>
                </c:pt>
                <c:pt idx="3">
                  <c:v>0.14108763346310868</c:v>
                </c:pt>
                <c:pt idx="4">
                  <c:v>0.24524464450000016</c:v>
                </c:pt>
                <c:pt idx="5">
                  <c:v>0.19528367494699364</c:v>
                </c:pt>
                <c:pt idx="6">
                  <c:v>0.15920383598180823</c:v>
                </c:pt>
                <c:pt idx="7">
                  <c:v>0.12293481497209587</c:v>
                </c:pt>
                <c:pt idx="8">
                  <c:v>0.17712360614893516</c:v>
                </c:pt>
                <c:pt idx="9">
                  <c:v>0.21765641138939176</c:v>
                </c:pt>
                <c:pt idx="10">
                  <c:v>0.22474145545476551</c:v>
                </c:pt>
                <c:pt idx="11">
                  <c:v>7.8681127848183444E-2</c:v>
                </c:pt>
                <c:pt idx="12">
                  <c:v>0.75094024035367657</c:v>
                </c:pt>
                <c:pt idx="13">
                  <c:v>1.2026197789885571</c:v>
                </c:pt>
                <c:pt idx="14">
                  <c:v>1.0043638014691834</c:v>
                </c:pt>
                <c:pt idx="15">
                  <c:v>1.5270425053573327</c:v>
                </c:pt>
                <c:pt idx="16">
                  <c:v>1.0017602839347941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7-4038-9276-8964510DAD52}"/>
            </c:ext>
          </c:extLst>
        </c:ser>
        <c:ser>
          <c:idx val="1"/>
          <c:order val="1"/>
          <c:tx>
            <c:strRef>
              <c:f>RECAP_data_traitees!$AQ$28</c:f>
              <c:strCache>
                <c:ptCount val="1"/>
                <c:pt idx="0">
                  <c:v>Evol PIB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RECAP_data_traitees!$AO$29:$AO$45</c:f>
              <c:strCache>
                <c:ptCount val="17"/>
                <c:pt idx="0">
                  <c:v>GRC</c:v>
                </c:pt>
                <c:pt idx="1">
                  <c:v>ITA</c:v>
                </c:pt>
                <c:pt idx="2">
                  <c:v>PRT</c:v>
                </c:pt>
                <c:pt idx="3">
                  <c:v>FIN</c:v>
                </c:pt>
                <c:pt idx="4">
                  <c:v>DEU</c:v>
                </c:pt>
                <c:pt idx="5">
                  <c:v>16 pays</c:v>
                </c:pt>
                <c:pt idx="6">
                  <c:v>FRA</c:v>
                </c:pt>
                <c:pt idx="7">
                  <c:v>ESP</c:v>
                </c:pt>
                <c:pt idx="8">
                  <c:v>AUT</c:v>
                </c:pt>
                <c:pt idx="9">
                  <c:v>NLD</c:v>
                </c:pt>
                <c:pt idx="10">
                  <c:v>BEL</c:v>
                </c:pt>
                <c:pt idx="11">
                  <c:v>LUX</c:v>
                </c:pt>
                <c:pt idx="12">
                  <c:v>EST</c:v>
                </c:pt>
                <c:pt idx="13">
                  <c:v>LVA</c:v>
                </c:pt>
                <c:pt idx="14">
                  <c:v>SVK</c:v>
                </c:pt>
                <c:pt idx="15">
                  <c:v>LTU</c:v>
                </c:pt>
                <c:pt idx="16">
                  <c:v>IRL</c:v>
                </c:pt>
              </c:strCache>
            </c:strRef>
          </c:cat>
          <c:val>
            <c:numRef>
              <c:f>RECAP_data_traitees!$AQ$29:$AQ$45</c:f>
              <c:numCache>
                <c:formatCode>0%</c:formatCode>
                <c:ptCount val="17"/>
                <c:pt idx="0">
                  <c:v>2.8094848588654693E-2</c:v>
                </c:pt>
                <c:pt idx="1">
                  <c:v>6.3653182211116682E-2</c:v>
                </c:pt>
                <c:pt idx="2">
                  <c:v>0.19140238728440764</c:v>
                </c:pt>
                <c:pt idx="3">
                  <c:v>0.23309172647572315</c:v>
                </c:pt>
                <c:pt idx="4">
                  <c:v>0.26233453178445859</c:v>
                </c:pt>
                <c:pt idx="5">
                  <c:v>0.2796240576863121</c:v>
                </c:pt>
                <c:pt idx="6">
                  <c:v>0.2893517935825024</c:v>
                </c:pt>
                <c:pt idx="7">
                  <c:v>0.32309454523451248</c:v>
                </c:pt>
                <c:pt idx="8">
                  <c:v>0.33658545892211778</c:v>
                </c:pt>
                <c:pt idx="9">
                  <c:v>0.35679648620280108</c:v>
                </c:pt>
                <c:pt idx="10">
                  <c:v>0.39800986832091872</c:v>
                </c:pt>
                <c:pt idx="11">
                  <c:v>0.63678521080606465</c:v>
                </c:pt>
                <c:pt idx="12">
                  <c:v>0.74204304954304956</c:v>
                </c:pt>
                <c:pt idx="13">
                  <c:v>0.77924176878525386</c:v>
                </c:pt>
                <c:pt idx="14">
                  <c:v>1.020484243383287</c:v>
                </c:pt>
                <c:pt idx="15">
                  <c:v>1.1196908868778246</c:v>
                </c:pt>
                <c:pt idx="16">
                  <c:v>1.7494354718246832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7-4038-9276-8964510D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539360"/>
        <c:axId val="1472540320"/>
      </c:barChart>
      <c:catAx>
        <c:axId val="147253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2540320"/>
        <c:crosses val="autoZero"/>
        <c:auto val="1"/>
        <c:lblAlgn val="ctr"/>
        <c:lblOffset val="100"/>
        <c:noMultiLvlLbl val="0"/>
      </c:catAx>
      <c:valAx>
        <c:axId val="14725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253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12445319335086"/>
          <c:y val="0.89409667541557303"/>
          <c:w val="0.7115288713910761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Variation Dépenses 2002-2023 (part de PIB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0762899759097489E-2"/>
                  <c:y val="-3.23912293732623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2F9-49E0-B947-DA9D7CE2AF1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2F9-49E0-B947-DA9D7CE2AF1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2F9-49E0-B947-DA9D7CE2AF1F}"/>
                </c:ext>
              </c:extLst>
            </c:dLbl>
            <c:dLbl>
              <c:idx val="3"/>
              <c:layout>
                <c:manualLayout>
                  <c:x val="-6.4577398554584936E-3"/>
                  <c:y val="-2.15941529155082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2F9-49E0-B947-DA9D7CE2AF1F}"/>
                </c:ext>
              </c:extLst>
            </c:dLbl>
            <c:dLbl>
              <c:idx val="4"/>
              <c:layout>
                <c:manualLayout>
                  <c:x val="-3.659385918093154E-2"/>
                  <c:y val="-3.59902548591803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2F9-49E0-B947-DA9D7CE2AF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2F9-49E0-B947-DA9D7CE2AF1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2F9-49E0-B947-DA9D7CE2AF1F}"/>
                </c:ext>
              </c:extLst>
            </c:dLbl>
            <c:dLbl>
              <c:idx val="7"/>
              <c:layout>
                <c:manualLayout>
                  <c:x val="-2.3678379470014478E-2"/>
                  <c:y val="-4.31883058310163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2F9-49E0-B947-DA9D7CE2AF1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2F9-49E0-B947-DA9D7CE2AF1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2F9-49E0-B947-DA9D7CE2AF1F}"/>
                </c:ext>
              </c:extLst>
            </c:dLbl>
            <c:dLbl>
              <c:idx val="10"/>
              <c:layout>
                <c:manualLayout>
                  <c:x val="-7.1035138410043427E-2"/>
                  <c:y val="7.198050971835934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2F9-49E0-B947-DA9D7CE2AF1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2F9-49E0-B947-DA9D7CE2AF1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2F9-49E0-B947-DA9D7CE2AF1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2F9-49E0-B947-DA9D7CE2AF1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2F9-49E0-B947-DA9D7CE2AF1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2F9-49E0-B947-DA9D7CE2AF1F}"/>
                </c:ext>
              </c:extLst>
            </c:dLbl>
            <c:dLbl>
              <c:idx val="16"/>
              <c:layout>
                <c:manualLayout>
                  <c:x val="-8.6103198072779909E-3"/>
                  <c:y val="-6.5981371686061158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2F9-49E0-B947-DA9D7CE2AF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RECAP_data_traitees!$AZ$29:$AZ$45</c:f>
              <c:numCache>
                <c:formatCode>0%</c:formatCode>
                <c:ptCount val="17"/>
                <c:pt idx="0">
                  <c:v>0.18535305984547951</c:v>
                </c:pt>
                <c:pt idx="1">
                  <c:v>0.19748449925736494</c:v>
                </c:pt>
                <c:pt idx="2">
                  <c:v>0.24643223021899324</c:v>
                </c:pt>
                <c:pt idx="3">
                  <c:v>0.2268224038292268</c:v>
                </c:pt>
                <c:pt idx="4">
                  <c:v>0.17347893708358303</c:v>
                </c:pt>
                <c:pt idx="5">
                  <c:v>0.24355749411016386</c:v>
                </c:pt>
                <c:pt idx="6">
                  <c:v>-1.5126307430894881E-2</c:v>
                </c:pt>
                <c:pt idx="7">
                  <c:v>0.22598631826617965</c:v>
                </c:pt>
                <c:pt idx="8">
                  <c:v>0.2644405082496481</c:v>
                </c:pt>
                <c:pt idx="9">
                  <c:v>0.16698261156395955</c:v>
                </c:pt>
                <c:pt idx="10">
                  <c:v>0.17643118854530476</c:v>
                </c:pt>
                <c:pt idx="11">
                  <c:v>0.24715944762091974</c:v>
                </c:pt>
                <c:pt idx="12">
                  <c:v>0.30693715734804122</c:v>
                </c:pt>
                <c:pt idx="13">
                  <c:v>0.29456025656431506</c:v>
                </c:pt>
                <c:pt idx="14">
                  <c:v>0.3786722437178201</c:v>
                </c:pt>
                <c:pt idx="15">
                  <c:v>0.40142260167174171</c:v>
                </c:pt>
                <c:pt idx="16">
                  <c:v>0.19801666004209306</c:v>
                </c:pt>
              </c:numCache>
            </c:numRef>
          </c:xVal>
          <c:yVal>
            <c:numRef>
              <c:f>RECAP_data_traitees!$BA$29:$BA$45</c:f>
              <c:numCache>
                <c:formatCode>0%</c:formatCode>
                <c:ptCount val="17"/>
                <c:pt idx="0">
                  <c:v>1.96266113374262E-2</c:v>
                </c:pt>
                <c:pt idx="1">
                  <c:v>9.5989313165802601E-3</c:v>
                </c:pt>
                <c:pt idx="2">
                  <c:v>1.0044886416415648E-2</c:v>
                </c:pt>
                <c:pt idx="3">
                  <c:v>1.7490674273353997E-2</c:v>
                </c:pt>
                <c:pt idx="4">
                  <c:v>2.0698724632546288E-2</c:v>
                </c:pt>
                <c:pt idx="5">
                  <c:v>2.9887704652069455E-2</c:v>
                </c:pt>
                <c:pt idx="6">
                  <c:v>-1.5726023124321559E-3</c:v>
                </c:pt>
                <c:pt idx="7">
                  <c:v>1.830980407224142E-2</c:v>
                </c:pt>
                <c:pt idx="8">
                  <c:v>2.5146719676005437E-2</c:v>
                </c:pt>
                <c:pt idx="9">
                  <c:v>2.2995936183739935E-3</c:v>
                </c:pt>
                <c:pt idx="10">
                  <c:v>1.194427858349266E-2</c:v>
                </c:pt>
                <c:pt idx="11">
                  <c:v>3.4486883959981889E-2</c:v>
                </c:pt>
                <c:pt idx="12">
                  <c:v>3.1901067339435804E-2</c:v>
                </c:pt>
                <c:pt idx="13">
                  <c:v>3.3499861143317475E-2</c:v>
                </c:pt>
                <c:pt idx="14">
                  <c:v>4.9045948013298424E-2</c:v>
                </c:pt>
                <c:pt idx="15">
                  <c:v>5.2169075852267759E-2</c:v>
                </c:pt>
                <c:pt idx="16">
                  <c:v>1.5633352003579098E-2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9-49E0-B947-DA9D7CE2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DEPENSES 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Rangs de Dépenses (part de PIB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33D-4965-9D31-EAB02AF9BFC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33D-4965-9D31-EAB02AF9BF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33D-4965-9D31-EAB02AF9BF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33D-4965-9D31-EAB02AF9BF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33D-4965-9D31-EAB02AF9BFC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33D-4965-9D31-EAB02AF9BFC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33D-4965-9D31-EAB02AF9BFC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33D-4965-9D31-EAB02AF9BFC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33D-4965-9D31-EAB02AF9BFC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33D-4965-9D31-EAB02AF9BFC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33D-4965-9D31-EAB02AF9BFC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33D-4965-9D31-EAB02AF9BFC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33D-4965-9D31-EAB02AF9BFC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33D-4965-9D31-EAB02AF9BFC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33D-4965-9D31-EAB02AF9BFC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33D-4965-9D31-EAB02AF9B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RECAP_data_traitees!$BC$29:$BC$44</c:f>
              <c:numCache>
                <c:formatCode>0</c:formatCode>
                <c:ptCount val="16"/>
                <c:pt idx="0">
                  <c:v>9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6</c:v>
                </c:pt>
                <c:pt idx="6">
                  <c:v>16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12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xVal>
          <c:yVal>
            <c:numRef>
              <c:f>RECAP_data_traitees!$BD$29:$BD$44</c:f>
              <c:numCache>
                <c:formatCode>0</c:formatCode>
                <c:ptCount val="16"/>
                <c:pt idx="0">
                  <c:v>12</c:v>
                </c:pt>
                <c:pt idx="1">
                  <c:v>11</c:v>
                </c:pt>
                <c:pt idx="2">
                  <c:v>7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16</c:v>
                </c:pt>
                <c:pt idx="7">
                  <c:v>10</c:v>
                </c:pt>
                <c:pt idx="8">
                  <c:v>5</c:v>
                </c:pt>
                <c:pt idx="9">
                  <c:v>15</c:v>
                </c:pt>
                <c:pt idx="10">
                  <c:v>13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33D-4965-9D31-EAB02AF9B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le - dépensier                           </a:t>
                </a:r>
                <a:r>
                  <a:rPr lang="en-US" sz="1000"/>
                  <a:t>RANG</a:t>
                </a:r>
                <a:r>
                  <a:rPr lang="en-US" sz="1000" baseline="0"/>
                  <a:t> </a:t>
                </a:r>
                <a:r>
                  <a:rPr lang="en-US" sz="1000"/>
                  <a:t>DEPENSES  TOTALES                                            le - dépensier relativement</a:t>
                </a:r>
              </a:p>
            </c:rich>
          </c:tx>
          <c:layout>
            <c:manualLayout>
              <c:xMode val="edge"/>
              <c:yMode val="edge"/>
              <c:x val="0.11321807821390782"/>
              <c:y val="0.86176143108588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RANG 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Niveaux de Dépenses (part de PIB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068059662736643E-2"/>
                  <c:y val="-2.8701059538031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4D1-43E0-9979-D53923C90DAD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4D1-43E0-9979-D53923C90D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4D1-43E0-9979-D53923C90D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4D1-43E0-9979-D53923C90D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4D1-43E0-9979-D53923C90D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4D1-43E0-9979-D53923C90DA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4D1-43E0-9979-D53923C90DAD}"/>
                </c:ext>
              </c:extLst>
            </c:dLbl>
            <c:dLbl>
              <c:idx val="7"/>
              <c:layout>
                <c:manualLayout>
                  <c:x val="-1.2915479710916987E-2"/>
                  <c:y val="-2.5113427095777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4D1-43E0-9979-D53923C90DA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4D1-43E0-9979-D53923C90DA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4D1-43E0-9979-D53923C90DA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4D1-43E0-9979-D53923C90DAD}"/>
                </c:ext>
              </c:extLst>
            </c:dLbl>
            <c:dLbl>
              <c:idx val="11"/>
              <c:layout>
                <c:manualLayout>
                  <c:x val="-1.9373219566375482E-2"/>
                  <c:y val="-2.8701059538031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4D1-43E0-9979-D53923C90DAD}"/>
                </c:ext>
              </c:extLst>
            </c:dLbl>
            <c:dLbl>
              <c:idx val="12"/>
              <c:layout>
                <c:manualLayout>
                  <c:x val="-2.7983539373653471E-2"/>
                  <c:y val="-2.51134270957776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LUX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579065871827929E-2"/>
                      <c:h val="5.376081339254715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74D1-43E0-9979-D53923C90DA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4D1-43E0-9979-D53923C90DA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4D1-43E0-9979-D53923C90DA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4D1-43E0-9979-D53923C90DAD}"/>
                </c:ext>
              </c:extLst>
            </c:dLbl>
            <c:dLbl>
              <c:idx val="16"/>
              <c:layout>
                <c:manualLayout>
                  <c:x val="-1.7220639614555982E-2"/>
                  <c:y val="1.43505297690157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74D1-43E0-9979-D53923C90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RECAP_data_traitees!$BF$29:$BF$45</c:f>
              <c:numCache>
                <c:formatCode>0%</c:formatCode>
                <c:ptCount val="17"/>
                <c:pt idx="0">
                  <c:v>0.55941404563283381</c:v>
                </c:pt>
                <c:pt idx="1">
                  <c:v>0.62240290601618631</c:v>
                </c:pt>
                <c:pt idx="2">
                  <c:v>0.59456706568572348</c:v>
                </c:pt>
                <c:pt idx="3">
                  <c:v>0.51851402988468676</c:v>
                </c:pt>
                <c:pt idx="4">
                  <c:v>0.51401526535633935</c:v>
                </c:pt>
                <c:pt idx="5">
                  <c:v>0.60928661942091078</c:v>
                </c:pt>
                <c:pt idx="6">
                  <c:v>0.24929859527203985</c:v>
                </c:pt>
                <c:pt idx="7">
                  <c:v>0.59849852844723328</c:v>
                </c:pt>
                <c:pt idx="8">
                  <c:v>0.6319548050988949</c:v>
                </c:pt>
                <c:pt idx="9">
                  <c:v>0.48444748867189563</c:v>
                </c:pt>
                <c:pt idx="10">
                  <c:v>0.56872263541268775</c:v>
                </c:pt>
                <c:pt idx="11">
                  <c:v>0.58210732043077318</c:v>
                </c:pt>
                <c:pt idx="12">
                  <c:v>0.55722153819576092</c:v>
                </c:pt>
                <c:pt idx="13">
                  <c:v>0.49977151881463738</c:v>
                </c:pt>
                <c:pt idx="14">
                  <c:v>0.54455364297077313</c:v>
                </c:pt>
                <c:pt idx="15">
                  <c:v>0.57016959541873546</c:v>
                </c:pt>
                <c:pt idx="16">
                  <c:v>0.56213293576625933</c:v>
                </c:pt>
              </c:numCache>
            </c:numRef>
          </c:xVal>
          <c:yVal>
            <c:numRef>
              <c:f>RECAP_data_traitees!$BG$29:$BG$45</c:f>
              <c:numCache>
                <c:formatCode>0.0%</c:formatCode>
                <c:ptCount val="17"/>
                <c:pt idx="0">
                  <c:v>5.1743941386374455E-2</c:v>
                </c:pt>
                <c:pt idx="1">
                  <c:v>5.4811823123075261E-2</c:v>
                </c:pt>
                <c:pt idx="2">
                  <c:v>4.3397335625682806E-2</c:v>
                </c:pt>
                <c:pt idx="3">
                  <c:v>4.8002097716036737E-2</c:v>
                </c:pt>
                <c:pt idx="4">
                  <c:v>5.8274834210832717E-2</c:v>
                </c:pt>
                <c:pt idx="5">
                  <c:v>7.23185934035981E-2</c:v>
                </c:pt>
                <c:pt idx="6">
                  <c:v>3.0539361663733777E-2</c:v>
                </c:pt>
                <c:pt idx="7">
                  <c:v>5.5895854123762828E-2</c:v>
                </c:pt>
                <c:pt idx="8">
                  <c:v>7.1435342831638826E-2</c:v>
                </c:pt>
                <c:pt idx="9">
                  <c:v>4.9723147760054105E-2</c:v>
                </c:pt>
                <c:pt idx="10">
                  <c:v>4.5456218240411093E-2</c:v>
                </c:pt>
                <c:pt idx="11">
                  <c:v>5.9958081972228641E-2</c:v>
                </c:pt>
                <c:pt idx="12">
                  <c:v>5.954070510521238E-2</c:v>
                </c:pt>
                <c:pt idx="13">
                  <c:v>6.8814510602722853E-2</c:v>
                </c:pt>
                <c:pt idx="14">
                  <c:v>7.5991951154368076E-2</c:v>
                </c:pt>
                <c:pt idx="15">
                  <c:v>8.280279398598589E-2</c:v>
                </c:pt>
                <c:pt idx="16">
                  <c:v>5.193452647814692E-2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4D1-43E0-9979-D53923C90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</a:t>
                </a:r>
                <a:r>
                  <a:rPr lang="en-US" baseline="0"/>
                  <a:t> </a:t>
                </a:r>
                <a:r>
                  <a:rPr lang="en-US"/>
                  <a:t>DEPENSES 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RANG 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Niveaux de Dépenses (part de PIB</a:t>
            </a:r>
            <a:r>
              <a:rPr lang="fr-FR" sz="1400" b="0" i="0" u="none" strike="noStrike" baseline="0">
                <a:effectLst/>
              </a:rPr>
              <a:t>)</a:t>
            </a:r>
          </a:p>
          <a:p>
            <a:pPr>
              <a:defRPr/>
            </a:pPr>
            <a:r>
              <a:rPr lang="fr-FR" sz="1400" b="0" i="0" u="none" strike="noStrike" baseline="0">
                <a:effectLst/>
              </a:rPr>
              <a:t>hors IRL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6103198072780707E-3"/>
                  <c:y val="-1.793816221126980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360-43E3-A2C6-97F82EB68AE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360-43E3-A2C6-97F82EB68A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360-43E3-A2C6-97F82EB68A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360-43E3-A2C6-97F82EB68A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360-43E3-A2C6-97F82EB68A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360-43E3-A2C6-97F82EB68A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360-43E3-A2C6-97F82EB68A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360-43E3-A2C6-97F82EB68AE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360-43E3-A2C6-97F82EB68AE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360-43E3-A2C6-97F82EB68AE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360-43E3-A2C6-97F82EB68AE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360-43E3-A2C6-97F82EB68AE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360-43E3-A2C6-97F82EB68AE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360-43E3-A2C6-97F82EB68AE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360-43E3-A2C6-97F82EB68A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(RECAP_data_traitees!$BF$29:$BF$34,RECAP_data_traitees!$BF$36:$BF$45)</c:f>
              <c:numCache>
                <c:formatCode>0%</c:formatCode>
                <c:ptCount val="16"/>
                <c:pt idx="0">
                  <c:v>0.55941404563283381</c:v>
                </c:pt>
                <c:pt idx="1">
                  <c:v>0.62240290601618631</c:v>
                </c:pt>
                <c:pt idx="2">
                  <c:v>0.59456706568572348</c:v>
                </c:pt>
                <c:pt idx="3">
                  <c:v>0.51851402988468676</c:v>
                </c:pt>
                <c:pt idx="4">
                  <c:v>0.51401526535633935</c:v>
                </c:pt>
                <c:pt idx="5">
                  <c:v>0.60928661942091078</c:v>
                </c:pt>
                <c:pt idx="6">
                  <c:v>0.59849852844723328</c:v>
                </c:pt>
                <c:pt idx="7">
                  <c:v>0.6319548050988949</c:v>
                </c:pt>
                <c:pt idx="8">
                  <c:v>0.48444748867189563</c:v>
                </c:pt>
                <c:pt idx="9">
                  <c:v>0.56872263541268775</c:v>
                </c:pt>
                <c:pt idx="10">
                  <c:v>0.58210732043077318</c:v>
                </c:pt>
                <c:pt idx="11">
                  <c:v>0.55722153819576092</c:v>
                </c:pt>
                <c:pt idx="12">
                  <c:v>0.49977151881463738</c:v>
                </c:pt>
                <c:pt idx="13">
                  <c:v>0.54455364297077313</c:v>
                </c:pt>
                <c:pt idx="14">
                  <c:v>0.57016959541873546</c:v>
                </c:pt>
                <c:pt idx="15">
                  <c:v>0.56213293576625933</c:v>
                </c:pt>
              </c:numCache>
            </c:numRef>
          </c:xVal>
          <c:yVal>
            <c:numRef>
              <c:f>(RECAP_data_traitees!$BG$29:$BG$34,RECAP_data_traitees!$BG$36:$BG$45)</c:f>
              <c:numCache>
                <c:formatCode>0.0%</c:formatCode>
                <c:ptCount val="16"/>
                <c:pt idx="0">
                  <c:v>5.1743941386374455E-2</c:v>
                </c:pt>
                <c:pt idx="1">
                  <c:v>5.4811823123075261E-2</c:v>
                </c:pt>
                <c:pt idx="2">
                  <c:v>4.3397335625682806E-2</c:v>
                </c:pt>
                <c:pt idx="3">
                  <c:v>4.8002097716036737E-2</c:v>
                </c:pt>
                <c:pt idx="4">
                  <c:v>5.8274834210832717E-2</c:v>
                </c:pt>
                <c:pt idx="5">
                  <c:v>7.23185934035981E-2</c:v>
                </c:pt>
                <c:pt idx="6">
                  <c:v>5.5895854123762828E-2</c:v>
                </c:pt>
                <c:pt idx="7">
                  <c:v>7.1435342831638826E-2</c:v>
                </c:pt>
                <c:pt idx="8">
                  <c:v>4.9723147760054105E-2</c:v>
                </c:pt>
                <c:pt idx="9">
                  <c:v>4.5456218240411093E-2</c:v>
                </c:pt>
                <c:pt idx="10">
                  <c:v>5.9958081972228641E-2</c:v>
                </c:pt>
                <c:pt idx="11">
                  <c:v>5.954070510521238E-2</c:v>
                </c:pt>
                <c:pt idx="12">
                  <c:v>6.8814510602722853E-2</c:v>
                </c:pt>
                <c:pt idx="13">
                  <c:v>7.5991951154368076E-2</c:v>
                </c:pt>
                <c:pt idx="14">
                  <c:v>8.280279398598589E-2</c:v>
                </c:pt>
                <c:pt idx="15">
                  <c:v>5.193452647814692E-2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360-43E3-A2C6-97F82EB68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  <c:min val="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</a:t>
                </a:r>
                <a:r>
                  <a:rPr lang="en-US" baseline="0"/>
                  <a:t> </a:t>
                </a:r>
                <a:r>
                  <a:rPr lang="en-US"/>
                  <a:t>DEPENSES 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  <c:majorUnit val="5.000000000000001E-2"/>
      </c:valAx>
      <c:valAx>
        <c:axId val="1507211632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RANG 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Evolution comparée Population / Jeunes (2002-2023 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B13-484D-86BC-BB72BE6DD73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rgbClr val="FF0000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B13-484D-86BC-BB72BE6DD736}"/>
                </c:ext>
              </c:extLst>
            </c:dLbl>
            <c:dLbl>
              <c:idx val="2"/>
              <c:layout>
                <c:manualLayout>
                  <c:x val="-5.6457566762842658E-2"/>
                  <c:y val="-9.239129775823792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B13-484D-86BC-BB72BE6DD7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B13-484D-86BC-BB72BE6DD7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B13-484D-86BC-BB72BE6DD73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B13-484D-86BC-BB72BE6DD7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B13-484D-86BC-BB72BE6DD7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B13-484D-86BC-BB72BE6DD736}"/>
                </c:ext>
              </c:extLst>
            </c:dLbl>
            <c:dLbl>
              <c:idx val="8"/>
              <c:layout>
                <c:manualLayout>
                  <c:x val="-3.1365314868245918E-2"/>
                  <c:y val="-2.46376794021968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B13-484D-86BC-BB72BE6DD736}"/>
                </c:ext>
              </c:extLst>
            </c:dLbl>
            <c:dLbl>
              <c:idx val="9"/>
              <c:layout>
                <c:manualLayout>
                  <c:x val="-5.4366545771626335E-2"/>
                  <c:y val="3.07970992527448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B13-484D-86BC-BB72BE6DD7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B13-484D-86BC-BB72BE6DD736}"/>
                </c:ext>
              </c:extLst>
            </c:dLbl>
            <c:dLbl>
              <c:idx val="11"/>
              <c:layout>
                <c:manualLayout>
                  <c:x val="-4.1820419824329423E-3"/>
                  <c:y val="-2.463767940219677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B13-484D-86BC-BB72BE6DD7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B13-484D-86BC-BB72BE6DD7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B13-484D-86BC-BB72BE6DD7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B13-484D-86BC-BB72BE6DD7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B13-484D-86BC-BB72BE6DD736}"/>
                </c:ext>
              </c:extLst>
            </c:dLbl>
            <c:dLbl>
              <c:idx val="16"/>
              <c:layout>
                <c:manualLayout>
                  <c:x val="-1.6728167929731159E-2"/>
                  <c:y val="1.231883970109827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B13-484D-86BC-BB72BE6DD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RECAP_data_traitees!$AK$75:$AK$91</c:f>
              <c:numCache>
                <c:formatCode>0.0%</c:formatCode>
                <c:ptCount val="17"/>
                <c:pt idx="0" formatCode="0%">
                  <c:v>-7.096330338975769E-2</c:v>
                </c:pt>
                <c:pt idx="1">
                  <c:v>1.7791701537471763E-3</c:v>
                </c:pt>
                <c:pt idx="2" formatCode="0%">
                  <c:v>-0.10470583828820422</c:v>
                </c:pt>
                <c:pt idx="3" formatCode="0%">
                  <c:v>8.0742990038265156E-2</c:v>
                </c:pt>
                <c:pt idx="4" formatCode="0%">
                  <c:v>-9.4356653919838482E-2</c:v>
                </c:pt>
                <c:pt idx="5" formatCode="0%">
                  <c:v>6.6483097934597085E-2</c:v>
                </c:pt>
                <c:pt idx="6" formatCode="0%">
                  <c:v>-0.18947597041142095</c:v>
                </c:pt>
                <c:pt idx="7" formatCode="0%">
                  <c:v>-0.19146741318095406</c:v>
                </c:pt>
                <c:pt idx="8" formatCode="0%">
                  <c:v>-2.1823622665715608E-2</c:v>
                </c:pt>
                <c:pt idx="9" formatCode="0%">
                  <c:v>-0.1000694270365755</c:v>
                </c:pt>
                <c:pt idx="10" formatCode="0%">
                  <c:v>-0.121876811535943</c:v>
                </c:pt>
                <c:pt idx="11" formatCode="0%">
                  <c:v>0.22262789236911842</c:v>
                </c:pt>
                <c:pt idx="12" formatCode="0%">
                  <c:v>-0.3394655280475416</c:v>
                </c:pt>
                <c:pt idx="13" formatCode="0%">
                  <c:v>-0.22415745905695428</c:v>
                </c:pt>
                <c:pt idx="14" formatCode="0%">
                  <c:v>-3.2649686524251577E-2</c:v>
                </c:pt>
                <c:pt idx="15" formatCode="0%">
                  <c:v>0.25031065843137579</c:v>
                </c:pt>
                <c:pt idx="16">
                  <c:v>-4.6041829286334365E-2</c:v>
                </c:pt>
              </c:numCache>
            </c:numRef>
          </c:xVal>
          <c:yVal>
            <c:numRef>
              <c:f>RECAP_data_traitees!$AL$75:$AL$91</c:f>
              <c:numCache>
                <c:formatCode>0.0%</c:formatCode>
                <c:ptCount val="17"/>
                <c:pt idx="0" formatCode="0%">
                  <c:v>9.6836294487765429E-3</c:v>
                </c:pt>
                <c:pt idx="1">
                  <c:v>0.10935552649926028</c:v>
                </c:pt>
                <c:pt idx="2" formatCode="0%">
                  <c:v>3.3182691773278039E-2</c:v>
                </c:pt>
                <c:pt idx="3" formatCode="0%">
                  <c:v>0.16649961181473705</c:v>
                </c:pt>
                <c:pt idx="4" formatCode="0%">
                  <c:v>0.1070164378164955</c:v>
                </c:pt>
                <c:pt idx="5" formatCode="0%">
                  <c:v>0.13528006870557463</c:v>
                </c:pt>
                <c:pt idx="6" formatCode="0%">
                  <c:v>0.3483120481629367</c:v>
                </c:pt>
                <c:pt idx="7" formatCode="0%">
                  <c:v>0.12938121543132342</c:v>
                </c:pt>
                <c:pt idx="8" formatCode="0%">
                  <c:v>7.3703639466076831E-2</c:v>
                </c:pt>
                <c:pt idx="9" formatCode="0%">
                  <c:v>1.5215797949082788E-2</c:v>
                </c:pt>
                <c:pt idx="10" formatCode="0%">
                  <c:v>-4.537360133743995E-2</c:v>
                </c:pt>
                <c:pt idx="11" formatCode="0%">
                  <c:v>8.9109875438968533E-3</c:v>
                </c:pt>
                <c:pt idx="12" formatCode="0%">
                  <c:v>0.49367724120618783</c:v>
                </c:pt>
                <c:pt idx="13" formatCode="0%">
                  <c:v>-0.16598050517169716</c:v>
                </c:pt>
                <c:pt idx="14" formatCode="0%">
                  <c:v>-0.18460411674262045</c:v>
                </c:pt>
                <c:pt idx="15" formatCode="0%">
                  <c:v>-6.5712110776815491E-3</c:v>
                </c:pt>
                <c:pt idx="16">
                  <c:v>6.6043331681137962E-2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B13-484D-86BC-BB72BE6D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EVOLUTION</a:t>
                </a:r>
                <a:r>
                  <a:rPr lang="en-US" baseline="0"/>
                  <a:t> </a:t>
                </a:r>
                <a:r>
                  <a:rPr lang="en-US"/>
                  <a:t>JEUNES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EVOLUTION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Evolution comparée Dépenses enseignement / PIB / Part Jeunes (2023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0639608745275443E-2"/>
                  <c:y val="-1.23188397010983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2EF-4D17-AD1F-1248348681F2}"/>
                </c:ext>
              </c:extLst>
            </c:dLbl>
            <c:dLbl>
              <c:idx val="1"/>
              <c:layout>
                <c:manualLayout>
                  <c:x val="-6.2730629736491841E-3"/>
                  <c:y val="-6.159419850549194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2EF-4D17-AD1F-1248348681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2EF-4D17-AD1F-1248348681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2EF-4D17-AD1F-1248348681F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2EF-4D17-AD1F-1248348681F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2EF-4D17-AD1F-1248348681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2EF-4D17-AD1F-1248348681F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2EF-4D17-AD1F-1248348681F2}"/>
                </c:ext>
              </c:extLst>
            </c:dLbl>
            <c:dLbl>
              <c:idx val="8"/>
              <c:layout>
                <c:manualLayout>
                  <c:x val="-5.2692365923520133E-2"/>
                  <c:y val="-9.239144114577584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2EF-4D17-AD1F-1248348681F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2EF-4D17-AD1F-1248348681F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2EF-4D17-AD1F-1248348681F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2EF-4D17-AD1F-1248348681F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2EF-4D17-AD1F-1248348681F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2EF-4D17-AD1F-1248348681F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2EF-4D17-AD1F-1248348681F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2EF-4D17-AD1F-1248348681F2}"/>
                </c:ext>
              </c:extLst>
            </c:dLbl>
            <c:dLbl>
              <c:idx val="16"/>
              <c:layout>
                <c:manualLayout>
                  <c:x val="-8.3640839648655794E-3"/>
                  <c:y val="-3.079709925274597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2EF-4D17-AD1F-1248348681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RECAP_data_traitees!$AH$56:$AH$72</c:f>
              <c:numCache>
                <c:formatCode>0%</c:formatCode>
                <c:ptCount val="17"/>
                <c:pt idx="0">
                  <c:v>0.13961999999999999</c:v>
                </c:pt>
                <c:pt idx="1">
                  <c:v>0.17088</c:v>
                </c:pt>
                <c:pt idx="2">
                  <c:v>0.12317</c:v>
                </c:pt>
                <c:pt idx="3">
                  <c:v>0.13409000000000001</c:v>
                </c:pt>
                <c:pt idx="4">
                  <c:v>0.15218999999999999</c:v>
                </c:pt>
                <c:pt idx="5">
                  <c:v>0.16400999999999999</c:v>
                </c:pt>
                <c:pt idx="6">
                  <c:v>0.12881000000000001</c:v>
                </c:pt>
                <c:pt idx="7">
                  <c:v>0.13216</c:v>
                </c:pt>
                <c:pt idx="8">
                  <c:v>0.14394000000000001</c:v>
                </c:pt>
                <c:pt idx="9">
                  <c:v>0.14977000000000001</c:v>
                </c:pt>
                <c:pt idx="10">
                  <c:v>0.16039999999999999</c:v>
                </c:pt>
                <c:pt idx="11">
                  <c:v>0.19153999999999999</c:v>
                </c:pt>
                <c:pt idx="12">
                  <c:v>0.14731</c:v>
                </c:pt>
                <c:pt idx="13">
                  <c:v>0.15594</c:v>
                </c:pt>
                <c:pt idx="14">
                  <c:v>0.16210000000000002</c:v>
                </c:pt>
                <c:pt idx="15">
                  <c:v>0.15798000000000001</c:v>
                </c:pt>
                <c:pt idx="16">
                  <c:v>0.1448773721920863</c:v>
                </c:pt>
              </c:numCache>
            </c:numRef>
          </c:xVal>
          <c:yVal>
            <c:numRef>
              <c:f>RECAP_data_traitees!$AI$56:$AI$72</c:f>
              <c:numCache>
                <c:formatCode>0.0%</c:formatCode>
                <c:ptCount val="17"/>
                <c:pt idx="0">
                  <c:v>5.1743941386374455E-2</c:v>
                </c:pt>
                <c:pt idx="1">
                  <c:v>5.4811823123075261E-2</c:v>
                </c:pt>
                <c:pt idx="2">
                  <c:v>4.3397335625682806E-2</c:v>
                </c:pt>
                <c:pt idx="3">
                  <c:v>4.8002097716036737E-2</c:v>
                </c:pt>
                <c:pt idx="4">
                  <c:v>5.8274834210832717E-2</c:v>
                </c:pt>
                <c:pt idx="5">
                  <c:v>7.23185934035981E-2</c:v>
                </c:pt>
                <c:pt idx="6">
                  <c:v>3.0539361663733777E-2</c:v>
                </c:pt>
                <c:pt idx="7">
                  <c:v>5.5895854123762828E-2</c:v>
                </c:pt>
                <c:pt idx="8">
                  <c:v>7.1435342831638826E-2</c:v>
                </c:pt>
                <c:pt idx="9">
                  <c:v>4.9723147760054105E-2</c:v>
                </c:pt>
                <c:pt idx="10">
                  <c:v>4.5456218240411093E-2</c:v>
                </c:pt>
                <c:pt idx="11">
                  <c:v>5.9958081972228641E-2</c:v>
                </c:pt>
                <c:pt idx="12">
                  <c:v>5.954070510521238E-2</c:v>
                </c:pt>
                <c:pt idx="13">
                  <c:v>6.8814510602722853E-2</c:v>
                </c:pt>
                <c:pt idx="14">
                  <c:v>7.5991951154368076E-2</c:v>
                </c:pt>
                <c:pt idx="15">
                  <c:v>8.280279398598589E-2</c:v>
                </c:pt>
                <c:pt idx="16">
                  <c:v>5.193452647814692E-2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2EF-4D17-AD1F-12483486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PART DE J</a:t>
                </a:r>
                <a:r>
                  <a:rPr lang="en-US"/>
                  <a:t>EUNES</a:t>
                </a:r>
              </a:p>
            </c:rich>
          </c:tx>
          <c:layout>
            <c:manualLayout>
              <c:xMode val="edge"/>
              <c:yMode val="edge"/>
              <c:x val="0.44836396541879364"/>
              <c:y val="0.934694629786129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DEPENSES ENSE / PIB</a:t>
                </a:r>
              </a:p>
            </c:rich>
          </c:tx>
          <c:layout>
            <c:manualLayout>
              <c:xMode val="edge"/>
              <c:yMode val="edge"/>
              <c:x val="1.8819188920947551E-2"/>
              <c:y val="0.32116379085617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Dépenses enseignement par pays (% du PIB)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65048118985126"/>
          <c:y val="0.10555672954599288"/>
          <c:w val="0.86479396325459312"/>
          <c:h val="0.83932540159487257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RECAP_data_traitees!$AT$7:$AU$7</c:f>
              <c:strCache>
                <c:ptCount val="2"/>
                <c:pt idx="0">
                  <c:v>DEU</c:v>
                </c:pt>
                <c:pt idx="1">
                  <c:v>Allemagne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RECAP_data_traitees!$AV$7:$AX$7</c:f>
              <c:numCache>
                <c:formatCode>0.0%</c:formatCode>
                <c:ptCount val="3"/>
                <c:pt idx="0">
                  <c:v>3.2117330048948255E-2</c:v>
                </c:pt>
                <c:pt idx="1">
                  <c:v>3.7507038897439997E-2</c:v>
                </c:pt>
                <c:pt idx="2">
                  <c:v>5.1743941386374455E-2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A7-4443-9FEE-F30247296669}"/>
            </c:ext>
          </c:extLst>
        </c:ser>
        <c:ser>
          <c:idx val="1"/>
          <c:order val="1"/>
          <c:tx>
            <c:strRef>
              <c:f>RECAP_data_traitees!$AT$8:$AU$8</c:f>
              <c:strCache>
                <c:ptCount val="2"/>
                <c:pt idx="0">
                  <c:v>FRA</c:v>
                </c:pt>
                <c:pt idx="1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9.4153023127541022E-2"/>
                  <c:y val="-1.8961574593042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A7-4443-9FEE-F302472966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RECAP_data_traitees!$AV$8:$AX$8</c:f>
              <c:numCache>
                <c:formatCode>0.0%</c:formatCode>
                <c:ptCount val="3"/>
                <c:pt idx="0">
                  <c:v>4.5212891806495001E-2</c:v>
                </c:pt>
                <c:pt idx="1">
                  <c:v>4.9022207955733428E-2</c:v>
                </c:pt>
                <c:pt idx="2">
                  <c:v>5.4811823123075261E-2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A7-4443-9FEE-F30247296669}"/>
            </c:ext>
          </c:extLst>
        </c:ser>
        <c:ser>
          <c:idx val="2"/>
          <c:order val="2"/>
          <c:tx>
            <c:strRef>
              <c:f>RECAP_data_traitees!$AT$9:$AU$9</c:f>
              <c:strCache>
                <c:ptCount val="2"/>
                <c:pt idx="0">
                  <c:v>ITA</c:v>
                </c:pt>
                <c:pt idx="1">
                  <c:v>Italie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RECAP_data_traitees!$AV$9:$AX$9</c:f>
              <c:numCache>
                <c:formatCode>0.0%</c:formatCode>
                <c:ptCount val="3"/>
                <c:pt idx="0">
                  <c:v>3.3352449209267158E-2</c:v>
                </c:pt>
                <c:pt idx="1">
                  <c:v>3.8310691365093519E-2</c:v>
                </c:pt>
                <c:pt idx="2">
                  <c:v>4.3397335625682806E-2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A7-4443-9FEE-F30247296669}"/>
            </c:ext>
          </c:extLst>
        </c:ser>
        <c:ser>
          <c:idx val="3"/>
          <c:order val="3"/>
          <c:tx>
            <c:strRef>
              <c:f>RECAP_data_traitees!$AT$10:$AU$10</c:f>
              <c:strCache>
                <c:ptCount val="2"/>
                <c:pt idx="0">
                  <c:v>ESP</c:v>
                </c:pt>
                <c:pt idx="1">
                  <c:v>Espagne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RECAP_data_traitees!$AV$10:$AX$10</c:f>
              <c:numCache>
                <c:formatCode>0.0%</c:formatCode>
                <c:ptCount val="3"/>
                <c:pt idx="0">
                  <c:v>3.051142344268274E-2</c:v>
                </c:pt>
                <c:pt idx="1">
                  <c:v>3.8801125754221878E-2</c:v>
                </c:pt>
                <c:pt idx="2">
                  <c:v>4.8002097716036737E-2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A7-4443-9FEE-F30247296669}"/>
            </c:ext>
          </c:extLst>
        </c:ser>
        <c:ser>
          <c:idx val="4"/>
          <c:order val="4"/>
          <c:tx>
            <c:strRef>
              <c:f>RECAP_data_traitees!$AT$11:$AU$11</c:f>
              <c:strCache>
                <c:ptCount val="2"/>
                <c:pt idx="0">
                  <c:v>NLD</c:v>
                </c:pt>
                <c:pt idx="1">
                  <c:v>Pays-Bas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RECAP_data_traitees!$AV$11:$AX$11</c:f>
              <c:numCache>
                <c:formatCode>0.0%</c:formatCode>
                <c:ptCount val="3"/>
                <c:pt idx="0">
                  <c:v>3.7576109578286429E-2</c:v>
                </c:pt>
                <c:pt idx="1">
                  <c:v>4.7823254376899139E-2</c:v>
                </c:pt>
                <c:pt idx="2">
                  <c:v>5.8274834210832717E-2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A7-4443-9FEE-F30247296669}"/>
            </c:ext>
          </c:extLst>
        </c:ser>
        <c:ser>
          <c:idx val="5"/>
          <c:order val="5"/>
          <c:tx>
            <c:strRef>
              <c:f>RECAP_data_traitees!$AT$12:$AU$12</c:f>
              <c:strCache>
                <c:ptCount val="2"/>
                <c:pt idx="0">
                  <c:v>BEL</c:v>
                </c:pt>
                <c:pt idx="1">
                  <c:v>Belgique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RECAP_data_traitees!$AV$12:$AX$12</c:f>
              <c:numCache>
                <c:formatCode>0.0%</c:formatCode>
                <c:ptCount val="3"/>
                <c:pt idx="0">
                  <c:v>4.2430888751528645E-2</c:v>
                </c:pt>
                <c:pt idx="1">
                  <c:v>5.6881892856851524E-2</c:v>
                </c:pt>
                <c:pt idx="2">
                  <c:v>7.23185934035981E-2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A7-4443-9FEE-F30247296669}"/>
            </c:ext>
          </c:extLst>
        </c:ser>
        <c:ser>
          <c:idx val="6"/>
          <c:order val="6"/>
          <c:tx>
            <c:strRef>
              <c:f>RECAP_data_traitees!$AT$13:$AU$13</c:f>
              <c:strCache>
                <c:ptCount val="2"/>
                <c:pt idx="0">
                  <c:v>IRL</c:v>
                </c:pt>
                <c:pt idx="1">
                  <c:v>Irlande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RECAP_data_traitees!$AV$13:$AX$13</c:f>
              <c:numCache>
                <c:formatCode>0.0%</c:formatCode>
                <c:ptCount val="3"/>
                <c:pt idx="0">
                  <c:v>3.2111963976165933E-2</c:v>
                </c:pt>
                <c:pt idx="1">
                  <c:v>4.0718516767788988E-2</c:v>
                </c:pt>
                <c:pt idx="2">
                  <c:v>3.0539361663733777E-2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A7-4443-9FEE-F30247296669}"/>
            </c:ext>
          </c:extLst>
        </c:ser>
        <c:ser>
          <c:idx val="7"/>
          <c:order val="7"/>
          <c:tx>
            <c:strRef>
              <c:f>RECAP_data_traitees!$AT$14:$AU$14</c:f>
              <c:strCache>
                <c:ptCount val="2"/>
                <c:pt idx="0">
                  <c:v>AUT</c:v>
                </c:pt>
                <c:pt idx="1">
                  <c:v>Autriche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RECAP_data_traitees!$AV$14:$AX$14</c:f>
              <c:numCache>
                <c:formatCode>0.0%</c:formatCode>
                <c:ptCount val="3"/>
                <c:pt idx="0">
                  <c:v>3.7586050051521408E-2</c:v>
                </c:pt>
                <c:pt idx="1">
                  <c:v>4.472703029650333E-2</c:v>
                </c:pt>
                <c:pt idx="2">
                  <c:v>5.5895854123762828E-2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A7-4443-9FEE-F30247296669}"/>
            </c:ext>
          </c:extLst>
        </c:ser>
        <c:ser>
          <c:idx val="8"/>
          <c:order val="8"/>
          <c:tx>
            <c:strRef>
              <c:f>RECAP_data_traitees!$AT$15:$AU$15</c:f>
              <c:strCache>
                <c:ptCount val="2"/>
                <c:pt idx="0">
                  <c:v>FIN</c:v>
                </c:pt>
                <c:pt idx="1">
                  <c:v>Finlande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RECAP_data_traitees!$AV$15:$AX$15</c:f>
              <c:numCache>
                <c:formatCode>0.0%</c:formatCode>
                <c:ptCount val="3"/>
                <c:pt idx="0">
                  <c:v>4.6288623155633389E-2</c:v>
                </c:pt>
                <c:pt idx="1">
                  <c:v>5.8270394167421691E-2</c:v>
                </c:pt>
                <c:pt idx="2">
                  <c:v>7.1435342831638826E-2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A7-4443-9FEE-F30247296669}"/>
            </c:ext>
          </c:extLst>
        </c:ser>
        <c:ser>
          <c:idx val="9"/>
          <c:order val="9"/>
          <c:tx>
            <c:strRef>
              <c:f>RECAP_data_traitees!$AT$16:$AU$16</c:f>
              <c:strCache>
                <c:ptCount val="2"/>
                <c:pt idx="0">
                  <c:v>PRT</c:v>
                </c:pt>
                <c:pt idx="1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RECAP_data_traitees!$AV$16:$AX$16</c:f>
              <c:numCache>
                <c:formatCode>0.0%</c:formatCode>
                <c:ptCount val="3"/>
                <c:pt idx="0">
                  <c:v>4.7423554141680112E-2</c:v>
                </c:pt>
                <c:pt idx="1">
                  <c:v>4.8593742968246062E-2</c:v>
                </c:pt>
                <c:pt idx="2">
                  <c:v>4.9723147760054105E-2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A7-4443-9FEE-F30247296669}"/>
            </c:ext>
          </c:extLst>
        </c:ser>
        <c:ser>
          <c:idx val="10"/>
          <c:order val="10"/>
          <c:tx>
            <c:strRef>
              <c:f>RECAP_data_traitees!$AT$17:$AU$17</c:f>
              <c:strCache>
                <c:ptCount val="2"/>
                <c:pt idx="0">
                  <c:v>GRC</c:v>
                </c:pt>
                <c:pt idx="1">
                  <c:v>GrÃ¨ce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RECAP_data_traitees!$AV$17:$AX$17</c:f>
              <c:numCache>
                <c:formatCode>0.0%</c:formatCode>
                <c:ptCount val="3"/>
                <c:pt idx="0">
                  <c:v>3.3511939656918434E-2</c:v>
                </c:pt>
                <c:pt idx="1">
                  <c:v>4.6676248208656117E-2</c:v>
                </c:pt>
                <c:pt idx="2">
                  <c:v>4.5456218240411093E-2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A7-4443-9FEE-F30247296669}"/>
            </c:ext>
          </c:extLst>
        </c:ser>
        <c:ser>
          <c:idx val="11"/>
          <c:order val="11"/>
          <c:tx>
            <c:strRef>
              <c:f>RECAP_data_traitees!$AT$18:$AU$18</c:f>
              <c:strCache>
                <c:ptCount val="2"/>
                <c:pt idx="0">
                  <c:v>SVK</c:v>
                </c:pt>
                <c:pt idx="1">
                  <c:v>RÃ©publique slovaque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RECAP_data_traitees!$AV$18:$AX$18</c:f>
              <c:numCache>
                <c:formatCode>0.0%</c:formatCode>
                <c:ptCount val="3"/>
                <c:pt idx="0">
                  <c:v>2.5471198012246753E-2</c:v>
                </c:pt>
                <c:pt idx="1">
                  <c:v>3.8257157597268408E-2</c:v>
                </c:pt>
                <c:pt idx="2">
                  <c:v>5.9958081972228641E-2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A7-4443-9FEE-F30247296669}"/>
            </c:ext>
          </c:extLst>
        </c:ser>
        <c:ser>
          <c:idx val="12"/>
          <c:order val="12"/>
          <c:tx>
            <c:strRef>
              <c:f>RECAP_data_traitees!$AT$19:$AU$19</c:f>
              <c:strCache>
                <c:ptCount val="2"/>
                <c:pt idx="0">
                  <c:v>LUX</c:v>
                </c:pt>
                <c:pt idx="1">
                  <c:v>Luxembourg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RECAP_data_traitees!$AV$19:$AX$19</c:f>
              <c:numCache>
                <c:formatCode>0.0%</c:formatCode>
                <c:ptCount val="3"/>
                <c:pt idx="0">
                  <c:v>2.7639637765776576E-2</c:v>
                </c:pt>
                <c:pt idx="1">
                  <c:v>4.133126252847432E-2</c:v>
                </c:pt>
                <c:pt idx="2">
                  <c:v>5.954070510521238E-2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A7-4443-9FEE-F30247296669}"/>
            </c:ext>
          </c:extLst>
        </c:ser>
        <c:ser>
          <c:idx val="13"/>
          <c:order val="13"/>
          <c:tx>
            <c:strRef>
              <c:f>RECAP_data_traitees!$AT$20:$AU$20</c:f>
              <c:strCache>
                <c:ptCount val="2"/>
                <c:pt idx="0">
                  <c:v>LTU</c:v>
                </c:pt>
                <c:pt idx="1">
                  <c:v>Lituanie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RECAP_data_traitees!$AV$20:$AX$20</c:f>
              <c:numCache>
                <c:formatCode>0.0%</c:formatCode>
                <c:ptCount val="3"/>
                <c:pt idx="0">
                  <c:v>3.5314649459405378E-2</c:v>
                </c:pt>
                <c:pt idx="1">
                  <c:v>4.6008905014019011E-2</c:v>
                </c:pt>
                <c:pt idx="2">
                  <c:v>6.8814510602722853E-2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A7-4443-9FEE-F30247296669}"/>
            </c:ext>
          </c:extLst>
        </c:ser>
        <c:ser>
          <c:idx val="14"/>
          <c:order val="14"/>
          <c:tx>
            <c:strRef>
              <c:f>RECAP_data_traitees!$AT$21:$AU$21</c:f>
              <c:strCache>
                <c:ptCount val="2"/>
                <c:pt idx="0">
                  <c:v>LVA</c:v>
                </c:pt>
                <c:pt idx="1">
                  <c:v>Lettonie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RECAP_data_traitees!$AV$21:$AX$21</c:f>
              <c:numCache>
                <c:formatCode>0.0%</c:formatCode>
                <c:ptCount val="3"/>
                <c:pt idx="0">
                  <c:v>2.6946003141069652E-2</c:v>
                </c:pt>
                <c:pt idx="1">
                  <c:v>5.0979443056365856E-2</c:v>
                </c:pt>
                <c:pt idx="2">
                  <c:v>7.5991951154368076E-2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A7-4443-9FEE-F30247296669}"/>
            </c:ext>
          </c:extLst>
        </c:ser>
        <c:ser>
          <c:idx val="15"/>
          <c:order val="15"/>
          <c:tx>
            <c:strRef>
              <c:f>RECAP_data_traitees!$AT$22:$AU$22</c:f>
              <c:strCache>
                <c:ptCount val="2"/>
                <c:pt idx="0">
                  <c:v>EST</c:v>
                </c:pt>
                <c:pt idx="1">
                  <c:v>Estonie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RECAP_data_traitees!$AV$22:$AX$22</c:f>
              <c:numCache>
                <c:formatCode>0.0%</c:formatCode>
                <c:ptCount val="3"/>
                <c:pt idx="0">
                  <c:v>3.0633718133718131E-2</c:v>
                </c:pt>
                <c:pt idx="1">
                  <c:v>4.806016203754454E-2</c:v>
                </c:pt>
                <c:pt idx="2">
                  <c:v>8.280279398598589E-2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A7-4443-9FEE-F30247296669}"/>
            </c:ext>
          </c:extLst>
        </c:ser>
        <c:ser>
          <c:idx val="16"/>
          <c:order val="16"/>
          <c:tx>
            <c:strRef>
              <c:f>RECAP_data_traitees!$AT$23:$AU$23</c:f>
              <c:strCache>
                <c:ptCount val="2"/>
                <c:pt idx="0">
                  <c:v>16 pays</c:v>
                </c:pt>
                <c:pt idx="1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836380050319445"/>
                  <c:y val="-6.95249703494333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9A7-4443-9FEE-F302472966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RECAP_data_traitees!$AV$23:$AX$23</c:f>
              <c:numCache>
                <c:formatCode>0.0%</c:formatCode>
                <c:ptCount val="3"/>
                <c:pt idx="0">
                  <c:v>3.6301174474567821E-2</c:v>
                </c:pt>
                <c:pt idx="1">
                  <c:v>4.2844571580462801E-2</c:v>
                </c:pt>
                <c:pt idx="2">
                  <c:v>5.193452647814692E-2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9A7-4443-9FEE-F30247296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306992"/>
        <c:axId val="2059306032"/>
      </c:lineChart>
      <c:catAx>
        <c:axId val="20593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032"/>
        <c:crosses val="autoZero"/>
        <c:auto val="1"/>
        <c:lblAlgn val="ctr"/>
        <c:lblOffset val="100"/>
        <c:noMultiLvlLbl val="0"/>
      </c:catAx>
      <c:valAx>
        <c:axId val="20593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87739032620921"/>
          <c:y val="0.69725989009344636"/>
          <c:w val="0.79697550306211729"/>
          <c:h val="0.22495461893721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3" Type="http://schemas.openxmlformats.org/officeDocument/2006/relationships/image" Target="../media/image5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17" Type="http://schemas.openxmlformats.org/officeDocument/2006/relationships/image" Target="../media/image8.png"/><Relationship Id="rId2" Type="http://schemas.openxmlformats.org/officeDocument/2006/relationships/image" Target="../media/image4.png"/><Relationship Id="rId16" Type="http://schemas.openxmlformats.org/officeDocument/2006/relationships/chart" Target="../charts/chart11.xml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chart" Target="../charts/chart6.xml"/><Relationship Id="rId5" Type="http://schemas.openxmlformats.org/officeDocument/2006/relationships/chart" Target="../charts/chart1.xml"/><Relationship Id="rId15" Type="http://schemas.openxmlformats.org/officeDocument/2006/relationships/chart" Target="../charts/chart10.xml"/><Relationship Id="rId10" Type="http://schemas.openxmlformats.org/officeDocument/2006/relationships/chart" Target="../charts/chart5.xml"/><Relationship Id="rId4" Type="http://schemas.openxmlformats.org/officeDocument/2006/relationships/image" Target="../media/image6.png"/><Relationship Id="rId9" Type="http://schemas.openxmlformats.org/officeDocument/2006/relationships/chart" Target="../charts/chart4.xml"/><Relationship Id="rId1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342899</xdr:colOff>
      <xdr:row>8</xdr:row>
      <xdr:rowOff>115024</xdr:rowOff>
    </xdr:from>
    <xdr:to>
      <xdr:col>16</xdr:col>
      <xdr:colOff>409574</xdr:colOff>
      <xdr:row>43</xdr:row>
      <xdr:rowOff>159662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A3183B0-7A99-3772-ED16-7649F87B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899" y="1839049"/>
          <a:ext cx="6162675" cy="6731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9217" name="AutoShape 1" descr="Image en ligne">
          <a:extLst>
            <a:ext uri="{FF2B5EF4-FFF2-40B4-BE49-F238E27FC236}">
              <a16:creationId xmlns:a16="http://schemas.microsoft.com/office/drawing/2014/main" id="{6CACA6E9-44CC-22D6-78A0-5B372E5053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114299</xdr:colOff>
      <xdr:row>5</xdr:row>
      <xdr:rowOff>153833</xdr:rowOff>
    </xdr:from>
    <xdr:to>
      <xdr:col>15</xdr:col>
      <xdr:colOff>1573412</xdr:colOff>
      <xdr:row>43</xdr:row>
      <xdr:rowOff>66675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CE5CA4-9F81-93E5-8391-892BDC4E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99" y="1182533"/>
          <a:ext cx="12889113" cy="7151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448236</xdr:colOff>
      <xdr:row>134</xdr:row>
      <xdr:rowOff>174252</xdr:rowOff>
    </xdr:from>
    <xdr:to>
      <xdr:col>8</xdr:col>
      <xdr:colOff>14059</xdr:colOff>
      <xdr:row>167</xdr:row>
      <xdr:rowOff>112060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49B88A2-340B-4272-9FDB-CE2E0479D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05"/>
        <a:stretch>
          <a:fillRect/>
        </a:stretch>
      </xdr:blipFill>
      <xdr:spPr>
        <a:xfrm>
          <a:off x="448236" y="24681517"/>
          <a:ext cx="6105256" cy="6224308"/>
        </a:xfrm>
        <a:prstGeom prst="rect">
          <a:avLst/>
        </a:prstGeom>
      </xdr:spPr>
    </xdr:pic>
    <xdr:clientData/>
  </xdr:twoCellAnchor>
  <xdr:twoCellAnchor editAs="oneCell">
    <xdr:from>
      <xdr:col>8</xdr:col>
      <xdr:colOff>349064</xdr:colOff>
      <xdr:row>135</xdr:row>
      <xdr:rowOff>64994</xdr:rowOff>
    </xdr:from>
    <xdr:to>
      <xdr:col>15</xdr:col>
      <xdr:colOff>372360</xdr:colOff>
      <xdr:row>156</xdr:row>
      <xdr:rowOff>123264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F8E2F4E-A811-45F0-B9ED-4C5C8975C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7379"/>
        <a:stretch>
          <a:fillRect/>
        </a:stretch>
      </xdr:blipFill>
      <xdr:spPr>
        <a:xfrm>
          <a:off x="6725211" y="24762759"/>
          <a:ext cx="6332208" cy="4058770"/>
        </a:xfrm>
        <a:prstGeom prst="rect">
          <a:avLst/>
        </a:prstGeom>
      </xdr:spPr>
    </xdr:pic>
    <xdr:clientData/>
  </xdr:twoCellAnchor>
  <xdr:twoCellAnchor editAs="oneCell">
    <xdr:from>
      <xdr:col>1</xdr:col>
      <xdr:colOff>884465</xdr:colOff>
      <xdr:row>201</xdr:row>
      <xdr:rowOff>136072</xdr:rowOff>
    </xdr:from>
    <xdr:to>
      <xdr:col>15</xdr:col>
      <xdr:colOff>400223</xdr:colOff>
      <xdr:row>223</xdr:row>
      <xdr:rowOff>40821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3320DE3-6C46-7FAF-5C6C-3598FB52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6465" y="44304858"/>
          <a:ext cx="12386515" cy="4095749"/>
        </a:xfrm>
        <a:prstGeom prst="rect">
          <a:avLst/>
        </a:prstGeom>
      </xdr:spPr>
    </xdr:pic>
    <xdr:clientData/>
  </xdr:twoCellAnchor>
  <xdr:twoCellAnchor editAs="oneCell">
    <xdr:from>
      <xdr:col>17</xdr:col>
      <xdr:colOff>361949</xdr:colOff>
      <xdr:row>49</xdr:row>
      <xdr:rowOff>62089</xdr:rowOff>
    </xdr:from>
    <xdr:to>
      <xdr:col>29</xdr:col>
      <xdr:colOff>675195</xdr:colOff>
      <xdr:row>72</xdr:row>
      <xdr:rowOff>77161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29BFA6C-E23E-C1AF-A3A8-361669E9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82674" y="11063464"/>
          <a:ext cx="10222367" cy="5300486"/>
        </a:xfrm>
        <a:prstGeom prst="rect">
          <a:avLst/>
        </a:prstGeom>
      </xdr:spPr>
    </xdr:pic>
    <xdr:clientData/>
  </xdr:twoCellAnchor>
  <xdr:twoCellAnchor>
    <xdr:from>
      <xdr:col>20</xdr:col>
      <xdr:colOff>396688</xdr:colOff>
      <xdr:row>57</xdr:row>
      <xdr:rowOff>16249</xdr:rowOff>
    </xdr:from>
    <xdr:to>
      <xdr:col>20</xdr:col>
      <xdr:colOff>396688</xdr:colOff>
      <xdr:row>70</xdr:row>
      <xdr:rowOff>184898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7B9CD08-6893-97F4-03BA-AFC6A0677F79}"/>
            </a:ext>
          </a:extLst>
        </xdr:cNvPr>
        <xdr:cNvCxnSpPr/>
      </xdr:nvCxnSpPr>
      <xdr:spPr>
        <a:xfrm>
          <a:off x="17519276" y="15749308"/>
          <a:ext cx="0" cy="2678766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350744</xdr:colOff>
      <xdr:row>73</xdr:row>
      <xdr:rowOff>73116</xdr:rowOff>
    </xdr:from>
    <xdr:to>
      <xdr:col>25</xdr:col>
      <xdr:colOff>198344</xdr:colOff>
      <xdr:row>98</xdr:row>
      <xdr:rowOff>125505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ADB1611-C0DE-D386-5657-F016D2C91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581025</xdr:colOff>
      <xdr:row>73</xdr:row>
      <xdr:rowOff>276225</xdr:rowOff>
    </xdr:from>
    <xdr:to>
      <xdr:col>33</xdr:col>
      <xdr:colOff>297504</xdr:colOff>
      <xdr:row>95</xdr:row>
      <xdr:rowOff>162605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627C7E1-539D-A17E-3E3C-7192D10B4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88150" y="16392525"/>
          <a:ext cx="6220693" cy="4877481"/>
        </a:xfrm>
        <a:prstGeom prst="rect">
          <a:avLst/>
        </a:prstGeom>
      </xdr:spPr>
    </xdr:pic>
    <xdr:clientData/>
  </xdr:twoCellAnchor>
  <xdr:twoCellAnchor>
    <xdr:from>
      <xdr:col>33</xdr:col>
      <xdr:colOff>76200</xdr:colOff>
      <xdr:row>0</xdr:row>
      <xdr:rowOff>85725</xdr:rowOff>
    </xdr:from>
    <xdr:to>
      <xdr:col>39</xdr:col>
      <xdr:colOff>247650</xdr:colOff>
      <xdr:row>24</xdr:row>
      <xdr:rowOff>104775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623E74A0-E25D-F14B-4F6C-82DEB55C0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330572</xdr:colOff>
      <xdr:row>24</xdr:row>
      <xdr:rowOff>270060</xdr:rowOff>
    </xdr:from>
    <xdr:to>
      <xdr:col>39</xdr:col>
      <xdr:colOff>324971</xdr:colOff>
      <xdr:row>48</xdr:row>
      <xdr:rowOff>100853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62C9B81-BCFB-1472-51B9-8E953CC4C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616322</xdr:colOff>
      <xdr:row>31</xdr:row>
      <xdr:rowOff>67236</xdr:rowOff>
    </xdr:from>
    <xdr:to>
      <xdr:col>36</xdr:col>
      <xdr:colOff>285750</xdr:colOff>
      <xdr:row>34</xdr:row>
      <xdr:rowOff>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42A7A74E-7860-BC75-EFA4-BC1F8D8CF2E4}"/>
            </a:ext>
          </a:extLst>
        </xdr:cNvPr>
        <xdr:cNvSpPr txBox="1"/>
      </xdr:nvSpPr>
      <xdr:spPr>
        <a:xfrm>
          <a:off x="28238822" y="9211236"/>
          <a:ext cx="1098178" cy="517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IRL = </a:t>
          </a:r>
          <a:r>
            <a:rPr lang="fr-FR" sz="1100"/>
            <a:t>+ grosse progression</a:t>
          </a:r>
        </a:p>
      </xdr:txBody>
    </xdr:sp>
    <xdr:clientData/>
  </xdr:twoCellAnchor>
  <xdr:twoCellAnchor>
    <xdr:from>
      <xdr:col>35</xdr:col>
      <xdr:colOff>6722</xdr:colOff>
      <xdr:row>27</xdr:row>
      <xdr:rowOff>342903</xdr:rowOff>
    </xdr:from>
    <xdr:to>
      <xdr:col>35</xdr:col>
      <xdr:colOff>470647</xdr:colOff>
      <xdr:row>27</xdr:row>
      <xdr:rowOff>598715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DEF0C5EB-D3E9-45C8-B243-E319CADDE929}"/>
            </a:ext>
          </a:extLst>
        </xdr:cNvPr>
        <xdr:cNvSpPr txBox="1"/>
      </xdr:nvSpPr>
      <xdr:spPr>
        <a:xfrm>
          <a:off x="28391222" y="7949296"/>
          <a:ext cx="463925" cy="255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LUX</a:t>
          </a:r>
          <a:endParaRPr lang="fr-FR" sz="1100"/>
        </a:p>
      </xdr:txBody>
    </xdr:sp>
    <xdr:clientData/>
  </xdr:twoCellAnchor>
  <xdr:twoCellAnchor>
    <xdr:from>
      <xdr:col>43</xdr:col>
      <xdr:colOff>128866</xdr:colOff>
      <xdr:row>27</xdr:row>
      <xdr:rowOff>393326</xdr:rowOff>
    </xdr:from>
    <xdr:to>
      <xdr:col>49</xdr:col>
      <xdr:colOff>874059</xdr:colOff>
      <xdr:row>41</xdr:row>
      <xdr:rowOff>11205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D1B6667C-EBDC-6E25-80FB-D9189D8DD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890866</xdr:colOff>
      <xdr:row>45</xdr:row>
      <xdr:rowOff>146795</xdr:rowOff>
    </xdr:from>
    <xdr:to>
      <xdr:col>53</xdr:col>
      <xdr:colOff>324969</xdr:colOff>
      <xdr:row>61</xdr:row>
      <xdr:rowOff>100852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DD16F129-CB0E-8182-0EEB-C043B37E3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54</xdr:col>
      <xdr:colOff>358588</xdr:colOff>
      <xdr:row>45</xdr:row>
      <xdr:rowOff>156882</xdr:rowOff>
    </xdr:from>
    <xdr:to>
      <xdr:col>62</xdr:col>
      <xdr:colOff>162485</xdr:colOff>
      <xdr:row>61</xdr:row>
      <xdr:rowOff>110939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4B215360-CCB8-4793-9580-353E602D0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59</xdr:col>
      <xdr:colOff>280147</xdr:colOff>
      <xdr:row>25</xdr:row>
      <xdr:rowOff>156882</xdr:rowOff>
    </xdr:from>
    <xdr:to>
      <xdr:col>67</xdr:col>
      <xdr:colOff>84044</xdr:colOff>
      <xdr:row>39</xdr:row>
      <xdr:rowOff>10086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329240DF-5760-4931-9D17-72BD93196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62</xdr:col>
      <xdr:colOff>392205</xdr:colOff>
      <xdr:row>39</xdr:row>
      <xdr:rowOff>11206</xdr:rowOff>
    </xdr:from>
    <xdr:to>
      <xdr:col>70</xdr:col>
      <xdr:colOff>196102</xdr:colOff>
      <xdr:row>54</xdr:row>
      <xdr:rowOff>133351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C5BADCCB-6F1F-4ED2-A83E-0BE856ED5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661147</xdr:colOff>
      <xdr:row>73</xdr:row>
      <xdr:rowOff>89647</xdr:rowOff>
    </xdr:from>
    <xdr:to>
      <xdr:col>46</xdr:col>
      <xdr:colOff>638735</xdr:colOff>
      <xdr:row>90</xdr:row>
      <xdr:rowOff>190500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23124DF7-7CC8-4548-93D9-D3327D7AD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134470</xdr:colOff>
      <xdr:row>73</xdr:row>
      <xdr:rowOff>526676</xdr:rowOff>
    </xdr:from>
    <xdr:to>
      <xdr:col>43</xdr:col>
      <xdr:colOff>134471</xdr:colOff>
      <xdr:row>88</xdr:row>
      <xdr:rowOff>156882</xdr:rowOff>
    </xdr:to>
    <xdr:cxnSp macro="">
      <xdr:nvCxnSpPr>
        <xdr:cNvPr id="25" name="Connecteur droit 24">
          <a:extLst>
            <a:ext uri="{FF2B5EF4-FFF2-40B4-BE49-F238E27FC236}">
              <a16:creationId xmlns:a16="http://schemas.microsoft.com/office/drawing/2014/main" id="{CFB842BD-1C9D-6006-0360-30D7B8148808}"/>
            </a:ext>
          </a:extLst>
        </xdr:cNvPr>
        <xdr:cNvCxnSpPr/>
      </xdr:nvCxnSpPr>
      <xdr:spPr>
        <a:xfrm flipH="1">
          <a:off x="33841764" y="18355235"/>
          <a:ext cx="1" cy="3260912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470648</xdr:colOff>
      <xdr:row>81</xdr:row>
      <xdr:rowOff>78441</xdr:rowOff>
    </xdr:from>
    <xdr:to>
      <xdr:col>46</xdr:col>
      <xdr:colOff>504265</xdr:colOff>
      <xdr:row>81</xdr:row>
      <xdr:rowOff>89646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53CBDECB-EC80-4DC6-994F-E815A4DC9770}"/>
            </a:ext>
          </a:extLst>
        </xdr:cNvPr>
        <xdr:cNvCxnSpPr/>
      </xdr:nvCxnSpPr>
      <xdr:spPr>
        <a:xfrm flipV="1">
          <a:off x="31129942" y="20204206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593912</xdr:colOff>
      <xdr:row>48</xdr:row>
      <xdr:rowOff>22411</xdr:rowOff>
    </xdr:from>
    <xdr:to>
      <xdr:col>49</xdr:col>
      <xdr:colOff>605117</xdr:colOff>
      <xdr:row>58</xdr:row>
      <xdr:rowOff>134475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686FF04C-7F2B-47D7-9CC6-FB3051EB24DA}"/>
            </a:ext>
          </a:extLst>
        </xdr:cNvPr>
        <xdr:cNvCxnSpPr/>
      </xdr:nvCxnSpPr>
      <xdr:spPr>
        <a:xfrm>
          <a:off x="40005000" y="12528176"/>
          <a:ext cx="11205" cy="2431681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268942</xdr:colOff>
      <xdr:row>53</xdr:row>
      <xdr:rowOff>145678</xdr:rowOff>
    </xdr:from>
    <xdr:to>
      <xdr:col>53</xdr:col>
      <xdr:colOff>212912</xdr:colOff>
      <xdr:row>53</xdr:row>
      <xdr:rowOff>156883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7C4685D7-AFD8-4565-A3CB-B8D2A1CCBC72}"/>
            </a:ext>
          </a:extLst>
        </xdr:cNvPr>
        <xdr:cNvCxnSpPr/>
      </xdr:nvCxnSpPr>
      <xdr:spPr>
        <a:xfrm flipV="1">
          <a:off x="37304383" y="14018560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739586</xdr:colOff>
      <xdr:row>39</xdr:row>
      <xdr:rowOff>112060</xdr:rowOff>
    </xdr:from>
    <xdr:to>
      <xdr:col>66</xdr:col>
      <xdr:colOff>739587</xdr:colOff>
      <xdr:row>53</xdr:row>
      <xdr:rowOff>145678</xdr:rowOff>
    </xdr:to>
    <xdr:cxnSp macro="">
      <xdr:nvCxnSpPr>
        <xdr:cNvPr id="34" name="Connecteur droit 33">
          <a:extLst>
            <a:ext uri="{FF2B5EF4-FFF2-40B4-BE49-F238E27FC236}">
              <a16:creationId xmlns:a16="http://schemas.microsoft.com/office/drawing/2014/main" id="{9BBC1002-F79B-48B7-9FB7-99CB103662B7}"/>
            </a:ext>
          </a:extLst>
        </xdr:cNvPr>
        <xdr:cNvCxnSpPr/>
      </xdr:nvCxnSpPr>
      <xdr:spPr>
        <a:xfrm flipH="1">
          <a:off x="53104674" y="10757648"/>
          <a:ext cx="1" cy="3260912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313764</xdr:colOff>
      <xdr:row>48</xdr:row>
      <xdr:rowOff>100854</xdr:rowOff>
    </xdr:from>
    <xdr:to>
      <xdr:col>70</xdr:col>
      <xdr:colOff>347381</xdr:colOff>
      <xdr:row>48</xdr:row>
      <xdr:rowOff>112059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A055BAAA-A56D-41BD-8C1B-9923E40F2421}"/>
            </a:ext>
          </a:extLst>
        </xdr:cNvPr>
        <xdr:cNvCxnSpPr/>
      </xdr:nvCxnSpPr>
      <xdr:spPr>
        <a:xfrm flipV="1">
          <a:off x="50392852" y="12606619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583426</xdr:colOff>
      <xdr:row>53</xdr:row>
      <xdr:rowOff>18410</xdr:rowOff>
    </xdr:from>
    <xdr:to>
      <xdr:col>44</xdr:col>
      <xdr:colOff>544286</xdr:colOff>
      <xdr:row>71</xdr:row>
      <xdr:rowOff>176893</xdr:rowOff>
    </xdr:to>
    <xdr:graphicFrame macro="">
      <xdr:nvGraphicFramePr>
        <xdr:cNvPr id="36" name="Graphique 35">
          <a:extLst>
            <a:ext uri="{FF2B5EF4-FFF2-40B4-BE49-F238E27FC236}">
              <a16:creationId xmlns:a16="http://schemas.microsoft.com/office/drawing/2014/main" id="{CFCCAA2B-4C47-45B2-980A-011C5783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134464</xdr:colOff>
      <xdr:row>54</xdr:row>
      <xdr:rowOff>161687</xdr:rowOff>
    </xdr:from>
    <xdr:to>
      <xdr:col>40</xdr:col>
      <xdr:colOff>134465</xdr:colOff>
      <xdr:row>69</xdr:row>
      <xdr:rowOff>152882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7FDDB63F-0FBE-4BF4-A3B4-FAE9B27C6988}"/>
            </a:ext>
          </a:extLst>
        </xdr:cNvPr>
        <xdr:cNvCxnSpPr/>
      </xdr:nvCxnSpPr>
      <xdr:spPr>
        <a:xfrm flipH="1">
          <a:off x="33444750" y="14979866"/>
          <a:ext cx="1" cy="327051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605118</xdr:colOff>
      <xdr:row>63</xdr:row>
      <xdr:rowOff>67236</xdr:rowOff>
    </xdr:from>
    <xdr:to>
      <xdr:col>43</xdr:col>
      <xdr:colOff>638735</xdr:colOff>
      <xdr:row>63</xdr:row>
      <xdr:rowOff>78441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54B4F5C8-055C-4E15-86DF-257BCFBB3916}"/>
            </a:ext>
          </a:extLst>
        </xdr:cNvPr>
        <xdr:cNvCxnSpPr/>
      </xdr:nvCxnSpPr>
      <xdr:spPr>
        <a:xfrm flipV="1">
          <a:off x="29740412" y="16259736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302559</xdr:colOff>
      <xdr:row>56</xdr:row>
      <xdr:rowOff>179854</xdr:rowOff>
    </xdr:from>
    <xdr:to>
      <xdr:col>21</xdr:col>
      <xdr:colOff>302559</xdr:colOff>
      <xdr:row>70</xdr:row>
      <xdr:rowOff>158003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898E80C0-82B9-4A8D-AC75-C5B21076109F}"/>
            </a:ext>
          </a:extLst>
        </xdr:cNvPr>
        <xdr:cNvCxnSpPr/>
      </xdr:nvCxnSpPr>
      <xdr:spPr>
        <a:xfrm>
          <a:off x="18187147" y="15722413"/>
          <a:ext cx="0" cy="2678766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488575</xdr:colOff>
      <xdr:row>54</xdr:row>
      <xdr:rowOff>309843</xdr:rowOff>
    </xdr:from>
    <xdr:to>
      <xdr:col>25</xdr:col>
      <xdr:colOff>526676</xdr:colOff>
      <xdr:row>69</xdr:row>
      <xdr:rowOff>201705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130E956D-95C6-45CB-BF3A-859CFE01930F}"/>
            </a:ext>
          </a:extLst>
        </xdr:cNvPr>
        <xdr:cNvCxnSpPr/>
      </xdr:nvCxnSpPr>
      <xdr:spPr>
        <a:xfrm>
          <a:off x="21813369" y="15079196"/>
          <a:ext cx="38101" cy="3152774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365312</xdr:colOff>
      <xdr:row>57</xdr:row>
      <xdr:rowOff>96931</xdr:rowOff>
    </xdr:from>
    <xdr:to>
      <xdr:col>23</xdr:col>
      <xdr:colOff>365312</xdr:colOff>
      <xdr:row>71</xdr:row>
      <xdr:rowOff>52668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1CA3D294-A7C6-4E42-8FBE-F7640B62D9BE}"/>
            </a:ext>
          </a:extLst>
        </xdr:cNvPr>
        <xdr:cNvCxnSpPr/>
      </xdr:nvCxnSpPr>
      <xdr:spPr>
        <a:xfrm>
          <a:off x="20166106" y="15829990"/>
          <a:ext cx="0" cy="2678766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280147</xdr:colOff>
      <xdr:row>0</xdr:row>
      <xdr:rowOff>168088</xdr:rowOff>
    </xdr:from>
    <xdr:to>
      <xdr:col>59</xdr:col>
      <xdr:colOff>429185</xdr:colOff>
      <xdr:row>24</xdr:row>
      <xdr:rowOff>187138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CB77EB9-7F46-4356-8DDB-B05504E0F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11205</xdr:colOff>
      <xdr:row>101</xdr:row>
      <xdr:rowOff>22411</xdr:rowOff>
    </xdr:from>
    <xdr:to>
      <xdr:col>7</xdr:col>
      <xdr:colOff>870453</xdr:colOff>
      <xdr:row>125</xdr:row>
      <xdr:rowOff>141191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854393C8-70AD-F431-D95A-23E22444E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b="62418"/>
        <a:stretch>
          <a:fillRect/>
        </a:stretch>
      </xdr:blipFill>
      <xdr:spPr>
        <a:xfrm>
          <a:off x="11205" y="25213235"/>
          <a:ext cx="7179366" cy="4690780"/>
        </a:xfrm>
        <a:prstGeom prst="rect">
          <a:avLst/>
        </a:prstGeom>
      </xdr:spPr>
    </xdr:pic>
    <xdr:clientData/>
  </xdr:twoCellAnchor>
  <xdr:twoCellAnchor editAs="oneCell">
    <xdr:from>
      <xdr:col>7</xdr:col>
      <xdr:colOff>638735</xdr:colOff>
      <xdr:row>104</xdr:row>
      <xdr:rowOff>56028</xdr:rowOff>
    </xdr:from>
    <xdr:to>
      <xdr:col>15</xdr:col>
      <xdr:colOff>523072</xdr:colOff>
      <xdr:row>125</xdr:row>
      <xdr:rowOff>134470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B9A2C302-7E90-4899-8F3D-6BBB26BE1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36765" b="30556"/>
        <a:stretch>
          <a:fillRect/>
        </a:stretch>
      </xdr:blipFill>
      <xdr:spPr>
        <a:xfrm>
          <a:off x="6958853" y="25818352"/>
          <a:ext cx="7179366" cy="4078942"/>
        </a:xfrm>
        <a:prstGeom prst="rect">
          <a:avLst/>
        </a:prstGeom>
      </xdr:spPr>
    </xdr:pic>
    <xdr:clientData/>
  </xdr:twoCellAnchor>
  <xdr:twoCellAnchor editAs="oneCell">
    <xdr:from>
      <xdr:col>15</xdr:col>
      <xdr:colOff>481853</xdr:colOff>
      <xdr:row>104</xdr:row>
      <xdr:rowOff>100852</xdr:rowOff>
    </xdr:from>
    <xdr:to>
      <xdr:col>24</xdr:col>
      <xdr:colOff>411014</xdr:colOff>
      <xdr:row>124</xdr:row>
      <xdr:rowOff>145452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978F8EB6-78E6-4255-AB74-2D0CAE465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69118"/>
        <a:stretch>
          <a:fillRect/>
        </a:stretch>
      </xdr:blipFill>
      <xdr:spPr>
        <a:xfrm>
          <a:off x="13962529" y="25863176"/>
          <a:ext cx="7179367" cy="3854600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0.10826</cdr:x>
      <cdr:y>0.13973</cdr:y>
    </cdr:from>
    <cdr:to>
      <cdr:x>0.96486</cdr:x>
      <cdr:y>0.82883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4B80C69-64D1-D208-93B0-8DBDE0889C60}"/>
            </a:ext>
          </a:extLst>
        </cdr:cNvPr>
        <cdr:cNvCxnSpPr/>
      </cdr:nvCxnSpPr>
      <cdr:spPr>
        <a:xfrm xmlns:a="http://schemas.openxmlformats.org/drawingml/2006/main" flipV="1">
          <a:off x="638735" y="493059"/>
          <a:ext cx="5053853" cy="243167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10</xdr:row>
      <xdr:rowOff>9525</xdr:rowOff>
    </xdr:from>
    <xdr:to>
      <xdr:col>21</xdr:col>
      <xdr:colOff>744527</xdr:colOff>
      <xdr:row>34</xdr:row>
      <xdr:rowOff>19689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0C723C7-67AB-04B1-B3EE-81F56FA92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1914525"/>
          <a:ext cx="11298227" cy="45821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AJON Delphine" id="{C1CCF37D-0573-4547-B98E-78915AFFF601}" userId="S::Brajon@institutparisregion.fr::13548c03-84ef-44e8-9f08-7b624aad8f0a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6-03-29T19:05:37.91" personId="{C1CCF37D-0573-4547-B98E-78915AFFF601}" id="{F9541349-837A-48FD-97DD-5D655A5A9F4D}">
    <text xml:space="preserve">Utiliser les dépenses publiques en % du PIB
C’est la méthode la plus simple et la plus robuste avec les bases OCDE.
Depenses publiques / PIB×100
Deˊpenses publiques / PIB=PIBDeˊpenses​×100
✔ Cela neutralise :
la taille du pays
l’inflation
les différences de niveau de prix
💡 C’est l’indicateur généralement utilisé par OCDE, FMI, Eurostat.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D235-E882-4523-AE7B-FCFF68E07B7A}">
  <dimension ref="A1:AE23"/>
  <sheetViews>
    <sheetView tabSelected="1" topLeftCell="A5" workbookViewId="0">
      <selection activeCell="T26" sqref="T26"/>
    </sheetView>
  </sheetViews>
  <sheetFormatPr baseColWidth="10" defaultRowHeight="15" x14ac:dyDescent="0.25"/>
  <cols>
    <col min="1" max="1" width="19" customWidth="1"/>
    <col min="2" max="3" width="9.7109375" customWidth="1"/>
    <col min="4" max="4" width="18.7109375" bestFit="1" customWidth="1"/>
  </cols>
  <sheetData>
    <row r="1" spans="1:31" ht="30.75" thickBot="1" x14ac:dyDescent="0.5">
      <c r="A1" s="119" t="s">
        <v>150</v>
      </c>
      <c r="B1" s="399" t="s">
        <v>342</v>
      </c>
      <c r="C1" s="2" t="s">
        <v>354</v>
      </c>
      <c r="D1" s="119" t="s">
        <v>343</v>
      </c>
      <c r="G1" s="464" t="s">
        <v>321</v>
      </c>
      <c r="H1" s="465"/>
      <c r="I1" s="466"/>
      <c r="J1" s="62" t="s">
        <v>415</v>
      </c>
      <c r="K1" s="394"/>
      <c r="L1" s="476" t="s">
        <v>414</v>
      </c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</row>
    <row r="2" spans="1:31" x14ac:dyDescent="0.25">
      <c r="A2" s="119" t="s">
        <v>40</v>
      </c>
      <c r="B2" s="399" t="s">
        <v>39</v>
      </c>
      <c r="C2" s="402" t="s">
        <v>357</v>
      </c>
      <c r="D2" s="119">
        <v>1999</v>
      </c>
      <c r="E2" s="141" t="s">
        <v>39</v>
      </c>
      <c r="F2" s="142" t="s">
        <v>40</v>
      </c>
      <c r="G2" s="401">
        <v>8</v>
      </c>
      <c r="H2" s="467"/>
      <c r="I2" s="62"/>
      <c r="M2" s="394"/>
      <c r="N2" s="468"/>
      <c r="O2" s="62"/>
      <c r="P2" s="419"/>
      <c r="Q2" s="62"/>
      <c r="R2" s="394"/>
      <c r="S2" s="62"/>
      <c r="T2" s="433"/>
      <c r="U2" s="433"/>
      <c r="V2" s="438"/>
      <c r="W2" s="438"/>
      <c r="X2" s="438"/>
      <c r="Y2" s="438"/>
      <c r="Z2" s="438"/>
      <c r="AA2" s="62"/>
      <c r="AB2" s="438"/>
      <c r="AC2" s="62"/>
      <c r="AD2" s="438"/>
      <c r="AE2" s="62"/>
    </row>
    <row r="3" spans="1:31" x14ac:dyDescent="0.25">
      <c r="A3" s="119" t="s">
        <v>36</v>
      </c>
      <c r="B3" s="399" t="s">
        <v>35</v>
      </c>
      <c r="C3" s="402" t="s">
        <v>358</v>
      </c>
      <c r="D3" s="119">
        <v>1999</v>
      </c>
      <c r="E3" s="145" t="s">
        <v>35</v>
      </c>
      <c r="F3" t="s">
        <v>36</v>
      </c>
      <c r="G3" s="401">
        <v>6</v>
      </c>
      <c r="H3" s="467"/>
      <c r="I3" s="62"/>
      <c r="J3" s="164"/>
      <c r="K3" s="394"/>
      <c r="L3" s="394"/>
      <c r="M3" s="394"/>
      <c r="N3" s="468"/>
      <c r="O3" s="164"/>
      <c r="P3" s="419"/>
      <c r="Q3" s="164"/>
      <c r="R3" s="394"/>
      <c r="S3" s="62"/>
      <c r="T3" s="433"/>
      <c r="U3" s="433"/>
      <c r="V3" s="438"/>
      <c r="W3" s="438"/>
      <c r="X3" s="438"/>
      <c r="Y3" s="438"/>
      <c r="Z3" s="438"/>
      <c r="AA3" s="62"/>
      <c r="AB3" s="438"/>
      <c r="AC3" s="62"/>
      <c r="AD3" s="438"/>
      <c r="AE3" s="62"/>
    </row>
    <row r="4" spans="1:31" x14ac:dyDescent="0.25">
      <c r="A4" s="119" t="s">
        <v>347</v>
      </c>
      <c r="B4" s="399" t="s">
        <v>348</v>
      </c>
      <c r="C4" s="402" t="s">
        <v>359</v>
      </c>
      <c r="D4" s="119">
        <v>2026</v>
      </c>
      <c r="G4" s="401"/>
      <c r="H4" s="467"/>
      <c r="J4" s="156" t="s">
        <v>416</v>
      </c>
      <c r="K4" s="394"/>
      <c r="L4" s="394"/>
      <c r="M4" s="394"/>
      <c r="N4" s="468"/>
      <c r="O4" s="164"/>
      <c r="P4" s="419"/>
      <c r="Q4" s="164"/>
      <c r="R4" s="394"/>
      <c r="S4" s="62"/>
      <c r="T4" s="433"/>
      <c r="U4" s="433"/>
      <c r="V4" s="438"/>
      <c r="W4" s="438"/>
      <c r="X4" s="438"/>
      <c r="Y4" s="438"/>
      <c r="Z4" s="438"/>
      <c r="AA4" s="62"/>
      <c r="AB4" s="438"/>
      <c r="AC4" s="62"/>
      <c r="AD4" s="438"/>
      <c r="AE4" s="62"/>
    </row>
    <row r="5" spans="1:31" x14ac:dyDescent="0.25">
      <c r="A5" s="119" t="s">
        <v>26</v>
      </c>
      <c r="B5" s="399" t="s">
        <v>25</v>
      </c>
      <c r="C5" s="402" t="s">
        <v>360</v>
      </c>
      <c r="D5" s="119">
        <v>1999</v>
      </c>
      <c r="E5" s="145" t="s">
        <v>25</v>
      </c>
      <c r="F5" t="s">
        <v>26</v>
      </c>
      <c r="G5" s="119">
        <v>1</v>
      </c>
      <c r="H5" s="467"/>
      <c r="I5" s="62"/>
      <c r="J5" s="62" t="s">
        <v>417</v>
      </c>
      <c r="K5" s="394"/>
      <c r="L5" s="394"/>
      <c r="M5" s="394"/>
      <c r="N5" s="468"/>
      <c r="O5" s="62"/>
      <c r="P5" s="419"/>
      <c r="Q5" s="62"/>
      <c r="R5" s="394"/>
      <c r="S5" s="62"/>
      <c r="T5" s="433"/>
      <c r="U5" s="433"/>
      <c r="V5" s="438"/>
      <c r="W5" s="438"/>
      <c r="X5" s="438"/>
      <c r="Y5" s="438"/>
      <c r="Z5" s="438"/>
      <c r="AA5" s="62"/>
      <c r="AB5" s="438"/>
      <c r="AC5" s="62"/>
      <c r="AD5" s="438"/>
      <c r="AE5" s="62"/>
    </row>
    <row r="6" spans="1:31" x14ac:dyDescent="0.25">
      <c r="A6" s="119" t="s">
        <v>32</v>
      </c>
      <c r="B6" s="399" t="s">
        <v>31</v>
      </c>
      <c r="C6" s="402" t="s">
        <v>361</v>
      </c>
      <c r="D6" s="119">
        <v>1999</v>
      </c>
      <c r="E6" s="145" t="s">
        <v>31</v>
      </c>
      <c r="F6" t="s">
        <v>32</v>
      </c>
      <c r="G6" s="401">
        <v>4</v>
      </c>
      <c r="H6" s="467"/>
      <c r="I6" s="62"/>
      <c r="J6" s="156" t="s">
        <v>418</v>
      </c>
      <c r="K6" s="394"/>
      <c r="L6" s="394"/>
      <c r="M6" s="394"/>
      <c r="N6" s="468"/>
      <c r="O6" s="62"/>
      <c r="P6" s="419"/>
      <c r="Q6" s="62"/>
      <c r="R6" s="394"/>
      <c r="S6" s="62"/>
      <c r="T6" s="433"/>
      <c r="U6" s="433"/>
      <c r="V6" s="438"/>
      <c r="W6" s="438"/>
      <c r="X6" s="438"/>
      <c r="Y6" s="438"/>
      <c r="Z6" s="438"/>
      <c r="AA6" s="62"/>
      <c r="AB6" s="438"/>
      <c r="AC6" s="62"/>
      <c r="AD6" s="438"/>
      <c r="AE6" s="62"/>
    </row>
    <row r="7" spans="1:31" x14ac:dyDescent="0.25">
      <c r="A7" s="119" t="s">
        <v>56</v>
      </c>
      <c r="B7" s="399" t="s">
        <v>55</v>
      </c>
      <c r="C7" s="402" t="s">
        <v>362</v>
      </c>
      <c r="D7" s="119">
        <v>2011</v>
      </c>
      <c r="E7" s="135" t="s">
        <v>55</v>
      </c>
      <c r="F7" s="26" t="s">
        <v>56</v>
      </c>
      <c r="G7" s="401">
        <v>16</v>
      </c>
      <c r="H7" s="469"/>
      <c r="I7" s="156"/>
      <c r="J7" s="156" t="s">
        <v>419</v>
      </c>
      <c r="K7" s="395"/>
      <c r="L7" s="395"/>
      <c r="M7" s="395"/>
      <c r="N7" s="470"/>
      <c r="O7" s="62"/>
      <c r="P7" s="419"/>
      <c r="Q7" s="62"/>
      <c r="R7" s="394"/>
      <c r="S7" s="62"/>
      <c r="T7" s="433"/>
      <c r="U7" s="433"/>
      <c r="V7" s="438"/>
      <c r="W7" s="438"/>
      <c r="X7" s="438"/>
      <c r="Y7" s="438"/>
      <c r="Z7" s="438"/>
      <c r="AA7" s="62"/>
      <c r="AB7" s="438"/>
      <c r="AC7" s="62"/>
      <c r="AD7" s="438"/>
      <c r="AE7" s="62"/>
    </row>
    <row r="8" spans="1:31" x14ac:dyDescent="0.25">
      <c r="A8" s="119" t="s">
        <v>42</v>
      </c>
      <c r="B8" s="399" t="s">
        <v>41</v>
      </c>
      <c r="C8" s="402" t="s">
        <v>363</v>
      </c>
      <c r="D8" s="119">
        <v>1999</v>
      </c>
      <c r="E8" s="145" t="s">
        <v>41</v>
      </c>
      <c r="F8" t="s">
        <v>42</v>
      </c>
      <c r="G8" s="119">
        <v>9</v>
      </c>
      <c r="H8" s="467"/>
      <c r="I8" s="62"/>
      <c r="K8" s="394"/>
      <c r="L8" s="394"/>
      <c r="M8" s="394"/>
      <c r="N8" s="468"/>
      <c r="O8" s="62"/>
      <c r="P8" s="419"/>
      <c r="Q8" s="62"/>
      <c r="R8" s="394"/>
      <c r="S8" s="62"/>
      <c r="T8" s="433"/>
      <c r="U8" s="433"/>
      <c r="V8" s="438"/>
      <c r="W8" s="438"/>
      <c r="X8" s="438"/>
      <c r="Y8" s="438"/>
      <c r="Z8" s="438"/>
      <c r="AA8" s="62"/>
      <c r="AB8" s="438"/>
      <c r="AC8" s="62"/>
      <c r="AD8" s="438"/>
      <c r="AE8" s="62"/>
    </row>
    <row r="9" spans="1:31" x14ac:dyDescent="0.25">
      <c r="A9" s="119" t="s">
        <v>28</v>
      </c>
      <c r="B9" s="399" t="s">
        <v>27</v>
      </c>
      <c r="C9" s="402" t="s">
        <v>364</v>
      </c>
      <c r="D9" s="119">
        <v>1999</v>
      </c>
      <c r="E9" s="143" t="s">
        <v>27</v>
      </c>
      <c r="F9" s="13" t="s">
        <v>28</v>
      </c>
      <c r="G9" s="401">
        <v>2</v>
      </c>
      <c r="H9" s="471"/>
      <c r="I9" s="72"/>
      <c r="K9" s="394"/>
      <c r="L9" s="396"/>
      <c r="M9" s="396"/>
      <c r="N9" s="472"/>
      <c r="O9" s="396"/>
      <c r="P9" s="419"/>
      <c r="Q9" s="396"/>
      <c r="R9" s="394"/>
      <c r="S9" s="72"/>
      <c r="T9" s="473"/>
      <c r="U9" s="473"/>
      <c r="V9" s="438"/>
      <c r="W9" s="438"/>
      <c r="X9" s="438"/>
      <c r="Y9" s="438"/>
      <c r="Z9" s="438"/>
      <c r="AA9" s="62"/>
      <c r="AB9" s="438"/>
      <c r="AC9" s="62"/>
      <c r="AD9" s="438"/>
      <c r="AE9" s="62"/>
    </row>
    <row r="10" spans="1:31" x14ac:dyDescent="0.25">
      <c r="A10" s="119" t="s">
        <v>344</v>
      </c>
      <c r="B10" s="399" t="s">
        <v>45</v>
      </c>
      <c r="C10" s="402" t="s">
        <v>365</v>
      </c>
      <c r="D10" s="119">
        <v>2001</v>
      </c>
      <c r="E10" s="135" t="s">
        <v>45</v>
      </c>
      <c r="F10" s="26" t="s">
        <v>46</v>
      </c>
      <c r="G10" s="119">
        <v>11</v>
      </c>
      <c r="H10" s="467"/>
      <c r="I10" s="62"/>
      <c r="K10" s="394"/>
      <c r="L10" s="394"/>
      <c r="M10" s="394"/>
      <c r="N10" s="468"/>
      <c r="O10" s="62"/>
      <c r="P10" s="419"/>
      <c r="Q10" s="62"/>
      <c r="R10" s="394"/>
      <c r="S10" s="62"/>
      <c r="T10" s="433"/>
      <c r="U10" s="433"/>
      <c r="V10" s="438"/>
      <c r="W10" s="438"/>
      <c r="X10" s="438"/>
      <c r="Y10" s="438"/>
      <c r="Z10" s="438"/>
      <c r="AA10" s="62"/>
      <c r="AB10" s="438"/>
      <c r="AC10" s="62"/>
      <c r="AD10" s="438"/>
      <c r="AE10" s="62"/>
    </row>
    <row r="11" spans="1:31" x14ac:dyDescent="0.25">
      <c r="A11" s="119" t="s">
        <v>349</v>
      </c>
      <c r="B11" s="399" t="s">
        <v>350</v>
      </c>
      <c r="C11" s="402" t="s">
        <v>366</v>
      </c>
      <c r="D11" s="119">
        <v>2023</v>
      </c>
      <c r="G11" s="119"/>
      <c r="H11" s="467"/>
      <c r="I11" s="62"/>
      <c r="J11" s="164"/>
      <c r="K11" s="394"/>
      <c r="L11" s="394"/>
      <c r="M11" s="394"/>
      <c r="N11" s="468"/>
      <c r="O11" s="62"/>
      <c r="P11" s="419"/>
      <c r="Q11" s="62"/>
      <c r="R11" s="394"/>
      <c r="S11" s="62"/>
      <c r="T11" s="433"/>
      <c r="U11" s="433"/>
      <c r="V11" s="438"/>
      <c r="W11" s="438"/>
      <c r="X11" s="438"/>
      <c r="Y11" s="438"/>
      <c r="Z11" s="438"/>
      <c r="AA11" s="62"/>
      <c r="AB11" s="438"/>
      <c r="AC11" s="62"/>
      <c r="AD11" s="438"/>
      <c r="AE11" s="62"/>
    </row>
    <row r="12" spans="1:31" x14ac:dyDescent="0.25">
      <c r="A12" s="119" t="s">
        <v>38</v>
      </c>
      <c r="B12" s="399" t="s">
        <v>37</v>
      </c>
      <c r="C12" s="402" t="s">
        <v>367</v>
      </c>
      <c r="D12" s="119">
        <v>1999</v>
      </c>
      <c r="E12" s="145" t="s">
        <v>37</v>
      </c>
      <c r="F12" t="s">
        <v>38</v>
      </c>
      <c r="G12" s="119">
        <v>7</v>
      </c>
      <c r="H12" s="471"/>
      <c r="I12" s="72"/>
      <c r="K12" s="394"/>
      <c r="L12" s="394"/>
      <c r="M12" s="394"/>
      <c r="N12" s="468"/>
      <c r="O12" s="62"/>
      <c r="P12" s="419"/>
      <c r="Q12" s="62"/>
      <c r="R12" s="394"/>
      <c r="S12" s="62"/>
      <c r="T12" s="433"/>
      <c r="U12" s="433"/>
      <c r="V12" s="438"/>
      <c r="W12" s="438"/>
      <c r="X12" s="438"/>
      <c r="Y12" s="438"/>
      <c r="Z12" s="438"/>
      <c r="AA12" s="62"/>
      <c r="AB12" s="438"/>
      <c r="AC12" s="62"/>
      <c r="AD12" s="438"/>
      <c r="AE12" s="62"/>
    </row>
    <row r="13" spans="1:31" ht="15.75" thickBot="1" x14ac:dyDescent="0.3">
      <c r="A13" s="119" t="s">
        <v>30</v>
      </c>
      <c r="B13" s="399" t="s">
        <v>29</v>
      </c>
      <c r="C13" s="402" t="s">
        <v>368</v>
      </c>
      <c r="D13" s="119">
        <v>1999</v>
      </c>
      <c r="E13" s="146" t="s">
        <v>29</v>
      </c>
      <c r="F13" s="147" t="s">
        <v>30</v>
      </c>
      <c r="G13" s="119">
        <v>3</v>
      </c>
      <c r="H13" s="467"/>
      <c r="I13" s="62"/>
      <c r="K13" s="394"/>
      <c r="L13" s="394"/>
      <c r="M13" s="394"/>
      <c r="N13" s="468"/>
      <c r="O13" s="62"/>
      <c r="P13" s="419"/>
      <c r="Q13" s="62"/>
      <c r="R13" s="394"/>
      <c r="S13" s="62"/>
      <c r="T13" s="433"/>
      <c r="U13" s="433"/>
      <c r="V13" s="438"/>
      <c r="W13" s="438"/>
      <c r="X13" s="438"/>
      <c r="Y13" s="438"/>
      <c r="Z13" s="438"/>
      <c r="AA13" s="62"/>
      <c r="AB13" s="438"/>
      <c r="AC13" s="62"/>
      <c r="AD13" s="438"/>
      <c r="AE13" s="62"/>
    </row>
    <row r="14" spans="1:31" x14ac:dyDescent="0.25">
      <c r="A14" s="119" t="s">
        <v>52</v>
      </c>
      <c r="B14" s="399" t="s">
        <v>51</v>
      </c>
      <c r="C14" s="402" t="s">
        <v>369</v>
      </c>
      <c r="D14" s="119">
        <v>2015</v>
      </c>
      <c r="E14" s="123" t="s">
        <v>51</v>
      </c>
      <c r="F14" s="124" t="s">
        <v>52</v>
      </c>
      <c r="G14" s="401">
        <v>14</v>
      </c>
      <c r="H14" s="469"/>
      <c r="I14" s="156"/>
      <c r="K14" s="395"/>
      <c r="L14" s="395"/>
      <c r="M14" s="395"/>
      <c r="N14" s="470"/>
      <c r="O14" s="62"/>
      <c r="P14" s="419"/>
      <c r="Q14" s="62"/>
      <c r="R14" s="394"/>
      <c r="S14" s="62"/>
      <c r="T14" s="419"/>
      <c r="U14" s="419"/>
      <c r="V14" s="438"/>
      <c r="W14" s="438"/>
      <c r="X14" s="438"/>
      <c r="Y14" s="438"/>
      <c r="Z14" s="438"/>
      <c r="AA14" s="62"/>
      <c r="AB14" s="438"/>
      <c r="AC14" s="62"/>
      <c r="AD14" s="438"/>
      <c r="AE14" s="62"/>
    </row>
    <row r="15" spans="1:31" x14ac:dyDescent="0.25">
      <c r="A15" s="119" t="s">
        <v>50</v>
      </c>
      <c r="B15" s="399" t="s">
        <v>49</v>
      </c>
      <c r="C15" s="402" t="s">
        <v>370</v>
      </c>
      <c r="D15" s="119">
        <v>1999</v>
      </c>
      <c r="E15" s="145" t="s">
        <v>49</v>
      </c>
      <c r="F15" t="s">
        <v>50</v>
      </c>
      <c r="G15" s="119">
        <v>13</v>
      </c>
      <c r="H15" s="474"/>
      <c r="I15" s="164"/>
      <c r="K15" s="397"/>
      <c r="L15" s="397"/>
      <c r="M15" s="397"/>
      <c r="N15" s="475"/>
      <c r="O15" s="62"/>
      <c r="P15" s="419"/>
      <c r="Q15" s="62"/>
      <c r="R15" s="394"/>
      <c r="S15" s="62"/>
      <c r="T15" s="433"/>
      <c r="U15" s="433"/>
      <c r="V15" s="438"/>
      <c r="W15" s="438"/>
      <c r="X15" s="438"/>
      <c r="Y15" s="438"/>
      <c r="Z15" s="438"/>
      <c r="AA15" s="62"/>
      <c r="AB15" s="438"/>
      <c r="AC15" s="62"/>
      <c r="AD15" s="438"/>
      <c r="AE15" s="62"/>
    </row>
    <row r="16" spans="1:31" x14ac:dyDescent="0.25">
      <c r="A16" s="119" t="s">
        <v>54</v>
      </c>
      <c r="B16" s="399" t="s">
        <v>53</v>
      </c>
      <c r="C16" s="402" t="s">
        <v>371</v>
      </c>
      <c r="D16" s="119">
        <v>2014</v>
      </c>
      <c r="E16" s="135" t="s">
        <v>53</v>
      </c>
      <c r="F16" s="26" t="s">
        <v>54</v>
      </c>
      <c r="G16" s="119">
        <v>15</v>
      </c>
      <c r="H16" s="469"/>
      <c r="I16" s="156"/>
      <c r="K16" s="395"/>
      <c r="L16" s="395"/>
      <c r="M16" s="395"/>
      <c r="N16" s="470"/>
      <c r="O16" s="62"/>
      <c r="P16" s="419"/>
      <c r="Q16" s="62"/>
      <c r="R16" s="394"/>
      <c r="S16" s="62"/>
      <c r="T16" s="433"/>
      <c r="U16" s="433"/>
      <c r="V16" s="438"/>
      <c r="W16" s="438"/>
      <c r="X16" s="438"/>
      <c r="Y16" s="438"/>
      <c r="Z16" s="438"/>
      <c r="AA16" s="62"/>
      <c r="AB16" s="438"/>
      <c r="AC16" s="62"/>
      <c r="AD16" s="438"/>
      <c r="AE16" s="62"/>
    </row>
    <row r="17" spans="1:31" x14ac:dyDescent="0.25">
      <c r="A17" s="119" t="s">
        <v>34</v>
      </c>
      <c r="B17" s="399" t="s">
        <v>33</v>
      </c>
      <c r="C17" s="402" t="s">
        <v>372</v>
      </c>
      <c r="D17" s="119">
        <v>1999</v>
      </c>
      <c r="E17" s="145" t="s">
        <v>33</v>
      </c>
      <c r="F17" t="s">
        <v>34</v>
      </c>
      <c r="G17" s="119">
        <v>5</v>
      </c>
      <c r="H17" s="467"/>
      <c r="I17" s="62"/>
      <c r="K17" s="394"/>
      <c r="L17" s="394"/>
      <c r="M17" s="394"/>
      <c r="N17" s="468"/>
      <c r="O17" s="62"/>
      <c r="P17" s="419"/>
      <c r="Q17" s="62"/>
      <c r="R17" s="394"/>
      <c r="S17" s="62"/>
      <c r="T17" s="433"/>
      <c r="U17" s="433"/>
      <c r="V17" s="438"/>
      <c r="W17" s="438"/>
      <c r="X17" s="438"/>
      <c r="Y17" s="438"/>
      <c r="Z17" s="438"/>
      <c r="AA17" s="62"/>
      <c r="AB17" s="438"/>
      <c r="AC17" s="62"/>
      <c r="AD17" s="438"/>
      <c r="AE17" s="62"/>
    </row>
    <row r="18" spans="1:31" x14ac:dyDescent="0.25">
      <c r="A18" s="119" t="s">
        <v>44</v>
      </c>
      <c r="B18" s="399" t="s">
        <v>43</v>
      </c>
      <c r="C18" s="402" t="s">
        <v>373</v>
      </c>
      <c r="D18" s="119">
        <v>1999</v>
      </c>
      <c r="E18" s="145" t="s">
        <v>43</v>
      </c>
      <c r="F18" t="s">
        <v>44</v>
      </c>
      <c r="G18" s="401">
        <v>10</v>
      </c>
      <c r="H18" s="467"/>
      <c r="I18" s="62"/>
      <c r="K18" s="394"/>
      <c r="L18" s="394"/>
      <c r="M18" s="394"/>
      <c r="N18" s="468"/>
      <c r="O18" s="62"/>
      <c r="P18" s="419"/>
      <c r="Q18" s="62"/>
      <c r="R18" s="394"/>
      <c r="S18" s="62"/>
      <c r="T18" s="433"/>
      <c r="U18" s="433"/>
      <c r="V18" s="438"/>
      <c r="W18" s="438"/>
      <c r="X18" s="438"/>
      <c r="Y18" s="438"/>
      <c r="Z18" s="438"/>
      <c r="AA18" s="62"/>
      <c r="AB18" s="438"/>
      <c r="AC18" s="62"/>
      <c r="AD18" s="438"/>
      <c r="AE18" s="62"/>
    </row>
    <row r="19" spans="1:31" ht="15.75" thickBot="1" x14ac:dyDescent="0.3">
      <c r="A19" s="400" t="s">
        <v>351</v>
      </c>
      <c r="B19" s="399" t="s">
        <v>47</v>
      </c>
      <c r="C19" s="402" t="s">
        <v>374</v>
      </c>
      <c r="D19" s="119">
        <v>2009</v>
      </c>
      <c r="E19" s="398" t="s">
        <v>47</v>
      </c>
      <c r="F19" s="82" t="s">
        <v>351</v>
      </c>
      <c r="G19" s="401">
        <v>12</v>
      </c>
      <c r="H19" s="469"/>
      <c r="I19" s="156"/>
      <c r="J19" s="156"/>
      <c r="K19" s="395"/>
      <c r="L19" s="394"/>
      <c r="M19" s="394"/>
      <c r="N19" s="470"/>
      <c r="O19" s="62"/>
      <c r="P19" s="419"/>
      <c r="Q19" s="62"/>
      <c r="R19" s="394"/>
      <c r="S19" s="62"/>
      <c r="T19" s="419"/>
      <c r="U19" s="433"/>
      <c r="V19" s="438"/>
      <c r="W19" s="438"/>
      <c r="X19" s="438"/>
      <c r="Y19" s="438"/>
      <c r="Z19" s="438"/>
      <c r="AA19" s="62"/>
      <c r="AB19" s="438"/>
      <c r="AC19" s="62"/>
      <c r="AD19" s="438"/>
      <c r="AE19" s="62"/>
    </row>
    <row r="20" spans="1:31" x14ac:dyDescent="0.25">
      <c r="A20" s="119" t="s">
        <v>345</v>
      </c>
      <c r="B20" s="399" t="s">
        <v>346</v>
      </c>
      <c r="C20" s="402" t="s">
        <v>375</v>
      </c>
      <c r="D20" s="119">
        <v>2007</v>
      </c>
      <c r="G20" s="1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</row>
    <row r="21" spans="1:31" x14ac:dyDescent="0.25">
      <c r="A21" s="391"/>
      <c r="B21" s="41"/>
      <c r="C21" s="41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19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</row>
    <row r="23" spans="1:31" x14ac:dyDescent="0.25">
      <c r="A23" s="119" t="s">
        <v>353</v>
      </c>
      <c r="B23" s="119"/>
      <c r="C23" s="1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F682-7522-44BA-B152-25D1664BAF55}">
  <dimension ref="A1:AD214"/>
  <sheetViews>
    <sheetView workbookViewId="0">
      <selection activeCell="B21" sqref="B21"/>
    </sheetView>
  </sheetViews>
  <sheetFormatPr baseColWidth="10" defaultRowHeight="15" x14ac:dyDescent="0.25"/>
  <cols>
    <col min="1" max="1" width="34.7109375" customWidth="1"/>
    <col min="6" max="11" width="11.5703125" bestFit="1" customWidth="1"/>
    <col min="12" max="12" width="17.7109375" bestFit="1" customWidth="1"/>
    <col min="13" max="16" width="11.5703125" bestFit="1" customWidth="1"/>
    <col min="17" max="17" width="21.28515625" customWidth="1"/>
    <col min="18" max="18" width="16" customWidth="1"/>
    <col min="19" max="29" width="11.5703125" bestFit="1" customWidth="1"/>
  </cols>
  <sheetData>
    <row r="1" spans="1:30" ht="90.75" thickBot="1" x14ac:dyDescent="0.3">
      <c r="A1" s="372" t="s">
        <v>309</v>
      </c>
      <c r="B1" s="41" t="s">
        <v>342</v>
      </c>
      <c r="C1" s="372" t="s">
        <v>310</v>
      </c>
      <c r="D1" s="372" t="s">
        <v>355</v>
      </c>
      <c r="E1" s="372" t="s">
        <v>312</v>
      </c>
      <c r="F1" s="329" t="s">
        <v>71</v>
      </c>
      <c r="G1" s="372" t="s">
        <v>262</v>
      </c>
      <c r="H1" s="330" t="s">
        <v>78</v>
      </c>
      <c r="I1" s="330" t="s">
        <v>81</v>
      </c>
      <c r="J1" s="329" t="s">
        <v>319</v>
      </c>
      <c r="K1" s="448" t="s">
        <v>320</v>
      </c>
      <c r="L1" s="329" t="s">
        <v>188</v>
      </c>
      <c r="M1" s="446" t="s">
        <v>244</v>
      </c>
      <c r="N1" s="330" t="s">
        <v>93</v>
      </c>
      <c r="O1" s="446" t="s">
        <v>243</v>
      </c>
      <c r="P1" s="330" t="s">
        <v>291</v>
      </c>
      <c r="Q1" s="446" t="s">
        <v>383</v>
      </c>
      <c r="R1" s="330" t="s">
        <v>297</v>
      </c>
      <c r="S1" s="330" t="s">
        <v>296</v>
      </c>
      <c r="T1" s="446" t="s">
        <v>387</v>
      </c>
      <c r="U1" s="330" t="s">
        <v>292</v>
      </c>
      <c r="V1" s="330" t="s">
        <v>293</v>
      </c>
      <c r="W1" s="330" t="s">
        <v>294</v>
      </c>
      <c r="X1" s="330" t="s">
        <v>295</v>
      </c>
      <c r="Y1" s="330" t="s">
        <v>308</v>
      </c>
      <c r="Z1" s="446" t="s">
        <v>303</v>
      </c>
      <c r="AA1" s="330" t="s">
        <v>304</v>
      </c>
      <c r="AB1" s="446" t="s">
        <v>306</v>
      </c>
      <c r="AC1" s="330" t="s">
        <v>305</v>
      </c>
      <c r="AD1" s="446" t="s">
        <v>307</v>
      </c>
    </row>
    <row r="2" spans="1:30" ht="41.25" thickBot="1" x14ac:dyDescent="0.3">
      <c r="A2" s="388" t="s">
        <v>311</v>
      </c>
      <c r="B2" s="388" t="s">
        <v>313</v>
      </c>
      <c r="C2" s="388" t="s">
        <v>314</v>
      </c>
      <c r="D2" s="388" t="s">
        <v>356</v>
      </c>
      <c r="E2" s="388" t="s">
        <v>321</v>
      </c>
      <c r="F2" s="389" t="s">
        <v>331</v>
      </c>
      <c r="G2" s="388" t="s">
        <v>385</v>
      </c>
      <c r="H2" s="389" t="s">
        <v>337</v>
      </c>
      <c r="I2" s="389" t="s">
        <v>338</v>
      </c>
      <c r="J2" s="390" t="s">
        <v>322</v>
      </c>
      <c r="K2" s="449" t="s">
        <v>339</v>
      </c>
      <c r="L2" s="389" t="s">
        <v>382</v>
      </c>
      <c r="M2" s="447" t="s">
        <v>384</v>
      </c>
      <c r="N2" s="389" t="s">
        <v>317</v>
      </c>
      <c r="O2" s="447" t="s">
        <v>318</v>
      </c>
      <c r="P2" s="389" t="s">
        <v>340</v>
      </c>
      <c r="Q2" s="447" t="s">
        <v>341</v>
      </c>
      <c r="R2" s="389" t="s">
        <v>324</v>
      </c>
      <c r="S2" s="389" t="s">
        <v>323</v>
      </c>
      <c r="T2" s="447" t="s">
        <v>386</v>
      </c>
      <c r="U2" s="389" t="s">
        <v>333</v>
      </c>
      <c r="V2" s="389" t="s">
        <v>334</v>
      </c>
      <c r="W2" s="389" t="s">
        <v>335</v>
      </c>
      <c r="X2" s="389" t="s">
        <v>336</v>
      </c>
      <c r="Y2" s="389" t="s">
        <v>330</v>
      </c>
      <c r="Z2" s="447" t="s">
        <v>325</v>
      </c>
      <c r="AA2" s="389" t="s">
        <v>326</v>
      </c>
      <c r="AB2" s="447" t="s">
        <v>327</v>
      </c>
      <c r="AC2" s="389" t="s">
        <v>328</v>
      </c>
      <c r="AD2" s="447" t="s">
        <v>329</v>
      </c>
    </row>
    <row r="3" spans="1:30" x14ac:dyDescent="0.25">
      <c r="A3" s="41">
        <v>1</v>
      </c>
      <c r="B3" s="141" t="s">
        <v>39</v>
      </c>
      <c r="C3" s="142" t="s">
        <v>40</v>
      </c>
      <c r="D3" s="402" t="s">
        <v>357</v>
      </c>
      <c r="E3" s="13">
        <v>8</v>
      </c>
      <c r="F3" s="408">
        <v>45431.344924657547</v>
      </c>
      <c r="G3" s="11">
        <v>0.17712360614893516</v>
      </c>
      <c r="H3" s="94">
        <v>0.59849852844723328</v>
      </c>
      <c r="I3" s="11">
        <v>5.5895854123762828E-2</v>
      </c>
      <c r="J3" s="131">
        <v>9.339346960264229E-2</v>
      </c>
      <c r="K3" s="11">
        <v>-7.4385104833619181E-2</v>
      </c>
      <c r="L3" s="43">
        <v>2.6734597799730735E-2</v>
      </c>
      <c r="M3" s="103">
        <v>0.12938121543132342</v>
      </c>
      <c r="N3" s="224">
        <v>13.215999999999999</v>
      </c>
      <c r="O3" s="309">
        <v>-0.19146741318095406</v>
      </c>
      <c r="P3" s="112">
        <v>0.48248377716250085</v>
      </c>
      <c r="Q3" s="43">
        <v>0.46680434017775041</v>
      </c>
      <c r="R3" s="231">
        <v>47.2</v>
      </c>
      <c r="S3" s="231">
        <v>84.9</v>
      </c>
      <c r="T3" s="231">
        <v>0</v>
      </c>
      <c r="U3" s="8">
        <v>11.5372289153</v>
      </c>
      <c r="V3" s="452">
        <v>1.7502383829999999</v>
      </c>
      <c r="W3" s="418">
        <v>1.6396316453999999</v>
      </c>
      <c r="X3" s="452">
        <v>1.7709555340000001</v>
      </c>
      <c r="Y3" s="8">
        <v>490.22</v>
      </c>
      <c r="Z3" s="43">
        <v>-0.10358670132704746</v>
      </c>
      <c r="AA3" s="8">
        <v>484.14</v>
      </c>
      <c r="AB3" s="386">
        <v>-0.11711026163524058</v>
      </c>
      <c r="AC3" s="8">
        <v>510.96</v>
      </c>
      <c r="AD3" s="43">
        <v>-9.295350965351265E-2</v>
      </c>
    </row>
    <row r="4" spans="1:30" x14ac:dyDescent="0.25">
      <c r="A4" s="41">
        <v>1</v>
      </c>
      <c r="B4" s="145" t="s">
        <v>35</v>
      </c>
      <c r="C4" t="s">
        <v>36</v>
      </c>
      <c r="D4" s="402" t="s">
        <v>358</v>
      </c>
      <c r="E4" s="13">
        <v>6</v>
      </c>
      <c r="F4" s="408">
        <v>44194.457277528934</v>
      </c>
      <c r="G4" s="11">
        <v>0.22474145545476551</v>
      </c>
      <c r="H4" s="94">
        <v>0.60928661942091078</v>
      </c>
      <c r="I4" s="11">
        <v>7.23185934035981E-2</v>
      </c>
      <c r="J4" s="10">
        <v>0.11869388084106042</v>
      </c>
      <c r="K4" s="11">
        <v>2.3070939521037812E-2</v>
      </c>
      <c r="L4" s="43">
        <v>3.4368073657338245E-2</v>
      </c>
      <c r="M4" s="88">
        <v>0.13528006870557463</v>
      </c>
      <c r="N4" s="224">
        <v>16.401</v>
      </c>
      <c r="O4" s="311">
        <v>6.6483097934597085E-2</v>
      </c>
      <c r="P4" s="112">
        <v>0.48178957137739564</v>
      </c>
      <c r="Q4" s="43">
        <v>0.49299332818298058</v>
      </c>
      <c r="R4" s="231">
        <v>108.7</v>
      </c>
      <c r="S4" s="231">
        <v>108.2</v>
      </c>
      <c r="T4" s="231">
        <v>-38.200000000000003</v>
      </c>
      <c r="U4" s="8">
        <v>15.225811827699999</v>
      </c>
      <c r="V4" s="452">
        <v>1.7557201982999999</v>
      </c>
      <c r="W4" s="418">
        <v>1.7069575742</v>
      </c>
      <c r="X4" s="452">
        <v>1.8131335047999999</v>
      </c>
      <c r="Y4" s="8">
        <v>478.85</v>
      </c>
      <c r="Z4" s="43">
        <v>-4.4021897588941275E-2</v>
      </c>
      <c r="AA4" s="8">
        <v>489.49</v>
      </c>
      <c r="AB4" s="386">
        <v>-5.9304379374969213E-2</v>
      </c>
      <c r="AC4" s="8">
        <v>490.58</v>
      </c>
      <c r="AD4" s="43">
        <v>-3.8763518082019895E-2</v>
      </c>
    </row>
    <row r="5" spans="1:30" x14ac:dyDescent="0.25">
      <c r="A5" s="41">
        <v>1</v>
      </c>
      <c r="B5" s="145" t="s">
        <v>25</v>
      </c>
      <c r="C5" t="s">
        <v>26</v>
      </c>
      <c r="D5" s="402" t="s">
        <v>360</v>
      </c>
      <c r="E5">
        <v>1</v>
      </c>
      <c r="F5" s="408">
        <v>43288.454187261937</v>
      </c>
      <c r="G5" s="11">
        <v>0.24524464450000016</v>
      </c>
      <c r="H5" s="94">
        <v>0.55941404563283381</v>
      </c>
      <c r="I5" s="11">
        <v>5.1743941386374455E-2</v>
      </c>
      <c r="J5" s="10">
        <v>9.2496678963145146E-2</v>
      </c>
      <c r="K5" s="11">
        <v>9.2496678963145146E-2</v>
      </c>
      <c r="L5" s="43">
        <v>0.24366047489601195</v>
      </c>
      <c r="M5" s="103">
        <v>9.6836294487765429E-3</v>
      </c>
      <c r="N5" s="224">
        <v>13.962</v>
      </c>
      <c r="O5" s="309">
        <v>-7.096330338975769E-2</v>
      </c>
      <c r="P5" s="112">
        <v>0.45191600256812697</v>
      </c>
      <c r="Q5" s="43">
        <v>0.53778089134050777</v>
      </c>
      <c r="R5" s="231">
        <v>59.8</v>
      </c>
      <c r="S5" s="231">
        <v>62.3</v>
      </c>
      <c r="T5" s="231">
        <v>-35.200000000000003</v>
      </c>
      <c r="U5" s="8">
        <v>16.7043933299</v>
      </c>
      <c r="V5" s="452">
        <v>1.7921093633</v>
      </c>
      <c r="W5" s="418">
        <v>1.7086715054999999</v>
      </c>
      <c r="X5" s="452">
        <v>1.8112914036000001</v>
      </c>
      <c r="Y5" s="8">
        <v>479.79</v>
      </c>
      <c r="Z5" s="43">
        <v>-3.0618423772347813E-2</v>
      </c>
      <c r="AA5" s="8">
        <v>474.83</v>
      </c>
      <c r="AB5" s="386">
        <v>-5.7485874999129251E-2</v>
      </c>
      <c r="AC5" s="8">
        <v>492.43</v>
      </c>
      <c r="AD5" s="43">
        <v>-4.5028932524722003E-2</v>
      </c>
    </row>
    <row r="6" spans="1:30" x14ac:dyDescent="0.25">
      <c r="A6" s="41">
        <v>1</v>
      </c>
      <c r="B6" s="145" t="s">
        <v>31</v>
      </c>
      <c r="C6" t="s">
        <v>32</v>
      </c>
      <c r="D6" s="402" t="s">
        <v>361</v>
      </c>
      <c r="E6" s="13">
        <v>4</v>
      </c>
      <c r="F6" s="408">
        <v>26907.456997528865</v>
      </c>
      <c r="G6" s="11">
        <v>0.12293481497209587</v>
      </c>
      <c r="H6" s="94">
        <v>0.51851402988468676</v>
      </c>
      <c r="I6" s="11">
        <v>4.8002097716036737E-2</v>
      </c>
      <c r="J6" s="10">
        <v>9.2576275567147176E-2</v>
      </c>
      <c r="K6" s="11">
        <v>-0.11496346917188639</v>
      </c>
      <c r="L6" s="43">
        <v>0.14221823013934926</v>
      </c>
      <c r="M6" s="103">
        <v>0.16649961181473705</v>
      </c>
      <c r="N6" s="224">
        <v>13.409000000000001</v>
      </c>
      <c r="O6" s="309">
        <v>8.0742990038265156E-2</v>
      </c>
      <c r="P6" s="112">
        <v>0.41459908265737361</v>
      </c>
      <c r="Q6" s="43">
        <v>0.65447434695403572</v>
      </c>
      <c r="R6" s="231">
        <v>55.7</v>
      </c>
      <c r="S6" s="231">
        <v>114</v>
      </c>
      <c r="T6" s="231">
        <v>20.599999999999994</v>
      </c>
      <c r="U6" s="8">
        <v>12.875189453100001</v>
      </c>
      <c r="V6" s="452">
        <v>1.6547201544000001</v>
      </c>
      <c r="W6" s="418">
        <v>1.6275704593</v>
      </c>
      <c r="X6" s="452">
        <v>1.7231081473000001</v>
      </c>
      <c r="Y6" s="8">
        <v>474.31</v>
      </c>
      <c r="Z6" s="43">
        <v>2.9251317513947026E-2</v>
      </c>
      <c r="AA6" s="8">
        <v>473.14</v>
      </c>
      <c r="AB6" s="386">
        <v>-1.4204397052040517E-2</v>
      </c>
      <c r="AC6" s="8">
        <v>484.53</v>
      </c>
      <c r="AD6" s="43">
        <v>-7.9736428304668927E-3</v>
      </c>
    </row>
    <row r="7" spans="1:30" x14ac:dyDescent="0.25">
      <c r="A7" s="41">
        <v>2</v>
      </c>
      <c r="B7" s="326" t="s">
        <v>55</v>
      </c>
      <c r="C7" s="26" t="s">
        <v>56</v>
      </c>
      <c r="D7" s="402" t="s">
        <v>362</v>
      </c>
      <c r="E7" s="13">
        <v>16</v>
      </c>
      <c r="F7" s="409">
        <v>21112.580619539895</v>
      </c>
      <c r="G7" s="33">
        <v>0.75094024035367657</v>
      </c>
      <c r="H7" s="29">
        <v>0.57016959541873546</v>
      </c>
      <c r="I7" s="33">
        <v>8.280279398598589E-2</v>
      </c>
      <c r="J7" s="32">
        <v>0.14522485002935853</v>
      </c>
      <c r="K7" s="33">
        <v>-0.20002342670775716</v>
      </c>
      <c r="L7" s="43">
        <v>3.998839517418625E-3</v>
      </c>
      <c r="M7" s="103">
        <v>-6.5712110776815491E-3</v>
      </c>
      <c r="N7" s="224">
        <v>15.798</v>
      </c>
      <c r="O7" s="309">
        <v>0.25031065843137579</v>
      </c>
      <c r="P7" s="112">
        <v>0.40559034214564282</v>
      </c>
      <c r="Q7" s="43">
        <v>2.0765191952481339</v>
      </c>
      <c r="R7" s="231">
        <v>16.5</v>
      </c>
      <c r="S7" s="231">
        <v>55.8</v>
      </c>
      <c r="T7" s="231">
        <v>1.5999999999999943</v>
      </c>
      <c r="U7" s="8">
        <v>10.6499642737</v>
      </c>
      <c r="V7" s="452">
        <v>1.5692036342</v>
      </c>
      <c r="W7" s="418">
        <v>1.5425740539999999</v>
      </c>
      <c r="X7" s="452">
        <v>1.6512440806999999</v>
      </c>
      <c r="Y7" s="8">
        <v>474.57</v>
      </c>
      <c r="Z7" s="43">
        <v>-1.0264690800759098E-2</v>
      </c>
      <c r="AA7" s="8">
        <v>483.16</v>
      </c>
      <c r="AB7" s="386">
        <v>-6.18324388875118E-3</v>
      </c>
      <c r="AC7" s="8">
        <v>493.84</v>
      </c>
      <c r="AD7" s="43">
        <v>8.7759706505815636E-3</v>
      </c>
    </row>
    <row r="8" spans="1:30" x14ac:dyDescent="0.25">
      <c r="A8" s="41">
        <v>1</v>
      </c>
      <c r="B8" s="145" t="s">
        <v>41</v>
      </c>
      <c r="C8" t="s">
        <v>42</v>
      </c>
      <c r="D8" s="402" t="s">
        <v>363</v>
      </c>
      <c r="E8">
        <v>9</v>
      </c>
      <c r="F8" s="408">
        <v>42945.696322043361</v>
      </c>
      <c r="G8" s="11">
        <v>0.14108763346310868</v>
      </c>
      <c r="H8" s="94">
        <v>0.6319548050988949</v>
      </c>
      <c r="I8" s="11">
        <v>7.1435342831638826E-2</v>
      </c>
      <c r="J8" s="10">
        <v>0.11303868924686769</v>
      </c>
      <c r="K8" s="11">
        <v>-0.10251522808002947</v>
      </c>
      <c r="L8" s="43">
        <v>1.637576534381336E-2</v>
      </c>
      <c r="M8" s="103">
        <v>7.3703639466076831E-2</v>
      </c>
      <c r="N8" s="224">
        <v>14.394</v>
      </c>
      <c r="O8" s="309">
        <v>-2.1823622665715608E-2</v>
      </c>
      <c r="P8" s="112">
        <v>0.23866728563521655</v>
      </c>
      <c r="Q8" s="43">
        <v>6.8696740146601876E-2</v>
      </c>
      <c r="R8" s="231">
        <v>33.1</v>
      </c>
      <c r="S8" s="231">
        <v>47.1</v>
      </c>
      <c r="T8" s="231">
        <v>-23.700000000000003</v>
      </c>
      <c r="U8" s="8">
        <v>7.5088978515000004</v>
      </c>
      <c r="V8" s="452">
        <v>1.6175987469999999</v>
      </c>
      <c r="W8" s="418">
        <v>1.5359374053999999</v>
      </c>
      <c r="X8" s="452">
        <v>1.5669959929999999</v>
      </c>
      <c r="Y8" s="8">
        <v>516.01</v>
      </c>
      <c r="Z8" s="43">
        <v>-2.5192438983139445E-3</v>
      </c>
      <c r="AA8" s="8">
        <v>491.65</v>
      </c>
      <c r="AB8" s="386">
        <v>-1.9585890339184456E-2</v>
      </c>
      <c r="AC8" s="8">
        <v>503.85</v>
      </c>
      <c r="AD8" s="43">
        <v>-8.8110860499296846E-3</v>
      </c>
    </row>
    <row r="9" spans="1:30" x14ac:dyDescent="0.25">
      <c r="A9" s="41">
        <v>1</v>
      </c>
      <c r="B9" s="143" t="s">
        <v>27</v>
      </c>
      <c r="C9" s="13" t="s">
        <v>28</v>
      </c>
      <c r="D9" s="402" t="s">
        <v>364</v>
      </c>
      <c r="E9" s="13">
        <v>2</v>
      </c>
      <c r="F9" s="410">
        <v>37689.983231883576</v>
      </c>
      <c r="G9" s="20">
        <v>0.15920383598180823</v>
      </c>
      <c r="H9" s="94">
        <v>0.62240290601618631</v>
      </c>
      <c r="I9" s="11">
        <v>5.4811823123075261E-2</v>
      </c>
      <c r="J9" s="19">
        <v>8.806485733479176E-2</v>
      </c>
      <c r="K9" s="20">
        <v>-0.17235157108957483</v>
      </c>
      <c r="L9" s="43">
        <v>0.19966242678890089</v>
      </c>
      <c r="M9" s="20">
        <v>0.10935552649926028</v>
      </c>
      <c r="N9" s="224">
        <v>17.088000000000001</v>
      </c>
      <c r="O9" s="310">
        <v>1.7791701537471763E-3</v>
      </c>
      <c r="P9" s="112">
        <v>0.47958312365763017</v>
      </c>
      <c r="Q9" s="65">
        <v>0.42356298889360389</v>
      </c>
      <c r="R9" s="232">
        <v>71.900000000000006</v>
      </c>
      <c r="S9" s="232">
        <v>119.9</v>
      </c>
      <c r="T9" s="231">
        <v>10.299999999999997</v>
      </c>
      <c r="U9" s="8">
        <v>16.796610916300001</v>
      </c>
      <c r="V9" s="452">
        <v>1.7720344207000001</v>
      </c>
      <c r="W9" s="418">
        <v>1.6767086066000001</v>
      </c>
      <c r="X9" s="452">
        <v>1.8375631449000001</v>
      </c>
      <c r="Y9" s="8">
        <v>473.85</v>
      </c>
      <c r="Z9" s="43">
        <v>-2.8411050752396735E-2</v>
      </c>
      <c r="AA9" s="8">
        <v>473.94</v>
      </c>
      <c r="AB9" s="386">
        <v>-4.3585594558454066E-2</v>
      </c>
      <c r="AC9" s="8">
        <v>487.23</v>
      </c>
      <c r="AD9" s="43">
        <v>-1.6133923487727408E-2</v>
      </c>
    </row>
    <row r="10" spans="1:30" x14ac:dyDescent="0.25">
      <c r="A10" s="41">
        <v>2</v>
      </c>
      <c r="B10" s="326" t="s">
        <v>45</v>
      </c>
      <c r="C10" s="26" t="s">
        <v>46</v>
      </c>
      <c r="D10" s="402" t="s">
        <v>365</v>
      </c>
      <c r="E10">
        <v>11</v>
      </c>
      <c r="F10" s="408">
        <v>18877.757986965516</v>
      </c>
      <c r="G10" s="11">
        <v>7.8490899370713393E-2</v>
      </c>
      <c r="H10" s="94">
        <v>0.56872263541268775</v>
      </c>
      <c r="I10" s="11">
        <v>4.5456218240411093E-2</v>
      </c>
      <c r="J10" s="10">
        <v>7.9926866648144329E-2</v>
      </c>
      <c r="K10" s="11">
        <v>-6.4374474232981233E-2</v>
      </c>
      <c r="L10" s="43">
        <v>3.0282776351861607E-2</v>
      </c>
      <c r="M10" s="103">
        <v>-4.537360133743995E-2</v>
      </c>
      <c r="N10" s="224">
        <v>16.04</v>
      </c>
      <c r="O10" s="309">
        <v>-0.121876811535943</v>
      </c>
      <c r="P10" s="112">
        <v>0.44210479314872136</v>
      </c>
      <c r="Q10" s="43">
        <v>0.56273398354454063</v>
      </c>
      <c r="R10" s="231">
        <v>114.8</v>
      </c>
      <c r="S10" s="231">
        <v>179.2</v>
      </c>
      <c r="T10" s="231">
        <v>26.699999999999989</v>
      </c>
      <c r="U10" s="8">
        <v>25.742357904799999</v>
      </c>
      <c r="V10" s="452">
        <v>1.7309711646999999</v>
      </c>
      <c r="W10" s="418">
        <v>1.6643994125999999</v>
      </c>
      <c r="X10" s="452">
        <v>1.7773294252</v>
      </c>
      <c r="Y10" s="8">
        <v>438.44</v>
      </c>
      <c r="Z10" s="43">
        <v>-4.627075738260563E-2</v>
      </c>
      <c r="AA10" s="8">
        <v>430.15</v>
      </c>
      <c r="AB10" s="386">
        <v>-6.3266247874418841E-2</v>
      </c>
      <c r="AC10" s="8">
        <v>440.79</v>
      </c>
      <c r="AD10" s="43">
        <v>-6.8841320163601311E-2</v>
      </c>
    </row>
    <row r="11" spans="1:30" x14ac:dyDescent="0.25">
      <c r="A11" s="41">
        <v>1</v>
      </c>
      <c r="B11" s="145" t="s">
        <v>37</v>
      </c>
      <c r="C11" t="s">
        <v>38</v>
      </c>
      <c r="D11" s="402" t="s">
        <v>367</v>
      </c>
      <c r="E11">
        <v>7</v>
      </c>
      <c r="F11" s="410">
        <v>86416.076536811146</v>
      </c>
      <c r="G11" s="11">
        <v>1.0017602839347941</v>
      </c>
      <c r="H11" s="94">
        <v>0.24929859527203985</v>
      </c>
      <c r="I11" s="11">
        <v>3.0539361663733777E-2</v>
      </c>
      <c r="J11" s="10">
        <v>0.12250113816489254</v>
      </c>
      <c r="K11" s="11">
        <v>8.7315607445454437E-3</v>
      </c>
      <c r="L11" s="43">
        <v>1.5677596341201753E-2</v>
      </c>
      <c r="M11" s="103">
        <v>0.3483120481629367</v>
      </c>
      <c r="N11" s="224">
        <v>12.881</v>
      </c>
      <c r="O11" s="309">
        <v>-0.18947597041142095</v>
      </c>
      <c r="P11" s="112">
        <v>0.48771598845673697</v>
      </c>
      <c r="Q11" s="43">
        <v>0.56641802484867942</v>
      </c>
      <c r="R11" s="231">
        <v>70.7</v>
      </c>
      <c r="S11" s="231">
        <v>86.1</v>
      </c>
      <c r="T11" s="231">
        <v>-22.300000000000011</v>
      </c>
      <c r="U11" s="8">
        <v>15.5322921324</v>
      </c>
      <c r="V11" s="452">
        <v>1.748055017</v>
      </c>
      <c r="W11" s="418">
        <v>1.6795388846999999</v>
      </c>
      <c r="X11" s="452">
        <v>1.8053552531999999</v>
      </c>
      <c r="Y11" s="8">
        <v>480.41</v>
      </c>
      <c r="Z11" s="43">
        <v>-1.9959399407274796E-2</v>
      </c>
      <c r="AA11" s="8">
        <v>487.27</v>
      </c>
      <c r="AB11" s="386">
        <v>-3.6032026622344941E-2</v>
      </c>
      <c r="AC11" s="8">
        <v>491.27</v>
      </c>
      <c r="AD11" s="43">
        <v>-3.8304094260048369E-2</v>
      </c>
    </row>
    <row r="12" spans="1:30" ht="15.75" thickBot="1" x14ac:dyDescent="0.3">
      <c r="A12" s="41">
        <v>1</v>
      </c>
      <c r="B12" s="145" t="s">
        <v>29</v>
      </c>
      <c r="C12" s="419" t="s">
        <v>30</v>
      </c>
      <c r="D12" s="402" t="s">
        <v>368</v>
      </c>
      <c r="E12">
        <v>3</v>
      </c>
      <c r="F12" s="408">
        <v>32662.180697406562</v>
      </c>
      <c r="G12" s="11">
        <v>3.0042252616409245E-2</v>
      </c>
      <c r="H12" s="94">
        <v>0.59456706568572348</v>
      </c>
      <c r="I12" s="11">
        <v>4.3397335625682806E-2</v>
      </c>
      <c r="J12" s="10">
        <v>7.2989807425058062E-2</v>
      </c>
      <c r="K12" s="11">
        <v>-0.23812807751430354</v>
      </c>
      <c r="L12" s="43">
        <v>0.17178120191594143</v>
      </c>
      <c r="M12" s="103">
        <v>3.3182691773278039E-2</v>
      </c>
      <c r="N12" s="224">
        <v>12.317</v>
      </c>
      <c r="O12" s="309">
        <v>-0.10470583828820422</v>
      </c>
      <c r="P12" s="112">
        <v>0.45634545123811354</v>
      </c>
      <c r="Q12" s="43">
        <v>0.55458499484939283</v>
      </c>
      <c r="R12" s="231">
        <v>105.9</v>
      </c>
      <c r="S12" s="231">
        <v>133.9</v>
      </c>
      <c r="T12" s="231">
        <v>-9.7000000000000028</v>
      </c>
      <c r="U12" s="8">
        <v>12.935744405099999</v>
      </c>
      <c r="V12" s="452">
        <v>1.6767926154999999</v>
      </c>
      <c r="W12" s="418">
        <v>1.649652812</v>
      </c>
      <c r="X12" s="452">
        <v>1.6735493309</v>
      </c>
      <c r="Y12" s="8">
        <v>481.6</v>
      </c>
      <c r="Z12" s="43">
        <v>2.7910877882250489E-2</v>
      </c>
      <c r="AA12" s="8">
        <v>471.26</v>
      </c>
      <c r="AB12" s="386">
        <v>2.0731022368222024E-2</v>
      </c>
      <c r="AC12" s="8">
        <v>477.46</v>
      </c>
      <c r="AD12" s="43">
        <v>4.3390650206496656E-3</v>
      </c>
    </row>
    <row r="13" spans="1:30" x14ac:dyDescent="0.25">
      <c r="A13" s="41">
        <v>2</v>
      </c>
      <c r="B13" s="325" t="s">
        <v>51</v>
      </c>
      <c r="C13" s="124" t="s">
        <v>52</v>
      </c>
      <c r="D13" s="423" t="s">
        <v>369</v>
      </c>
      <c r="E13" s="424">
        <v>14</v>
      </c>
      <c r="F13" s="425">
        <v>19109.933848212724</v>
      </c>
      <c r="G13" s="393">
        <v>1.5270425053573327</v>
      </c>
      <c r="H13" s="426">
        <v>0.49977151881463738</v>
      </c>
      <c r="I13" s="393">
        <v>6.8814510602722853E-2</v>
      </c>
      <c r="J13" s="392">
        <v>0.13769194124134509</v>
      </c>
      <c r="K13" s="393">
        <v>-0.19988057374562976</v>
      </c>
      <c r="L13" s="43">
        <v>8.4154510158032485E-3</v>
      </c>
      <c r="M13" s="427">
        <v>-0.16598050517169716</v>
      </c>
      <c r="N13" s="428">
        <v>15.593999999999999</v>
      </c>
      <c r="O13" s="429">
        <v>-0.22415745905695428</v>
      </c>
      <c r="P13" s="131">
        <v>0.42825654541521063</v>
      </c>
      <c r="Q13" s="128">
        <v>1.5144082412031632</v>
      </c>
      <c r="R13" s="430"/>
      <c r="S13" s="430"/>
      <c r="T13" s="231">
        <v>-37.700000000000003</v>
      </c>
      <c r="U13" s="126">
        <v>14.3510345567</v>
      </c>
      <c r="V13" s="453">
        <v>1.6616509155999999</v>
      </c>
      <c r="W13" s="454">
        <v>1.6249496369</v>
      </c>
      <c r="X13" s="453">
        <v>1.7029727861999999</v>
      </c>
      <c r="Y13" s="126">
        <v>471.83</v>
      </c>
      <c r="Z13" s="128">
        <v>3.7425096234300808E-3</v>
      </c>
      <c r="AA13" s="126">
        <v>475.15</v>
      </c>
      <c r="AB13" s="431">
        <v>-2.3171958097451394E-2</v>
      </c>
      <c r="AC13" s="126">
        <v>484.46</v>
      </c>
      <c r="AD13" s="427">
        <v>-7.1660011380204119E-3</v>
      </c>
    </row>
    <row r="14" spans="1:30" x14ac:dyDescent="0.25">
      <c r="A14" s="41">
        <v>2</v>
      </c>
      <c r="B14" s="145" t="s">
        <v>49</v>
      </c>
      <c r="C14" s="419" t="s">
        <v>50</v>
      </c>
      <c r="D14" s="432" t="s">
        <v>370</v>
      </c>
      <c r="E14" s="419">
        <v>13</v>
      </c>
      <c r="F14" s="411">
        <v>100891.71504113676</v>
      </c>
      <c r="G14" s="168">
        <v>7.8681127848183444E-2</v>
      </c>
      <c r="H14" s="94">
        <v>0.55722153819576092</v>
      </c>
      <c r="I14" s="168">
        <v>5.954070510521238E-2</v>
      </c>
      <c r="J14" s="167">
        <v>0.10685284222501601</v>
      </c>
      <c r="K14" s="168">
        <v>-3.2418670434922955E-2</v>
      </c>
      <c r="L14" s="43">
        <v>1.9727271441191243E-3</v>
      </c>
      <c r="M14" s="103">
        <v>0.49367724120618783</v>
      </c>
      <c r="N14" s="224">
        <v>14.731</v>
      </c>
      <c r="O14" s="309">
        <v>-0.3394655280475416</v>
      </c>
      <c r="P14" s="10">
        <v>0.47941283689116565</v>
      </c>
      <c r="Q14" s="23">
        <v>1.1268994478665073</v>
      </c>
      <c r="R14" s="433">
        <v>18.2</v>
      </c>
      <c r="S14" s="433">
        <v>31.8</v>
      </c>
      <c r="T14" s="231">
        <v>-24.1</v>
      </c>
      <c r="U14" s="434">
        <v>17.4126372295</v>
      </c>
      <c r="V14" s="455">
        <v>1.74</v>
      </c>
      <c r="W14" s="455">
        <v>1.73</v>
      </c>
      <c r="X14" s="455">
        <v>1.9</v>
      </c>
      <c r="Y14" s="434">
        <v>469.98538925380001</v>
      </c>
      <c r="Z14" s="435">
        <v>-1.9569893813763801E-2</v>
      </c>
      <c r="AA14" s="434">
        <v>483.4214850079</v>
      </c>
      <c r="AB14" s="435">
        <v>-1.34292461998893E-2</v>
      </c>
      <c r="AC14" s="434">
        <v>476.7694059154</v>
      </c>
      <c r="AD14" s="436">
        <v>-1.9647292586002112E-2</v>
      </c>
    </row>
    <row r="15" spans="1:30" x14ac:dyDescent="0.25">
      <c r="A15" s="41">
        <v>2</v>
      </c>
      <c r="B15" s="326" t="s">
        <v>53</v>
      </c>
      <c r="C15" s="437" t="s">
        <v>54</v>
      </c>
      <c r="D15" s="432" t="s">
        <v>371</v>
      </c>
      <c r="E15" s="419">
        <v>15</v>
      </c>
      <c r="F15" s="409">
        <v>16913.286576883424</v>
      </c>
      <c r="G15" s="33">
        <v>1.2026197789885571</v>
      </c>
      <c r="H15" s="29">
        <v>0.54455364297077313</v>
      </c>
      <c r="I15" s="33">
        <v>7.5991951154368076E-2</v>
      </c>
      <c r="J15" s="32">
        <v>0.13954906396328465</v>
      </c>
      <c r="K15" s="33">
        <v>-0.14092662004526907</v>
      </c>
      <c r="L15" s="43">
        <v>5.4376648337427164E-3</v>
      </c>
      <c r="M15" s="103">
        <v>-0.18460411674262045</v>
      </c>
      <c r="N15" s="224">
        <v>16.21</v>
      </c>
      <c r="O15" s="309">
        <v>-3.2649686524251577E-2</v>
      </c>
      <c r="P15" s="10">
        <v>0.44368781852206451</v>
      </c>
      <c r="Q15" s="23">
        <v>2.0448033296029382</v>
      </c>
      <c r="R15" s="433">
        <v>7.4</v>
      </c>
      <c r="S15" s="433">
        <v>29.2</v>
      </c>
      <c r="T15" s="231">
        <v>-15.900000000000006</v>
      </c>
      <c r="U15" s="438">
        <v>5.2031854466</v>
      </c>
      <c r="V15" s="456">
        <v>1.5663896199</v>
      </c>
      <c r="W15" s="457">
        <v>1.5459453532</v>
      </c>
      <c r="X15" s="456">
        <v>1.6193542053000001</v>
      </c>
      <c r="Y15" s="438">
        <v>511.03</v>
      </c>
      <c r="Z15" s="23">
        <v>2.0529691657350514E-2</v>
      </c>
      <c r="AA15" s="438">
        <v>509.95</v>
      </c>
      <c r="AB15" s="439">
        <v>-8.9888889901555535E-3</v>
      </c>
      <c r="AC15" s="438">
        <v>525.80999999999995</v>
      </c>
      <c r="AD15" s="103">
        <v>-1.050412194075802E-2</v>
      </c>
    </row>
    <row r="16" spans="1:30" x14ac:dyDescent="0.25">
      <c r="A16" s="41">
        <v>1</v>
      </c>
      <c r="B16" s="145" t="s">
        <v>33</v>
      </c>
      <c r="C16" s="419" t="s">
        <v>34</v>
      </c>
      <c r="D16" s="432" t="s">
        <v>372</v>
      </c>
      <c r="E16" s="419">
        <v>5</v>
      </c>
      <c r="F16" s="408">
        <v>49865.000674104675</v>
      </c>
      <c r="G16" s="11">
        <v>0.21765641138939176</v>
      </c>
      <c r="H16" s="94">
        <v>0.51401526535633935</v>
      </c>
      <c r="I16" s="11">
        <v>5.8274834210832717E-2</v>
      </c>
      <c r="J16" s="10">
        <v>0.11337179678979743</v>
      </c>
      <c r="K16" s="11">
        <v>2.7440462617558621E-2</v>
      </c>
      <c r="L16" s="43">
        <v>5.243308332275716E-2</v>
      </c>
      <c r="M16" s="103">
        <v>0.1070164378164955</v>
      </c>
      <c r="N16" s="224">
        <v>15.218999999999999</v>
      </c>
      <c r="O16" s="309">
        <v>-9.4356653919838482E-2</v>
      </c>
      <c r="P16" s="10">
        <v>0.4542615215278476</v>
      </c>
      <c r="Q16" s="23">
        <v>0.69355280195598845</v>
      </c>
      <c r="R16" s="433">
        <v>54.9</v>
      </c>
      <c r="S16" s="433">
        <v>52.1</v>
      </c>
      <c r="T16" s="231">
        <v>-40.5</v>
      </c>
      <c r="U16" s="438">
        <v>20.195382677800001</v>
      </c>
      <c r="V16" s="456">
        <v>1.8697845188</v>
      </c>
      <c r="W16" s="457">
        <v>1.8119411728999999</v>
      </c>
      <c r="X16" s="456">
        <v>1.9962742802</v>
      </c>
      <c r="Y16" s="438">
        <v>459.24</v>
      </c>
      <c r="Z16" s="23">
        <v>-9.3748899759968835E-2</v>
      </c>
      <c r="AA16" s="438">
        <v>492.68</v>
      </c>
      <c r="AB16" s="439">
        <v>-7.1560834522733929E-2</v>
      </c>
      <c r="AC16" s="438">
        <v>488.32</v>
      </c>
      <c r="AD16" s="103">
        <v>-6.9621235041632867E-2</v>
      </c>
    </row>
    <row r="17" spans="1:30" x14ac:dyDescent="0.25">
      <c r="A17" s="41">
        <v>1</v>
      </c>
      <c r="B17" s="145" t="s">
        <v>43</v>
      </c>
      <c r="C17" s="419" t="s">
        <v>44</v>
      </c>
      <c r="D17" s="432" t="s">
        <v>373</v>
      </c>
      <c r="E17" s="440">
        <v>10</v>
      </c>
      <c r="F17" s="408">
        <v>21867.048034562336</v>
      </c>
      <c r="G17" s="11">
        <v>0.16006212130371869</v>
      </c>
      <c r="H17" s="94">
        <v>0.48444748867189563</v>
      </c>
      <c r="I17" s="11">
        <v>4.9723147760054105E-2</v>
      </c>
      <c r="J17" s="10">
        <v>0.10263888021459096</v>
      </c>
      <c r="K17" s="11">
        <v>-0.31291021764260152</v>
      </c>
      <c r="L17" s="43">
        <v>3.1181822540720515E-2</v>
      </c>
      <c r="M17" s="103">
        <v>1.5215797949082788E-2</v>
      </c>
      <c r="N17" s="224">
        <v>14.977</v>
      </c>
      <c r="O17" s="309">
        <v>-0.1000694270365755</v>
      </c>
      <c r="P17" s="10">
        <v>0.40617109044500804</v>
      </c>
      <c r="Q17" s="23">
        <v>0.80217857619078736</v>
      </c>
      <c r="R17" s="433">
        <v>68.2</v>
      </c>
      <c r="S17" s="433">
        <v>104.5</v>
      </c>
      <c r="T17" s="231">
        <v>-1.4000000000000057</v>
      </c>
      <c r="U17" s="438">
        <v>13.828109142900001</v>
      </c>
      <c r="V17" s="456">
        <v>1.6552707077</v>
      </c>
      <c r="W17" s="457">
        <v>1.6556769660999999</v>
      </c>
      <c r="X17" s="456">
        <v>1.6897239921</v>
      </c>
      <c r="Y17" s="438">
        <v>476.59</v>
      </c>
      <c r="Z17" s="23">
        <v>9.0740120533265162E-3</v>
      </c>
      <c r="AA17" s="438">
        <v>471.91</v>
      </c>
      <c r="AB17" s="439">
        <v>1.2332680077207068E-2</v>
      </c>
      <c r="AC17" s="438">
        <v>484.37</v>
      </c>
      <c r="AD17" s="103">
        <v>2.1218608227847085E-2</v>
      </c>
    </row>
    <row r="18" spans="1:30" ht="15.75" thickBot="1" x14ac:dyDescent="0.3">
      <c r="A18" s="41">
        <v>2</v>
      </c>
      <c r="B18" s="327" t="s">
        <v>47</v>
      </c>
      <c r="C18" s="82" t="s">
        <v>48</v>
      </c>
      <c r="D18" s="441" t="s">
        <v>374</v>
      </c>
      <c r="E18" s="442">
        <v>12</v>
      </c>
      <c r="F18" s="412">
        <v>18874.313477014031</v>
      </c>
      <c r="G18" s="93">
        <v>1.0043638014691834</v>
      </c>
      <c r="H18" s="121">
        <v>0.58210732043077318</v>
      </c>
      <c r="I18" s="38">
        <v>5.9958081972228641E-2</v>
      </c>
      <c r="J18" s="81">
        <v>0.10300176594216036</v>
      </c>
      <c r="K18" s="93">
        <v>0.35447976892948058</v>
      </c>
      <c r="L18" s="43">
        <v>1.5799268391289398E-2</v>
      </c>
      <c r="M18" s="207">
        <v>8.9109875438968533E-3</v>
      </c>
      <c r="N18" s="225">
        <v>19.154</v>
      </c>
      <c r="O18" s="312">
        <v>0.22262789236911842</v>
      </c>
      <c r="P18" s="81">
        <v>0.42127627681767338</v>
      </c>
      <c r="Q18" s="89">
        <v>0.73788271632870517</v>
      </c>
      <c r="R18" s="443"/>
      <c r="S18" s="444">
        <v>61.8</v>
      </c>
      <c r="T18" s="231">
        <v>24.099999999999994</v>
      </c>
      <c r="U18" s="149">
        <v>22.183581170499998</v>
      </c>
      <c r="V18" s="458">
        <v>1.8278581783000001</v>
      </c>
      <c r="W18" s="459">
        <v>1.8044931262999999</v>
      </c>
      <c r="X18" s="458">
        <v>1.8974530809000001</v>
      </c>
      <c r="Y18" s="149">
        <v>446.86</v>
      </c>
      <c r="Z18" s="89">
        <v>-4.1792170039659064E-2</v>
      </c>
      <c r="AA18" s="149">
        <v>463.99</v>
      </c>
      <c r="AB18" s="445">
        <v>-5.7134487923187691E-2</v>
      </c>
      <c r="AC18" s="149">
        <v>462.27</v>
      </c>
      <c r="AD18" s="207">
        <v>-5.3565949106695029E-2</v>
      </c>
    </row>
    <row r="19" spans="1:30" ht="16.5" thickBot="1" x14ac:dyDescent="0.3">
      <c r="A19" s="41"/>
      <c r="B19" t="s">
        <v>389</v>
      </c>
      <c r="C19" t="s">
        <v>389</v>
      </c>
      <c r="D19" s="26"/>
      <c r="E19" s="451"/>
      <c r="F19" s="413">
        <v>37004.517055919263</v>
      </c>
      <c r="G19" s="243">
        <v>0.19528367494699364</v>
      </c>
      <c r="H19" s="291">
        <v>0.56213293576625933</v>
      </c>
      <c r="I19" s="254">
        <v>5.193452647814692E-2</v>
      </c>
      <c r="J19" s="264">
        <v>9.2388335878867328E-2</v>
      </c>
      <c r="K19" s="243">
        <v>-7.3305553677487728E-2</v>
      </c>
      <c r="L19" s="450">
        <v>343184815</v>
      </c>
      <c r="M19" s="420">
        <v>6.6043331681137962E-2</v>
      </c>
      <c r="N19" s="421">
        <v>14.487737219208601</v>
      </c>
      <c r="O19" s="422">
        <v>-4.6041829286334365E-2</v>
      </c>
      <c r="P19" s="112">
        <v>0.44836527378766672</v>
      </c>
      <c r="Q19" s="417">
        <v>0.52193773221766726</v>
      </c>
      <c r="R19" s="380">
        <f>AVERAGE(R3)</f>
        <v>47.2</v>
      </c>
      <c r="S19" s="380">
        <f t="shared" ref="S19:AD19" si="0">AVERAGE(S3)</f>
        <v>84.9</v>
      </c>
      <c r="T19" s="231">
        <v>0</v>
      </c>
      <c r="U19" s="460"/>
      <c r="V19" s="460"/>
      <c r="W19" s="460"/>
      <c r="X19" s="460"/>
      <c r="Y19" s="460"/>
      <c r="Z19" s="460"/>
      <c r="AA19" s="460"/>
      <c r="AB19" s="460"/>
      <c r="AC19" s="460"/>
      <c r="AD19" s="460"/>
    </row>
    <row r="20" spans="1:30" x14ac:dyDescent="0.25">
      <c r="A20" s="461">
        <v>0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</row>
    <row r="21" spans="1:30" x14ac:dyDescent="0.25">
      <c r="A21" s="461" t="s">
        <v>412</v>
      </c>
    </row>
    <row r="22" spans="1:30" x14ac:dyDescent="0.25">
      <c r="A22" s="461"/>
    </row>
    <row r="23" spans="1:30" x14ac:dyDescent="0.25">
      <c r="A23" s="461" t="str">
        <f>IF(A$20=0,"",A2)</f>
        <v/>
      </c>
      <c r="B23" s="461" t="str">
        <f t="shared" ref="B23:AD23" si="1">IF(B$20=0,"",B2)</f>
        <v>Code_Pays</v>
      </c>
      <c r="C23" s="461" t="str">
        <f t="shared" si="1"/>
        <v>Lib_Pays</v>
      </c>
      <c r="D23" s="461" t="str">
        <f t="shared" si="1"/>
        <v>Emoji_drapeau</v>
      </c>
      <c r="E23" s="461" t="str">
        <f t="shared" si="1"/>
        <v/>
      </c>
      <c r="F23" s="461" t="str">
        <f t="shared" si="1"/>
        <v>PIB_Par_Hab_2023</v>
      </c>
      <c r="G23" s="461" t="str">
        <f t="shared" si="1"/>
        <v/>
      </c>
      <c r="H23" s="461" t="str">
        <f t="shared" si="1"/>
        <v>Depenses_2023_PIB</v>
      </c>
      <c r="I23" s="461" t="str">
        <f t="shared" si="1"/>
        <v>Depenses_ens._2023_PIB</v>
      </c>
      <c r="J23" s="461" t="str">
        <f t="shared" si="1"/>
        <v>Part_Depenses_Educ_2023</v>
      </c>
      <c r="K23" s="461" t="str">
        <f t="shared" si="1"/>
        <v/>
      </c>
      <c r="L23" s="461" t="str">
        <f t="shared" si="1"/>
        <v>Part_Pop_2024</v>
      </c>
      <c r="M23" s="461" t="str">
        <f t="shared" si="1"/>
        <v/>
      </c>
      <c r="N23" s="461" t="str">
        <f t="shared" si="1"/>
        <v>Part_Jeunes_2023</v>
      </c>
      <c r="O23" s="461" t="str">
        <f t="shared" si="1"/>
        <v/>
      </c>
      <c r="P23" s="461" t="str">
        <f t="shared" si="1"/>
        <v>Tx_Prelevements_Oblig</v>
      </c>
      <c r="Q23" s="461" t="str">
        <f t="shared" si="1"/>
        <v/>
      </c>
      <c r="R23" s="461" t="str">
        <f t="shared" si="1"/>
        <v>Dette_2002_PIB</v>
      </c>
      <c r="S23" s="461" t="str">
        <f t="shared" si="1"/>
        <v>Dette_2023_PIB</v>
      </c>
      <c r="T23" s="461" t="str">
        <f t="shared" si="1"/>
        <v/>
      </c>
      <c r="U23" s="461" t="str">
        <f t="shared" si="1"/>
        <v>Adultes_Part_Faible_Comp_3PISA</v>
      </c>
      <c r="V23" s="461" t="str">
        <f t="shared" si="1"/>
        <v>Adultes_Decile_Sup_Sciences</v>
      </c>
      <c r="W23" s="461" t="str">
        <f t="shared" si="1"/>
        <v>Adultes_Decile_Sup_Maths</v>
      </c>
      <c r="X23" s="461" t="str">
        <f t="shared" si="1"/>
        <v>Adultes_Decile_Sup_Comp_Ecrit</v>
      </c>
      <c r="Y23" s="461" t="str">
        <f t="shared" si="1"/>
        <v>Eleves_Comp_Ecrit</v>
      </c>
      <c r="Z23" s="461" t="str">
        <f t="shared" si="1"/>
        <v/>
      </c>
      <c r="AA23" s="461" t="str">
        <f t="shared" si="1"/>
        <v>Eleves_Score_Maths</v>
      </c>
      <c r="AB23" s="461" t="str">
        <f t="shared" si="1"/>
        <v/>
      </c>
      <c r="AC23" s="461" t="str">
        <f t="shared" si="1"/>
        <v>Eleves_Score_Sciences</v>
      </c>
      <c r="AD23" s="461" t="str">
        <f t="shared" si="1"/>
        <v/>
      </c>
    </row>
    <row r="24" spans="1:30" x14ac:dyDescent="0.25">
      <c r="A24" s="461" t="str">
        <f t="shared" ref="A24:AD24" si="2">IF(A$20=0,"",A3)</f>
        <v/>
      </c>
      <c r="B24" s="461" t="str">
        <f>IF(B$20=0,"",IF(B3="","",B3))</f>
        <v>AUT</v>
      </c>
      <c r="C24" s="461" t="str">
        <f t="shared" ref="C24:AC33" si="3">IF(C$20=0,"",IF(C3="","",C3))</f>
        <v>Autriche</v>
      </c>
      <c r="D24" s="461" t="str">
        <f t="shared" si="3"/>
        <v>:at:</v>
      </c>
      <c r="E24" s="461" t="str">
        <f t="shared" si="3"/>
        <v/>
      </c>
      <c r="F24" s="461">
        <f t="shared" si="3"/>
        <v>45431.344924657547</v>
      </c>
      <c r="G24" s="461" t="str">
        <f t="shared" si="3"/>
        <v/>
      </c>
      <c r="H24" s="461">
        <f t="shared" si="3"/>
        <v>0.59849852844723328</v>
      </c>
      <c r="I24" s="461">
        <f t="shared" si="3"/>
        <v>5.5895854123762828E-2</v>
      </c>
      <c r="J24" s="461">
        <f t="shared" si="3"/>
        <v>9.339346960264229E-2</v>
      </c>
      <c r="K24" s="461" t="str">
        <f t="shared" si="3"/>
        <v/>
      </c>
      <c r="L24" s="461">
        <f t="shared" si="3"/>
        <v>2.6734597799730735E-2</v>
      </c>
      <c r="M24" s="461" t="str">
        <f t="shared" si="3"/>
        <v/>
      </c>
      <c r="N24" s="461">
        <f t="shared" si="3"/>
        <v>13.215999999999999</v>
      </c>
      <c r="O24" s="461" t="str">
        <f t="shared" si="3"/>
        <v/>
      </c>
      <c r="P24" s="461">
        <f t="shared" si="3"/>
        <v>0.48248377716250085</v>
      </c>
      <c r="Q24" s="461" t="str">
        <f t="shared" si="3"/>
        <v/>
      </c>
      <c r="R24" s="461">
        <f t="shared" si="3"/>
        <v>47.2</v>
      </c>
      <c r="S24" s="461">
        <f t="shared" si="3"/>
        <v>84.9</v>
      </c>
      <c r="T24" s="461" t="str">
        <f t="shared" si="3"/>
        <v/>
      </c>
      <c r="U24" s="461">
        <f t="shared" si="3"/>
        <v>11.5372289153</v>
      </c>
      <c r="V24" s="461">
        <f t="shared" si="3"/>
        <v>1.7502383829999999</v>
      </c>
      <c r="W24" s="461">
        <f t="shared" si="3"/>
        <v>1.6396316453999999</v>
      </c>
      <c r="X24" s="461">
        <f t="shared" si="3"/>
        <v>1.7709555340000001</v>
      </c>
      <c r="Y24" s="461">
        <f t="shared" si="3"/>
        <v>490.22</v>
      </c>
      <c r="Z24" s="461" t="str">
        <f t="shared" si="3"/>
        <v/>
      </c>
      <c r="AA24" s="461">
        <f t="shared" si="3"/>
        <v>484.14</v>
      </c>
      <c r="AB24" s="461" t="str">
        <f t="shared" si="3"/>
        <v/>
      </c>
      <c r="AC24" s="461">
        <f t="shared" si="3"/>
        <v>510.96</v>
      </c>
      <c r="AD24" s="461" t="str">
        <f t="shared" si="2"/>
        <v/>
      </c>
    </row>
    <row r="25" spans="1:30" x14ac:dyDescent="0.25">
      <c r="A25" s="461" t="str">
        <f t="shared" ref="A25:AD25" si="4">IF(A$20=0,"",A4)</f>
        <v/>
      </c>
      <c r="B25" s="461" t="str">
        <f t="shared" ref="B25:Q39" si="5">IF(B$20=0,"",IF(B4="","",B4))</f>
        <v>BEL</v>
      </c>
      <c r="C25" s="461" t="str">
        <f t="shared" si="5"/>
        <v>Belgique</v>
      </c>
      <c r="D25" s="461" t="str">
        <f t="shared" si="5"/>
        <v>:be:</v>
      </c>
      <c r="E25" s="461" t="str">
        <f t="shared" si="5"/>
        <v/>
      </c>
      <c r="F25" s="461">
        <f t="shared" si="5"/>
        <v>44194.457277528934</v>
      </c>
      <c r="G25" s="461" t="str">
        <f t="shared" si="5"/>
        <v/>
      </c>
      <c r="H25" s="461">
        <f t="shared" si="5"/>
        <v>0.60928661942091078</v>
      </c>
      <c r="I25" s="461">
        <f t="shared" si="5"/>
        <v>7.23185934035981E-2</v>
      </c>
      <c r="J25" s="461">
        <f t="shared" si="5"/>
        <v>0.11869388084106042</v>
      </c>
      <c r="K25" s="461" t="str">
        <f t="shared" si="5"/>
        <v/>
      </c>
      <c r="L25" s="461">
        <f t="shared" si="5"/>
        <v>3.4368073657338245E-2</v>
      </c>
      <c r="M25" s="461" t="str">
        <f t="shared" si="5"/>
        <v/>
      </c>
      <c r="N25" s="461">
        <f t="shared" si="5"/>
        <v>16.401</v>
      </c>
      <c r="O25" s="461" t="str">
        <f t="shared" si="5"/>
        <v/>
      </c>
      <c r="P25" s="461">
        <f t="shared" si="5"/>
        <v>0.48178957137739564</v>
      </c>
      <c r="Q25" s="461" t="str">
        <f t="shared" si="5"/>
        <v/>
      </c>
      <c r="R25" s="461">
        <f t="shared" si="3"/>
        <v>108.7</v>
      </c>
      <c r="S25" s="461">
        <f t="shared" si="3"/>
        <v>108.2</v>
      </c>
      <c r="T25" s="461" t="str">
        <f t="shared" si="3"/>
        <v/>
      </c>
      <c r="U25" s="461">
        <f t="shared" si="3"/>
        <v>15.225811827699999</v>
      </c>
      <c r="V25" s="461">
        <f t="shared" si="3"/>
        <v>1.7557201982999999</v>
      </c>
      <c r="W25" s="461">
        <f t="shared" si="3"/>
        <v>1.7069575742</v>
      </c>
      <c r="X25" s="461">
        <f t="shared" si="3"/>
        <v>1.8131335047999999</v>
      </c>
      <c r="Y25" s="461">
        <f t="shared" si="3"/>
        <v>478.85</v>
      </c>
      <c r="Z25" s="461" t="str">
        <f t="shared" si="3"/>
        <v/>
      </c>
      <c r="AA25" s="461">
        <f t="shared" si="3"/>
        <v>489.49</v>
      </c>
      <c r="AB25" s="461" t="str">
        <f t="shared" si="3"/>
        <v/>
      </c>
      <c r="AC25" s="461">
        <f t="shared" si="3"/>
        <v>490.58</v>
      </c>
      <c r="AD25" s="461" t="str">
        <f t="shared" si="4"/>
        <v/>
      </c>
    </row>
    <row r="26" spans="1:30" x14ac:dyDescent="0.25">
      <c r="A26" s="461" t="str">
        <f t="shared" ref="A26:AD26" si="6">IF(A$20=0,"",A5)</f>
        <v/>
      </c>
      <c r="B26" s="461" t="str">
        <f t="shared" si="5"/>
        <v>DEU</v>
      </c>
      <c r="C26" s="461" t="str">
        <f t="shared" si="3"/>
        <v>Allemagne</v>
      </c>
      <c r="D26" s="461" t="str">
        <f t="shared" si="3"/>
        <v>:de:</v>
      </c>
      <c r="E26" s="461" t="str">
        <f t="shared" si="3"/>
        <v/>
      </c>
      <c r="F26" s="461">
        <f t="shared" si="3"/>
        <v>43288.454187261937</v>
      </c>
      <c r="G26" s="461" t="str">
        <f t="shared" si="3"/>
        <v/>
      </c>
      <c r="H26" s="461">
        <f t="shared" si="3"/>
        <v>0.55941404563283381</v>
      </c>
      <c r="I26" s="461">
        <f t="shared" si="3"/>
        <v>5.1743941386374455E-2</v>
      </c>
      <c r="J26" s="461">
        <f t="shared" si="3"/>
        <v>9.2496678963145146E-2</v>
      </c>
      <c r="K26" s="461" t="str">
        <f t="shared" si="3"/>
        <v/>
      </c>
      <c r="L26" s="461">
        <f t="shared" si="3"/>
        <v>0.24366047489601195</v>
      </c>
      <c r="M26" s="461" t="str">
        <f t="shared" si="3"/>
        <v/>
      </c>
      <c r="N26" s="461">
        <f t="shared" si="3"/>
        <v>13.962</v>
      </c>
      <c r="O26" s="461" t="str">
        <f t="shared" si="3"/>
        <v/>
      </c>
      <c r="P26" s="461">
        <f t="shared" si="3"/>
        <v>0.45191600256812697</v>
      </c>
      <c r="Q26" s="461" t="str">
        <f t="shared" si="3"/>
        <v/>
      </c>
      <c r="R26" s="461">
        <f t="shared" si="3"/>
        <v>59.8</v>
      </c>
      <c r="S26" s="461">
        <f t="shared" si="3"/>
        <v>62.3</v>
      </c>
      <c r="T26" s="461" t="str">
        <f t="shared" si="3"/>
        <v/>
      </c>
      <c r="U26" s="461">
        <f t="shared" si="3"/>
        <v>16.7043933299</v>
      </c>
      <c r="V26" s="461">
        <f t="shared" si="3"/>
        <v>1.7921093633</v>
      </c>
      <c r="W26" s="461">
        <f t="shared" si="3"/>
        <v>1.7086715054999999</v>
      </c>
      <c r="X26" s="461">
        <f t="shared" si="3"/>
        <v>1.8112914036000001</v>
      </c>
      <c r="Y26" s="461">
        <f t="shared" si="3"/>
        <v>479.79</v>
      </c>
      <c r="Z26" s="461" t="str">
        <f t="shared" si="3"/>
        <v/>
      </c>
      <c r="AA26" s="461">
        <f t="shared" si="3"/>
        <v>474.83</v>
      </c>
      <c r="AB26" s="461" t="str">
        <f t="shared" si="3"/>
        <v/>
      </c>
      <c r="AC26" s="461">
        <f t="shared" si="3"/>
        <v>492.43</v>
      </c>
      <c r="AD26" s="461" t="str">
        <f t="shared" si="6"/>
        <v/>
      </c>
    </row>
    <row r="27" spans="1:30" x14ac:dyDescent="0.25">
      <c r="A27" s="461" t="str">
        <f t="shared" ref="A27:AD27" si="7">IF(A$20=0,"",A6)</f>
        <v/>
      </c>
      <c r="B27" s="461" t="str">
        <f t="shared" si="5"/>
        <v>ESP</v>
      </c>
      <c r="C27" s="461" t="str">
        <f t="shared" si="3"/>
        <v>Espagne</v>
      </c>
      <c r="D27" s="461" t="str">
        <f t="shared" si="3"/>
        <v>:es:</v>
      </c>
      <c r="E27" s="461" t="str">
        <f t="shared" si="3"/>
        <v/>
      </c>
      <c r="F27" s="461">
        <f t="shared" si="3"/>
        <v>26907.456997528865</v>
      </c>
      <c r="G27" s="461" t="str">
        <f t="shared" si="3"/>
        <v/>
      </c>
      <c r="H27" s="461">
        <f t="shared" si="3"/>
        <v>0.51851402988468676</v>
      </c>
      <c r="I27" s="461">
        <f t="shared" si="3"/>
        <v>4.8002097716036737E-2</v>
      </c>
      <c r="J27" s="461">
        <f t="shared" si="3"/>
        <v>9.2576275567147176E-2</v>
      </c>
      <c r="K27" s="461" t="str">
        <f t="shared" si="3"/>
        <v/>
      </c>
      <c r="L27" s="461">
        <f t="shared" si="3"/>
        <v>0.14221823013934926</v>
      </c>
      <c r="M27" s="461" t="str">
        <f t="shared" si="3"/>
        <v/>
      </c>
      <c r="N27" s="461">
        <f t="shared" si="3"/>
        <v>13.409000000000001</v>
      </c>
      <c r="O27" s="461" t="str">
        <f t="shared" si="3"/>
        <v/>
      </c>
      <c r="P27" s="461">
        <f t="shared" si="3"/>
        <v>0.41459908265737361</v>
      </c>
      <c r="Q27" s="461" t="str">
        <f t="shared" si="3"/>
        <v/>
      </c>
      <c r="R27" s="461">
        <f t="shared" si="3"/>
        <v>55.7</v>
      </c>
      <c r="S27" s="461">
        <f t="shared" si="3"/>
        <v>114</v>
      </c>
      <c r="T27" s="461" t="str">
        <f t="shared" si="3"/>
        <v/>
      </c>
      <c r="U27" s="461">
        <f t="shared" si="3"/>
        <v>12.875189453100001</v>
      </c>
      <c r="V27" s="461">
        <f t="shared" si="3"/>
        <v>1.6547201544000001</v>
      </c>
      <c r="W27" s="461">
        <f t="shared" si="3"/>
        <v>1.6275704593</v>
      </c>
      <c r="X27" s="461">
        <f t="shared" si="3"/>
        <v>1.7231081473000001</v>
      </c>
      <c r="Y27" s="461">
        <f t="shared" si="3"/>
        <v>474.31</v>
      </c>
      <c r="Z27" s="461" t="str">
        <f t="shared" si="3"/>
        <v/>
      </c>
      <c r="AA27" s="461">
        <f t="shared" si="3"/>
        <v>473.14</v>
      </c>
      <c r="AB27" s="461" t="str">
        <f t="shared" si="3"/>
        <v/>
      </c>
      <c r="AC27" s="461">
        <f t="shared" si="3"/>
        <v>484.53</v>
      </c>
      <c r="AD27" s="461" t="str">
        <f t="shared" si="7"/>
        <v/>
      </c>
    </row>
    <row r="28" spans="1:30" x14ac:dyDescent="0.25">
      <c r="A28" s="461" t="str">
        <f t="shared" ref="A28:AD28" si="8">IF(A$20=0,"",A7)</f>
        <v/>
      </c>
      <c r="B28" s="461" t="str">
        <f t="shared" si="5"/>
        <v>EST</v>
      </c>
      <c r="C28" s="461" t="str">
        <f t="shared" si="3"/>
        <v>Estonie</v>
      </c>
      <c r="D28" s="461" t="str">
        <f t="shared" si="3"/>
        <v>:ee:</v>
      </c>
      <c r="E28" s="461" t="str">
        <f t="shared" si="3"/>
        <v/>
      </c>
      <c r="F28" s="461">
        <f t="shared" si="3"/>
        <v>21112.580619539895</v>
      </c>
      <c r="G28" s="461" t="str">
        <f t="shared" si="3"/>
        <v/>
      </c>
      <c r="H28" s="461">
        <f t="shared" si="3"/>
        <v>0.57016959541873546</v>
      </c>
      <c r="I28" s="461">
        <f t="shared" si="3"/>
        <v>8.280279398598589E-2</v>
      </c>
      <c r="J28" s="461">
        <f t="shared" si="3"/>
        <v>0.14522485002935853</v>
      </c>
      <c r="K28" s="461" t="str">
        <f t="shared" si="3"/>
        <v/>
      </c>
      <c r="L28" s="461">
        <f t="shared" si="3"/>
        <v>3.998839517418625E-3</v>
      </c>
      <c r="M28" s="461" t="str">
        <f t="shared" si="3"/>
        <v/>
      </c>
      <c r="N28" s="461">
        <f t="shared" si="3"/>
        <v>15.798</v>
      </c>
      <c r="O28" s="461" t="str">
        <f t="shared" si="3"/>
        <v/>
      </c>
      <c r="P28" s="461">
        <f t="shared" si="3"/>
        <v>0.40559034214564282</v>
      </c>
      <c r="Q28" s="461" t="str">
        <f t="shared" si="3"/>
        <v/>
      </c>
      <c r="R28" s="461">
        <f t="shared" si="3"/>
        <v>16.5</v>
      </c>
      <c r="S28" s="461">
        <f t="shared" si="3"/>
        <v>55.8</v>
      </c>
      <c r="T28" s="461" t="str">
        <f t="shared" si="3"/>
        <v/>
      </c>
      <c r="U28" s="461">
        <f t="shared" si="3"/>
        <v>10.6499642737</v>
      </c>
      <c r="V28" s="461">
        <f t="shared" si="3"/>
        <v>1.5692036342</v>
      </c>
      <c r="W28" s="461">
        <f t="shared" si="3"/>
        <v>1.5425740539999999</v>
      </c>
      <c r="X28" s="461">
        <f t="shared" si="3"/>
        <v>1.6512440806999999</v>
      </c>
      <c r="Y28" s="461">
        <f t="shared" si="3"/>
        <v>474.57</v>
      </c>
      <c r="Z28" s="461" t="str">
        <f t="shared" si="3"/>
        <v/>
      </c>
      <c r="AA28" s="461">
        <f t="shared" si="3"/>
        <v>483.16</v>
      </c>
      <c r="AB28" s="461" t="str">
        <f t="shared" si="3"/>
        <v/>
      </c>
      <c r="AC28" s="461">
        <f t="shared" si="3"/>
        <v>493.84</v>
      </c>
      <c r="AD28" s="461" t="str">
        <f t="shared" si="8"/>
        <v/>
      </c>
    </row>
    <row r="29" spans="1:30" x14ac:dyDescent="0.25">
      <c r="A29" s="461" t="str">
        <f t="shared" ref="A29:AD29" si="9">IF(A$20=0,"",A8)</f>
        <v/>
      </c>
      <c r="B29" s="461" t="str">
        <f t="shared" si="5"/>
        <v>FIN</v>
      </c>
      <c r="C29" s="461" t="str">
        <f t="shared" si="3"/>
        <v>Finlande</v>
      </c>
      <c r="D29" s="461" t="str">
        <f t="shared" si="3"/>
        <v>:fi:</v>
      </c>
      <c r="E29" s="461" t="str">
        <f t="shared" si="3"/>
        <v/>
      </c>
      <c r="F29" s="461">
        <f t="shared" si="3"/>
        <v>42945.696322043361</v>
      </c>
      <c r="G29" s="461" t="str">
        <f t="shared" si="3"/>
        <v/>
      </c>
      <c r="H29" s="461">
        <f t="shared" si="3"/>
        <v>0.6319548050988949</v>
      </c>
      <c r="I29" s="461">
        <f t="shared" si="3"/>
        <v>7.1435342831638826E-2</v>
      </c>
      <c r="J29" s="461">
        <f t="shared" si="3"/>
        <v>0.11303868924686769</v>
      </c>
      <c r="K29" s="461" t="str">
        <f t="shared" si="3"/>
        <v/>
      </c>
      <c r="L29" s="461">
        <f t="shared" si="3"/>
        <v>1.637576534381336E-2</v>
      </c>
      <c r="M29" s="461" t="str">
        <f t="shared" si="3"/>
        <v/>
      </c>
      <c r="N29" s="461">
        <f t="shared" si="3"/>
        <v>14.394</v>
      </c>
      <c r="O29" s="461" t="str">
        <f t="shared" si="3"/>
        <v/>
      </c>
      <c r="P29" s="461">
        <f t="shared" si="3"/>
        <v>0.23866728563521655</v>
      </c>
      <c r="Q29" s="461" t="str">
        <f t="shared" si="3"/>
        <v/>
      </c>
      <c r="R29" s="461">
        <f t="shared" si="3"/>
        <v>33.1</v>
      </c>
      <c r="S29" s="461">
        <f t="shared" si="3"/>
        <v>47.1</v>
      </c>
      <c r="T29" s="461" t="str">
        <f t="shared" si="3"/>
        <v/>
      </c>
      <c r="U29" s="461">
        <f t="shared" si="3"/>
        <v>7.5088978515000004</v>
      </c>
      <c r="V29" s="461">
        <f t="shared" si="3"/>
        <v>1.6175987469999999</v>
      </c>
      <c r="W29" s="461">
        <f t="shared" si="3"/>
        <v>1.5359374053999999</v>
      </c>
      <c r="X29" s="461">
        <f t="shared" si="3"/>
        <v>1.5669959929999999</v>
      </c>
      <c r="Y29" s="461">
        <f t="shared" si="3"/>
        <v>516.01</v>
      </c>
      <c r="Z29" s="461" t="str">
        <f t="shared" si="3"/>
        <v/>
      </c>
      <c r="AA29" s="461">
        <f t="shared" si="3"/>
        <v>491.65</v>
      </c>
      <c r="AB29" s="461" t="str">
        <f t="shared" si="3"/>
        <v/>
      </c>
      <c r="AC29" s="461">
        <f t="shared" si="3"/>
        <v>503.85</v>
      </c>
      <c r="AD29" s="461" t="str">
        <f t="shared" si="9"/>
        <v/>
      </c>
    </row>
    <row r="30" spans="1:30" x14ac:dyDescent="0.25">
      <c r="A30" s="461" t="str">
        <f t="shared" ref="A30:AD30" si="10">IF(A$20=0,"",A9)</f>
        <v/>
      </c>
      <c r="B30" s="461" t="str">
        <f t="shared" si="5"/>
        <v>FRA</v>
      </c>
      <c r="C30" s="461" t="str">
        <f t="shared" si="3"/>
        <v>France</v>
      </c>
      <c r="D30" s="461" t="str">
        <f t="shared" si="3"/>
        <v>:fr:</v>
      </c>
      <c r="E30" s="461" t="str">
        <f t="shared" si="3"/>
        <v/>
      </c>
      <c r="F30" s="461">
        <f t="shared" si="3"/>
        <v>37689.983231883576</v>
      </c>
      <c r="G30" s="461" t="str">
        <f t="shared" si="3"/>
        <v/>
      </c>
      <c r="H30" s="461">
        <f t="shared" si="3"/>
        <v>0.62240290601618631</v>
      </c>
      <c r="I30" s="461">
        <f t="shared" si="3"/>
        <v>5.4811823123075261E-2</v>
      </c>
      <c r="J30" s="461">
        <f t="shared" si="3"/>
        <v>8.806485733479176E-2</v>
      </c>
      <c r="K30" s="461" t="str">
        <f t="shared" si="3"/>
        <v/>
      </c>
      <c r="L30" s="461">
        <f t="shared" si="3"/>
        <v>0.19966242678890089</v>
      </c>
      <c r="M30" s="461" t="str">
        <f t="shared" si="3"/>
        <v/>
      </c>
      <c r="N30" s="461">
        <f t="shared" si="3"/>
        <v>17.088000000000001</v>
      </c>
      <c r="O30" s="461" t="str">
        <f t="shared" si="3"/>
        <v/>
      </c>
      <c r="P30" s="461">
        <f t="shared" si="3"/>
        <v>0.47958312365763017</v>
      </c>
      <c r="Q30" s="461" t="str">
        <f t="shared" si="3"/>
        <v/>
      </c>
      <c r="R30" s="461">
        <f t="shared" si="3"/>
        <v>71.900000000000006</v>
      </c>
      <c r="S30" s="461">
        <f t="shared" si="3"/>
        <v>119.9</v>
      </c>
      <c r="T30" s="461" t="str">
        <f t="shared" si="3"/>
        <v/>
      </c>
      <c r="U30" s="461">
        <f t="shared" si="3"/>
        <v>16.796610916300001</v>
      </c>
      <c r="V30" s="461">
        <f t="shared" si="3"/>
        <v>1.7720344207000001</v>
      </c>
      <c r="W30" s="461">
        <f t="shared" si="3"/>
        <v>1.6767086066000001</v>
      </c>
      <c r="X30" s="461">
        <f t="shared" si="3"/>
        <v>1.8375631449000001</v>
      </c>
      <c r="Y30" s="461">
        <f t="shared" si="3"/>
        <v>473.85</v>
      </c>
      <c r="Z30" s="461" t="str">
        <f t="shared" si="3"/>
        <v/>
      </c>
      <c r="AA30" s="461">
        <f t="shared" si="3"/>
        <v>473.94</v>
      </c>
      <c r="AB30" s="461" t="str">
        <f t="shared" si="3"/>
        <v/>
      </c>
      <c r="AC30" s="461">
        <f t="shared" si="3"/>
        <v>487.23</v>
      </c>
      <c r="AD30" s="461" t="str">
        <f t="shared" si="10"/>
        <v/>
      </c>
    </row>
    <row r="31" spans="1:30" x14ac:dyDescent="0.25">
      <c r="A31" s="461" t="str">
        <f t="shared" ref="A31:AD31" si="11">IF(A$20=0,"",A10)</f>
        <v/>
      </c>
      <c r="B31" s="461" t="str">
        <f t="shared" si="5"/>
        <v>GRC</v>
      </c>
      <c r="C31" s="461" t="str">
        <f t="shared" si="3"/>
        <v>GrÃ¨ce</v>
      </c>
      <c r="D31" s="461" t="str">
        <f t="shared" si="3"/>
        <v>:gr:</v>
      </c>
      <c r="E31" s="461" t="str">
        <f t="shared" si="3"/>
        <v/>
      </c>
      <c r="F31" s="461">
        <f t="shared" si="3"/>
        <v>18877.757986965516</v>
      </c>
      <c r="G31" s="461" t="str">
        <f t="shared" si="3"/>
        <v/>
      </c>
      <c r="H31" s="461">
        <f t="shared" si="3"/>
        <v>0.56872263541268775</v>
      </c>
      <c r="I31" s="461">
        <f t="shared" si="3"/>
        <v>4.5456218240411093E-2</v>
      </c>
      <c r="J31" s="461">
        <f t="shared" si="3"/>
        <v>7.9926866648144329E-2</v>
      </c>
      <c r="K31" s="461" t="str">
        <f t="shared" si="3"/>
        <v/>
      </c>
      <c r="L31" s="461">
        <f t="shared" si="3"/>
        <v>3.0282776351861607E-2</v>
      </c>
      <c r="M31" s="461" t="str">
        <f t="shared" si="3"/>
        <v/>
      </c>
      <c r="N31" s="461">
        <f t="shared" si="3"/>
        <v>16.04</v>
      </c>
      <c r="O31" s="461" t="str">
        <f t="shared" si="3"/>
        <v/>
      </c>
      <c r="P31" s="461">
        <f t="shared" si="3"/>
        <v>0.44210479314872136</v>
      </c>
      <c r="Q31" s="461" t="str">
        <f t="shared" si="3"/>
        <v/>
      </c>
      <c r="R31" s="461">
        <f t="shared" si="3"/>
        <v>114.8</v>
      </c>
      <c r="S31" s="461">
        <f t="shared" si="3"/>
        <v>179.2</v>
      </c>
      <c r="T31" s="461" t="str">
        <f t="shared" si="3"/>
        <v/>
      </c>
      <c r="U31" s="461">
        <f t="shared" si="3"/>
        <v>25.742357904799999</v>
      </c>
      <c r="V31" s="461">
        <f t="shared" si="3"/>
        <v>1.7309711646999999</v>
      </c>
      <c r="W31" s="461">
        <f t="shared" si="3"/>
        <v>1.6643994125999999</v>
      </c>
      <c r="X31" s="461">
        <f t="shared" si="3"/>
        <v>1.7773294252</v>
      </c>
      <c r="Y31" s="461">
        <f t="shared" si="3"/>
        <v>438.44</v>
      </c>
      <c r="Z31" s="461" t="str">
        <f t="shared" si="3"/>
        <v/>
      </c>
      <c r="AA31" s="461">
        <f t="shared" si="3"/>
        <v>430.15</v>
      </c>
      <c r="AB31" s="461" t="str">
        <f t="shared" si="3"/>
        <v/>
      </c>
      <c r="AC31" s="461">
        <f t="shared" si="3"/>
        <v>440.79</v>
      </c>
      <c r="AD31" s="461" t="str">
        <f t="shared" si="11"/>
        <v/>
      </c>
    </row>
    <row r="32" spans="1:30" x14ac:dyDescent="0.25">
      <c r="A32" s="461" t="str">
        <f t="shared" ref="A32:AD32" si="12">IF(A$20=0,"",A11)</f>
        <v/>
      </c>
      <c r="B32" s="461" t="str">
        <f t="shared" si="5"/>
        <v>IRL</v>
      </c>
      <c r="C32" s="461" t="str">
        <f t="shared" si="3"/>
        <v>Irlande</v>
      </c>
      <c r="D32" s="461" t="str">
        <f t="shared" si="3"/>
        <v>:ie:</v>
      </c>
      <c r="E32" s="461" t="str">
        <f t="shared" si="3"/>
        <v/>
      </c>
      <c r="F32" s="461">
        <f t="shared" si="3"/>
        <v>86416.076536811146</v>
      </c>
      <c r="G32" s="461" t="str">
        <f t="shared" si="3"/>
        <v/>
      </c>
      <c r="H32" s="461">
        <f t="shared" si="3"/>
        <v>0.24929859527203985</v>
      </c>
      <c r="I32" s="461">
        <f t="shared" si="3"/>
        <v>3.0539361663733777E-2</v>
      </c>
      <c r="J32" s="461">
        <f t="shared" si="3"/>
        <v>0.12250113816489254</v>
      </c>
      <c r="K32" s="461" t="str">
        <f t="shared" si="3"/>
        <v/>
      </c>
      <c r="L32" s="461">
        <f t="shared" si="3"/>
        <v>1.5677596341201753E-2</v>
      </c>
      <c r="M32" s="461" t="str">
        <f t="shared" si="3"/>
        <v/>
      </c>
      <c r="N32" s="461">
        <f t="shared" si="3"/>
        <v>12.881</v>
      </c>
      <c r="O32" s="461" t="str">
        <f t="shared" si="3"/>
        <v/>
      </c>
      <c r="P32" s="461">
        <f t="shared" si="3"/>
        <v>0.48771598845673697</v>
      </c>
      <c r="Q32" s="461" t="str">
        <f t="shared" si="3"/>
        <v/>
      </c>
      <c r="R32" s="461">
        <f t="shared" si="3"/>
        <v>70.7</v>
      </c>
      <c r="S32" s="461">
        <f t="shared" si="3"/>
        <v>86.1</v>
      </c>
      <c r="T32" s="461" t="str">
        <f t="shared" si="3"/>
        <v/>
      </c>
      <c r="U32" s="461">
        <f t="shared" si="3"/>
        <v>15.5322921324</v>
      </c>
      <c r="V32" s="461">
        <f t="shared" si="3"/>
        <v>1.748055017</v>
      </c>
      <c r="W32" s="461">
        <f t="shared" si="3"/>
        <v>1.6795388846999999</v>
      </c>
      <c r="X32" s="461">
        <f t="shared" si="3"/>
        <v>1.8053552531999999</v>
      </c>
      <c r="Y32" s="461">
        <f t="shared" si="3"/>
        <v>480.41</v>
      </c>
      <c r="Z32" s="461" t="str">
        <f t="shared" si="3"/>
        <v/>
      </c>
      <c r="AA32" s="461">
        <f t="shared" si="3"/>
        <v>487.27</v>
      </c>
      <c r="AB32" s="461" t="str">
        <f t="shared" si="3"/>
        <v/>
      </c>
      <c r="AC32" s="461">
        <f t="shared" si="3"/>
        <v>491.27</v>
      </c>
      <c r="AD32" s="461" t="str">
        <f t="shared" si="12"/>
        <v/>
      </c>
    </row>
    <row r="33" spans="1:30" x14ac:dyDescent="0.25">
      <c r="A33" s="461" t="str">
        <f t="shared" ref="A33:AD33" si="13">IF(A$20=0,"",A12)</f>
        <v/>
      </c>
      <c r="B33" s="461" t="str">
        <f t="shared" si="5"/>
        <v>ITA</v>
      </c>
      <c r="C33" s="461" t="str">
        <f t="shared" si="3"/>
        <v>Italie</v>
      </c>
      <c r="D33" s="461" t="str">
        <f t="shared" si="3"/>
        <v>:it:</v>
      </c>
      <c r="E33" s="461" t="str">
        <f t="shared" si="3"/>
        <v/>
      </c>
      <c r="F33" s="461">
        <f t="shared" si="3"/>
        <v>32662.180697406562</v>
      </c>
      <c r="G33" s="461" t="str">
        <f t="shared" si="3"/>
        <v/>
      </c>
      <c r="H33" s="461">
        <f t="shared" si="3"/>
        <v>0.59456706568572348</v>
      </c>
      <c r="I33" s="461">
        <f t="shared" si="3"/>
        <v>4.3397335625682806E-2</v>
      </c>
      <c r="J33" s="461">
        <f t="shared" si="3"/>
        <v>7.2989807425058062E-2</v>
      </c>
      <c r="K33" s="461" t="str">
        <f t="shared" si="3"/>
        <v/>
      </c>
      <c r="L33" s="461">
        <f t="shared" si="3"/>
        <v>0.17178120191594143</v>
      </c>
      <c r="M33" s="461" t="str">
        <f t="shared" si="3"/>
        <v/>
      </c>
      <c r="N33" s="461">
        <f t="shared" si="3"/>
        <v>12.317</v>
      </c>
      <c r="O33" s="461" t="str">
        <f t="shared" si="3"/>
        <v/>
      </c>
      <c r="P33" s="461">
        <f t="shared" si="3"/>
        <v>0.45634545123811354</v>
      </c>
      <c r="Q33" s="461" t="str">
        <f t="shared" si="3"/>
        <v/>
      </c>
      <c r="R33" s="461">
        <f t="shared" si="3"/>
        <v>105.9</v>
      </c>
      <c r="S33" s="461">
        <f t="shared" si="3"/>
        <v>133.9</v>
      </c>
      <c r="T33" s="461" t="str">
        <f t="shared" si="3"/>
        <v/>
      </c>
      <c r="U33" s="461">
        <f t="shared" si="3"/>
        <v>12.935744405099999</v>
      </c>
      <c r="V33" s="461">
        <f t="shared" si="3"/>
        <v>1.6767926154999999</v>
      </c>
      <c r="W33" s="461">
        <f t="shared" si="3"/>
        <v>1.649652812</v>
      </c>
      <c r="X33" s="461">
        <f t="shared" si="3"/>
        <v>1.6735493309</v>
      </c>
      <c r="Y33" s="461">
        <f t="shared" si="3"/>
        <v>481.6</v>
      </c>
      <c r="Z33" s="461" t="str">
        <f t="shared" si="3"/>
        <v/>
      </c>
      <c r="AA33" s="461">
        <f t="shared" si="3"/>
        <v>471.26</v>
      </c>
      <c r="AB33" s="461" t="str">
        <f t="shared" si="3"/>
        <v/>
      </c>
      <c r="AC33" s="461">
        <f t="shared" si="3"/>
        <v>477.46</v>
      </c>
      <c r="AD33" s="461" t="str">
        <f t="shared" si="13"/>
        <v/>
      </c>
    </row>
    <row r="34" spans="1:30" x14ac:dyDescent="0.25">
      <c r="A34" s="461" t="str">
        <f t="shared" ref="A34:AD34" si="14">IF(A$20=0,"",A13)</f>
        <v/>
      </c>
      <c r="B34" s="461" t="str">
        <f t="shared" si="5"/>
        <v>LTU</v>
      </c>
      <c r="C34" s="461" t="str">
        <f t="shared" ref="C34:AC40" si="15">IF(C$20=0,"",IF(C13="","",C13))</f>
        <v>Lituanie</v>
      </c>
      <c r="D34" s="461" t="str">
        <f t="shared" si="15"/>
        <v>:lt:</v>
      </c>
      <c r="E34" s="461" t="str">
        <f t="shared" si="15"/>
        <v/>
      </c>
      <c r="F34" s="461">
        <f t="shared" si="15"/>
        <v>19109.933848212724</v>
      </c>
      <c r="G34" s="461" t="str">
        <f t="shared" si="15"/>
        <v/>
      </c>
      <c r="H34" s="461">
        <f t="shared" si="15"/>
        <v>0.49977151881463738</v>
      </c>
      <c r="I34" s="461">
        <f t="shared" si="15"/>
        <v>6.8814510602722853E-2</v>
      </c>
      <c r="J34" s="461">
        <f t="shared" si="15"/>
        <v>0.13769194124134509</v>
      </c>
      <c r="K34" s="461" t="str">
        <f t="shared" si="15"/>
        <v/>
      </c>
      <c r="L34" s="461">
        <f t="shared" si="15"/>
        <v>8.4154510158032485E-3</v>
      </c>
      <c r="M34" s="461" t="str">
        <f t="shared" si="15"/>
        <v/>
      </c>
      <c r="N34" s="461">
        <f t="shared" si="15"/>
        <v>15.593999999999999</v>
      </c>
      <c r="O34" s="461" t="str">
        <f t="shared" si="15"/>
        <v/>
      </c>
      <c r="P34" s="461">
        <f t="shared" si="15"/>
        <v>0.42825654541521063</v>
      </c>
      <c r="Q34" s="461" t="str">
        <f t="shared" si="15"/>
        <v/>
      </c>
      <c r="R34" s="461" t="str">
        <f t="shared" si="15"/>
        <v/>
      </c>
      <c r="S34" s="461" t="str">
        <f t="shared" si="15"/>
        <v/>
      </c>
      <c r="T34" s="461" t="str">
        <f t="shared" si="15"/>
        <v/>
      </c>
      <c r="U34" s="461">
        <f t="shared" si="15"/>
        <v>14.3510345567</v>
      </c>
      <c r="V34" s="461">
        <f t="shared" si="15"/>
        <v>1.6616509155999999</v>
      </c>
      <c r="W34" s="461">
        <f t="shared" si="15"/>
        <v>1.6249496369</v>
      </c>
      <c r="X34" s="461">
        <f t="shared" si="15"/>
        <v>1.7029727861999999</v>
      </c>
      <c r="Y34" s="461">
        <f t="shared" si="15"/>
        <v>471.83</v>
      </c>
      <c r="Z34" s="461" t="str">
        <f t="shared" si="15"/>
        <v/>
      </c>
      <c r="AA34" s="461">
        <f t="shared" si="15"/>
        <v>475.15</v>
      </c>
      <c r="AB34" s="461" t="str">
        <f t="shared" si="15"/>
        <v/>
      </c>
      <c r="AC34" s="461">
        <f t="shared" si="15"/>
        <v>484.46</v>
      </c>
      <c r="AD34" s="461" t="str">
        <f t="shared" si="14"/>
        <v/>
      </c>
    </row>
    <row r="35" spans="1:30" x14ac:dyDescent="0.25">
      <c r="A35" s="461" t="str">
        <f t="shared" ref="A35:AD35" si="16">IF(A$20=0,"",A14)</f>
        <v/>
      </c>
      <c r="B35" s="461" t="str">
        <f t="shared" si="5"/>
        <v>LUX</v>
      </c>
      <c r="C35" s="461" t="str">
        <f t="shared" si="15"/>
        <v>Luxembourg</v>
      </c>
      <c r="D35" s="461" t="str">
        <f t="shared" si="15"/>
        <v>:lu:</v>
      </c>
      <c r="E35" s="461" t="str">
        <f t="shared" si="15"/>
        <v/>
      </c>
      <c r="F35" s="461">
        <f t="shared" si="15"/>
        <v>100891.71504113676</v>
      </c>
      <c r="G35" s="461" t="str">
        <f t="shared" si="15"/>
        <v/>
      </c>
      <c r="H35" s="461">
        <f t="shared" si="15"/>
        <v>0.55722153819576092</v>
      </c>
      <c r="I35" s="461">
        <f t="shared" si="15"/>
        <v>5.954070510521238E-2</v>
      </c>
      <c r="J35" s="461">
        <f t="shared" si="15"/>
        <v>0.10685284222501601</v>
      </c>
      <c r="K35" s="461" t="str">
        <f t="shared" si="15"/>
        <v/>
      </c>
      <c r="L35" s="461">
        <f t="shared" si="15"/>
        <v>1.9727271441191243E-3</v>
      </c>
      <c r="M35" s="461" t="str">
        <f t="shared" si="15"/>
        <v/>
      </c>
      <c r="N35" s="461">
        <f t="shared" si="15"/>
        <v>14.731</v>
      </c>
      <c r="O35" s="461" t="str">
        <f t="shared" si="15"/>
        <v/>
      </c>
      <c r="P35" s="461">
        <f t="shared" si="15"/>
        <v>0.47941283689116565</v>
      </c>
      <c r="Q35" s="461" t="str">
        <f t="shared" si="15"/>
        <v/>
      </c>
      <c r="R35" s="461">
        <f t="shared" si="15"/>
        <v>18.2</v>
      </c>
      <c r="S35" s="461">
        <f t="shared" si="15"/>
        <v>31.8</v>
      </c>
      <c r="T35" s="461" t="str">
        <f t="shared" si="15"/>
        <v/>
      </c>
      <c r="U35" s="461">
        <f t="shared" si="15"/>
        <v>17.4126372295</v>
      </c>
      <c r="V35" s="461">
        <f t="shared" si="15"/>
        <v>1.74</v>
      </c>
      <c r="W35" s="461">
        <f t="shared" si="15"/>
        <v>1.73</v>
      </c>
      <c r="X35" s="461">
        <f t="shared" si="15"/>
        <v>1.9</v>
      </c>
      <c r="Y35" s="461">
        <f t="shared" si="15"/>
        <v>469.98538925380001</v>
      </c>
      <c r="Z35" s="461" t="str">
        <f t="shared" si="15"/>
        <v/>
      </c>
      <c r="AA35" s="461">
        <f t="shared" si="15"/>
        <v>483.4214850079</v>
      </c>
      <c r="AB35" s="461" t="str">
        <f t="shared" si="15"/>
        <v/>
      </c>
      <c r="AC35" s="461">
        <f t="shared" si="15"/>
        <v>476.7694059154</v>
      </c>
      <c r="AD35" s="461" t="str">
        <f t="shared" si="16"/>
        <v/>
      </c>
    </row>
    <row r="36" spans="1:30" x14ac:dyDescent="0.25">
      <c r="A36" s="461" t="str">
        <f t="shared" ref="A36:AD36" si="17">IF(A$20=0,"",A15)</f>
        <v/>
      </c>
      <c r="B36" s="461" t="str">
        <f t="shared" si="5"/>
        <v>LVA</v>
      </c>
      <c r="C36" s="461" t="str">
        <f t="shared" si="15"/>
        <v>Lettonie</v>
      </c>
      <c r="D36" s="461" t="str">
        <f t="shared" si="15"/>
        <v>:lv:</v>
      </c>
      <c r="E36" s="461" t="str">
        <f t="shared" si="15"/>
        <v/>
      </c>
      <c r="F36" s="461">
        <f t="shared" si="15"/>
        <v>16913.286576883424</v>
      </c>
      <c r="G36" s="461" t="str">
        <f t="shared" si="15"/>
        <v/>
      </c>
      <c r="H36" s="461">
        <f t="shared" si="15"/>
        <v>0.54455364297077313</v>
      </c>
      <c r="I36" s="461">
        <f t="shared" si="15"/>
        <v>7.5991951154368076E-2</v>
      </c>
      <c r="J36" s="461">
        <f t="shared" si="15"/>
        <v>0.13954906396328465</v>
      </c>
      <c r="K36" s="461" t="str">
        <f t="shared" si="15"/>
        <v/>
      </c>
      <c r="L36" s="461">
        <f t="shared" si="15"/>
        <v>5.4376648337427164E-3</v>
      </c>
      <c r="M36" s="461" t="str">
        <f t="shared" si="15"/>
        <v/>
      </c>
      <c r="N36" s="461">
        <f t="shared" si="15"/>
        <v>16.21</v>
      </c>
      <c r="O36" s="461" t="str">
        <f t="shared" si="15"/>
        <v/>
      </c>
      <c r="P36" s="461">
        <f t="shared" si="15"/>
        <v>0.44368781852206451</v>
      </c>
      <c r="Q36" s="461" t="str">
        <f t="shared" si="15"/>
        <v/>
      </c>
      <c r="R36" s="461">
        <f t="shared" si="15"/>
        <v>7.4</v>
      </c>
      <c r="S36" s="461">
        <f t="shared" si="15"/>
        <v>29.2</v>
      </c>
      <c r="T36" s="461" t="str">
        <f t="shared" si="15"/>
        <v/>
      </c>
      <c r="U36" s="461">
        <f t="shared" si="15"/>
        <v>5.2031854466</v>
      </c>
      <c r="V36" s="461">
        <f t="shared" si="15"/>
        <v>1.5663896199</v>
      </c>
      <c r="W36" s="461">
        <f t="shared" si="15"/>
        <v>1.5459453532</v>
      </c>
      <c r="X36" s="461">
        <f t="shared" si="15"/>
        <v>1.6193542053000001</v>
      </c>
      <c r="Y36" s="461">
        <f t="shared" si="15"/>
        <v>511.03</v>
      </c>
      <c r="Z36" s="461" t="str">
        <f t="shared" si="15"/>
        <v/>
      </c>
      <c r="AA36" s="461">
        <f t="shared" si="15"/>
        <v>509.95</v>
      </c>
      <c r="AB36" s="461" t="str">
        <f t="shared" si="15"/>
        <v/>
      </c>
      <c r="AC36" s="461">
        <f t="shared" si="15"/>
        <v>525.80999999999995</v>
      </c>
      <c r="AD36" s="461" t="str">
        <f t="shared" si="17"/>
        <v/>
      </c>
    </row>
    <row r="37" spans="1:30" x14ac:dyDescent="0.25">
      <c r="A37" s="461" t="str">
        <f t="shared" ref="A37:AD37" si="18">IF(A$20=0,"",A16)</f>
        <v/>
      </c>
      <c r="B37" s="461" t="str">
        <f t="shared" si="5"/>
        <v>NLD</v>
      </c>
      <c r="C37" s="461" t="str">
        <f t="shared" si="15"/>
        <v>Pays-Bas</v>
      </c>
      <c r="D37" s="461" t="str">
        <f t="shared" si="15"/>
        <v>:nl:</v>
      </c>
      <c r="E37" s="461" t="str">
        <f t="shared" si="15"/>
        <v/>
      </c>
      <c r="F37" s="461">
        <f t="shared" si="15"/>
        <v>49865.000674104675</v>
      </c>
      <c r="G37" s="461" t="str">
        <f t="shared" si="15"/>
        <v/>
      </c>
      <c r="H37" s="461">
        <f t="shared" si="15"/>
        <v>0.51401526535633935</v>
      </c>
      <c r="I37" s="461">
        <f t="shared" si="15"/>
        <v>5.8274834210832717E-2</v>
      </c>
      <c r="J37" s="461">
        <f t="shared" si="15"/>
        <v>0.11337179678979743</v>
      </c>
      <c r="K37" s="461" t="str">
        <f t="shared" si="15"/>
        <v/>
      </c>
      <c r="L37" s="461">
        <f t="shared" si="15"/>
        <v>5.243308332275716E-2</v>
      </c>
      <c r="M37" s="461" t="str">
        <f t="shared" si="15"/>
        <v/>
      </c>
      <c r="N37" s="461">
        <f t="shared" si="15"/>
        <v>15.218999999999999</v>
      </c>
      <c r="O37" s="461" t="str">
        <f t="shared" si="15"/>
        <v/>
      </c>
      <c r="P37" s="461">
        <f t="shared" si="15"/>
        <v>0.4542615215278476</v>
      </c>
      <c r="Q37" s="461" t="str">
        <f t="shared" si="15"/>
        <v/>
      </c>
      <c r="R37" s="461">
        <f t="shared" si="15"/>
        <v>54.9</v>
      </c>
      <c r="S37" s="461">
        <f t="shared" si="15"/>
        <v>52.1</v>
      </c>
      <c r="T37" s="461" t="str">
        <f t="shared" si="15"/>
        <v/>
      </c>
      <c r="U37" s="461">
        <f t="shared" si="15"/>
        <v>20.195382677800001</v>
      </c>
      <c r="V37" s="461">
        <f t="shared" si="15"/>
        <v>1.8697845188</v>
      </c>
      <c r="W37" s="461">
        <f t="shared" si="15"/>
        <v>1.8119411728999999</v>
      </c>
      <c r="X37" s="461">
        <f t="shared" si="15"/>
        <v>1.9962742802</v>
      </c>
      <c r="Y37" s="461">
        <f t="shared" si="15"/>
        <v>459.24</v>
      </c>
      <c r="Z37" s="461" t="str">
        <f t="shared" si="15"/>
        <v/>
      </c>
      <c r="AA37" s="461">
        <f t="shared" si="15"/>
        <v>492.68</v>
      </c>
      <c r="AB37" s="461" t="str">
        <f t="shared" si="15"/>
        <v/>
      </c>
      <c r="AC37" s="461">
        <f t="shared" si="15"/>
        <v>488.32</v>
      </c>
      <c r="AD37" s="461" t="str">
        <f t="shared" si="18"/>
        <v/>
      </c>
    </row>
    <row r="38" spans="1:30" x14ac:dyDescent="0.25">
      <c r="A38" s="461" t="str">
        <f t="shared" ref="A38:AD38" si="19">IF(A$20=0,"",A17)</f>
        <v/>
      </c>
      <c r="B38" s="461" t="str">
        <f t="shared" si="5"/>
        <v>PRT</v>
      </c>
      <c r="C38" s="461" t="str">
        <f t="shared" si="15"/>
        <v>Portugal</v>
      </c>
      <c r="D38" s="461" t="str">
        <f t="shared" si="15"/>
        <v>:pt:</v>
      </c>
      <c r="E38" s="461" t="str">
        <f t="shared" si="15"/>
        <v/>
      </c>
      <c r="F38" s="461">
        <f t="shared" si="15"/>
        <v>21867.048034562336</v>
      </c>
      <c r="G38" s="461" t="str">
        <f t="shared" si="15"/>
        <v/>
      </c>
      <c r="H38" s="461">
        <f t="shared" si="15"/>
        <v>0.48444748867189563</v>
      </c>
      <c r="I38" s="461">
        <f t="shared" si="15"/>
        <v>4.9723147760054105E-2</v>
      </c>
      <c r="J38" s="461">
        <f t="shared" si="15"/>
        <v>0.10263888021459096</v>
      </c>
      <c r="K38" s="461" t="str">
        <f t="shared" si="15"/>
        <v/>
      </c>
      <c r="L38" s="461">
        <f t="shared" si="15"/>
        <v>3.1181822540720515E-2</v>
      </c>
      <c r="M38" s="461" t="str">
        <f t="shared" si="15"/>
        <v/>
      </c>
      <c r="N38" s="461">
        <f t="shared" si="15"/>
        <v>14.977</v>
      </c>
      <c r="O38" s="461" t="str">
        <f t="shared" si="15"/>
        <v/>
      </c>
      <c r="P38" s="461">
        <f t="shared" si="15"/>
        <v>0.40617109044500804</v>
      </c>
      <c r="Q38" s="461" t="str">
        <f t="shared" si="15"/>
        <v/>
      </c>
      <c r="R38" s="461">
        <f t="shared" si="15"/>
        <v>68.2</v>
      </c>
      <c r="S38" s="461">
        <f t="shared" si="15"/>
        <v>104.5</v>
      </c>
      <c r="T38" s="461" t="str">
        <f t="shared" si="15"/>
        <v/>
      </c>
      <c r="U38" s="461">
        <f t="shared" si="15"/>
        <v>13.828109142900001</v>
      </c>
      <c r="V38" s="461">
        <f t="shared" si="15"/>
        <v>1.6552707077</v>
      </c>
      <c r="W38" s="461">
        <f t="shared" si="15"/>
        <v>1.6556769660999999</v>
      </c>
      <c r="X38" s="461">
        <f t="shared" si="15"/>
        <v>1.6897239921</v>
      </c>
      <c r="Y38" s="461">
        <f t="shared" si="15"/>
        <v>476.59</v>
      </c>
      <c r="Z38" s="461" t="str">
        <f t="shared" si="15"/>
        <v/>
      </c>
      <c r="AA38" s="461">
        <f t="shared" si="15"/>
        <v>471.91</v>
      </c>
      <c r="AB38" s="461" t="str">
        <f t="shared" si="15"/>
        <v/>
      </c>
      <c r="AC38" s="461">
        <f t="shared" si="15"/>
        <v>484.37</v>
      </c>
      <c r="AD38" s="461" t="str">
        <f t="shared" si="19"/>
        <v/>
      </c>
    </row>
    <row r="39" spans="1:30" x14ac:dyDescent="0.25">
      <c r="A39" s="461" t="str">
        <f>IF(A$20=0,"",A18)</f>
        <v/>
      </c>
      <c r="B39" s="461" t="str">
        <f t="shared" si="5"/>
        <v>SVK</v>
      </c>
      <c r="C39" s="461" t="str">
        <f t="shared" si="15"/>
        <v>RÃ©publique slovaque</v>
      </c>
      <c r="D39" s="461" t="str">
        <f t="shared" si="15"/>
        <v>:sk:</v>
      </c>
      <c r="E39" s="461" t="str">
        <f t="shared" si="15"/>
        <v/>
      </c>
      <c r="F39" s="461">
        <f t="shared" si="15"/>
        <v>18874.313477014031</v>
      </c>
      <c r="G39" s="461" t="str">
        <f t="shared" si="15"/>
        <v/>
      </c>
      <c r="H39" s="461">
        <f t="shared" si="15"/>
        <v>0.58210732043077318</v>
      </c>
      <c r="I39" s="461">
        <f t="shared" si="15"/>
        <v>5.9958081972228641E-2</v>
      </c>
      <c r="J39" s="461">
        <f t="shared" si="15"/>
        <v>0.10300176594216036</v>
      </c>
      <c r="K39" s="461" t="str">
        <f t="shared" si="15"/>
        <v/>
      </c>
      <c r="L39" s="461">
        <f t="shared" si="15"/>
        <v>1.5799268391289398E-2</v>
      </c>
      <c r="M39" s="461" t="str">
        <f t="shared" si="15"/>
        <v/>
      </c>
      <c r="N39" s="461">
        <f t="shared" si="15"/>
        <v>19.154</v>
      </c>
      <c r="O39" s="461" t="str">
        <f t="shared" si="15"/>
        <v/>
      </c>
      <c r="P39" s="461">
        <f t="shared" si="15"/>
        <v>0.42127627681767338</v>
      </c>
      <c r="Q39" s="461" t="str">
        <f t="shared" si="15"/>
        <v/>
      </c>
      <c r="R39" s="461" t="str">
        <f t="shared" si="15"/>
        <v/>
      </c>
      <c r="S39" s="461">
        <f t="shared" si="15"/>
        <v>61.8</v>
      </c>
      <c r="T39" s="461" t="str">
        <f t="shared" si="15"/>
        <v/>
      </c>
      <c r="U39" s="461">
        <f t="shared" si="15"/>
        <v>22.183581170499998</v>
      </c>
      <c r="V39" s="461">
        <f t="shared" si="15"/>
        <v>1.8278581783000001</v>
      </c>
      <c r="W39" s="461">
        <f t="shared" si="15"/>
        <v>1.8044931262999999</v>
      </c>
      <c r="X39" s="461">
        <f t="shared" si="15"/>
        <v>1.8974530809000001</v>
      </c>
      <c r="Y39" s="461">
        <f t="shared" si="15"/>
        <v>446.86</v>
      </c>
      <c r="Z39" s="461" t="str">
        <f t="shared" si="15"/>
        <v/>
      </c>
      <c r="AA39" s="461">
        <f t="shared" si="15"/>
        <v>463.99</v>
      </c>
      <c r="AB39" s="461" t="str">
        <f t="shared" si="15"/>
        <v/>
      </c>
      <c r="AC39" s="461">
        <f t="shared" si="15"/>
        <v>462.27</v>
      </c>
      <c r="AD39" s="461" t="str">
        <f t="shared" ref="AD39" si="20">IF(AD$20=0,"",AD18)</f>
        <v/>
      </c>
    </row>
    <row r="40" spans="1:30" x14ac:dyDescent="0.25">
      <c r="A40" s="461" t="str">
        <f t="shared" ref="A40:AD40" si="21">IF(A$20=0,"",A19)</f>
        <v/>
      </c>
      <c r="B40" t="s">
        <v>389</v>
      </c>
      <c r="C40" t="s">
        <v>389</v>
      </c>
      <c r="D40" s="461" t="str">
        <f t="shared" si="15"/>
        <v/>
      </c>
      <c r="E40" s="461" t="str">
        <f t="shared" si="15"/>
        <v/>
      </c>
      <c r="F40" s="461">
        <f t="shared" si="15"/>
        <v>37004.517055919263</v>
      </c>
      <c r="G40" s="461" t="str">
        <f t="shared" si="15"/>
        <v/>
      </c>
      <c r="H40" s="461">
        <f t="shared" si="15"/>
        <v>0.56213293576625933</v>
      </c>
      <c r="I40" s="461">
        <f t="shared" si="15"/>
        <v>5.193452647814692E-2</v>
      </c>
      <c r="J40" s="461">
        <f t="shared" si="15"/>
        <v>9.2388335878867328E-2</v>
      </c>
      <c r="K40" s="461" t="str">
        <f t="shared" si="15"/>
        <v/>
      </c>
      <c r="L40" s="461">
        <f t="shared" si="15"/>
        <v>343184815</v>
      </c>
      <c r="M40" s="461" t="str">
        <f t="shared" si="15"/>
        <v/>
      </c>
      <c r="N40" s="461">
        <f t="shared" si="15"/>
        <v>14.487737219208601</v>
      </c>
      <c r="O40" s="461" t="str">
        <f t="shared" si="15"/>
        <v/>
      </c>
      <c r="P40" s="461">
        <f t="shared" si="15"/>
        <v>0.44836527378766672</v>
      </c>
      <c r="Q40" s="461" t="str">
        <f t="shared" si="15"/>
        <v/>
      </c>
      <c r="R40" s="461">
        <f t="shared" si="15"/>
        <v>47.2</v>
      </c>
      <c r="S40" s="461">
        <f t="shared" si="15"/>
        <v>84.9</v>
      </c>
      <c r="T40" s="461" t="str">
        <f t="shared" si="15"/>
        <v/>
      </c>
      <c r="U40" s="461" t="str">
        <f t="shared" si="15"/>
        <v/>
      </c>
      <c r="V40" s="461" t="str">
        <f t="shared" si="15"/>
        <v/>
      </c>
      <c r="W40" s="461" t="str">
        <f t="shared" si="15"/>
        <v/>
      </c>
      <c r="X40" s="461" t="str">
        <f t="shared" si="15"/>
        <v/>
      </c>
      <c r="Y40" s="461" t="str">
        <f t="shared" si="15"/>
        <v/>
      </c>
      <c r="Z40" s="461" t="str">
        <f t="shared" si="15"/>
        <v/>
      </c>
      <c r="AA40" s="461" t="str">
        <f t="shared" si="15"/>
        <v/>
      </c>
      <c r="AB40" s="461" t="str">
        <f t="shared" si="15"/>
        <v/>
      </c>
      <c r="AC40" s="461" t="str">
        <f t="shared" si="15"/>
        <v/>
      </c>
      <c r="AD40" s="461" t="str">
        <f t="shared" si="21"/>
        <v/>
      </c>
    </row>
    <row r="41" spans="1:30" x14ac:dyDescent="0.25">
      <c r="A41" s="461"/>
      <c r="B41" s="461"/>
      <c r="C41" s="461"/>
      <c r="D41" s="461"/>
      <c r="E41" s="461"/>
      <c r="F41" s="461"/>
      <c r="G41" s="461"/>
      <c r="H41" s="461"/>
      <c r="I41" s="461"/>
      <c r="J41" s="461"/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61"/>
      <c r="W41" s="461"/>
      <c r="X41" s="461"/>
      <c r="Y41" s="461"/>
      <c r="Z41" s="461"/>
      <c r="AA41" s="461"/>
      <c r="AB41" s="461"/>
      <c r="AC41" s="461"/>
      <c r="AD41" s="461"/>
    </row>
    <row r="42" spans="1:30" ht="21" x14ac:dyDescent="0.35">
      <c r="A42" s="403" t="s">
        <v>377</v>
      </c>
      <c r="C42" s="414" t="s">
        <v>381</v>
      </c>
    </row>
    <row r="44" spans="1:30" x14ac:dyDescent="0.25">
      <c r="A44" s="461" t="s">
        <v>313</v>
      </c>
      <c r="B44" s="461" t="s">
        <v>39</v>
      </c>
      <c r="C44" s="461" t="s">
        <v>35</v>
      </c>
      <c r="D44" s="461" t="s">
        <v>25</v>
      </c>
      <c r="E44" s="461" t="s">
        <v>31</v>
      </c>
      <c r="F44" s="461" t="s">
        <v>55</v>
      </c>
      <c r="G44" s="461" t="s">
        <v>41</v>
      </c>
      <c r="H44" s="461" t="s">
        <v>27</v>
      </c>
      <c r="I44" s="461" t="s">
        <v>45</v>
      </c>
      <c r="J44" s="461" t="s">
        <v>37</v>
      </c>
      <c r="K44" s="461" t="s">
        <v>29</v>
      </c>
      <c r="L44" s="461" t="s">
        <v>51</v>
      </c>
      <c r="M44" s="461" t="s">
        <v>49</v>
      </c>
      <c r="N44" s="461" t="s">
        <v>53</v>
      </c>
      <c r="O44" s="461" t="s">
        <v>33</v>
      </c>
      <c r="P44" s="461" t="s">
        <v>43</v>
      </c>
      <c r="Q44" s="461" t="s">
        <v>47</v>
      </c>
      <c r="R44" t="s">
        <v>389</v>
      </c>
    </row>
    <row r="45" spans="1:30" x14ac:dyDescent="0.25">
      <c r="A45" s="461" t="s">
        <v>314</v>
      </c>
      <c r="B45" s="461" t="s">
        <v>40</v>
      </c>
      <c r="C45" s="461" t="s">
        <v>36</v>
      </c>
      <c r="D45" s="461" t="s">
        <v>26</v>
      </c>
      <c r="E45" s="461" t="s">
        <v>32</v>
      </c>
      <c r="F45" s="461" t="s">
        <v>56</v>
      </c>
      <c r="G45" s="461" t="s">
        <v>42</v>
      </c>
      <c r="H45" s="461" t="s">
        <v>28</v>
      </c>
      <c r="I45" s="461" t="s">
        <v>46</v>
      </c>
      <c r="J45" s="461" t="s">
        <v>38</v>
      </c>
      <c r="K45" s="461" t="s">
        <v>30</v>
      </c>
      <c r="L45" s="461" t="s">
        <v>52</v>
      </c>
      <c r="M45" s="461" t="s">
        <v>50</v>
      </c>
      <c r="N45" s="461" t="s">
        <v>54</v>
      </c>
      <c r="O45" s="461" t="s">
        <v>34</v>
      </c>
      <c r="P45" s="461" t="s">
        <v>44</v>
      </c>
      <c r="Q45" s="461" t="s">
        <v>48</v>
      </c>
      <c r="R45" t="s">
        <v>389</v>
      </c>
    </row>
    <row r="46" spans="1:30" x14ac:dyDescent="0.25">
      <c r="A46" s="461" t="s">
        <v>356</v>
      </c>
      <c r="B46" s="461" t="s">
        <v>357</v>
      </c>
      <c r="C46" s="461" t="s">
        <v>358</v>
      </c>
      <c r="D46" s="461" t="s">
        <v>360</v>
      </c>
      <c r="E46" s="461" t="s">
        <v>361</v>
      </c>
      <c r="F46" s="461" t="s">
        <v>362</v>
      </c>
      <c r="G46" s="461" t="s">
        <v>363</v>
      </c>
      <c r="H46" s="461" t="s">
        <v>364</v>
      </c>
      <c r="I46" s="461" t="s">
        <v>365</v>
      </c>
      <c r="J46" s="461" t="s">
        <v>367</v>
      </c>
      <c r="K46" s="461" t="s">
        <v>368</v>
      </c>
      <c r="L46" s="461" t="s">
        <v>369</v>
      </c>
      <c r="M46" s="461" t="s">
        <v>370</v>
      </c>
      <c r="N46" s="461" t="s">
        <v>371</v>
      </c>
      <c r="O46" s="461" t="s">
        <v>372</v>
      </c>
      <c r="P46" s="461" t="s">
        <v>373</v>
      </c>
      <c r="Q46" s="461" t="s">
        <v>374</v>
      </c>
      <c r="R46" s="461" t="s">
        <v>388</v>
      </c>
      <c r="S46" s="402"/>
      <c r="T46" s="402"/>
      <c r="U46" s="402"/>
      <c r="V46" s="402"/>
      <c r="W46" s="402"/>
      <c r="X46" s="402"/>
    </row>
    <row r="47" spans="1:30" x14ac:dyDescent="0.25">
      <c r="A47" s="461" t="s">
        <v>180</v>
      </c>
      <c r="B47" s="461" t="s">
        <v>180</v>
      </c>
      <c r="C47" s="461" t="s">
        <v>180</v>
      </c>
      <c r="D47" s="461" t="s">
        <v>180</v>
      </c>
      <c r="E47" s="461" t="s">
        <v>180</v>
      </c>
      <c r="F47" s="461" t="s">
        <v>180</v>
      </c>
      <c r="G47" s="461" t="s">
        <v>180</v>
      </c>
      <c r="H47" s="461" t="s">
        <v>180</v>
      </c>
      <c r="I47" s="461" t="s">
        <v>180</v>
      </c>
      <c r="J47" s="461" t="s">
        <v>180</v>
      </c>
      <c r="K47" s="461" t="s">
        <v>180</v>
      </c>
      <c r="L47" s="461" t="s">
        <v>180</v>
      </c>
      <c r="M47" s="461" t="s">
        <v>180</v>
      </c>
      <c r="N47" s="461" t="s">
        <v>180</v>
      </c>
      <c r="O47" s="461" t="s">
        <v>180</v>
      </c>
      <c r="P47" s="461" t="s">
        <v>180</v>
      </c>
      <c r="Q47" s="461" t="s">
        <v>180</v>
      </c>
      <c r="R47" s="461" t="s">
        <v>180</v>
      </c>
      <c r="S47" s="402"/>
      <c r="T47" s="402"/>
      <c r="U47" s="402"/>
      <c r="V47" s="402"/>
      <c r="W47" s="402"/>
      <c r="X47" s="402"/>
    </row>
    <row r="48" spans="1:30" x14ac:dyDescent="0.25">
      <c r="A48" s="461" t="s">
        <v>331</v>
      </c>
      <c r="B48" s="461">
        <v>45431.344924657547</v>
      </c>
      <c r="C48" s="461">
        <v>44194.457277528934</v>
      </c>
      <c r="D48" s="461">
        <v>43288.454187261937</v>
      </c>
      <c r="E48" s="461">
        <v>26907.456997528865</v>
      </c>
      <c r="F48" s="461">
        <v>21112.580619539895</v>
      </c>
      <c r="G48" s="461">
        <v>42945.696322043361</v>
      </c>
      <c r="H48" s="461">
        <v>37689.983231883576</v>
      </c>
      <c r="I48" s="461">
        <v>18877.757986965516</v>
      </c>
      <c r="J48" s="461">
        <v>86416.076536811146</v>
      </c>
      <c r="K48" s="461">
        <v>32662.180697406562</v>
      </c>
      <c r="L48" s="461">
        <v>19109.933848212724</v>
      </c>
      <c r="M48" s="461">
        <v>100891.71504113676</v>
      </c>
      <c r="N48" s="461">
        <v>16913.286576883424</v>
      </c>
      <c r="O48" s="461">
        <v>49865.000674104675</v>
      </c>
      <c r="P48" s="461">
        <v>21867.048034562336</v>
      </c>
      <c r="Q48" s="461">
        <v>18874.313477014031</v>
      </c>
      <c r="R48" s="461">
        <v>37004.517055919263</v>
      </c>
      <c r="S48" s="402"/>
      <c r="T48" s="402"/>
      <c r="U48" s="402"/>
      <c r="V48" s="402"/>
      <c r="W48" s="402"/>
      <c r="X48" s="402"/>
    </row>
    <row r="49" spans="1:24" x14ac:dyDescent="0.25">
      <c r="A49" s="461" t="s">
        <v>180</v>
      </c>
      <c r="B49" s="461" t="s">
        <v>180</v>
      </c>
      <c r="C49" s="461" t="s">
        <v>180</v>
      </c>
      <c r="D49" s="461" t="s">
        <v>180</v>
      </c>
      <c r="E49" s="461" t="s">
        <v>180</v>
      </c>
      <c r="F49" s="461" t="s">
        <v>180</v>
      </c>
      <c r="G49" s="461" t="s">
        <v>180</v>
      </c>
      <c r="H49" s="461" t="s">
        <v>180</v>
      </c>
      <c r="I49" s="461" t="s">
        <v>180</v>
      </c>
      <c r="J49" s="461" t="s">
        <v>180</v>
      </c>
      <c r="K49" s="461" t="s">
        <v>180</v>
      </c>
      <c r="L49" s="461" t="s">
        <v>180</v>
      </c>
      <c r="M49" s="461" t="s">
        <v>180</v>
      </c>
      <c r="N49" s="461" t="s">
        <v>180</v>
      </c>
      <c r="O49" s="461" t="s">
        <v>180</v>
      </c>
      <c r="P49" s="461" t="s">
        <v>180</v>
      </c>
      <c r="Q49" s="461" t="s">
        <v>180</v>
      </c>
      <c r="R49" s="461" t="s">
        <v>180</v>
      </c>
      <c r="S49" s="402"/>
      <c r="T49" s="402"/>
      <c r="U49" s="402"/>
      <c r="V49" s="402"/>
      <c r="W49" s="402"/>
      <c r="X49" s="402"/>
    </row>
    <row r="50" spans="1:24" x14ac:dyDescent="0.25">
      <c r="A50" s="461" t="s">
        <v>337</v>
      </c>
      <c r="B50" s="461">
        <v>0.59849852844723328</v>
      </c>
      <c r="C50" s="461">
        <v>0.60928661942091078</v>
      </c>
      <c r="D50" s="461">
        <v>0.55941404563283381</v>
      </c>
      <c r="E50" s="461">
        <v>0.51851402988468676</v>
      </c>
      <c r="F50" s="461">
        <v>0.57016959541873546</v>
      </c>
      <c r="G50" s="461">
        <v>0.6319548050988949</v>
      </c>
      <c r="H50" s="461">
        <v>0.62240290601618631</v>
      </c>
      <c r="I50" s="461">
        <v>0.56872263541268775</v>
      </c>
      <c r="J50" s="461">
        <v>0.24929859527203985</v>
      </c>
      <c r="K50" s="461">
        <v>0.59456706568572348</v>
      </c>
      <c r="L50" s="461">
        <v>0.49977151881463738</v>
      </c>
      <c r="M50" s="461">
        <v>0.55722153819576092</v>
      </c>
      <c r="N50" s="461">
        <v>0.54455364297077313</v>
      </c>
      <c r="O50" s="461">
        <v>0.51401526535633935</v>
      </c>
      <c r="P50" s="461">
        <v>0.48444748867189563</v>
      </c>
      <c r="Q50" s="461">
        <v>0.58210732043077318</v>
      </c>
      <c r="R50" s="461">
        <v>0.56213293576625933</v>
      </c>
      <c r="S50" s="402"/>
      <c r="T50" s="402"/>
      <c r="U50" s="402"/>
      <c r="V50" s="402"/>
      <c r="W50" s="402"/>
      <c r="X50" s="402"/>
    </row>
    <row r="51" spans="1:24" x14ac:dyDescent="0.25">
      <c r="A51" s="461" t="s">
        <v>338</v>
      </c>
      <c r="B51" s="461">
        <v>5.5895854123762828E-2</v>
      </c>
      <c r="C51" s="461">
        <v>7.23185934035981E-2</v>
      </c>
      <c r="D51" s="461">
        <v>5.1743941386374455E-2</v>
      </c>
      <c r="E51" s="461">
        <v>4.8002097716036737E-2</v>
      </c>
      <c r="F51" s="461">
        <v>8.280279398598589E-2</v>
      </c>
      <c r="G51" s="461">
        <v>7.1435342831638826E-2</v>
      </c>
      <c r="H51" s="461">
        <v>5.4811823123075261E-2</v>
      </c>
      <c r="I51" s="461">
        <v>4.5456218240411093E-2</v>
      </c>
      <c r="J51" s="461">
        <v>3.0539361663733777E-2</v>
      </c>
      <c r="K51" s="461">
        <v>4.3397335625682806E-2</v>
      </c>
      <c r="L51" s="461">
        <v>6.8814510602722853E-2</v>
      </c>
      <c r="M51" s="461">
        <v>5.954070510521238E-2</v>
      </c>
      <c r="N51" s="461">
        <v>7.5991951154368076E-2</v>
      </c>
      <c r="O51" s="461">
        <v>5.8274834210832717E-2</v>
      </c>
      <c r="P51" s="461">
        <v>4.9723147760054105E-2</v>
      </c>
      <c r="Q51" s="461">
        <v>5.9958081972228641E-2</v>
      </c>
      <c r="R51" s="461">
        <v>5.193452647814692E-2</v>
      </c>
      <c r="S51" s="402"/>
      <c r="T51" s="402"/>
      <c r="U51" s="402"/>
      <c r="V51" s="402"/>
      <c r="W51" s="402"/>
      <c r="X51" s="402"/>
    </row>
    <row r="52" spans="1:24" x14ac:dyDescent="0.25">
      <c r="A52" s="461" t="s">
        <v>322</v>
      </c>
      <c r="B52" s="461">
        <v>9.339346960264229E-2</v>
      </c>
      <c r="C52" s="461">
        <v>0.11869388084106042</v>
      </c>
      <c r="D52" s="461">
        <v>9.2496678963145146E-2</v>
      </c>
      <c r="E52" s="461">
        <v>9.2576275567147176E-2</v>
      </c>
      <c r="F52" s="461">
        <v>0.14522485002935853</v>
      </c>
      <c r="G52" s="461">
        <v>0.11303868924686769</v>
      </c>
      <c r="H52" s="461">
        <v>8.806485733479176E-2</v>
      </c>
      <c r="I52" s="461">
        <v>7.9926866648144329E-2</v>
      </c>
      <c r="J52" s="461">
        <v>0.12250113816489254</v>
      </c>
      <c r="K52" s="461">
        <v>7.2989807425058062E-2</v>
      </c>
      <c r="L52" s="461">
        <v>0.13769194124134509</v>
      </c>
      <c r="M52" s="461">
        <v>0.10685284222501601</v>
      </c>
      <c r="N52" s="461">
        <v>0.13954906396328465</v>
      </c>
      <c r="O52" s="461">
        <v>0.11337179678979743</v>
      </c>
      <c r="P52" s="461">
        <v>0.10263888021459096</v>
      </c>
      <c r="Q52" s="461">
        <v>0.10300176594216036</v>
      </c>
      <c r="R52" s="461">
        <v>9.2388335878867328E-2</v>
      </c>
      <c r="S52" s="402"/>
      <c r="T52" s="402"/>
      <c r="U52" s="402"/>
      <c r="V52" s="402"/>
      <c r="W52" s="402"/>
      <c r="X52" s="402"/>
    </row>
    <row r="53" spans="1:24" x14ac:dyDescent="0.25">
      <c r="A53" s="461" t="s">
        <v>180</v>
      </c>
      <c r="B53" s="461" t="s">
        <v>180</v>
      </c>
      <c r="C53" s="461" t="s">
        <v>180</v>
      </c>
      <c r="D53" s="461" t="s">
        <v>180</v>
      </c>
      <c r="E53" s="461" t="s">
        <v>180</v>
      </c>
      <c r="F53" s="461" t="s">
        <v>180</v>
      </c>
      <c r="G53" s="461" t="s">
        <v>180</v>
      </c>
      <c r="H53" s="461" t="s">
        <v>180</v>
      </c>
      <c r="I53" s="461" t="s">
        <v>180</v>
      </c>
      <c r="J53" s="461" t="s">
        <v>180</v>
      </c>
      <c r="K53" s="461" t="s">
        <v>180</v>
      </c>
      <c r="L53" s="461" t="s">
        <v>180</v>
      </c>
      <c r="M53" s="461" t="s">
        <v>180</v>
      </c>
      <c r="N53" s="461" t="s">
        <v>180</v>
      </c>
      <c r="O53" s="461" t="s">
        <v>180</v>
      </c>
      <c r="P53" s="461" t="s">
        <v>180</v>
      </c>
      <c r="Q53" s="461" t="s">
        <v>180</v>
      </c>
      <c r="R53" s="461" t="s">
        <v>180</v>
      </c>
    </row>
    <row r="54" spans="1:24" x14ac:dyDescent="0.25">
      <c r="A54" s="461" t="s">
        <v>382</v>
      </c>
      <c r="B54" s="461">
        <v>2.6734597799730735E-2</v>
      </c>
      <c r="C54" s="461">
        <v>3.4368073657338245E-2</v>
      </c>
      <c r="D54" s="461">
        <v>0.24366047489601195</v>
      </c>
      <c r="E54" s="461">
        <v>0.14221823013934926</v>
      </c>
      <c r="F54" s="461">
        <v>3.998839517418625E-3</v>
      </c>
      <c r="G54" s="461">
        <v>1.637576534381336E-2</v>
      </c>
      <c r="H54" s="461">
        <v>0.19966242678890089</v>
      </c>
      <c r="I54" s="461">
        <v>3.0282776351861607E-2</v>
      </c>
      <c r="J54" s="461">
        <v>1.5677596341201753E-2</v>
      </c>
      <c r="K54" s="461">
        <v>0.17178120191594143</v>
      </c>
      <c r="L54" s="461">
        <v>8.4154510158032485E-3</v>
      </c>
      <c r="M54" s="461">
        <v>1.9727271441191243E-3</v>
      </c>
      <c r="N54" s="461">
        <v>5.4376648337427164E-3</v>
      </c>
      <c r="O54" s="461">
        <v>5.243308332275716E-2</v>
      </c>
      <c r="P54" s="461">
        <v>3.1181822540720515E-2</v>
      </c>
      <c r="Q54" s="461">
        <v>1.5799268391289398E-2</v>
      </c>
      <c r="R54" s="461">
        <v>343184815</v>
      </c>
    </row>
    <row r="55" spans="1:24" x14ac:dyDescent="0.25">
      <c r="A55" s="461" t="s">
        <v>180</v>
      </c>
      <c r="B55" s="461" t="s">
        <v>180</v>
      </c>
      <c r="C55" s="461" t="s">
        <v>180</v>
      </c>
      <c r="D55" s="461" t="s">
        <v>180</v>
      </c>
      <c r="E55" s="461" t="s">
        <v>180</v>
      </c>
      <c r="F55" s="461" t="s">
        <v>180</v>
      </c>
      <c r="G55" s="461" t="s">
        <v>180</v>
      </c>
      <c r="H55" s="461" t="s">
        <v>180</v>
      </c>
      <c r="I55" s="461" t="s">
        <v>180</v>
      </c>
      <c r="J55" s="461" t="s">
        <v>180</v>
      </c>
      <c r="K55" s="461" t="s">
        <v>180</v>
      </c>
      <c r="L55" s="461" t="s">
        <v>180</v>
      </c>
      <c r="M55" s="461" t="s">
        <v>180</v>
      </c>
      <c r="N55" s="461" t="s">
        <v>180</v>
      </c>
      <c r="O55" s="461" t="s">
        <v>180</v>
      </c>
      <c r="P55" s="461" t="s">
        <v>180</v>
      </c>
      <c r="Q55" s="461" t="s">
        <v>180</v>
      </c>
      <c r="R55" s="461" t="s">
        <v>180</v>
      </c>
    </row>
    <row r="56" spans="1:24" x14ac:dyDescent="0.25">
      <c r="A56" s="461" t="s">
        <v>317</v>
      </c>
      <c r="B56" s="461">
        <v>13.215999999999999</v>
      </c>
      <c r="C56" s="461">
        <v>16.401</v>
      </c>
      <c r="D56" s="461">
        <v>13.962</v>
      </c>
      <c r="E56" s="461">
        <v>13.409000000000001</v>
      </c>
      <c r="F56" s="461">
        <v>15.798</v>
      </c>
      <c r="G56" s="461">
        <v>14.394</v>
      </c>
      <c r="H56" s="461">
        <v>17.088000000000001</v>
      </c>
      <c r="I56" s="461">
        <v>16.04</v>
      </c>
      <c r="J56" s="461">
        <v>12.881</v>
      </c>
      <c r="K56" s="461">
        <v>12.317</v>
      </c>
      <c r="L56" s="461">
        <v>15.593999999999999</v>
      </c>
      <c r="M56" s="461">
        <v>14.731</v>
      </c>
      <c r="N56" s="461">
        <v>16.21</v>
      </c>
      <c r="O56" s="461">
        <v>15.218999999999999</v>
      </c>
      <c r="P56" s="461">
        <v>14.977</v>
      </c>
      <c r="Q56" s="461">
        <v>19.154</v>
      </c>
      <c r="R56" s="461">
        <v>14.487737219208601</v>
      </c>
    </row>
    <row r="57" spans="1:24" x14ac:dyDescent="0.25">
      <c r="A57" s="461" t="s">
        <v>180</v>
      </c>
      <c r="B57" s="461" t="s">
        <v>180</v>
      </c>
      <c r="C57" s="461" t="s">
        <v>180</v>
      </c>
      <c r="D57" s="461" t="s">
        <v>180</v>
      </c>
      <c r="E57" s="461" t="s">
        <v>180</v>
      </c>
      <c r="F57" s="461" t="s">
        <v>180</v>
      </c>
      <c r="G57" s="461" t="s">
        <v>180</v>
      </c>
      <c r="H57" s="461" t="s">
        <v>180</v>
      </c>
      <c r="I57" s="461" t="s">
        <v>180</v>
      </c>
      <c r="J57" s="461" t="s">
        <v>180</v>
      </c>
      <c r="K57" s="461" t="s">
        <v>180</v>
      </c>
      <c r="L57" s="461" t="s">
        <v>180</v>
      </c>
      <c r="M57" s="461" t="s">
        <v>180</v>
      </c>
      <c r="N57" s="461" t="s">
        <v>180</v>
      </c>
      <c r="O57" s="461" t="s">
        <v>180</v>
      </c>
      <c r="P57" s="461" t="s">
        <v>180</v>
      </c>
      <c r="Q57" s="461" t="s">
        <v>180</v>
      </c>
      <c r="R57" s="461" t="s">
        <v>180</v>
      </c>
    </row>
    <row r="58" spans="1:24" x14ac:dyDescent="0.25">
      <c r="A58" s="461" t="s">
        <v>340</v>
      </c>
      <c r="B58" s="461">
        <v>0.48248377716250085</v>
      </c>
      <c r="C58" s="461">
        <v>0.48178957137739564</v>
      </c>
      <c r="D58" s="461">
        <v>0.45191600256812697</v>
      </c>
      <c r="E58" s="461">
        <v>0.41459908265737361</v>
      </c>
      <c r="F58" s="461">
        <v>0.40559034214564282</v>
      </c>
      <c r="G58" s="461">
        <v>0.23866728563521655</v>
      </c>
      <c r="H58" s="461">
        <v>0.47958312365763017</v>
      </c>
      <c r="I58" s="461">
        <v>0.44210479314872136</v>
      </c>
      <c r="J58" s="461">
        <v>0.48771598845673697</v>
      </c>
      <c r="K58" s="461">
        <v>0.45634545123811354</v>
      </c>
      <c r="L58" s="461">
        <v>0.42825654541521063</v>
      </c>
      <c r="M58" s="461">
        <v>0.47941283689116565</v>
      </c>
      <c r="N58" s="461">
        <v>0.44368781852206451</v>
      </c>
      <c r="O58" s="461">
        <v>0.4542615215278476</v>
      </c>
      <c r="P58" s="461">
        <v>0.40617109044500804</v>
      </c>
      <c r="Q58" s="461">
        <v>0.42127627681767338</v>
      </c>
      <c r="R58" s="461">
        <v>0.44836527378766672</v>
      </c>
    </row>
    <row r="59" spans="1:24" x14ac:dyDescent="0.25">
      <c r="A59" s="461" t="s">
        <v>180</v>
      </c>
      <c r="B59" s="461" t="s">
        <v>180</v>
      </c>
      <c r="C59" s="461" t="s">
        <v>180</v>
      </c>
      <c r="D59" s="461" t="s">
        <v>180</v>
      </c>
      <c r="E59" s="461" t="s">
        <v>180</v>
      </c>
      <c r="F59" s="461" t="s">
        <v>180</v>
      </c>
      <c r="G59" s="461" t="s">
        <v>180</v>
      </c>
      <c r="H59" s="461" t="s">
        <v>180</v>
      </c>
      <c r="I59" s="461" t="s">
        <v>180</v>
      </c>
      <c r="J59" s="461" t="s">
        <v>180</v>
      </c>
      <c r="K59" s="461" t="s">
        <v>180</v>
      </c>
      <c r="L59" s="461" t="s">
        <v>180</v>
      </c>
      <c r="M59" s="461" t="s">
        <v>180</v>
      </c>
      <c r="N59" s="461" t="s">
        <v>180</v>
      </c>
      <c r="O59" s="461" t="s">
        <v>180</v>
      </c>
      <c r="P59" s="461" t="s">
        <v>180</v>
      </c>
      <c r="Q59" s="461" t="s">
        <v>180</v>
      </c>
      <c r="R59" s="461" t="s">
        <v>180</v>
      </c>
    </row>
    <row r="60" spans="1:24" x14ac:dyDescent="0.25">
      <c r="A60" s="461" t="s">
        <v>324</v>
      </c>
      <c r="B60" s="461">
        <v>47.2</v>
      </c>
      <c r="C60" s="461">
        <v>108.7</v>
      </c>
      <c r="D60" s="461">
        <v>59.8</v>
      </c>
      <c r="E60" s="461">
        <v>55.7</v>
      </c>
      <c r="F60" s="461">
        <v>16.5</v>
      </c>
      <c r="G60" s="461">
        <v>33.1</v>
      </c>
      <c r="H60" s="461">
        <v>71.900000000000006</v>
      </c>
      <c r="I60" s="461">
        <v>114.8</v>
      </c>
      <c r="J60" s="461">
        <v>70.7</v>
      </c>
      <c r="K60" s="461">
        <v>105.9</v>
      </c>
      <c r="L60" s="461">
        <v>0</v>
      </c>
      <c r="M60" s="461">
        <v>18.2</v>
      </c>
      <c r="N60" s="461">
        <v>7.4</v>
      </c>
      <c r="O60" s="461">
        <v>54.9</v>
      </c>
      <c r="P60" s="461">
        <v>68.2</v>
      </c>
      <c r="Q60" s="461">
        <v>0</v>
      </c>
      <c r="R60" s="461">
        <v>47.2</v>
      </c>
    </row>
    <row r="61" spans="1:24" x14ac:dyDescent="0.25">
      <c r="A61" s="461" t="s">
        <v>323</v>
      </c>
      <c r="B61" s="461">
        <v>84.9</v>
      </c>
      <c r="C61" s="461">
        <v>108.2</v>
      </c>
      <c r="D61" s="461">
        <v>62.3</v>
      </c>
      <c r="E61" s="461">
        <v>114</v>
      </c>
      <c r="F61" s="461">
        <v>55.8</v>
      </c>
      <c r="G61" s="461">
        <v>47.1</v>
      </c>
      <c r="H61" s="461">
        <v>119.9</v>
      </c>
      <c r="I61" s="461">
        <v>179.2</v>
      </c>
      <c r="J61" s="461">
        <v>86.1</v>
      </c>
      <c r="K61" s="461">
        <v>133.9</v>
      </c>
      <c r="L61" s="461">
        <v>0</v>
      </c>
      <c r="M61" s="461">
        <v>31.8</v>
      </c>
      <c r="N61" s="461">
        <v>29.2</v>
      </c>
      <c r="O61" s="461">
        <v>52.1</v>
      </c>
      <c r="P61" s="461">
        <v>104.5</v>
      </c>
      <c r="Q61" s="461">
        <v>61.8</v>
      </c>
      <c r="R61" s="461">
        <v>84.9</v>
      </c>
    </row>
    <row r="62" spans="1:24" x14ac:dyDescent="0.25">
      <c r="A62" s="461" t="s">
        <v>180</v>
      </c>
      <c r="B62" s="461" t="s">
        <v>180</v>
      </c>
      <c r="C62" s="461" t="s">
        <v>180</v>
      </c>
      <c r="D62" s="461" t="s">
        <v>180</v>
      </c>
      <c r="E62" s="461" t="s">
        <v>180</v>
      </c>
      <c r="F62" s="461" t="s">
        <v>180</v>
      </c>
      <c r="G62" s="461" t="s">
        <v>180</v>
      </c>
      <c r="H62" s="461" t="s">
        <v>180</v>
      </c>
      <c r="I62" s="461" t="s">
        <v>180</v>
      </c>
      <c r="J62" s="461" t="s">
        <v>180</v>
      </c>
      <c r="K62" s="461" t="s">
        <v>180</v>
      </c>
      <c r="L62" s="461" t="s">
        <v>180</v>
      </c>
      <c r="M62" s="461" t="s">
        <v>180</v>
      </c>
      <c r="N62" s="461" t="s">
        <v>180</v>
      </c>
      <c r="O62" s="461" t="s">
        <v>180</v>
      </c>
      <c r="P62" s="461" t="s">
        <v>180</v>
      </c>
      <c r="Q62" s="461" t="s">
        <v>180</v>
      </c>
      <c r="R62" s="461" t="s">
        <v>180</v>
      </c>
    </row>
    <row r="63" spans="1:24" x14ac:dyDescent="0.25">
      <c r="A63" s="461" t="s">
        <v>333</v>
      </c>
      <c r="B63" s="461">
        <v>11.5372289153</v>
      </c>
      <c r="C63" s="461">
        <v>15.225811827699999</v>
      </c>
      <c r="D63" s="461">
        <v>16.7043933299</v>
      </c>
      <c r="E63" s="461">
        <v>12.875189453100001</v>
      </c>
      <c r="F63" s="461">
        <v>10.6499642737</v>
      </c>
      <c r="G63" s="461">
        <v>7.5088978515000004</v>
      </c>
      <c r="H63" s="461">
        <v>16.796610916300001</v>
      </c>
      <c r="I63" s="461">
        <v>25.742357904799999</v>
      </c>
      <c r="J63" s="461">
        <v>15.5322921324</v>
      </c>
      <c r="K63" s="461">
        <v>12.935744405099999</v>
      </c>
      <c r="L63" s="461">
        <v>14.3510345567</v>
      </c>
      <c r="M63" s="461">
        <v>17.4126372295</v>
      </c>
      <c r="N63" s="461">
        <v>5.2031854466</v>
      </c>
      <c r="O63" s="461">
        <v>20.195382677800001</v>
      </c>
      <c r="P63" s="461">
        <v>13.828109142900001</v>
      </c>
      <c r="Q63" s="461">
        <v>22.183581170499998</v>
      </c>
      <c r="R63" s="461"/>
    </row>
    <row r="64" spans="1:24" x14ac:dyDescent="0.25">
      <c r="A64" s="461" t="s">
        <v>334</v>
      </c>
      <c r="B64" s="461">
        <v>1.7502383829999999</v>
      </c>
      <c r="C64" s="461">
        <v>1.7557201982999999</v>
      </c>
      <c r="D64" s="461">
        <v>1.7921093633</v>
      </c>
      <c r="E64" s="461">
        <v>1.6547201544000001</v>
      </c>
      <c r="F64" s="461">
        <v>1.5692036342</v>
      </c>
      <c r="G64" s="461">
        <v>1.6175987469999999</v>
      </c>
      <c r="H64" s="461">
        <v>1.7720344207000001</v>
      </c>
      <c r="I64" s="461">
        <v>1.7309711646999999</v>
      </c>
      <c r="J64" s="461">
        <v>1.748055017</v>
      </c>
      <c r="K64" s="461">
        <v>1.6767926154999999</v>
      </c>
      <c r="L64" s="461">
        <v>1.6616509155999999</v>
      </c>
      <c r="M64" s="461">
        <v>1.74</v>
      </c>
      <c r="N64" s="461">
        <v>1.5663896199</v>
      </c>
      <c r="O64" s="461">
        <v>1.8697845188</v>
      </c>
      <c r="P64" s="461">
        <v>1.6552707077</v>
      </c>
      <c r="Q64" s="461">
        <v>1.8278581783000001</v>
      </c>
      <c r="R64" s="461"/>
    </row>
    <row r="65" spans="1:18" x14ac:dyDescent="0.25">
      <c r="A65" s="461" t="s">
        <v>335</v>
      </c>
      <c r="B65" s="461">
        <v>1.6396316453999999</v>
      </c>
      <c r="C65" s="461">
        <v>1.7069575742</v>
      </c>
      <c r="D65" s="461">
        <v>1.7086715054999999</v>
      </c>
      <c r="E65" s="461">
        <v>1.6275704593</v>
      </c>
      <c r="F65" s="461">
        <v>1.5425740539999999</v>
      </c>
      <c r="G65" s="461">
        <v>1.5359374053999999</v>
      </c>
      <c r="H65" s="461">
        <v>1.6767086066000001</v>
      </c>
      <c r="I65" s="461">
        <v>1.6643994125999999</v>
      </c>
      <c r="J65" s="461">
        <v>1.6795388846999999</v>
      </c>
      <c r="K65" s="461">
        <v>1.649652812</v>
      </c>
      <c r="L65" s="461">
        <v>1.6249496369</v>
      </c>
      <c r="M65" s="461">
        <v>1.73</v>
      </c>
      <c r="N65" s="461">
        <v>1.5459453532</v>
      </c>
      <c r="O65" s="461">
        <v>1.8119411728999999</v>
      </c>
      <c r="P65" s="461">
        <v>1.6556769660999999</v>
      </c>
      <c r="Q65" s="461">
        <v>1.8044931262999999</v>
      </c>
      <c r="R65" s="461"/>
    </row>
    <row r="66" spans="1:18" x14ac:dyDescent="0.25">
      <c r="A66" s="461" t="s">
        <v>336</v>
      </c>
      <c r="B66" s="461">
        <v>1.7709555340000001</v>
      </c>
      <c r="C66" s="461">
        <v>1.8131335047999999</v>
      </c>
      <c r="D66" s="461">
        <v>1.8112914036000001</v>
      </c>
      <c r="E66" s="461">
        <v>1.7231081473000001</v>
      </c>
      <c r="F66" s="461">
        <v>1.6512440806999999</v>
      </c>
      <c r="G66" s="461">
        <v>1.5669959929999999</v>
      </c>
      <c r="H66" s="461">
        <v>1.8375631449000001</v>
      </c>
      <c r="I66" s="461">
        <v>1.7773294252</v>
      </c>
      <c r="J66" s="461">
        <v>1.8053552531999999</v>
      </c>
      <c r="K66" s="461">
        <v>1.6735493309</v>
      </c>
      <c r="L66" s="461">
        <v>1.7029727861999999</v>
      </c>
      <c r="M66" s="461">
        <v>1.9</v>
      </c>
      <c r="N66" s="461">
        <v>1.6193542053000001</v>
      </c>
      <c r="O66" s="461">
        <v>1.9962742802</v>
      </c>
      <c r="P66" s="461">
        <v>1.6897239921</v>
      </c>
      <c r="Q66" s="461">
        <v>1.8974530809000001</v>
      </c>
      <c r="R66" s="461"/>
    </row>
    <row r="67" spans="1:18" x14ac:dyDescent="0.25">
      <c r="A67" s="461" t="s">
        <v>330</v>
      </c>
      <c r="B67" s="461">
        <v>490.22</v>
      </c>
      <c r="C67" s="461">
        <v>478.85</v>
      </c>
      <c r="D67" s="461">
        <v>479.79</v>
      </c>
      <c r="E67" s="461">
        <v>474.31</v>
      </c>
      <c r="F67" s="461">
        <v>474.57</v>
      </c>
      <c r="G67" s="461">
        <v>516.01</v>
      </c>
      <c r="H67" s="461">
        <v>473.85</v>
      </c>
      <c r="I67" s="461">
        <v>438.44</v>
      </c>
      <c r="J67" s="461">
        <v>480.41</v>
      </c>
      <c r="K67" s="461">
        <v>481.6</v>
      </c>
      <c r="L67" s="461">
        <v>471.83</v>
      </c>
      <c r="M67" s="461">
        <v>469.98538925380001</v>
      </c>
      <c r="N67" s="461">
        <v>511.03</v>
      </c>
      <c r="O67" s="461">
        <v>459.24</v>
      </c>
      <c r="P67" s="461">
        <v>476.59</v>
      </c>
      <c r="Q67" s="461">
        <v>446.86</v>
      </c>
      <c r="R67" s="461"/>
    </row>
    <row r="68" spans="1:18" x14ac:dyDescent="0.25">
      <c r="A68" s="461" t="s">
        <v>180</v>
      </c>
      <c r="B68" s="461" t="s">
        <v>180</v>
      </c>
      <c r="C68" s="461" t="s">
        <v>180</v>
      </c>
      <c r="D68" s="461" t="s">
        <v>180</v>
      </c>
      <c r="E68" s="461" t="s">
        <v>180</v>
      </c>
      <c r="F68" s="461" t="s">
        <v>180</v>
      </c>
      <c r="G68" s="461" t="s">
        <v>180</v>
      </c>
      <c r="H68" s="461" t="s">
        <v>180</v>
      </c>
      <c r="I68" s="461" t="s">
        <v>180</v>
      </c>
      <c r="J68" s="461" t="s">
        <v>180</v>
      </c>
      <c r="K68" s="461" t="s">
        <v>180</v>
      </c>
      <c r="L68" s="461" t="s">
        <v>180</v>
      </c>
      <c r="M68" s="461" t="s">
        <v>180</v>
      </c>
      <c r="N68" s="461" t="s">
        <v>180</v>
      </c>
      <c r="O68" s="461" t="s">
        <v>180</v>
      </c>
      <c r="P68" s="461" t="s">
        <v>180</v>
      </c>
      <c r="Q68" s="461" t="s">
        <v>180</v>
      </c>
      <c r="R68" s="461"/>
    </row>
    <row r="69" spans="1:18" x14ac:dyDescent="0.25">
      <c r="A69" s="461" t="s">
        <v>326</v>
      </c>
      <c r="B69" s="461">
        <v>484.14</v>
      </c>
      <c r="C69" s="461">
        <v>489.49</v>
      </c>
      <c r="D69" s="461">
        <v>474.83</v>
      </c>
      <c r="E69" s="461">
        <v>473.14</v>
      </c>
      <c r="F69" s="461">
        <v>483.16</v>
      </c>
      <c r="G69" s="461">
        <v>491.65</v>
      </c>
      <c r="H69" s="461">
        <v>473.94</v>
      </c>
      <c r="I69" s="461">
        <v>430.15</v>
      </c>
      <c r="J69" s="461">
        <v>487.27</v>
      </c>
      <c r="K69" s="461">
        <v>471.26</v>
      </c>
      <c r="L69" s="461">
        <v>475.15</v>
      </c>
      <c r="M69" s="461">
        <v>483.4214850079</v>
      </c>
      <c r="N69" s="461">
        <v>509.95</v>
      </c>
      <c r="O69" s="461">
        <v>492.68</v>
      </c>
      <c r="P69" s="461">
        <v>471.91</v>
      </c>
      <c r="Q69" s="461">
        <v>463.99</v>
      </c>
      <c r="R69" s="461"/>
    </row>
    <row r="70" spans="1:18" x14ac:dyDescent="0.25">
      <c r="A70" s="461" t="s">
        <v>180</v>
      </c>
      <c r="B70" s="461" t="s">
        <v>180</v>
      </c>
      <c r="C70" s="461" t="s">
        <v>180</v>
      </c>
      <c r="D70" s="461" t="s">
        <v>180</v>
      </c>
      <c r="E70" s="461" t="s">
        <v>180</v>
      </c>
      <c r="F70" s="461" t="s">
        <v>180</v>
      </c>
      <c r="G70" s="461" t="s">
        <v>180</v>
      </c>
      <c r="H70" s="461" t="s">
        <v>180</v>
      </c>
      <c r="I70" s="461" t="s">
        <v>180</v>
      </c>
      <c r="J70" s="461" t="s">
        <v>180</v>
      </c>
      <c r="K70" s="461" t="s">
        <v>180</v>
      </c>
      <c r="L70" s="461" t="s">
        <v>180</v>
      </c>
      <c r="M70" s="461" t="s">
        <v>180</v>
      </c>
      <c r="N70" s="461" t="s">
        <v>180</v>
      </c>
      <c r="O70" s="461" t="s">
        <v>180</v>
      </c>
      <c r="P70" s="461" t="s">
        <v>180</v>
      </c>
      <c r="Q70" s="461" t="s">
        <v>180</v>
      </c>
      <c r="R70" s="461"/>
    </row>
    <row r="71" spans="1:18" x14ac:dyDescent="0.25">
      <c r="A71" s="461" t="s">
        <v>328</v>
      </c>
      <c r="B71" s="461">
        <v>510.96</v>
      </c>
      <c r="C71" s="461">
        <v>490.58</v>
      </c>
      <c r="D71" s="461">
        <v>492.43</v>
      </c>
      <c r="E71" s="461">
        <v>484.53</v>
      </c>
      <c r="F71" s="461">
        <v>493.84</v>
      </c>
      <c r="G71" s="461">
        <v>503.85</v>
      </c>
      <c r="H71" s="461">
        <v>487.23</v>
      </c>
      <c r="I71" s="461">
        <v>440.79</v>
      </c>
      <c r="J71" s="461">
        <v>491.27</v>
      </c>
      <c r="K71" s="461">
        <v>477.46</v>
      </c>
      <c r="L71" s="461">
        <v>484.46</v>
      </c>
      <c r="M71" s="461">
        <v>476.7694059154</v>
      </c>
      <c r="N71" s="461">
        <v>525.80999999999995</v>
      </c>
      <c r="O71" s="461">
        <v>488.32</v>
      </c>
      <c r="P71" s="461">
        <v>484.37</v>
      </c>
      <c r="Q71" s="461">
        <v>462.27</v>
      </c>
      <c r="R71" s="461"/>
    </row>
    <row r="74" spans="1:18" ht="18.75" x14ac:dyDescent="0.3">
      <c r="A74" s="403" t="s">
        <v>378</v>
      </c>
    </row>
    <row r="76" spans="1:18" x14ac:dyDescent="0.25">
      <c r="A76" s="462" t="s">
        <v>313</v>
      </c>
      <c r="B76" s="462" t="s">
        <v>39</v>
      </c>
      <c r="C76" s="462" t="s">
        <v>35</v>
      </c>
      <c r="D76" s="462" t="s">
        <v>25</v>
      </c>
      <c r="E76" s="462" t="s">
        <v>31</v>
      </c>
      <c r="F76" s="462" t="s">
        <v>55</v>
      </c>
      <c r="G76" s="462" t="s">
        <v>41</v>
      </c>
      <c r="H76" s="462" t="s">
        <v>27</v>
      </c>
      <c r="I76" s="462" t="s">
        <v>45</v>
      </c>
      <c r="J76" s="462" t="s">
        <v>37</v>
      </c>
      <c r="K76" s="462" t="s">
        <v>29</v>
      </c>
      <c r="L76" s="462" t="s">
        <v>51</v>
      </c>
      <c r="M76" s="462" t="s">
        <v>49</v>
      </c>
      <c r="N76" s="462" t="s">
        <v>53</v>
      </c>
      <c r="O76" s="462" t="s">
        <v>33</v>
      </c>
      <c r="P76" s="462" t="s">
        <v>43</v>
      </c>
      <c r="Q76" s="462" t="s">
        <v>47</v>
      </c>
      <c r="R76" t="s">
        <v>389</v>
      </c>
    </row>
    <row r="77" spans="1:18" x14ac:dyDescent="0.25">
      <c r="A77" s="462" t="s">
        <v>314</v>
      </c>
      <c r="B77" t="s">
        <v>40</v>
      </c>
      <c r="C77" t="s">
        <v>36</v>
      </c>
      <c r="D77" t="s">
        <v>26</v>
      </c>
      <c r="E77" t="s">
        <v>32</v>
      </c>
      <c r="F77" t="s">
        <v>56</v>
      </c>
      <c r="G77" t="s">
        <v>42</v>
      </c>
      <c r="H77" t="s">
        <v>28</v>
      </c>
      <c r="I77" t="s">
        <v>46</v>
      </c>
      <c r="J77" t="s">
        <v>38</v>
      </c>
      <c r="K77" t="s">
        <v>30</v>
      </c>
      <c r="L77" t="s">
        <v>52</v>
      </c>
      <c r="M77" t="s">
        <v>50</v>
      </c>
      <c r="N77" t="s">
        <v>54</v>
      </c>
      <c r="O77" t="s">
        <v>34</v>
      </c>
      <c r="P77" t="s">
        <v>44</v>
      </c>
      <c r="Q77" t="s">
        <v>379</v>
      </c>
      <c r="R77" t="s">
        <v>389</v>
      </c>
    </row>
    <row r="78" spans="1:18" x14ac:dyDescent="0.25">
      <c r="A78" s="462" t="s">
        <v>356</v>
      </c>
      <c r="B78" s="402" t="s">
        <v>357</v>
      </c>
      <c r="C78" s="402" t="s">
        <v>358</v>
      </c>
      <c r="D78" s="402" t="s">
        <v>360</v>
      </c>
      <c r="E78" s="402" t="s">
        <v>361</v>
      </c>
      <c r="F78" s="402" t="s">
        <v>362</v>
      </c>
      <c r="G78" s="402" t="s">
        <v>363</v>
      </c>
      <c r="H78" s="402" t="s">
        <v>364</v>
      </c>
      <c r="I78" s="402" t="s">
        <v>365</v>
      </c>
      <c r="J78" s="402" t="s">
        <v>367</v>
      </c>
      <c r="K78" s="402" t="s">
        <v>368</v>
      </c>
      <c r="L78" s="402" t="s">
        <v>369</v>
      </c>
      <c r="M78" s="402" t="s">
        <v>370</v>
      </c>
      <c r="N78" s="402" t="s">
        <v>371</v>
      </c>
      <c r="O78" s="402" t="s">
        <v>372</v>
      </c>
      <c r="P78" s="402" t="s">
        <v>373</v>
      </c>
      <c r="Q78" s="402" t="s">
        <v>374</v>
      </c>
      <c r="R78" t="s">
        <v>380</v>
      </c>
    </row>
    <row r="79" spans="1:18" ht="30" x14ac:dyDescent="0.25">
      <c r="A79" s="462" t="s">
        <v>390</v>
      </c>
      <c r="B79" s="463" t="str">
        <f>B78&amp;B77</f>
        <v>:at:Autriche</v>
      </c>
      <c r="C79" s="463" t="str">
        <f t="shared" ref="C79:P79" si="22">C78&amp;C77</f>
        <v>:be:Belgique</v>
      </c>
      <c r="D79" s="463" t="str">
        <f t="shared" si="22"/>
        <v>:de:Allemagne</v>
      </c>
      <c r="E79" s="463" t="str">
        <f t="shared" si="22"/>
        <v>:es:Espagne</v>
      </c>
      <c r="F79" s="463" t="str">
        <f t="shared" si="22"/>
        <v>:ee:Estonie</v>
      </c>
      <c r="G79" s="463" t="str">
        <f t="shared" si="22"/>
        <v>:fi:Finlande</v>
      </c>
      <c r="H79" s="463" t="str">
        <f t="shared" si="22"/>
        <v>:fr:France</v>
      </c>
      <c r="I79" s="463" t="str">
        <f t="shared" si="22"/>
        <v>:gr:GrÃ¨ce</v>
      </c>
      <c r="J79" s="463" t="str">
        <f t="shared" si="22"/>
        <v>:ie:Irlande</v>
      </c>
      <c r="K79" s="463" t="str">
        <f t="shared" si="22"/>
        <v>:it:Italie</v>
      </c>
      <c r="L79" s="463" t="str">
        <f t="shared" si="22"/>
        <v>:lt:Lituanie</v>
      </c>
      <c r="M79" s="463" t="str">
        <f t="shared" si="22"/>
        <v>:lu:Luxembourg</v>
      </c>
      <c r="N79" s="463" t="str">
        <f t="shared" si="22"/>
        <v>:lv:Lettonie</v>
      </c>
      <c r="O79" s="463" t="str">
        <f t="shared" si="22"/>
        <v>:nl:Pays-Bas</v>
      </c>
      <c r="P79" s="463" t="str">
        <f t="shared" si="22"/>
        <v>:pt:Portugal</v>
      </c>
      <c r="Q79" s="463" t="str">
        <f>Q78&amp;Q77</f>
        <v>:sk:Rép. slovaque</v>
      </c>
      <c r="R79" s="463" t="str">
        <f>R78&amp;R77</f>
        <v>:eu: 16Pays</v>
      </c>
    </row>
    <row r="80" spans="1:18" x14ac:dyDescent="0.25">
      <c r="A80" s="462"/>
      <c r="B80" s="404" t="str">
        <f t="array" ref="B80:R80">IF(B47:R47="","",(B47:R47-MIN(B47:Q47))/(MAX(B47:Q47)-MIN(B47:Q47)))</f>
        <v/>
      </c>
      <c r="C80" s="404" t="str">
        <v/>
      </c>
      <c r="D80" s="404" t="str">
        <v/>
      </c>
      <c r="E80" s="404" t="str">
        <v/>
      </c>
      <c r="F80" s="404" t="str">
        <v/>
      </c>
      <c r="G80" s="404" t="str">
        <v/>
      </c>
      <c r="H80" s="404" t="str">
        <v/>
      </c>
      <c r="I80" s="404" t="str">
        <v/>
      </c>
      <c r="J80" s="404" t="str">
        <v/>
      </c>
      <c r="K80" s="404" t="str">
        <v/>
      </c>
      <c r="L80" s="404" t="str">
        <v/>
      </c>
      <c r="M80" s="404" t="str">
        <v/>
      </c>
      <c r="N80" s="404" t="str">
        <v/>
      </c>
      <c r="O80" s="404" t="str">
        <v/>
      </c>
      <c r="P80" s="404" t="str">
        <v/>
      </c>
      <c r="Q80" s="404" t="str">
        <v/>
      </c>
      <c r="R80" s="41" t="str">
        <v/>
      </c>
    </row>
    <row r="81" spans="1:18" x14ac:dyDescent="0.25">
      <c r="A81" s="462" t="s">
        <v>331</v>
      </c>
      <c r="B81" s="404">
        <f t="array" ref="B81:R81">IF(B48:R48="","",(B48:R48-MIN(B48:Q48))/(MAX(B48:Q48)-MIN(B48:Q48)))</f>
        <v>0.33958790214695739</v>
      </c>
      <c r="C81" s="404">
        <v>0.32485926683253119</v>
      </c>
      <c r="D81" s="404">
        <v>0.3140707452224531</v>
      </c>
      <c r="E81" s="404">
        <v>0.11900878122409266</v>
      </c>
      <c r="F81" s="404">
        <v>5.0004437085220788E-2</v>
      </c>
      <c r="G81" s="404">
        <v>0.30998924630080471</v>
      </c>
      <c r="H81" s="404">
        <v>0.24740516147958233</v>
      </c>
      <c r="I81" s="404">
        <v>2.339257171165449E-2</v>
      </c>
      <c r="J81" s="404">
        <v>0.82762670403522276</v>
      </c>
      <c r="K81" s="404">
        <v>0.18753499450429567</v>
      </c>
      <c r="L81" s="404">
        <v>2.6157280047986797E-2</v>
      </c>
      <c r="M81" s="404">
        <v>1</v>
      </c>
      <c r="N81" s="404">
        <v>0</v>
      </c>
      <c r="O81" s="404">
        <v>0.39238307622352842</v>
      </c>
      <c r="P81" s="404">
        <v>5.8988499169016412E-2</v>
      </c>
      <c r="Q81" s="404">
        <v>2.3351555107575604E-2</v>
      </c>
      <c r="R81" s="55">
        <v>0.23924275372202242</v>
      </c>
    </row>
    <row r="82" spans="1:18" x14ac:dyDescent="0.25">
      <c r="A82" s="462" t="s">
        <v>180</v>
      </c>
      <c r="B82" s="404" t="str">
        <f t="array" ref="B82:R82">IF(B49:R49="","",(B49:R49-MIN(B49:Q49))/(MAX(B49:Q49)-MIN(B49:Q49)))</f>
        <v/>
      </c>
      <c r="C82" s="404" t="str">
        <v/>
      </c>
      <c r="D82" s="404" t="str">
        <v/>
      </c>
      <c r="E82" s="404" t="str">
        <v/>
      </c>
      <c r="F82" s="404" t="str">
        <v/>
      </c>
      <c r="G82" s="404" t="str">
        <v/>
      </c>
      <c r="H82" s="404" t="str">
        <v/>
      </c>
      <c r="I82" s="404" t="str">
        <v/>
      </c>
      <c r="J82" s="404" t="str">
        <v/>
      </c>
      <c r="K82" s="404" t="str">
        <v/>
      </c>
      <c r="L82" s="404" t="str">
        <v/>
      </c>
      <c r="M82" s="404" t="str">
        <v/>
      </c>
      <c r="N82" s="404" t="str">
        <v/>
      </c>
      <c r="O82" s="404" t="str">
        <v/>
      </c>
      <c r="P82" s="404" t="str">
        <v/>
      </c>
      <c r="Q82" s="404" t="str">
        <v/>
      </c>
      <c r="R82" s="55" t="str">
        <v/>
      </c>
    </row>
    <row r="83" spans="1:18" x14ac:dyDescent="0.25">
      <c r="A83" s="462" t="s">
        <v>337</v>
      </c>
      <c r="B83" s="404">
        <f t="array" ref="B83:R83">IF(B50:R50="","",(B50:R50-MIN(B50:Q50))/(MAX(B50:Q50)-MIN(B50:Q50)))</f>
        <v>0.91256831643526715</v>
      </c>
      <c r="C83" s="404">
        <v>0.94076096220092431</v>
      </c>
      <c r="D83" s="404">
        <v>0.8104283751232354</v>
      </c>
      <c r="E83" s="404">
        <v>0.70354388011751323</v>
      </c>
      <c r="F83" s="404">
        <v>0.83853598061791257</v>
      </c>
      <c r="G83" s="404">
        <v>1</v>
      </c>
      <c r="H83" s="404">
        <v>0.97503790912727994</v>
      </c>
      <c r="I83" s="404">
        <v>0.8347546229164331</v>
      </c>
      <c r="J83" s="404">
        <v>0</v>
      </c>
      <c r="K83" s="404">
        <v>0.90229417829103387</v>
      </c>
      <c r="L83" s="404">
        <v>0.65456385421245866</v>
      </c>
      <c r="M83" s="404">
        <v>0.80469866950036062</v>
      </c>
      <c r="N83" s="404">
        <v>0.7715935090464906</v>
      </c>
      <c r="O83" s="404">
        <v>0.69178720555476925</v>
      </c>
      <c r="P83" s="404">
        <v>0.61451738495569264</v>
      </c>
      <c r="Q83" s="404">
        <v>0.86973297861629684</v>
      </c>
      <c r="R83" s="55">
        <v>0.81753368287364603</v>
      </c>
    </row>
    <row r="84" spans="1:18" x14ac:dyDescent="0.25">
      <c r="A84" s="462" t="s">
        <v>338</v>
      </c>
      <c r="B84" s="404">
        <f t="array" ref="B84:R84">IF(B51:R51="","",(B51:R51-MIN(B51:Q51))/(MAX(B51:Q51)-MIN(B51:Q51)))</f>
        <v>0.48516699599220658</v>
      </c>
      <c r="C84" s="404">
        <v>0.79939701400124175</v>
      </c>
      <c r="D84" s="404">
        <v>0.40572497404867991</v>
      </c>
      <c r="E84" s="404">
        <v>0.33412914683117512</v>
      </c>
      <c r="F84" s="404">
        <v>1</v>
      </c>
      <c r="G84" s="404">
        <v>0.78249704144465149</v>
      </c>
      <c r="H84" s="404">
        <v>0.46442532342077042</v>
      </c>
      <c r="I84" s="404">
        <v>0.28541670368492411</v>
      </c>
      <c r="J84" s="404">
        <v>0</v>
      </c>
      <c r="K84" s="404">
        <v>0.24602237914011843</v>
      </c>
      <c r="L84" s="404">
        <v>0.73235046452723562</v>
      </c>
      <c r="M84" s="404">
        <v>0.55490698090126678</v>
      </c>
      <c r="N84" s="404">
        <v>0.8696824427905403</v>
      </c>
      <c r="O84" s="404">
        <v>0.53068601342683064</v>
      </c>
      <c r="P84" s="404">
        <v>0.36705943800312707</v>
      </c>
      <c r="Q84" s="404">
        <v>0.56289300188134228</v>
      </c>
      <c r="R84" s="55">
        <v>0.40937159814709989</v>
      </c>
    </row>
    <row r="85" spans="1:18" x14ac:dyDescent="0.25">
      <c r="A85" s="462" t="s">
        <v>322</v>
      </c>
      <c r="B85" s="404">
        <f t="array" ref="B85:R85">IF(B52:R52="","",(B52:R52-MIN(B52:Q52))/(MAX(B52:Q52)-MIN(B52:Q52)))</f>
        <v>0.28246210484507289</v>
      </c>
      <c r="C85" s="404">
        <v>0.63271331708581824</v>
      </c>
      <c r="D85" s="404">
        <v>0.2700472074882635</v>
      </c>
      <c r="E85" s="404">
        <v>0.27114911870935959</v>
      </c>
      <c r="F85" s="404">
        <v>1</v>
      </c>
      <c r="G85" s="404">
        <v>0.55442456151365715</v>
      </c>
      <c r="H85" s="404">
        <v>0.20869441432067784</v>
      </c>
      <c r="I85" s="404">
        <v>9.6034541864771783E-2</v>
      </c>
      <c r="J85" s="404">
        <v>0.685419831632893</v>
      </c>
      <c r="K85" s="404">
        <v>0</v>
      </c>
      <c r="L85" s="404">
        <v>0.89571669765215911</v>
      </c>
      <c r="M85" s="404">
        <v>0.46878957330250032</v>
      </c>
      <c r="N85" s="404">
        <v>0.92142614081138541</v>
      </c>
      <c r="O85" s="404">
        <v>0.559036001209962</v>
      </c>
      <c r="P85" s="404">
        <v>0.41045276254558138</v>
      </c>
      <c r="Q85" s="404">
        <v>0.41547644238968789</v>
      </c>
      <c r="R85" s="55">
        <v>0.26854733872136438</v>
      </c>
    </row>
    <row r="86" spans="1:18" x14ac:dyDescent="0.25">
      <c r="A86" s="462" t="s">
        <v>180</v>
      </c>
      <c r="B86" s="404" t="str">
        <f t="array" ref="B86:R86">IF(B53:R53="","",(B53:R53-MIN(B53:Q53))/(MAX(B53:Q53)-MIN(B53:Q53)))</f>
        <v/>
      </c>
      <c r="C86" s="404" t="str">
        <v/>
      </c>
      <c r="D86" s="404" t="str">
        <v/>
      </c>
      <c r="E86" s="404" t="str">
        <v/>
      </c>
      <c r="F86" s="404" t="str">
        <v/>
      </c>
      <c r="G86" s="404" t="str">
        <v/>
      </c>
      <c r="H86" s="404" t="str">
        <v/>
      </c>
      <c r="I86" s="404" t="str">
        <v/>
      </c>
      <c r="J86" s="404" t="str">
        <v/>
      </c>
      <c r="K86" s="404" t="str">
        <v/>
      </c>
      <c r="L86" s="404" t="str">
        <v/>
      </c>
      <c r="M86" s="404" t="str">
        <v/>
      </c>
      <c r="N86" s="404" t="str">
        <v/>
      </c>
      <c r="O86" s="404" t="str">
        <v/>
      </c>
      <c r="P86" s="404" t="str">
        <v/>
      </c>
      <c r="Q86" s="404" t="str">
        <v/>
      </c>
      <c r="R86" s="55" t="str">
        <v/>
      </c>
    </row>
    <row r="87" spans="1:18" x14ac:dyDescent="0.25">
      <c r="A87" s="462" t="s">
        <v>382</v>
      </c>
      <c r="B87" s="404">
        <f t="array" ref="B87:R87">IF(B54:R54="","",(B54:R54-MIN(B54:Q54))/(MAX(B54:Q54)-MIN(B54:Q54)))</f>
        <v>0.10245397578461933</v>
      </c>
      <c r="C87" s="404">
        <v>0.13403801729525366</v>
      </c>
      <c r="D87" s="404">
        <v>1</v>
      </c>
      <c r="E87" s="404">
        <v>0.58027560064484807</v>
      </c>
      <c r="F87" s="404">
        <v>8.3831819864506676E-3</v>
      </c>
      <c r="G87" s="404">
        <v>5.9593580285583328E-2</v>
      </c>
      <c r="H87" s="404">
        <v>0.81795499144508677</v>
      </c>
      <c r="I87" s="404">
        <v>0.1171348132914229</v>
      </c>
      <c r="J87" s="404">
        <v>5.6704857091686378E-2</v>
      </c>
      <c r="K87" s="404">
        <v>0.70259446890183708</v>
      </c>
      <c r="L87" s="404">
        <v>2.6657221690434933E-2</v>
      </c>
      <c r="M87" s="404">
        <v>0</v>
      </c>
      <c r="N87" s="404">
        <v>1.4336422602524979E-2</v>
      </c>
      <c r="O87" s="404">
        <v>0.20878326124516108</v>
      </c>
      <c r="P87" s="404">
        <v>0.12085467992604368</v>
      </c>
      <c r="Q87" s="404">
        <v>5.7208283728822119E-2</v>
      </c>
      <c r="R87" s="415">
        <v>1419951231.2487075</v>
      </c>
    </row>
    <row r="88" spans="1:18" x14ac:dyDescent="0.25">
      <c r="A88" s="462" t="s">
        <v>180</v>
      </c>
      <c r="B88" s="404" t="str">
        <f t="array" ref="B88:R88">IF(B55:R55="","",(B55:R55-MIN(B55:Q55))/(MAX(B55:Q55)-MIN(B55:Q55)))</f>
        <v/>
      </c>
      <c r="C88" s="404" t="str">
        <v/>
      </c>
      <c r="D88" s="404" t="str">
        <v/>
      </c>
      <c r="E88" s="404" t="str">
        <v/>
      </c>
      <c r="F88" s="404" t="str">
        <v/>
      </c>
      <c r="G88" s="404" t="str">
        <v/>
      </c>
      <c r="H88" s="404" t="str">
        <v/>
      </c>
      <c r="I88" s="404" t="str">
        <v/>
      </c>
      <c r="J88" s="404" t="str">
        <v/>
      </c>
      <c r="K88" s="404" t="str">
        <v/>
      </c>
      <c r="L88" s="404" t="str">
        <v/>
      </c>
      <c r="M88" s="404" t="str">
        <v/>
      </c>
      <c r="N88" s="404" t="str">
        <v/>
      </c>
      <c r="O88" s="404" t="str">
        <v/>
      </c>
      <c r="P88" s="404" t="str">
        <v/>
      </c>
      <c r="Q88" s="404" t="str">
        <v/>
      </c>
      <c r="R88" s="55" t="str">
        <v/>
      </c>
    </row>
    <row r="89" spans="1:18" x14ac:dyDescent="0.25">
      <c r="A89" s="462" t="s">
        <v>317</v>
      </c>
      <c r="B89" s="404">
        <f t="array" ref="B89:R89">IF(B56:R56="","",(B56:R56-MIN(B56:Q56))/(MAX(B56:Q56)-MIN(B56:Q56)))</f>
        <v>0.1314904197747549</v>
      </c>
      <c r="C89" s="404">
        <v>0.5973380137487202</v>
      </c>
      <c r="D89" s="404">
        <v>0.24060260348105889</v>
      </c>
      <c r="E89" s="404">
        <v>0.15971917507678815</v>
      </c>
      <c r="F89" s="404">
        <v>0.50914143630247188</v>
      </c>
      <c r="G89" s="404">
        <v>0.30378821120374433</v>
      </c>
      <c r="H89" s="404">
        <v>0.69782068158549082</v>
      </c>
      <c r="I89" s="404">
        <v>0.54453707766564274</v>
      </c>
      <c r="J89" s="404">
        <v>8.2492321193505941E-2</v>
      </c>
      <c r="K89" s="404">
        <v>0</v>
      </c>
      <c r="L89" s="404">
        <v>0.47930378821120367</v>
      </c>
      <c r="M89" s="404">
        <v>0.35307883574667248</v>
      </c>
      <c r="N89" s="404">
        <v>0.56940178440836642</v>
      </c>
      <c r="O89" s="404">
        <v>0.42445517039637259</v>
      </c>
      <c r="P89" s="404">
        <v>0.38905952903320173</v>
      </c>
      <c r="Q89" s="404">
        <v>1</v>
      </c>
      <c r="R89" s="55">
        <v>0.31749849630080451</v>
      </c>
    </row>
    <row r="90" spans="1:18" x14ac:dyDescent="0.25">
      <c r="A90" s="462" t="s">
        <v>180</v>
      </c>
      <c r="B90" s="404" t="str">
        <f t="array" ref="B90:R90">IF(B57:R57="","",(B57:R57-MIN(B57:Q57))/(MAX(B57:Q57)-MIN(B57:Q57)))</f>
        <v/>
      </c>
      <c r="C90" s="404" t="str">
        <v/>
      </c>
      <c r="D90" s="404" t="str">
        <v/>
      </c>
      <c r="E90" s="404" t="str">
        <v/>
      </c>
      <c r="F90" s="404" t="str">
        <v/>
      </c>
      <c r="G90" s="404" t="str">
        <v/>
      </c>
      <c r="H90" s="404" t="str">
        <v/>
      </c>
      <c r="I90" s="404" t="str">
        <v/>
      </c>
      <c r="J90" s="404" t="str">
        <v/>
      </c>
      <c r="K90" s="404" t="str">
        <v/>
      </c>
      <c r="L90" s="404" t="str">
        <v/>
      </c>
      <c r="M90" s="404" t="str">
        <v/>
      </c>
      <c r="N90" s="404" t="str">
        <v/>
      </c>
      <c r="O90" s="404" t="str">
        <v/>
      </c>
      <c r="P90" s="404" t="str">
        <v/>
      </c>
      <c r="Q90" s="404" t="str">
        <v/>
      </c>
      <c r="R90" s="55" t="str">
        <v/>
      </c>
    </row>
    <row r="91" spans="1:18" x14ac:dyDescent="0.25">
      <c r="A91" s="462" t="s">
        <v>340</v>
      </c>
      <c r="B91" s="404">
        <f t="array" ref="B91:R91">IF(B58:R58="","",(B58:R58-MIN(B58:Q58))/(MAX(B58:Q58)-MIN(B58:Q58)))</f>
        <v>0.97899121242166931</v>
      </c>
      <c r="C91" s="404">
        <v>0.97620378258469198</v>
      </c>
      <c r="D91" s="404">
        <v>0.85625307225845748</v>
      </c>
      <c r="E91" s="404">
        <v>0.70641523135431772</v>
      </c>
      <c r="F91" s="404">
        <v>0.67024262571666915</v>
      </c>
      <c r="G91" s="404">
        <v>0</v>
      </c>
      <c r="H91" s="404">
        <v>0.96734427962495684</v>
      </c>
      <c r="I91" s="404">
        <v>0.81685833015278675</v>
      </c>
      <c r="J91" s="404">
        <v>1</v>
      </c>
      <c r="K91" s="404">
        <v>0.87403854401480274</v>
      </c>
      <c r="L91" s="404">
        <v>0.76125375331050138</v>
      </c>
      <c r="M91" s="404">
        <v>0.96666053076565617</v>
      </c>
      <c r="N91" s="404">
        <v>0.82321461852292788</v>
      </c>
      <c r="O91" s="404">
        <v>0.86567098503273732</v>
      </c>
      <c r="P91" s="404">
        <v>0.67257449210579634</v>
      </c>
      <c r="Q91" s="404">
        <v>0.73322602813684479</v>
      </c>
      <c r="R91" s="55">
        <v>0.84199590592820406</v>
      </c>
    </row>
    <row r="92" spans="1:18" x14ac:dyDescent="0.25">
      <c r="A92" s="462" t="s">
        <v>180</v>
      </c>
      <c r="B92" s="404" t="str">
        <f t="array" ref="B92:R92">IF(B59:R59="","",(B59:R59-MIN(B59:Q59))/(MAX(B59:Q59)-MIN(B59:Q59)))</f>
        <v/>
      </c>
      <c r="C92" s="404" t="str">
        <v/>
      </c>
      <c r="D92" s="404" t="str">
        <v/>
      </c>
      <c r="E92" s="404" t="str">
        <v/>
      </c>
      <c r="F92" s="404" t="str">
        <v/>
      </c>
      <c r="G92" s="404" t="str">
        <v/>
      </c>
      <c r="H92" s="404" t="str">
        <v/>
      </c>
      <c r="I92" s="404" t="str">
        <v/>
      </c>
      <c r="J92" s="404" t="str">
        <v/>
      </c>
      <c r="K92" s="404" t="str">
        <v/>
      </c>
      <c r="L92" s="404" t="str">
        <v/>
      </c>
      <c r="M92" s="404" t="str">
        <v/>
      </c>
      <c r="N92" s="404" t="str">
        <v/>
      </c>
      <c r="O92" s="404" t="str">
        <v/>
      </c>
      <c r="P92" s="404" t="str">
        <v/>
      </c>
      <c r="Q92" s="404" t="str">
        <v/>
      </c>
      <c r="R92" s="55" t="str">
        <v/>
      </c>
    </row>
    <row r="93" spans="1:18" x14ac:dyDescent="0.25">
      <c r="A93" s="462" t="s">
        <v>324</v>
      </c>
      <c r="B93" s="404">
        <f t="array" ref="B93:R93">IF(B60:R60="","",(B60:R60-MIN(B60:Q60))/(MAX(B60:Q60)-MIN(B60:Q60)))</f>
        <v>0.41114982578397213</v>
      </c>
      <c r="C93" s="404">
        <v>0.94686411149825789</v>
      </c>
      <c r="D93" s="404">
        <v>0.52090592334494767</v>
      </c>
      <c r="E93" s="404">
        <v>0.48519163763066203</v>
      </c>
      <c r="F93" s="404">
        <v>0.14372822299651569</v>
      </c>
      <c r="G93" s="404">
        <v>0.2883275261324042</v>
      </c>
      <c r="H93" s="404">
        <v>0.62630662020905925</v>
      </c>
      <c r="I93" s="404">
        <v>1</v>
      </c>
      <c r="J93" s="404">
        <v>0.61585365853658536</v>
      </c>
      <c r="K93" s="404">
        <v>0.92247386759581884</v>
      </c>
      <c r="L93" s="416">
        <v>0</v>
      </c>
      <c r="M93" s="404">
        <v>0.15853658536585366</v>
      </c>
      <c r="N93" s="404">
        <v>6.4459930313588848E-2</v>
      </c>
      <c r="O93" s="404">
        <v>0.47822299651567945</v>
      </c>
      <c r="P93" s="404">
        <v>0.59407665505226481</v>
      </c>
      <c r="Q93" s="416">
        <v>0</v>
      </c>
      <c r="R93" s="415">
        <v>0.41114982578397213</v>
      </c>
    </row>
    <row r="94" spans="1:18" x14ac:dyDescent="0.25">
      <c r="A94" s="462" t="s">
        <v>323</v>
      </c>
      <c r="B94" s="404">
        <f t="array" ref="B94:R94">IF(B61:R61="","",(B61:R61-MIN(B61:Q61))/(MAX(B61:Q61)-MIN(B61:Q61)))</f>
        <v>0.47377232142857151</v>
      </c>
      <c r="C94" s="404">
        <v>0.6037946428571429</v>
      </c>
      <c r="D94" s="404">
        <v>0.34765625</v>
      </c>
      <c r="E94" s="404">
        <v>0.6361607142857143</v>
      </c>
      <c r="F94" s="404">
        <v>0.31138392857142855</v>
      </c>
      <c r="G94" s="404">
        <v>0.26283482142857145</v>
      </c>
      <c r="H94" s="404">
        <v>0.66908482142857151</v>
      </c>
      <c r="I94" s="404">
        <v>1</v>
      </c>
      <c r="J94" s="404">
        <v>0.48046875</v>
      </c>
      <c r="K94" s="404">
        <v>0.74720982142857151</v>
      </c>
      <c r="L94" s="416">
        <v>0</v>
      </c>
      <c r="M94" s="404">
        <v>0.17745535714285715</v>
      </c>
      <c r="N94" s="404">
        <v>0.16294642857142858</v>
      </c>
      <c r="O94" s="404">
        <v>0.29073660714285715</v>
      </c>
      <c r="P94" s="404">
        <v>0.58314732142857151</v>
      </c>
      <c r="Q94" s="404">
        <v>0.34486607142857145</v>
      </c>
      <c r="R94" s="415">
        <v>0.47377232142857151</v>
      </c>
    </row>
    <row r="95" spans="1:18" x14ac:dyDescent="0.25">
      <c r="A95" s="462" t="s">
        <v>180</v>
      </c>
      <c r="B95" s="404" t="str">
        <f t="array" ref="B95:R95">IF(B62:R62="","",(B62:R62-MIN(B62:Q62))/(MAX(B62:Q62)-MIN(B62:Q62)))</f>
        <v/>
      </c>
      <c r="C95" s="404" t="str">
        <v/>
      </c>
      <c r="D95" s="404" t="str">
        <v/>
      </c>
      <c r="E95" s="404" t="str">
        <v/>
      </c>
      <c r="F95" s="404" t="str">
        <v/>
      </c>
      <c r="G95" s="404" t="str">
        <v/>
      </c>
      <c r="H95" s="404" t="str">
        <v/>
      </c>
      <c r="I95" s="404" t="str">
        <v/>
      </c>
      <c r="J95" s="404" t="str">
        <v/>
      </c>
      <c r="K95" s="404" t="str">
        <v/>
      </c>
      <c r="L95" s="404" t="str">
        <v/>
      </c>
      <c r="M95" s="404" t="str">
        <v/>
      </c>
      <c r="N95" s="404" t="str">
        <v/>
      </c>
      <c r="O95" s="404" t="str">
        <v/>
      </c>
      <c r="P95" s="404" t="str">
        <v/>
      </c>
      <c r="Q95" s="404" t="str">
        <v/>
      </c>
      <c r="R95" s="415" t="str">
        <v/>
      </c>
    </row>
    <row r="96" spans="1:18" x14ac:dyDescent="0.25">
      <c r="A96" s="462" t="s">
        <v>333</v>
      </c>
      <c r="B96" s="404">
        <f t="array" ref="B96:R96">IF(B63:R63="","",(B63:R63-MIN(B63:Q63))/(MAX(B63:Q63)-MIN(B63:Q63)))</f>
        <v>0.3083884456197365</v>
      </c>
      <c r="C96" s="404">
        <v>0.48797615393207316</v>
      </c>
      <c r="D96" s="404">
        <v>0.5599645217793715</v>
      </c>
      <c r="E96" s="404">
        <v>0.37353033682898223</v>
      </c>
      <c r="F96" s="404">
        <v>0.26518978981187941</v>
      </c>
      <c r="G96" s="404">
        <v>0.11225926505035379</v>
      </c>
      <c r="H96" s="404">
        <v>0.5644543612112024</v>
      </c>
      <c r="I96" s="404">
        <v>1</v>
      </c>
      <c r="J96" s="404">
        <v>0.50289789945632579</v>
      </c>
      <c r="K96" s="404">
        <v>0.37647860322692189</v>
      </c>
      <c r="L96" s="404">
        <v>0.44538547639721676</v>
      </c>
      <c r="M96" s="404">
        <v>0.59444711357031987</v>
      </c>
      <c r="N96" s="404">
        <v>0</v>
      </c>
      <c r="O96" s="404">
        <v>0.72993190264657237</v>
      </c>
      <c r="P96" s="404">
        <v>0.41992556973037209</v>
      </c>
      <c r="Q96" s="404">
        <v>0.82673222392272161</v>
      </c>
      <c r="R96" s="415" t="str">
        <v/>
      </c>
    </row>
    <row r="97" spans="1:18" x14ac:dyDescent="0.25">
      <c r="A97" s="462" t="s">
        <v>334</v>
      </c>
      <c r="B97" s="404">
        <f t="array" ref="B97:R97">IF(B64:R64="","",(B64:R64-MIN(B64:Q64))/(MAX(B64:Q64)-MIN(B64:Q64)))</f>
        <v>0.60597183329900706</v>
      </c>
      <c r="C97" s="404">
        <v>0.62404008467658501</v>
      </c>
      <c r="D97" s="404">
        <v>0.74398002147820574</v>
      </c>
      <c r="E97" s="404">
        <v>0.2911404734234313</v>
      </c>
      <c r="F97" s="404">
        <v>9.2750877163806714E-3</v>
      </c>
      <c r="G97" s="404">
        <v>0.16878704053913127</v>
      </c>
      <c r="H97" s="404">
        <v>0.67781232164942007</v>
      </c>
      <c r="I97" s="404">
        <v>0.54246642048601668</v>
      </c>
      <c r="J97" s="404">
        <v>0.59877538402475761</v>
      </c>
      <c r="K97" s="404">
        <v>0.36389206278774355</v>
      </c>
      <c r="L97" s="404">
        <v>0.31398450021863528</v>
      </c>
      <c r="M97" s="404">
        <v>0.57222577152565302</v>
      </c>
      <c r="N97" s="404">
        <v>0</v>
      </c>
      <c r="O97" s="404">
        <v>1</v>
      </c>
      <c r="P97" s="404">
        <v>0.29295511599651336</v>
      </c>
      <c r="Q97" s="404">
        <v>0.86180934270151011</v>
      </c>
      <c r="R97" s="415" t="str">
        <v/>
      </c>
    </row>
    <row r="98" spans="1:18" x14ac:dyDescent="0.25">
      <c r="A98" s="462" t="s">
        <v>335</v>
      </c>
      <c r="B98" s="404">
        <f t="array" ref="B98:R98">IF(B65:R65="","",(B65:R65-MIN(B65:Q65))/(MAX(B65:Q65)-MIN(B65:Q65)))</f>
        <v>0.37569863969338768</v>
      </c>
      <c r="C98" s="404">
        <v>0.61962983458187815</v>
      </c>
      <c r="D98" s="404">
        <v>0.62583964583019691</v>
      </c>
      <c r="E98" s="404">
        <v>0.33199928656770999</v>
      </c>
      <c r="F98" s="404">
        <v>2.4045500031082065E-2</v>
      </c>
      <c r="G98" s="404">
        <v>0</v>
      </c>
      <c r="H98" s="404">
        <v>0.51003362191423784</v>
      </c>
      <c r="I98" s="404">
        <v>0.46543570170649939</v>
      </c>
      <c r="J98" s="404">
        <v>0.52028811273382347</v>
      </c>
      <c r="K98" s="404">
        <v>0.41200671871263544</v>
      </c>
      <c r="L98" s="404">
        <v>0.322503682852808</v>
      </c>
      <c r="M98" s="404">
        <v>0.70311574496895257</v>
      </c>
      <c r="N98" s="404">
        <v>3.6260185470113698E-2</v>
      </c>
      <c r="O98" s="404">
        <v>1</v>
      </c>
      <c r="P98" s="404">
        <v>0.43383306606494065</v>
      </c>
      <c r="Q98" s="404">
        <v>0.97301469227227133</v>
      </c>
      <c r="R98" s="415" t="str">
        <v/>
      </c>
    </row>
    <row r="99" spans="1:18" x14ac:dyDescent="0.25">
      <c r="A99" s="462" t="s">
        <v>336</v>
      </c>
      <c r="B99" s="404">
        <f t="array" ref="B99:R99">IF(B66:R66="","",(B66:R66-MIN(B66:Q66))/(MAX(B66:Q66)-MIN(B66:Q66)))</f>
        <v>0.47512195953431885</v>
      </c>
      <c r="C99" s="404">
        <v>0.57337517209512379</v>
      </c>
      <c r="D99" s="404">
        <v>0.56908401352753091</v>
      </c>
      <c r="E99" s="404">
        <v>0.36366189242473318</v>
      </c>
      <c r="F99" s="404">
        <v>0.19625518040876125</v>
      </c>
      <c r="G99" s="404">
        <v>0</v>
      </c>
      <c r="H99" s="404">
        <v>0.63028380416068741</v>
      </c>
      <c r="I99" s="404">
        <v>0.48996988310756584</v>
      </c>
      <c r="J99" s="404">
        <v>0.55525580330353119</v>
      </c>
      <c r="K99" s="404">
        <v>0.24821506485921352</v>
      </c>
      <c r="L99" s="404">
        <v>0.3167567455762062</v>
      </c>
      <c r="M99" s="404">
        <v>0.77572990977960632</v>
      </c>
      <c r="N99" s="404">
        <v>0.12196799572955468</v>
      </c>
      <c r="O99" s="404">
        <v>1</v>
      </c>
      <c r="P99" s="404">
        <v>0.28589379607457605</v>
      </c>
      <c r="Q99" s="404">
        <v>0.76979688410385583</v>
      </c>
      <c r="R99" s="415" t="str">
        <v/>
      </c>
    </row>
    <row r="100" spans="1:18" x14ac:dyDescent="0.25">
      <c r="A100" s="462" t="s">
        <v>330</v>
      </c>
      <c r="B100" s="404">
        <f t="array" ref="B100:R100">IF(B67:R67="","",(B67:R67-MIN(B67:Q67))/(MAX(B67:Q67)-MIN(B67:Q67)))</f>
        <v>0.66752610545313951</v>
      </c>
      <c r="C100" s="404">
        <v>0.52094882042026591</v>
      </c>
      <c r="D100" s="404">
        <v>0.53306690730952722</v>
      </c>
      <c r="E100" s="404">
        <v>0.46242103906149296</v>
      </c>
      <c r="F100" s="404">
        <v>0.46577285032873533</v>
      </c>
      <c r="G100" s="404">
        <v>1</v>
      </c>
      <c r="H100" s="404">
        <v>0.45649091143483339</v>
      </c>
      <c r="I100" s="404">
        <v>0</v>
      </c>
      <c r="J100" s="404">
        <v>0.54105968802372095</v>
      </c>
      <c r="K100" s="404">
        <v>0.55640067036225382</v>
      </c>
      <c r="L100" s="404">
        <v>0.43044991620471817</v>
      </c>
      <c r="M100" s="404">
        <v>0.40666996588629639</v>
      </c>
      <c r="N100" s="404">
        <v>0.93579992265050893</v>
      </c>
      <c r="O100" s="404">
        <v>0.26814490137939945</v>
      </c>
      <c r="P100" s="404">
        <v>0.49181384555884983</v>
      </c>
      <c r="Q100" s="404">
        <v>0.10854711873146856</v>
      </c>
      <c r="R100" s="415" t="str">
        <v/>
      </c>
    </row>
    <row r="101" spans="1:18" x14ac:dyDescent="0.25">
      <c r="A101" s="462" t="s">
        <v>180</v>
      </c>
      <c r="B101" s="404" t="str">
        <f t="array" ref="B101:R101">IF(B68:R68="","",(B68:R68-MIN(B68:Q68))/(MAX(B68:Q68)-MIN(B68:Q68)))</f>
        <v/>
      </c>
      <c r="C101" s="404" t="str">
        <v/>
      </c>
      <c r="D101" s="404" t="str">
        <v/>
      </c>
      <c r="E101" s="404" t="str">
        <v/>
      </c>
      <c r="F101" s="404" t="str">
        <v/>
      </c>
      <c r="G101" s="404" t="str">
        <v/>
      </c>
      <c r="H101" s="404" t="str">
        <v/>
      </c>
      <c r="I101" s="404" t="str">
        <v/>
      </c>
      <c r="J101" s="404" t="str">
        <v/>
      </c>
      <c r="K101" s="404" t="str">
        <v/>
      </c>
      <c r="L101" s="404" t="str">
        <v/>
      </c>
      <c r="M101" s="404" t="str">
        <v/>
      </c>
      <c r="N101" s="404" t="str">
        <v/>
      </c>
      <c r="O101" s="404" t="str">
        <v/>
      </c>
      <c r="P101" s="404" t="str">
        <v/>
      </c>
      <c r="Q101" s="404" t="str">
        <v/>
      </c>
      <c r="R101" s="415" t="str">
        <v/>
      </c>
    </row>
    <row r="102" spans="1:18" x14ac:dyDescent="0.25">
      <c r="A102" s="462" t="s">
        <v>326</v>
      </c>
      <c r="B102" s="404">
        <f t="array" ref="B102:R102">IF(B69:R69="","",(B69:R69-MIN(B69:Q69))/(MAX(B69:Q69)-MIN(B69:Q69)))</f>
        <v>0.67656641604010026</v>
      </c>
      <c r="C102" s="404">
        <v>0.74360902255639127</v>
      </c>
      <c r="D102" s="404">
        <v>0.55989974937343356</v>
      </c>
      <c r="E102" s="404">
        <v>0.53872180451127827</v>
      </c>
      <c r="F102" s="404">
        <v>0.66428571428571481</v>
      </c>
      <c r="G102" s="404">
        <v>0.77067669172932318</v>
      </c>
      <c r="H102" s="404">
        <v>0.54874686716791998</v>
      </c>
      <c r="I102" s="404">
        <v>0</v>
      </c>
      <c r="J102" s="404">
        <v>0.71578947368421053</v>
      </c>
      <c r="K102" s="404">
        <v>0.51516290726817049</v>
      </c>
      <c r="L102" s="404">
        <v>0.56390977443609014</v>
      </c>
      <c r="M102" s="404">
        <v>0.66756246877067693</v>
      </c>
      <c r="N102" s="404">
        <v>1</v>
      </c>
      <c r="O102" s="404">
        <v>0.7835839598997496</v>
      </c>
      <c r="P102" s="404">
        <v>0.52330827067669228</v>
      </c>
      <c r="Q102" s="404">
        <v>0.42406015037594019</v>
      </c>
      <c r="R102" s="415" t="str">
        <v/>
      </c>
    </row>
    <row r="103" spans="1:18" x14ac:dyDescent="0.25">
      <c r="A103" s="462" t="s">
        <v>180</v>
      </c>
      <c r="B103" s="404" t="str">
        <f t="array" ref="B103:R103">IF(B70:R70="","",(B70:R70-MIN(B70:Q70))/(MAX(B70:Q70)-MIN(B70:Q70)))</f>
        <v/>
      </c>
      <c r="C103" s="404" t="str">
        <v/>
      </c>
      <c r="D103" s="404" t="str">
        <v/>
      </c>
      <c r="E103" s="404" t="str">
        <v/>
      </c>
      <c r="F103" s="404" t="str">
        <v/>
      </c>
      <c r="G103" s="404" t="str">
        <v/>
      </c>
      <c r="H103" s="404" t="str">
        <v/>
      </c>
      <c r="I103" s="404" t="str">
        <v/>
      </c>
      <c r="J103" s="404" t="str">
        <v/>
      </c>
      <c r="K103" s="404" t="str">
        <v/>
      </c>
      <c r="L103" s="404" t="str">
        <v/>
      </c>
      <c r="M103" s="404" t="str">
        <v/>
      </c>
      <c r="N103" s="404" t="str">
        <v/>
      </c>
      <c r="O103" s="404" t="str">
        <v/>
      </c>
      <c r="P103" s="404" t="str">
        <v/>
      </c>
      <c r="Q103" s="404" t="str">
        <v/>
      </c>
      <c r="R103" s="415" t="str">
        <v/>
      </c>
    </row>
    <row r="104" spans="1:18" x14ac:dyDescent="0.25">
      <c r="A104" s="462" t="s">
        <v>328</v>
      </c>
      <c r="B104" s="404">
        <f t="array" ref="B104:R104">IF(B71:R71="","",(B71:R71-MIN(B71:Q71))/(MAX(B71:Q71)-MIN(B71:Q71)))</f>
        <v>0.82533521524347242</v>
      </c>
      <c r="C104" s="404">
        <v>0.58562691131498479</v>
      </c>
      <c r="D104" s="404">
        <v>0.60738649729475458</v>
      </c>
      <c r="E104" s="404">
        <v>0.5144671841919547</v>
      </c>
      <c r="F104" s="404">
        <v>0.62397083039284873</v>
      </c>
      <c r="G104" s="404">
        <v>0.74170783345095337</v>
      </c>
      <c r="H104" s="404">
        <v>0.54622441778405129</v>
      </c>
      <c r="I104" s="404">
        <v>0</v>
      </c>
      <c r="J104" s="404">
        <v>0.59374264878852046</v>
      </c>
      <c r="K104" s="404">
        <v>0.43131027993413307</v>
      </c>
      <c r="L104" s="404">
        <v>0.51364384850623379</v>
      </c>
      <c r="M104" s="404">
        <v>0.42318755487414739</v>
      </c>
      <c r="N104" s="404">
        <v>1</v>
      </c>
      <c r="O104" s="404">
        <v>0.55904493060456384</v>
      </c>
      <c r="P104" s="404">
        <v>0.51258527405316423</v>
      </c>
      <c r="Q104" s="404">
        <v>0.25264643613267446</v>
      </c>
      <c r="R104" s="415" t="str">
        <v/>
      </c>
    </row>
    <row r="105" spans="1:18" x14ac:dyDescent="0.25">
      <c r="A105" s="13"/>
    </row>
    <row r="109" spans="1:18" x14ac:dyDescent="0.25">
      <c r="A109" s="462" t="s">
        <v>376</v>
      </c>
      <c r="B109" s="462" t="s">
        <v>39</v>
      </c>
      <c r="C109" s="462" t="s">
        <v>35</v>
      </c>
      <c r="D109" s="462" t="s">
        <v>25</v>
      </c>
      <c r="E109" s="462" t="s">
        <v>31</v>
      </c>
      <c r="F109" s="462" t="s">
        <v>55</v>
      </c>
      <c r="G109" s="462" t="s">
        <v>41</v>
      </c>
      <c r="H109" s="462" t="s">
        <v>27</v>
      </c>
      <c r="I109" s="462" t="s">
        <v>45</v>
      </c>
      <c r="J109" s="462" t="s">
        <v>37</v>
      </c>
      <c r="K109" s="462" t="s">
        <v>29</v>
      </c>
      <c r="L109" s="462" t="s">
        <v>51</v>
      </c>
      <c r="M109" s="462" t="s">
        <v>49</v>
      </c>
      <c r="N109" s="462" t="s">
        <v>53</v>
      </c>
      <c r="O109" s="462" t="s">
        <v>33</v>
      </c>
      <c r="P109" s="462" t="s">
        <v>43</v>
      </c>
      <c r="Q109" s="462" t="s">
        <v>47</v>
      </c>
      <c r="R109" t="s">
        <v>389</v>
      </c>
    </row>
    <row r="110" spans="1:18" x14ac:dyDescent="0.25">
      <c r="A110" s="462" t="s">
        <v>314</v>
      </c>
      <c r="B110" t="s">
        <v>40</v>
      </c>
      <c r="C110" t="s">
        <v>36</v>
      </c>
      <c r="D110" t="s">
        <v>26</v>
      </c>
      <c r="E110" t="s">
        <v>32</v>
      </c>
      <c r="F110" t="s">
        <v>56</v>
      </c>
      <c r="G110" t="s">
        <v>42</v>
      </c>
      <c r="H110" t="s">
        <v>28</v>
      </c>
      <c r="I110" t="s">
        <v>46</v>
      </c>
      <c r="J110" t="s">
        <v>38</v>
      </c>
      <c r="K110" t="s">
        <v>30</v>
      </c>
      <c r="L110" t="s">
        <v>52</v>
      </c>
      <c r="M110" t="s">
        <v>50</v>
      </c>
      <c r="N110" t="s">
        <v>54</v>
      </c>
      <c r="O110" t="s">
        <v>34</v>
      </c>
      <c r="P110" t="s">
        <v>44</v>
      </c>
      <c r="Q110" t="s">
        <v>408</v>
      </c>
      <c r="R110" t="s">
        <v>389</v>
      </c>
    </row>
    <row r="111" spans="1:18" x14ac:dyDescent="0.25">
      <c r="A111" s="462" t="s">
        <v>356</v>
      </c>
      <c r="B111" s="402" t="s">
        <v>357</v>
      </c>
      <c r="C111" s="402" t="s">
        <v>358</v>
      </c>
      <c r="D111" s="402" t="s">
        <v>360</v>
      </c>
      <c r="E111" s="402" t="s">
        <v>361</v>
      </c>
      <c r="F111" s="402" t="s">
        <v>362</v>
      </c>
      <c r="G111" s="402" t="s">
        <v>363</v>
      </c>
      <c r="H111" s="402" t="s">
        <v>364</v>
      </c>
      <c r="I111" s="402" t="s">
        <v>365</v>
      </c>
      <c r="J111" s="402" t="s">
        <v>367</v>
      </c>
      <c r="K111" s="402" t="s">
        <v>368</v>
      </c>
      <c r="L111" s="402" t="s">
        <v>369</v>
      </c>
      <c r="M111" s="402" t="s">
        <v>370</v>
      </c>
      <c r="N111" s="402" t="s">
        <v>371</v>
      </c>
      <c r="O111" s="402" t="s">
        <v>372</v>
      </c>
      <c r="P111" s="402" t="s">
        <v>373</v>
      </c>
      <c r="Q111" s="402" t="s">
        <v>374</v>
      </c>
      <c r="R111" t="s">
        <v>380</v>
      </c>
    </row>
    <row r="112" spans="1:18" x14ac:dyDescent="0.25">
      <c r="A112" s="462" t="s">
        <v>331</v>
      </c>
      <c r="B112" s="404">
        <f t="array" ref="B112:R112">IF(B81:R81="","",(B81:R81-MIN(B81:Q81))/(MAX(B81:Q81)-MIN(B81:Q81)))</f>
        <v>0.33958790214695739</v>
      </c>
      <c r="C112" s="404">
        <v>0.32485926683253119</v>
      </c>
      <c r="D112" s="404">
        <v>0.3140707452224531</v>
      </c>
      <c r="E112" s="404">
        <v>0.11900878122409266</v>
      </c>
      <c r="F112" s="404">
        <v>5.0004437085220788E-2</v>
      </c>
      <c r="G112" s="404">
        <v>0.30998924630080471</v>
      </c>
      <c r="H112" s="404">
        <v>0.24740516147958233</v>
      </c>
      <c r="I112" s="404">
        <v>2.339257171165449E-2</v>
      </c>
      <c r="J112" s="404">
        <v>0.82762670403522276</v>
      </c>
      <c r="K112" s="404">
        <v>0.18753499450429567</v>
      </c>
      <c r="L112" s="404">
        <v>2.6157280047986797E-2</v>
      </c>
      <c r="M112" s="404">
        <v>1</v>
      </c>
      <c r="N112" s="404">
        <v>0</v>
      </c>
      <c r="O112" s="404">
        <v>0.39238307622352842</v>
      </c>
      <c r="P112" s="404">
        <v>5.8988499169016412E-2</v>
      </c>
      <c r="Q112" s="404">
        <v>2.3351555107575604E-2</v>
      </c>
      <c r="R112" s="55">
        <v>0.23924275372202242</v>
      </c>
    </row>
    <row r="113" spans="1:18" x14ac:dyDescent="0.25">
      <c r="A113" s="462" t="s">
        <v>337</v>
      </c>
      <c r="B113" s="404">
        <f t="array" ref="B113:R113">IF(B83:R83="","",(B83:R83-MIN(B83:Q83))/(MAX(B83:Q83)-MIN(B83:Q83)))</f>
        <v>0.91256831643526715</v>
      </c>
      <c r="C113" s="404">
        <v>0.94076096220092431</v>
      </c>
      <c r="D113" s="404">
        <v>0.8104283751232354</v>
      </c>
      <c r="E113" s="404">
        <v>0.70354388011751323</v>
      </c>
      <c r="F113" s="404">
        <v>0.83853598061791257</v>
      </c>
      <c r="G113" s="404">
        <v>1</v>
      </c>
      <c r="H113" s="404">
        <v>0.97503790912727994</v>
      </c>
      <c r="I113" s="404">
        <v>0.8347546229164331</v>
      </c>
      <c r="J113" s="404">
        <v>0</v>
      </c>
      <c r="K113" s="404">
        <v>0.90229417829103387</v>
      </c>
      <c r="L113" s="404">
        <v>0.65456385421245866</v>
      </c>
      <c r="M113" s="404">
        <v>0.80469866950036062</v>
      </c>
      <c r="N113" s="404">
        <v>0.7715935090464906</v>
      </c>
      <c r="O113" s="404">
        <v>0.69178720555476925</v>
      </c>
      <c r="P113" s="404">
        <v>0.61451738495569264</v>
      </c>
      <c r="Q113" s="404">
        <v>0.86973297861629684</v>
      </c>
      <c r="R113" s="55">
        <v>0.81753368287364603</v>
      </c>
    </row>
    <row r="114" spans="1:18" x14ac:dyDescent="0.25">
      <c r="A114" s="462" t="s">
        <v>338</v>
      </c>
      <c r="B114" s="404">
        <f t="array" ref="B114:R114">IF(B84:R84="","",(B84:R84-MIN(B84:Q84))/(MAX(B84:Q84)-MIN(B84:Q84)))</f>
        <v>0.48516699599220658</v>
      </c>
      <c r="C114" s="404">
        <v>0.79939701400124175</v>
      </c>
      <c r="D114" s="404">
        <v>0.40572497404867991</v>
      </c>
      <c r="E114" s="404">
        <v>0.33412914683117512</v>
      </c>
      <c r="F114" s="404">
        <v>1</v>
      </c>
      <c r="G114" s="404">
        <v>0.78249704144465149</v>
      </c>
      <c r="H114" s="404">
        <v>0.46442532342077042</v>
      </c>
      <c r="I114" s="404">
        <v>0.28541670368492411</v>
      </c>
      <c r="J114" s="404">
        <v>0</v>
      </c>
      <c r="K114" s="404">
        <v>0.24602237914011843</v>
      </c>
      <c r="L114" s="404">
        <v>0.73235046452723562</v>
      </c>
      <c r="M114" s="404">
        <v>0.55490698090126678</v>
      </c>
      <c r="N114" s="404">
        <v>0.8696824427905403</v>
      </c>
      <c r="O114" s="404">
        <v>0.53068601342683064</v>
      </c>
      <c r="P114" s="404">
        <v>0.36705943800312707</v>
      </c>
      <c r="Q114" s="404">
        <v>0.56289300188134228</v>
      </c>
      <c r="R114" s="55">
        <v>0.40937159814709989</v>
      </c>
    </row>
    <row r="115" spans="1:18" x14ac:dyDescent="0.25">
      <c r="A115" s="462" t="s">
        <v>322</v>
      </c>
      <c r="B115" s="404">
        <f t="array" ref="B115:R115">IF(B85:R85="","",(B85:R85-MIN(B85:Q85))/(MAX(B85:Q85)-MIN(B85:Q85)))</f>
        <v>0.28246210484507289</v>
      </c>
      <c r="C115" s="404">
        <v>0.63271331708581824</v>
      </c>
      <c r="D115" s="404">
        <v>0.2700472074882635</v>
      </c>
      <c r="E115" s="404">
        <v>0.27114911870935959</v>
      </c>
      <c r="F115" s="404">
        <v>1</v>
      </c>
      <c r="G115" s="404">
        <v>0.55442456151365715</v>
      </c>
      <c r="H115" s="404">
        <v>0.20869441432067784</v>
      </c>
      <c r="I115" s="404">
        <v>9.6034541864771783E-2</v>
      </c>
      <c r="J115" s="404">
        <v>0.685419831632893</v>
      </c>
      <c r="K115" s="404">
        <v>0</v>
      </c>
      <c r="L115" s="404">
        <v>0.89571669765215911</v>
      </c>
      <c r="M115" s="404">
        <v>0.46878957330250032</v>
      </c>
      <c r="N115" s="404">
        <v>0.92142614081138541</v>
      </c>
      <c r="O115" s="404">
        <v>0.559036001209962</v>
      </c>
      <c r="P115" s="404">
        <v>0.41045276254558138</v>
      </c>
      <c r="Q115" s="404">
        <v>0.41547644238968789</v>
      </c>
      <c r="R115" s="55">
        <v>0.26854733872136438</v>
      </c>
    </row>
    <row r="116" spans="1:18" x14ac:dyDescent="0.25">
      <c r="A116" s="462" t="s">
        <v>382</v>
      </c>
      <c r="B116" s="404">
        <f t="array" ref="B116:R116">IF(B87:R87="","",(B87:R87-MIN(B87:Q87))/(MAX(B87:Q87)-MIN(B87:Q87)))</f>
        <v>0.10245397578461933</v>
      </c>
      <c r="C116" s="404">
        <v>0.13403801729525366</v>
      </c>
      <c r="D116" s="404">
        <v>1</v>
      </c>
      <c r="E116" s="404">
        <v>0.58027560064484807</v>
      </c>
      <c r="F116" s="404">
        <v>8.3831819864506676E-3</v>
      </c>
      <c r="G116" s="404">
        <v>5.9593580285583328E-2</v>
      </c>
      <c r="H116" s="404">
        <v>0.81795499144508677</v>
      </c>
      <c r="I116" s="404">
        <v>0.1171348132914229</v>
      </c>
      <c r="J116" s="404">
        <v>5.6704857091686378E-2</v>
      </c>
      <c r="K116" s="404">
        <v>0.70259446890183708</v>
      </c>
      <c r="L116" s="404">
        <v>2.6657221690434933E-2</v>
      </c>
      <c r="M116" s="404">
        <v>0</v>
      </c>
      <c r="N116" s="404">
        <v>1.4336422602524979E-2</v>
      </c>
      <c r="O116" s="404">
        <v>0.20878326124516108</v>
      </c>
      <c r="P116" s="404">
        <v>0.12085467992604368</v>
      </c>
      <c r="Q116" s="404">
        <v>5.7208283728822119E-2</v>
      </c>
      <c r="R116" s="415">
        <v>1419951231.2487075</v>
      </c>
    </row>
    <row r="117" spans="1:18" x14ac:dyDescent="0.25">
      <c r="A117" s="462" t="s">
        <v>317</v>
      </c>
      <c r="B117" s="404">
        <f t="array" ref="B117:R117">IF(B89:R89="","",(B89:R89-MIN(B89:Q89))/(MAX(B89:Q89)-MIN(B89:Q89)))</f>
        <v>0.1314904197747549</v>
      </c>
      <c r="C117" s="404">
        <v>0.5973380137487202</v>
      </c>
      <c r="D117" s="404">
        <v>0.24060260348105889</v>
      </c>
      <c r="E117" s="404">
        <v>0.15971917507678815</v>
      </c>
      <c r="F117" s="404">
        <v>0.50914143630247188</v>
      </c>
      <c r="G117" s="404">
        <v>0.30378821120374433</v>
      </c>
      <c r="H117" s="404">
        <v>0.69782068158549082</v>
      </c>
      <c r="I117" s="404">
        <v>0.54453707766564274</v>
      </c>
      <c r="J117" s="404">
        <v>8.2492321193505941E-2</v>
      </c>
      <c r="K117" s="404">
        <v>0</v>
      </c>
      <c r="L117" s="404">
        <v>0.47930378821120367</v>
      </c>
      <c r="M117" s="404">
        <v>0.35307883574667248</v>
      </c>
      <c r="N117" s="404">
        <v>0.56940178440836642</v>
      </c>
      <c r="O117" s="404">
        <v>0.42445517039637259</v>
      </c>
      <c r="P117" s="404">
        <v>0.38905952903320173</v>
      </c>
      <c r="Q117" s="404">
        <v>1</v>
      </c>
      <c r="R117" s="55">
        <v>0.31749849630080451</v>
      </c>
    </row>
    <row r="118" spans="1:18" x14ac:dyDescent="0.25">
      <c r="A118" s="462" t="s">
        <v>340</v>
      </c>
      <c r="B118" s="404">
        <f t="array" ref="B118:R118">IF(B91:R91="","",(B91:R91-MIN(B91:Q91))/(MAX(B91:Q91)-MIN(B91:Q91)))</f>
        <v>0.97899121242166931</v>
      </c>
      <c r="C118" s="404">
        <v>0.97620378258469198</v>
      </c>
      <c r="D118" s="404">
        <v>0.85625307225845748</v>
      </c>
      <c r="E118" s="404">
        <v>0.70641523135431772</v>
      </c>
      <c r="F118" s="404">
        <v>0.67024262571666915</v>
      </c>
      <c r="G118" s="404">
        <v>0</v>
      </c>
      <c r="H118" s="404">
        <v>0.96734427962495684</v>
      </c>
      <c r="I118" s="404">
        <v>0.81685833015278675</v>
      </c>
      <c r="J118" s="404">
        <v>1</v>
      </c>
      <c r="K118" s="404">
        <v>0.87403854401480274</v>
      </c>
      <c r="L118" s="404">
        <v>0.76125375331050138</v>
      </c>
      <c r="M118" s="404">
        <v>0.96666053076565617</v>
      </c>
      <c r="N118" s="404">
        <v>0.82321461852292788</v>
      </c>
      <c r="O118" s="404">
        <v>0.86567098503273732</v>
      </c>
      <c r="P118" s="404">
        <v>0.67257449210579634</v>
      </c>
      <c r="Q118" s="404">
        <v>0.73322602813684479</v>
      </c>
      <c r="R118" s="55">
        <v>0.84199590592820406</v>
      </c>
    </row>
    <row r="119" spans="1:18" x14ac:dyDescent="0.25">
      <c r="A119" s="462" t="s">
        <v>324</v>
      </c>
      <c r="B119" s="404">
        <f t="array" ref="B119:R119">IF(B93:R93="","",(B93:R93-MIN(B93:Q93))/(MAX(B93:Q93)-MIN(B93:Q93)))</f>
        <v>0.41114982578397213</v>
      </c>
      <c r="C119" s="404">
        <v>0.94686411149825789</v>
      </c>
      <c r="D119" s="404">
        <v>0.52090592334494767</v>
      </c>
      <c r="E119" s="404">
        <v>0.48519163763066203</v>
      </c>
      <c r="F119" s="404">
        <v>0.14372822299651569</v>
      </c>
      <c r="G119" s="404">
        <v>0.2883275261324042</v>
      </c>
      <c r="H119" s="404">
        <v>0.62630662020905925</v>
      </c>
      <c r="I119" s="404">
        <v>1</v>
      </c>
      <c r="J119" s="404">
        <v>0.61585365853658536</v>
      </c>
      <c r="K119" s="404">
        <v>0.92247386759581884</v>
      </c>
      <c r="L119" s="416">
        <v>0</v>
      </c>
      <c r="M119" s="404">
        <v>0.15853658536585366</v>
      </c>
      <c r="N119" s="404">
        <v>6.4459930313588848E-2</v>
      </c>
      <c r="O119" s="404">
        <v>0.47822299651567945</v>
      </c>
      <c r="P119" s="404">
        <v>0.59407665505226481</v>
      </c>
      <c r="Q119" s="416">
        <v>0</v>
      </c>
      <c r="R119" s="415">
        <v>0.41114982578397213</v>
      </c>
    </row>
    <row r="120" spans="1:18" x14ac:dyDescent="0.25">
      <c r="A120" s="462" t="s">
        <v>323</v>
      </c>
      <c r="B120" s="404">
        <f t="array" ref="B120:R120">IF(B94:R94="","",(B94:R94-MIN(B94:Q94))/(MAX(B94:Q94)-MIN(B94:Q94)))</f>
        <v>0.47377232142857151</v>
      </c>
      <c r="C120" s="404">
        <v>0.6037946428571429</v>
      </c>
      <c r="D120" s="404">
        <v>0.34765625</v>
      </c>
      <c r="E120" s="404">
        <v>0.6361607142857143</v>
      </c>
      <c r="F120" s="404">
        <v>0.31138392857142855</v>
      </c>
      <c r="G120" s="404">
        <v>0.26283482142857145</v>
      </c>
      <c r="H120" s="404">
        <v>0.66908482142857151</v>
      </c>
      <c r="I120" s="404">
        <v>1</v>
      </c>
      <c r="J120" s="404">
        <v>0.48046875</v>
      </c>
      <c r="K120" s="404">
        <v>0.74720982142857151</v>
      </c>
      <c r="L120" s="416">
        <v>0</v>
      </c>
      <c r="M120" s="404">
        <v>0.17745535714285715</v>
      </c>
      <c r="N120" s="404">
        <v>0.16294642857142858</v>
      </c>
      <c r="O120" s="404">
        <v>0.29073660714285715</v>
      </c>
      <c r="P120" s="404">
        <v>0.58314732142857151</v>
      </c>
      <c r="Q120" s="404">
        <v>0.34486607142857145</v>
      </c>
      <c r="R120" s="415">
        <v>0.47377232142857151</v>
      </c>
    </row>
    <row r="121" spans="1:18" x14ac:dyDescent="0.25">
      <c r="A121" s="462" t="s">
        <v>333</v>
      </c>
      <c r="B121" s="404">
        <f t="array" ref="B121:R121">IF(B96:R96="","",(B96:R96-MIN(B96:Q96))/(MAX(B96:Q96)-MIN(B96:Q96)))</f>
        <v>0.3083884456197365</v>
      </c>
      <c r="C121" s="404">
        <v>0.48797615393207316</v>
      </c>
      <c r="D121" s="404">
        <v>0.5599645217793715</v>
      </c>
      <c r="E121" s="404">
        <v>0.37353033682898223</v>
      </c>
      <c r="F121" s="404">
        <v>0.26518978981187941</v>
      </c>
      <c r="G121" s="404">
        <v>0.11225926505035379</v>
      </c>
      <c r="H121" s="404">
        <v>0.5644543612112024</v>
      </c>
      <c r="I121" s="404">
        <v>1</v>
      </c>
      <c r="J121" s="404">
        <v>0.50289789945632579</v>
      </c>
      <c r="K121" s="404">
        <v>0.37647860322692189</v>
      </c>
      <c r="L121" s="404">
        <v>0.44538547639721676</v>
      </c>
      <c r="M121" s="404">
        <v>0.59444711357031987</v>
      </c>
      <c r="N121" s="404">
        <v>0</v>
      </c>
      <c r="O121" s="404">
        <v>0.72993190264657237</v>
      </c>
      <c r="P121" s="404">
        <v>0.41992556973037209</v>
      </c>
      <c r="Q121" s="404">
        <v>0.82673222392272161</v>
      </c>
      <c r="R121" s="415" t="str">
        <v/>
      </c>
    </row>
    <row r="122" spans="1:18" x14ac:dyDescent="0.25">
      <c r="A122" s="462" t="s">
        <v>334</v>
      </c>
      <c r="B122" s="404">
        <f t="array" ref="B122:R122">IF(B97:R97="","",(B97:R97-MIN(B97:Q97))/(MAX(B97:Q97)-MIN(B97:Q97)))</f>
        <v>0.60597183329900706</v>
      </c>
      <c r="C122" s="404">
        <v>0.62404008467658501</v>
      </c>
      <c r="D122" s="404">
        <v>0.74398002147820574</v>
      </c>
      <c r="E122" s="404">
        <v>0.2911404734234313</v>
      </c>
      <c r="F122" s="404">
        <v>9.2750877163806714E-3</v>
      </c>
      <c r="G122" s="404">
        <v>0.16878704053913127</v>
      </c>
      <c r="H122" s="404">
        <v>0.67781232164942007</v>
      </c>
      <c r="I122" s="404">
        <v>0.54246642048601668</v>
      </c>
      <c r="J122" s="404">
        <v>0.59877538402475761</v>
      </c>
      <c r="K122" s="404">
        <v>0.36389206278774355</v>
      </c>
      <c r="L122" s="404">
        <v>0.31398450021863528</v>
      </c>
      <c r="M122" s="404">
        <v>0.57222577152565302</v>
      </c>
      <c r="N122" s="404">
        <v>0</v>
      </c>
      <c r="O122" s="404">
        <v>1</v>
      </c>
      <c r="P122" s="404">
        <v>0.29295511599651336</v>
      </c>
      <c r="Q122" s="404">
        <v>0.86180934270151011</v>
      </c>
      <c r="R122" s="415" t="str">
        <v/>
      </c>
    </row>
    <row r="123" spans="1:18" x14ac:dyDescent="0.25">
      <c r="A123" s="462" t="s">
        <v>335</v>
      </c>
      <c r="B123" s="404">
        <f t="array" ref="B123:R123">IF(B98:R98="","",(B98:R98-MIN(B98:Q98))/(MAX(B98:Q98)-MIN(B98:Q98)))</f>
        <v>0.37569863969338768</v>
      </c>
      <c r="C123" s="404">
        <v>0.61962983458187815</v>
      </c>
      <c r="D123" s="404">
        <v>0.62583964583019691</v>
      </c>
      <c r="E123" s="404">
        <v>0.33199928656770999</v>
      </c>
      <c r="F123" s="404">
        <v>2.4045500031082065E-2</v>
      </c>
      <c r="G123" s="404">
        <v>0</v>
      </c>
      <c r="H123" s="404">
        <v>0.51003362191423784</v>
      </c>
      <c r="I123" s="404">
        <v>0.46543570170649939</v>
      </c>
      <c r="J123" s="404">
        <v>0.52028811273382347</v>
      </c>
      <c r="K123" s="404">
        <v>0.41200671871263544</v>
      </c>
      <c r="L123" s="404">
        <v>0.322503682852808</v>
      </c>
      <c r="M123" s="404">
        <v>0.70311574496895257</v>
      </c>
      <c r="N123" s="404">
        <v>3.6260185470113698E-2</v>
      </c>
      <c r="O123" s="404">
        <v>1</v>
      </c>
      <c r="P123" s="404">
        <v>0.43383306606494065</v>
      </c>
      <c r="Q123" s="404">
        <v>0.97301469227227133</v>
      </c>
      <c r="R123" s="415" t="str">
        <v/>
      </c>
    </row>
    <row r="124" spans="1:18" x14ac:dyDescent="0.25">
      <c r="A124" s="462" t="s">
        <v>336</v>
      </c>
      <c r="B124" s="404">
        <f t="array" ref="B124:R124">IF(B99:R99="","",(B99:R99-MIN(B99:Q99))/(MAX(B99:Q99)-MIN(B99:Q99)))</f>
        <v>0.47512195953431885</v>
      </c>
      <c r="C124" s="404">
        <v>0.57337517209512379</v>
      </c>
      <c r="D124" s="404">
        <v>0.56908401352753091</v>
      </c>
      <c r="E124" s="404">
        <v>0.36366189242473318</v>
      </c>
      <c r="F124" s="404">
        <v>0.19625518040876125</v>
      </c>
      <c r="G124" s="404">
        <v>0</v>
      </c>
      <c r="H124" s="404">
        <v>0.63028380416068741</v>
      </c>
      <c r="I124" s="404">
        <v>0.48996988310756584</v>
      </c>
      <c r="J124" s="404">
        <v>0.55525580330353119</v>
      </c>
      <c r="K124" s="404">
        <v>0.24821506485921352</v>
      </c>
      <c r="L124" s="404">
        <v>0.3167567455762062</v>
      </c>
      <c r="M124" s="404">
        <v>0.77572990977960632</v>
      </c>
      <c r="N124" s="404">
        <v>0.12196799572955468</v>
      </c>
      <c r="O124" s="404">
        <v>1</v>
      </c>
      <c r="P124" s="404">
        <v>0.28589379607457605</v>
      </c>
      <c r="Q124" s="404">
        <v>0.76979688410385583</v>
      </c>
      <c r="R124" s="415" t="str">
        <v/>
      </c>
    </row>
    <row r="125" spans="1:18" x14ac:dyDescent="0.25">
      <c r="A125" s="462" t="s">
        <v>330</v>
      </c>
      <c r="B125" s="404">
        <f t="array" ref="B125:R125">IF(B100:R100="","",(B100:R100-MIN(B100:Q100))/(MAX(B100:Q100)-MIN(B100:Q100)))</f>
        <v>0.66752610545313951</v>
      </c>
      <c r="C125" s="404">
        <v>0.52094882042026591</v>
      </c>
      <c r="D125" s="404">
        <v>0.53306690730952722</v>
      </c>
      <c r="E125" s="404">
        <v>0.46242103906149296</v>
      </c>
      <c r="F125" s="404">
        <v>0.46577285032873533</v>
      </c>
      <c r="G125" s="404">
        <v>1</v>
      </c>
      <c r="H125" s="404">
        <v>0.45649091143483339</v>
      </c>
      <c r="I125" s="404">
        <v>0</v>
      </c>
      <c r="J125" s="404">
        <v>0.54105968802372095</v>
      </c>
      <c r="K125" s="404">
        <v>0.55640067036225382</v>
      </c>
      <c r="L125" s="404">
        <v>0.43044991620471817</v>
      </c>
      <c r="M125" s="404">
        <v>0.40666996588629639</v>
      </c>
      <c r="N125" s="404">
        <v>0.93579992265050893</v>
      </c>
      <c r="O125" s="404">
        <v>0.26814490137939945</v>
      </c>
      <c r="P125" s="404">
        <v>0.49181384555884983</v>
      </c>
      <c r="Q125" s="404">
        <v>0.10854711873146856</v>
      </c>
      <c r="R125" s="415" t="str">
        <v/>
      </c>
    </row>
    <row r="126" spans="1:18" x14ac:dyDescent="0.25">
      <c r="A126" s="462" t="s">
        <v>326</v>
      </c>
      <c r="B126" s="404">
        <f t="array" ref="B126:R126">IF(B102:R102="","",(B102:R102-MIN(B102:Q102))/(MAX(B102:Q102)-MIN(B102:Q102)))</f>
        <v>0.67656641604010026</v>
      </c>
      <c r="C126" s="404">
        <v>0.74360902255639127</v>
      </c>
      <c r="D126" s="404">
        <v>0.55989974937343356</v>
      </c>
      <c r="E126" s="404">
        <v>0.53872180451127827</v>
      </c>
      <c r="F126" s="404">
        <v>0.66428571428571481</v>
      </c>
      <c r="G126" s="404">
        <v>0.77067669172932318</v>
      </c>
      <c r="H126" s="404">
        <v>0.54874686716791998</v>
      </c>
      <c r="I126" s="404">
        <v>0</v>
      </c>
      <c r="J126" s="404">
        <v>0.71578947368421053</v>
      </c>
      <c r="K126" s="404">
        <v>0.51516290726817049</v>
      </c>
      <c r="L126" s="404">
        <v>0.56390977443609014</v>
      </c>
      <c r="M126" s="404">
        <v>0.66756246877067693</v>
      </c>
      <c r="N126" s="404">
        <v>1</v>
      </c>
      <c r="O126" s="404">
        <v>0.7835839598997496</v>
      </c>
      <c r="P126" s="404">
        <v>0.52330827067669228</v>
      </c>
      <c r="Q126" s="404">
        <v>0.42406015037594019</v>
      </c>
      <c r="R126" s="415" t="str">
        <v/>
      </c>
    </row>
    <row r="127" spans="1:18" x14ac:dyDescent="0.25">
      <c r="A127" s="462" t="s">
        <v>328</v>
      </c>
      <c r="B127" s="404">
        <f t="array" ref="B127:R127">IF(B104:R104="","",(B104:R104-MIN(B104:Q104))/(MAX(B104:Q104)-MIN(B104:Q104)))</f>
        <v>0.82533521524347242</v>
      </c>
      <c r="C127" s="404">
        <v>0.58562691131498479</v>
      </c>
      <c r="D127" s="404">
        <v>0.60738649729475458</v>
      </c>
      <c r="E127" s="404">
        <v>0.5144671841919547</v>
      </c>
      <c r="F127" s="404">
        <v>0.62397083039284873</v>
      </c>
      <c r="G127" s="404">
        <v>0.74170783345095337</v>
      </c>
      <c r="H127" s="404">
        <v>0.54622441778405129</v>
      </c>
      <c r="I127" s="404">
        <v>0</v>
      </c>
      <c r="J127" s="404">
        <v>0.59374264878852046</v>
      </c>
      <c r="K127" s="404">
        <v>0.43131027993413307</v>
      </c>
      <c r="L127" s="404">
        <v>0.51364384850623379</v>
      </c>
      <c r="M127" s="404">
        <v>0.42318755487414739</v>
      </c>
      <c r="N127" s="404">
        <v>1</v>
      </c>
      <c r="O127" s="404">
        <v>0.55904493060456384</v>
      </c>
      <c r="P127" s="404">
        <v>0.51258527405316423</v>
      </c>
      <c r="Q127" s="404">
        <v>0.25264643613267446</v>
      </c>
      <c r="R127" s="415" t="str">
        <v/>
      </c>
    </row>
    <row r="135" spans="1:17" x14ac:dyDescent="0.25">
      <c r="A135" t="s">
        <v>376</v>
      </c>
      <c r="B135" t="s">
        <v>39</v>
      </c>
      <c r="C135" t="s">
        <v>35</v>
      </c>
      <c r="D135" t="s">
        <v>25</v>
      </c>
      <c r="E135" t="s">
        <v>31</v>
      </c>
      <c r="F135" t="s">
        <v>55</v>
      </c>
      <c r="G135" t="s">
        <v>41</v>
      </c>
      <c r="H135" t="s">
        <v>27</v>
      </c>
      <c r="I135" t="s">
        <v>45</v>
      </c>
      <c r="J135" t="s">
        <v>37</v>
      </c>
      <c r="K135" t="s">
        <v>29</v>
      </c>
      <c r="L135" t="s">
        <v>51</v>
      </c>
      <c r="M135" t="s">
        <v>49</v>
      </c>
      <c r="N135" t="s">
        <v>53</v>
      </c>
      <c r="O135" t="s">
        <v>33</v>
      </c>
      <c r="P135" t="s">
        <v>43</v>
      </c>
      <c r="Q135" t="s">
        <v>47</v>
      </c>
    </row>
    <row r="136" spans="1:17" x14ac:dyDescent="0.25">
      <c r="A136" t="s">
        <v>314</v>
      </c>
      <c r="B136" t="s">
        <v>40</v>
      </c>
      <c r="C136" t="s">
        <v>36</v>
      </c>
      <c r="D136" t="s">
        <v>26</v>
      </c>
      <c r="E136" t="s">
        <v>32</v>
      </c>
      <c r="F136" t="s">
        <v>56</v>
      </c>
      <c r="G136" t="s">
        <v>42</v>
      </c>
      <c r="H136" t="s">
        <v>28</v>
      </c>
      <c r="I136" t="s">
        <v>46</v>
      </c>
      <c r="J136" t="s">
        <v>38</v>
      </c>
      <c r="K136" t="s">
        <v>30</v>
      </c>
      <c r="L136" t="s">
        <v>52</v>
      </c>
      <c r="M136" t="s">
        <v>50</v>
      </c>
      <c r="N136" t="s">
        <v>54</v>
      </c>
      <c r="O136" t="s">
        <v>34</v>
      </c>
      <c r="P136" t="s">
        <v>44</v>
      </c>
      <c r="Q136" t="s">
        <v>48</v>
      </c>
    </row>
    <row r="137" spans="1:17" x14ac:dyDescent="0.25">
      <c r="A137" t="s">
        <v>356</v>
      </c>
      <c r="B137" t="s">
        <v>357</v>
      </c>
      <c r="C137" t="s">
        <v>358</v>
      </c>
      <c r="D137" t="s">
        <v>360</v>
      </c>
      <c r="E137" t="s">
        <v>361</v>
      </c>
      <c r="F137" t="s">
        <v>362</v>
      </c>
      <c r="G137" t="s">
        <v>363</v>
      </c>
      <c r="H137" t="s">
        <v>364</v>
      </c>
      <c r="I137" t="s">
        <v>365</v>
      </c>
      <c r="J137" t="s">
        <v>367</v>
      </c>
      <c r="K137" t="s">
        <v>368</v>
      </c>
      <c r="L137" t="s">
        <v>369</v>
      </c>
      <c r="M137" t="s">
        <v>370</v>
      </c>
      <c r="N137" t="s">
        <v>371</v>
      </c>
      <c r="O137" t="s">
        <v>372</v>
      </c>
      <c r="P137" t="s">
        <v>373</v>
      </c>
      <c r="Q137" t="s">
        <v>374</v>
      </c>
    </row>
    <row r="138" spans="1:17" x14ac:dyDescent="0.25">
      <c r="A138" t="s">
        <v>321</v>
      </c>
      <c r="B138">
        <v>0.47</v>
      </c>
      <c r="C138">
        <v>0.33</v>
      </c>
      <c r="D138">
        <v>0</v>
      </c>
      <c r="E138">
        <v>0.2</v>
      </c>
      <c r="F138">
        <v>1</v>
      </c>
      <c r="G138">
        <v>0.53</v>
      </c>
      <c r="H138">
        <v>7.0000000000000007E-2</v>
      </c>
      <c r="I138">
        <v>0.67</v>
      </c>
      <c r="J138">
        <v>0.4</v>
      </c>
      <c r="K138">
        <v>0.13</v>
      </c>
      <c r="L138">
        <v>0.87</v>
      </c>
      <c r="M138">
        <v>0.8</v>
      </c>
      <c r="N138">
        <v>0.93</v>
      </c>
      <c r="O138">
        <v>0.27</v>
      </c>
      <c r="P138">
        <v>0.6</v>
      </c>
      <c r="Q138">
        <v>0.73</v>
      </c>
    </row>
    <row r="139" spans="1:17" x14ac:dyDescent="0.25">
      <c r="A139" t="s">
        <v>331</v>
      </c>
      <c r="B139">
        <v>0.34</v>
      </c>
      <c r="C139">
        <v>0.32</v>
      </c>
      <c r="D139">
        <v>0.31</v>
      </c>
      <c r="E139">
        <v>0.12</v>
      </c>
      <c r="F139">
        <v>0.05</v>
      </c>
      <c r="G139">
        <v>0.31</v>
      </c>
      <c r="H139">
        <v>0.25</v>
      </c>
      <c r="I139">
        <v>0.02</v>
      </c>
      <c r="J139">
        <v>0.83</v>
      </c>
      <c r="K139">
        <v>0.19</v>
      </c>
      <c r="L139">
        <v>0.03</v>
      </c>
      <c r="M139">
        <v>1</v>
      </c>
      <c r="N139">
        <v>0</v>
      </c>
      <c r="O139">
        <v>0.39</v>
      </c>
      <c r="P139">
        <v>0.06</v>
      </c>
      <c r="Q139">
        <v>0.02</v>
      </c>
    </row>
    <row r="140" spans="1:17" x14ac:dyDescent="0.25">
      <c r="A140" t="s">
        <v>332</v>
      </c>
      <c r="B140">
        <v>0.1</v>
      </c>
      <c r="C140">
        <v>0.13</v>
      </c>
      <c r="D140">
        <v>0.14000000000000001</v>
      </c>
      <c r="E140">
        <v>0.06</v>
      </c>
      <c r="F140">
        <v>0.48</v>
      </c>
      <c r="G140">
        <v>7.0000000000000007E-2</v>
      </c>
      <c r="H140">
        <v>0.09</v>
      </c>
      <c r="I140">
        <v>0.03</v>
      </c>
      <c r="J140">
        <v>0.65</v>
      </c>
      <c r="K140">
        <v>0</v>
      </c>
      <c r="L140">
        <v>1</v>
      </c>
      <c r="M140">
        <v>0.03</v>
      </c>
      <c r="N140">
        <v>0.78</v>
      </c>
      <c r="O140">
        <v>0.13</v>
      </c>
      <c r="P140">
        <v>0.09</v>
      </c>
      <c r="Q140">
        <v>0.65</v>
      </c>
    </row>
    <row r="141" spans="1:17" x14ac:dyDescent="0.25">
      <c r="A141" t="s">
        <v>337</v>
      </c>
      <c r="B141">
        <v>0.91</v>
      </c>
      <c r="C141">
        <v>0.94</v>
      </c>
      <c r="D141">
        <v>0.81</v>
      </c>
      <c r="E141">
        <v>0.7</v>
      </c>
      <c r="F141">
        <v>0.84</v>
      </c>
      <c r="G141">
        <v>1</v>
      </c>
      <c r="H141">
        <v>0.98</v>
      </c>
      <c r="I141">
        <v>0.83</v>
      </c>
      <c r="J141">
        <v>0</v>
      </c>
      <c r="K141">
        <v>0.9</v>
      </c>
      <c r="L141">
        <v>0.65</v>
      </c>
      <c r="M141">
        <v>0.8</v>
      </c>
      <c r="N141">
        <v>0.77</v>
      </c>
      <c r="O141">
        <v>0.69</v>
      </c>
      <c r="P141">
        <v>0.61</v>
      </c>
      <c r="Q141">
        <v>0.87</v>
      </c>
    </row>
    <row r="142" spans="1:17" x14ac:dyDescent="0.25">
      <c r="A142" t="s">
        <v>338</v>
      </c>
      <c r="B142">
        <v>0.49</v>
      </c>
      <c r="C142">
        <v>0.8</v>
      </c>
      <c r="D142">
        <v>0.41</v>
      </c>
      <c r="E142">
        <v>0.33</v>
      </c>
      <c r="F142">
        <v>1</v>
      </c>
      <c r="G142">
        <v>0.78</v>
      </c>
      <c r="H142">
        <v>0.46</v>
      </c>
      <c r="I142">
        <v>0.28999999999999998</v>
      </c>
      <c r="J142">
        <v>0</v>
      </c>
      <c r="K142">
        <v>0.25</v>
      </c>
      <c r="L142">
        <v>0.73</v>
      </c>
      <c r="M142">
        <v>0.55000000000000004</v>
      </c>
      <c r="N142">
        <v>0.87</v>
      </c>
      <c r="O142">
        <v>0.53</v>
      </c>
      <c r="P142">
        <v>0.37</v>
      </c>
      <c r="Q142">
        <v>0.56000000000000005</v>
      </c>
    </row>
    <row r="143" spans="1:17" x14ac:dyDescent="0.25">
      <c r="A143" t="s">
        <v>322</v>
      </c>
      <c r="B143">
        <v>0.28000000000000003</v>
      </c>
      <c r="C143">
        <v>0.63</v>
      </c>
      <c r="D143">
        <v>0.27</v>
      </c>
      <c r="E143">
        <v>0.27</v>
      </c>
      <c r="F143">
        <v>1</v>
      </c>
      <c r="G143">
        <v>0.55000000000000004</v>
      </c>
      <c r="H143">
        <v>0.21</v>
      </c>
      <c r="I143">
        <v>0.1</v>
      </c>
      <c r="J143">
        <v>0.69</v>
      </c>
      <c r="K143">
        <v>0</v>
      </c>
      <c r="L143">
        <v>0.9</v>
      </c>
      <c r="M143">
        <v>0.47</v>
      </c>
      <c r="N143">
        <v>0.92</v>
      </c>
      <c r="O143">
        <v>0.56000000000000005</v>
      </c>
      <c r="P143">
        <v>0.41</v>
      </c>
      <c r="Q143">
        <v>0.42</v>
      </c>
    </row>
    <row r="144" spans="1:17" x14ac:dyDescent="0.25">
      <c r="A144" t="s">
        <v>339</v>
      </c>
      <c r="B144">
        <v>0.36</v>
      </c>
      <c r="C144">
        <v>0.5</v>
      </c>
      <c r="D144">
        <v>0.61</v>
      </c>
      <c r="E144">
        <v>0.3</v>
      </c>
      <c r="F144">
        <v>0.17</v>
      </c>
      <c r="G144">
        <v>0.32</v>
      </c>
      <c r="H144">
        <v>0.21</v>
      </c>
      <c r="I144">
        <v>0.37</v>
      </c>
      <c r="J144">
        <v>0.48</v>
      </c>
      <c r="K144">
        <v>0.11</v>
      </c>
      <c r="L144">
        <v>0.17</v>
      </c>
      <c r="M144">
        <v>0.42</v>
      </c>
      <c r="N144">
        <v>0.26</v>
      </c>
      <c r="O144">
        <v>0.51</v>
      </c>
      <c r="P144">
        <v>0</v>
      </c>
      <c r="Q144">
        <v>1</v>
      </c>
    </row>
    <row r="145" spans="1:17" x14ac:dyDescent="0.25">
      <c r="A145" t="s">
        <v>315</v>
      </c>
      <c r="B145">
        <v>0.1</v>
      </c>
      <c r="C145">
        <v>0.13</v>
      </c>
      <c r="D145">
        <v>1</v>
      </c>
      <c r="E145">
        <v>0.57999999999999996</v>
      </c>
      <c r="F145">
        <v>0.01</v>
      </c>
      <c r="G145">
        <v>0.06</v>
      </c>
      <c r="H145">
        <v>0.82</v>
      </c>
      <c r="I145">
        <v>0.12</v>
      </c>
      <c r="J145">
        <v>0.06</v>
      </c>
      <c r="K145">
        <v>0.7</v>
      </c>
      <c r="L145">
        <v>0.03</v>
      </c>
      <c r="M145">
        <v>0</v>
      </c>
      <c r="N145">
        <v>0.01</v>
      </c>
      <c r="O145">
        <v>0.21</v>
      </c>
      <c r="P145">
        <v>0.12</v>
      </c>
      <c r="Q145">
        <v>0.06</v>
      </c>
    </row>
    <row r="146" spans="1:17" x14ac:dyDescent="0.25">
      <c r="A146" t="s">
        <v>316</v>
      </c>
      <c r="B146">
        <v>0.46</v>
      </c>
      <c r="C146">
        <v>0.47</v>
      </c>
      <c r="D146">
        <v>0.28999999999999998</v>
      </c>
      <c r="E146">
        <v>0.52</v>
      </c>
      <c r="F146">
        <v>0.26</v>
      </c>
      <c r="G146">
        <v>0.38</v>
      </c>
      <c r="H146">
        <v>0.43</v>
      </c>
      <c r="I146">
        <v>0.21</v>
      </c>
      <c r="J146">
        <v>0.79</v>
      </c>
      <c r="K146">
        <v>0.32</v>
      </c>
      <c r="L146">
        <v>0.03</v>
      </c>
      <c r="M146">
        <v>1</v>
      </c>
      <c r="N146">
        <v>0</v>
      </c>
      <c r="O146">
        <v>0.43</v>
      </c>
      <c r="P146">
        <v>0.28999999999999998</v>
      </c>
      <c r="Q146">
        <v>0.28999999999999998</v>
      </c>
    </row>
    <row r="147" spans="1:17" x14ac:dyDescent="0.25">
      <c r="A147" t="s">
        <v>317</v>
      </c>
      <c r="B147">
        <v>0.13</v>
      </c>
      <c r="C147">
        <v>0.6</v>
      </c>
      <c r="D147">
        <v>0.24</v>
      </c>
      <c r="E147">
        <v>0.16</v>
      </c>
      <c r="F147">
        <v>0.51</v>
      </c>
      <c r="G147">
        <v>0.3</v>
      </c>
      <c r="H147">
        <v>0.7</v>
      </c>
      <c r="I147">
        <v>0.54</v>
      </c>
      <c r="J147">
        <v>0.08</v>
      </c>
      <c r="K147">
        <v>0</v>
      </c>
      <c r="L147">
        <v>0.48</v>
      </c>
      <c r="M147">
        <v>0.35</v>
      </c>
      <c r="N147">
        <v>0.56999999999999995</v>
      </c>
      <c r="O147">
        <v>0.42</v>
      </c>
      <c r="P147">
        <v>0.39</v>
      </c>
      <c r="Q147">
        <v>1</v>
      </c>
    </row>
    <row r="148" spans="1:17" x14ac:dyDescent="0.25">
      <c r="A148" t="s">
        <v>318</v>
      </c>
      <c r="B148">
        <v>0.25</v>
      </c>
      <c r="C148">
        <v>0.69</v>
      </c>
      <c r="D148">
        <v>0.46</v>
      </c>
      <c r="E148">
        <v>0.71</v>
      </c>
      <c r="F148">
        <v>1</v>
      </c>
      <c r="G148">
        <v>0.54</v>
      </c>
      <c r="H148">
        <v>0.57999999999999996</v>
      </c>
      <c r="I148">
        <v>0.37</v>
      </c>
      <c r="J148">
        <v>0.25</v>
      </c>
      <c r="K148">
        <v>0.4</v>
      </c>
      <c r="L148">
        <v>0.2</v>
      </c>
      <c r="M148">
        <v>0</v>
      </c>
      <c r="N148">
        <v>0.52</v>
      </c>
      <c r="O148">
        <v>0.42</v>
      </c>
      <c r="P148">
        <v>0.41</v>
      </c>
      <c r="Q148">
        <v>0.95</v>
      </c>
    </row>
    <row r="149" spans="1:17" x14ac:dyDescent="0.25">
      <c r="A149" t="s">
        <v>340</v>
      </c>
      <c r="B149">
        <v>0.98</v>
      </c>
      <c r="C149">
        <v>0.98</v>
      </c>
      <c r="D149">
        <v>0.86</v>
      </c>
      <c r="E149">
        <v>0.71</v>
      </c>
      <c r="F149">
        <v>0.67</v>
      </c>
      <c r="G149">
        <v>0</v>
      </c>
      <c r="H149">
        <v>0.97</v>
      </c>
      <c r="I149">
        <v>0.82</v>
      </c>
      <c r="J149">
        <v>1</v>
      </c>
      <c r="K149">
        <v>0.87</v>
      </c>
      <c r="L149">
        <v>0.76</v>
      </c>
      <c r="M149">
        <v>0.97</v>
      </c>
      <c r="N149">
        <v>0.82</v>
      </c>
      <c r="O149">
        <v>0.87</v>
      </c>
      <c r="P149">
        <v>0.67</v>
      </c>
      <c r="Q149">
        <v>0.73</v>
      </c>
    </row>
    <row r="150" spans="1:17" x14ac:dyDescent="0.25">
      <c r="A150" t="s">
        <v>341</v>
      </c>
      <c r="B150">
        <v>0.2</v>
      </c>
      <c r="C150">
        <v>0.21</v>
      </c>
      <c r="D150">
        <v>0.23</v>
      </c>
      <c r="E150">
        <v>0.28999999999999998</v>
      </c>
      <c r="F150">
        <v>1</v>
      </c>
      <c r="G150">
        <v>0</v>
      </c>
      <c r="H150">
        <v>0.18</v>
      </c>
      <c r="I150">
        <v>0.25</v>
      </c>
      <c r="J150">
        <v>0.25</v>
      </c>
      <c r="K150">
        <v>0.24</v>
      </c>
      <c r="L150">
        <v>0.72</v>
      </c>
      <c r="M150">
        <v>0.53</v>
      </c>
      <c r="N150">
        <v>0.98</v>
      </c>
      <c r="O150">
        <v>0.31</v>
      </c>
      <c r="P150">
        <v>0.37</v>
      </c>
      <c r="Q150">
        <v>0.33</v>
      </c>
    </row>
    <row r="151" spans="1:17" x14ac:dyDescent="0.25">
      <c r="A151" t="s">
        <v>324</v>
      </c>
      <c r="B151">
        <v>0.37</v>
      </c>
      <c r="C151">
        <v>0.94</v>
      </c>
      <c r="D151">
        <v>0.49</v>
      </c>
      <c r="E151">
        <v>0.45</v>
      </c>
      <c r="F151">
        <v>0.08</v>
      </c>
      <c r="G151">
        <v>0.24</v>
      </c>
      <c r="H151">
        <v>0.6</v>
      </c>
      <c r="I151">
        <v>1</v>
      </c>
      <c r="J151">
        <v>0.59</v>
      </c>
      <c r="K151">
        <v>0.92</v>
      </c>
      <c r="L151">
        <v>-7.0000000000000007E-2</v>
      </c>
      <c r="M151">
        <v>0.1</v>
      </c>
      <c r="N151">
        <v>0</v>
      </c>
      <c r="O151">
        <v>0.44</v>
      </c>
      <c r="P151">
        <v>0.56999999999999995</v>
      </c>
      <c r="Q151">
        <v>-7.0000000000000007E-2</v>
      </c>
    </row>
    <row r="152" spans="1:17" x14ac:dyDescent="0.25">
      <c r="A152" t="s">
        <v>323</v>
      </c>
      <c r="B152">
        <v>0.37</v>
      </c>
      <c r="C152">
        <v>0.53</v>
      </c>
      <c r="D152">
        <v>0.22</v>
      </c>
      <c r="E152">
        <v>0.56999999999999995</v>
      </c>
      <c r="F152">
        <v>0.18</v>
      </c>
      <c r="G152">
        <v>0.12</v>
      </c>
      <c r="H152">
        <v>0.6</v>
      </c>
      <c r="I152">
        <v>1</v>
      </c>
      <c r="J152">
        <v>0.38</v>
      </c>
      <c r="K152">
        <v>0.7</v>
      </c>
      <c r="L152">
        <v>-0.19</v>
      </c>
      <c r="M152">
        <v>0.02</v>
      </c>
      <c r="N152">
        <v>0</v>
      </c>
      <c r="O152">
        <v>0.15</v>
      </c>
      <c r="P152">
        <v>0.5</v>
      </c>
      <c r="Q152">
        <v>0.22</v>
      </c>
    </row>
    <row r="153" spans="1:17" x14ac:dyDescent="0.25">
      <c r="A153" t="s">
        <v>333</v>
      </c>
      <c r="B153">
        <v>0.31</v>
      </c>
      <c r="C153">
        <v>0.49</v>
      </c>
      <c r="D153">
        <v>0.56000000000000005</v>
      </c>
      <c r="E153">
        <v>0.37</v>
      </c>
      <c r="F153">
        <v>0.27</v>
      </c>
      <c r="G153">
        <v>0.11</v>
      </c>
      <c r="H153">
        <v>0.56000000000000005</v>
      </c>
      <c r="I153">
        <v>1</v>
      </c>
      <c r="J153">
        <v>0.5</v>
      </c>
      <c r="K153">
        <v>0.38</v>
      </c>
      <c r="L153">
        <v>0.45</v>
      </c>
      <c r="M153">
        <v>0.59</v>
      </c>
      <c r="N153">
        <v>0</v>
      </c>
      <c r="O153">
        <v>0.73</v>
      </c>
      <c r="P153">
        <v>0.42</v>
      </c>
      <c r="Q153">
        <v>0.83</v>
      </c>
    </row>
    <row r="154" spans="1:17" x14ac:dyDescent="0.25">
      <c r="A154" t="s">
        <v>334</v>
      </c>
      <c r="B154">
        <v>0.61</v>
      </c>
      <c r="C154">
        <v>0.62</v>
      </c>
      <c r="D154">
        <v>0.74</v>
      </c>
      <c r="E154">
        <v>0.28999999999999998</v>
      </c>
      <c r="F154">
        <v>0.01</v>
      </c>
      <c r="G154">
        <v>0.17</v>
      </c>
      <c r="H154">
        <v>0.68</v>
      </c>
      <c r="I154">
        <v>0.54</v>
      </c>
      <c r="J154">
        <v>0.6</v>
      </c>
      <c r="K154">
        <v>0.36</v>
      </c>
      <c r="L154">
        <v>0.31</v>
      </c>
      <c r="M154">
        <v>0.56999999999999995</v>
      </c>
      <c r="N154">
        <v>0</v>
      </c>
      <c r="O154">
        <v>1</v>
      </c>
      <c r="P154">
        <v>0.28999999999999998</v>
      </c>
      <c r="Q154">
        <v>0.86</v>
      </c>
    </row>
    <row r="155" spans="1:17" x14ac:dyDescent="0.25">
      <c r="A155" t="s">
        <v>335</v>
      </c>
      <c r="B155">
        <v>0.38</v>
      </c>
      <c r="C155">
        <v>0.62</v>
      </c>
      <c r="D155">
        <v>0.63</v>
      </c>
      <c r="E155">
        <v>0.33</v>
      </c>
      <c r="F155">
        <v>0.02</v>
      </c>
      <c r="G155">
        <v>0</v>
      </c>
      <c r="H155">
        <v>0.51</v>
      </c>
      <c r="I155">
        <v>0.47</v>
      </c>
      <c r="J155">
        <v>0.52</v>
      </c>
      <c r="K155">
        <v>0.41</v>
      </c>
      <c r="L155">
        <v>0.32</v>
      </c>
      <c r="M155">
        <v>0.7</v>
      </c>
      <c r="N155">
        <v>0.04</v>
      </c>
      <c r="O155">
        <v>1</v>
      </c>
      <c r="P155">
        <v>0.43</v>
      </c>
      <c r="Q155">
        <v>0.97</v>
      </c>
    </row>
    <row r="156" spans="1:17" x14ac:dyDescent="0.25">
      <c r="A156" t="s">
        <v>336</v>
      </c>
      <c r="B156">
        <v>0.48</v>
      </c>
      <c r="C156">
        <v>0.56999999999999995</v>
      </c>
      <c r="D156">
        <v>0.56999999999999995</v>
      </c>
      <c r="E156">
        <v>0.36</v>
      </c>
      <c r="F156">
        <v>0.2</v>
      </c>
      <c r="G156">
        <v>0</v>
      </c>
      <c r="H156">
        <v>0.63</v>
      </c>
      <c r="I156">
        <v>0.49</v>
      </c>
      <c r="J156">
        <v>0.56000000000000005</v>
      </c>
      <c r="K156">
        <v>0.25</v>
      </c>
      <c r="L156">
        <v>0.32</v>
      </c>
      <c r="M156">
        <v>0.78</v>
      </c>
      <c r="N156">
        <v>0.12</v>
      </c>
      <c r="O156">
        <v>1</v>
      </c>
      <c r="P156">
        <v>0.28999999999999998</v>
      </c>
      <c r="Q156">
        <v>0.77</v>
      </c>
    </row>
    <row r="157" spans="1:17" x14ac:dyDescent="0.25">
      <c r="A157" t="s">
        <v>330</v>
      </c>
      <c r="B157">
        <v>0.67</v>
      </c>
      <c r="C157">
        <v>0.52</v>
      </c>
      <c r="D157">
        <v>0.53</v>
      </c>
      <c r="E157">
        <v>0.46</v>
      </c>
      <c r="F157">
        <v>0.47</v>
      </c>
      <c r="G157">
        <v>1</v>
      </c>
      <c r="H157">
        <v>0.46</v>
      </c>
      <c r="I157">
        <v>0</v>
      </c>
      <c r="J157">
        <v>0.54</v>
      </c>
      <c r="K157">
        <v>0.56000000000000005</v>
      </c>
      <c r="L157">
        <v>0.43</v>
      </c>
      <c r="M157">
        <v>0.41</v>
      </c>
      <c r="N157">
        <v>0.94</v>
      </c>
      <c r="O157">
        <v>0.27</v>
      </c>
      <c r="P157">
        <v>0.49</v>
      </c>
      <c r="Q157">
        <v>0.11</v>
      </c>
    </row>
    <row r="158" spans="1:17" x14ac:dyDescent="0.25">
      <c r="A158" t="s">
        <v>325</v>
      </c>
      <c r="B158">
        <v>0</v>
      </c>
      <c r="C158">
        <v>0.45</v>
      </c>
      <c r="D158">
        <v>0.55000000000000004</v>
      </c>
      <c r="E158">
        <v>1</v>
      </c>
      <c r="F158">
        <v>0.7</v>
      </c>
      <c r="G158">
        <v>0.76</v>
      </c>
      <c r="H158">
        <v>0.56999999999999995</v>
      </c>
      <c r="I158">
        <v>0.43</v>
      </c>
      <c r="J158">
        <v>0.63</v>
      </c>
      <c r="K158">
        <v>0.99</v>
      </c>
      <c r="L158">
        <v>0.81</v>
      </c>
      <c r="M158">
        <v>0.63</v>
      </c>
      <c r="N158">
        <v>0.93</v>
      </c>
      <c r="O158">
        <v>7.0000000000000007E-2</v>
      </c>
      <c r="P158">
        <v>0.85</v>
      </c>
      <c r="Q158">
        <v>0.47</v>
      </c>
    </row>
    <row r="159" spans="1:17" x14ac:dyDescent="0.25">
      <c r="A159" t="s">
        <v>326</v>
      </c>
      <c r="B159">
        <v>0.68</v>
      </c>
      <c r="C159">
        <v>0.74</v>
      </c>
      <c r="D159">
        <v>0.56000000000000005</v>
      </c>
      <c r="E159">
        <v>0.54</v>
      </c>
      <c r="F159">
        <v>0.66</v>
      </c>
      <c r="G159">
        <v>0.77</v>
      </c>
      <c r="H159">
        <v>0.55000000000000004</v>
      </c>
      <c r="I159">
        <v>0</v>
      </c>
      <c r="J159">
        <v>0.72</v>
      </c>
      <c r="K159">
        <v>0.52</v>
      </c>
      <c r="L159">
        <v>0.56000000000000005</v>
      </c>
      <c r="M159">
        <v>0.67</v>
      </c>
      <c r="N159">
        <v>1</v>
      </c>
      <c r="O159">
        <v>0.78</v>
      </c>
      <c r="P159">
        <v>0.52</v>
      </c>
      <c r="Q159">
        <v>0.42</v>
      </c>
    </row>
    <row r="160" spans="1:17" x14ac:dyDescent="0.25">
      <c r="A160" t="s">
        <v>327</v>
      </c>
      <c r="B160">
        <v>0</v>
      </c>
      <c r="C160">
        <v>0.42</v>
      </c>
      <c r="D160">
        <v>0.43</v>
      </c>
      <c r="E160">
        <v>0.75</v>
      </c>
      <c r="F160">
        <v>0.8</v>
      </c>
      <c r="G160">
        <v>0.71</v>
      </c>
      <c r="H160">
        <v>0.53</v>
      </c>
      <c r="I160">
        <v>0.39</v>
      </c>
      <c r="J160">
        <v>0.59</v>
      </c>
      <c r="K160">
        <v>1</v>
      </c>
      <c r="L160">
        <v>0.68</v>
      </c>
      <c r="M160">
        <v>0.75</v>
      </c>
      <c r="N160">
        <v>0.78</v>
      </c>
      <c r="O160">
        <v>0.33</v>
      </c>
      <c r="P160">
        <v>0.94</v>
      </c>
      <c r="Q160">
        <v>0.44</v>
      </c>
    </row>
    <row r="161" spans="1:17" x14ac:dyDescent="0.25">
      <c r="A161" t="s">
        <v>328</v>
      </c>
      <c r="B161">
        <v>0.83</v>
      </c>
      <c r="C161">
        <v>0.59</v>
      </c>
      <c r="D161">
        <v>0.61</v>
      </c>
      <c r="E161">
        <v>0.51</v>
      </c>
      <c r="F161">
        <v>0.62</v>
      </c>
      <c r="G161">
        <v>0.74</v>
      </c>
      <c r="H161">
        <v>0.55000000000000004</v>
      </c>
      <c r="I161">
        <v>0</v>
      </c>
      <c r="J161">
        <v>0.59</v>
      </c>
      <c r="K161">
        <v>0.43</v>
      </c>
      <c r="L161">
        <v>0.51</v>
      </c>
      <c r="M161">
        <v>0.42</v>
      </c>
      <c r="N161">
        <v>1</v>
      </c>
      <c r="O161">
        <v>0.56000000000000005</v>
      </c>
      <c r="P161">
        <v>0.51</v>
      </c>
      <c r="Q161">
        <v>0.25</v>
      </c>
    </row>
    <row r="162" spans="1:17" x14ac:dyDescent="0.25">
      <c r="A162" t="s">
        <v>329</v>
      </c>
      <c r="B162">
        <v>0</v>
      </c>
      <c r="C162">
        <v>0.47</v>
      </c>
      <c r="D162">
        <v>0.42</v>
      </c>
      <c r="E162">
        <v>0.74</v>
      </c>
      <c r="F162">
        <v>0.89</v>
      </c>
      <c r="G162">
        <v>0.74</v>
      </c>
      <c r="H162">
        <v>0.67</v>
      </c>
      <c r="I162">
        <v>0.21</v>
      </c>
      <c r="J162">
        <v>0.48</v>
      </c>
      <c r="K162">
        <v>0.85</v>
      </c>
      <c r="L162">
        <v>0.75</v>
      </c>
      <c r="M162">
        <v>0.64</v>
      </c>
      <c r="N162">
        <v>0.72</v>
      </c>
      <c r="O162">
        <v>0.2</v>
      </c>
      <c r="P162">
        <v>1</v>
      </c>
      <c r="Q162">
        <v>0.34</v>
      </c>
    </row>
    <row r="166" spans="1:17" x14ac:dyDescent="0.25">
      <c r="A166" t="s">
        <v>376</v>
      </c>
      <c r="B166" t="s">
        <v>39</v>
      </c>
      <c r="C166" t="s">
        <v>35</v>
      </c>
      <c r="D166" t="s">
        <v>25</v>
      </c>
      <c r="E166" t="s">
        <v>31</v>
      </c>
      <c r="F166" t="s">
        <v>55</v>
      </c>
      <c r="G166" t="s">
        <v>41</v>
      </c>
      <c r="H166" t="s">
        <v>27</v>
      </c>
      <c r="I166" t="s">
        <v>45</v>
      </c>
      <c r="J166" t="s">
        <v>37</v>
      </c>
      <c r="K166" t="s">
        <v>29</v>
      </c>
      <c r="L166" t="s">
        <v>51</v>
      </c>
      <c r="M166" t="s">
        <v>49</v>
      </c>
      <c r="N166" t="s">
        <v>53</v>
      </c>
      <c r="O166" t="s">
        <v>33</v>
      </c>
      <c r="P166" t="s">
        <v>43</v>
      </c>
      <c r="Q166" t="s">
        <v>47</v>
      </c>
    </row>
    <row r="167" spans="1:17" x14ac:dyDescent="0.25">
      <c r="A167" t="s">
        <v>314</v>
      </c>
      <c r="B167" t="s">
        <v>40</v>
      </c>
      <c r="C167" t="s">
        <v>36</v>
      </c>
      <c r="D167" t="s">
        <v>26</v>
      </c>
      <c r="E167" t="s">
        <v>32</v>
      </c>
      <c r="F167" t="s">
        <v>56</v>
      </c>
      <c r="G167" t="s">
        <v>42</v>
      </c>
      <c r="H167" t="s">
        <v>28</v>
      </c>
      <c r="I167" t="s">
        <v>46</v>
      </c>
      <c r="J167" t="s">
        <v>38</v>
      </c>
      <c r="K167" t="s">
        <v>30</v>
      </c>
      <c r="L167" t="s">
        <v>52</v>
      </c>
      <c r="M167" t="s">
        <v>50</v>
      </c>
      <c r="N167" t="s">
        <v>54</v>
      </c>
      <c r="O167" t="s">
        <v>34</v>
      </c>
      <c r="P167" t="s">
        <v>44</v>
      </c>
      <c r="Q167" t="s">
        <v>391</v>
      </c>
    </row>
    <row r="168" spans="1:17" x14ac:dyDescent="0.25">
      <c r="A168" t="s">
        <v>356</v>
      </c>
      <c r="B168" t="s">
        <v>357</v>
      </c>
      <c r="C168" t="s">
        <v>358</v>
      </c>
      <c r="D168" t="s">
        <v>360</v>
      </c>
      <c r="E168" t="s">
        <v>361</v>
      </c>
      <c r="F168" t="s">
        <v>362</v>
      </c>
      <c r="G168" t="s">
        <v>363</v>
      </c>
      <c r="H168" t="s">
        <v>364</v>
      </c>
      <c r="I168" t="s">
        <v>365</v>
      </c>
      <c r="J168" t="s">
        <v>367</v>
      </c>
      <c r="K168" t="s">
        <v>368</v>
      </c>
      <c r="L168" t="s">
        <v>369</v>
      </c>
      <c r="M168" t="s">
        <v>370</v>
      </c>
      <c r="N168" t="s">
        <v>371</v>
      </c>
      <c r="O168" t="s">
        <v>372</v>
      </c>
      <c r="P168" t="s">
        <v>373</v>
      </c>
      <c r="Q168" t="s">
        <v>374</v>
      </c>
    </row>
    <row r="169" spans="1:17" x14ac:dyDescent="0.25">
      <c r="A169" t="s">
        <v>390</v>
      </c>
      <c r="B169" t="s">
        <v>392</v>
      </c>
      <c r="C169" t="s">
        <v>393</v>
      </c>
      <c r="D169" t="s">
        <v>394</v>
      </c>
      <c r="E169" t="s">
        <v>395</v>
      </c>
      <c r="F169" t="s">
        <v>396</v>
      </c>
      <c r="G169" t="s">
        <v>397</v>
      </c>
      <c r="H169" t="s">
        <v>398</v>
      </c>
      <c r="I169" t="s">
        <v>399</v>
      </c>
      <c r="J169" t="s">
        <v>400</v>
      </c>
      <c r="K169" t="s">
        <v>401</v>
      </c>
      <c r="L169" t="s">
        <v>402</v>
      </c>
      <c r="M169" t="s">
        <v>403</v>
      </c>
      <c r="N169" t="s">
        <v>404</v>
      </c>
      <c r="O169" t="s">
        <v>405</v>
      </c>
      <c r="P169" t="s">
        <v>406</v>
      </c>
      <c r="Q169" t="s">
        <v>407</v>
      </c>
    </row>
    <row r="170" spans="1:17" x14ac:dyDescent="0.25">
      <c r="A170" t="s">
        <v>331</v>
      </c>
      <c r="B170">
        <v>0.34</v>
      </c>
      <c r="C170">
        <v>0.32</v>
      </c>
      <c r="D170">
        <v>0.31</v>
      </c>
      <c r="E170">
        <v>0.12</v>
      </c>
      <c r="F170">
        <v>0.05</v>
      </c>
      <c r="G170">
        <v>0.31</v>
      </c>
      <c r="H170">
        <v>0.25</v>
      </c>
      <c r="I170">
        <v>0.02</v>
      </c>
      <c r="J170">
        <v>0.83</v>
      </c>
      <c r="K170">
        <v>0.19</v>
      </c>
      <c r="L170">
        <v>0.03</v>
      </c>
      <c r="M170">
        <v>1</v>
      </c>
      <c r="N170">
        <v>0</v>
      </c>
      <c r="O170">
        <v>0.39</v>
      </c>
      <c r="P170">
        <v>0.06</v>
      </c>
      <c r="Q170">
        <v>0.02</v>
      </c>
    </row>
    <row r="171" spans="1:17" x14ac:dyDescent="0.25">
      <c r="A171" t="s">
        <v>337</v>
      </c>
      <c r="B171">
        <v>0.91</v>
      </c>
      <c r="C171">
        <v>0.94</v>
      </c>
      <c r="D171">
        <v>0.81</v>
      </c>
      <c r="E171">
        <v>0.7</v>
      </c>
      <c r="F171">
        <v>0.84</v>
      </c>
      <c r="G171">
        <v>1</v>
      </c>
      <c r="H171">
        <v>0.98</v>
      </c>
      <c r="I171">
        <v>0.83</v>
      </c>
      <c r="J171">
        <v>0</v>
      </c>
      <c r="K171">
        <v>0.9</v>
      </c>
      <c r="L171">
        <v>0.65</v>
      </c>
      <c r="M171">
        <v>0.8</v>
      </c>
      <c r="N171">
        <v>0.77</v>
      </c>
      <c r="O171">
        <v>0.69</v>
      </c>
      <c r="P171">
        <v>0.61</v>
      </c>
      <c r="Q171">
        <v>0.87</v>
      </c>
    </row>
    <row r="172" spans="1:17" x14ac:dyDescent="0.25">
      <c r="A172" t="s">
        <v>338</v>
      </c>
      <c r="B172">
        <v>0.49</v>
      </c>
      <c r="C172">
        <v>0.8</v>
      </c>
      <c r="D172">
        <v>0.41</v>
      </c>
      <c r="E172">
        <v>0.33</v>
      </c>
      <c r="F172">
        <v>1</v>
      </c>
      <c r="G172">
        <v>0.78</v>
      </c>
      <c r="H172">
        <v>0.46</v>
      </c>
      <c r="I172">
        <v>0.28999999999999998</v>
      </c>
      <c r="J172">
        <v>0</v>
      </c>
      <c r="K172">
        <v>0.25</v>
      </c>
      <c r="L172">
        <v>0.73</v>
      </c>
      <c r="M172">
        <v>0.55000000000000004</v>
      </c>
      <c r="N172">
        <v>0.87</v>
      </c>
      <c r="O172">
        <v>0.53</v>
      </c>
      <c r="P172">
        <v>0.37</v>
      </c>
      <c r="Q172">
        <v>0.56000000000000005</v>
      </c>
    </row>
    <row r="173" spans="1:17" x14ac:dyDescent="0.25">
      <c r="A173" t="s">
        <v>322</v>
      </c>
      <c r="B173">
        <v>0.28000000000000003</v>
      </c>
      <c r="C173">
        <v>0.63</v>
      </c>
      <c r="D173">
        <v>0.27</v>
      </c>
      <c r="E173">
        <v>0.27</v>
      </c>
      <c r="F173">
        <v>1</v>
      </c>
      <c r="G173">
        <v>0.55000000000000004</v>
      </c>
      <c r="H173">
        <v>0.21</v>
      </c>
      <c r="I173">
        <v>0.1</v>
      </c>
      <c r="J173">
        <v>0.69</v>
      </c>
      <c r="K173">
        <v>0</v>
      </c>
      <c r="L173">
        <v>0.9</v>
      </c>
      <c r="M173">
        <v>0.47</v>
      </c>
      <c r="N173">
        <v>0.92</v>
      </c>
      <c r="O173">
        <v>0.56000000000000005</v>
      </c>
      <c r="P173">
        <v>0.41</v>
      </c>
      <c r="Q173">
        <v>0.42</v>
      </c>
    </row>
    <row r="174" spans="1:17" x14ac:dyDescent="0.25">
      <c r="A174" t="s">
        <v>382</v>
      </c>
      <c r="B174">
        <v>0.1</v>
      </c>
      <c r="C174">
        <v>0.13</v>
      </c>
      <c r="D174">
        <v>1</v>
      </c>
      <c r="E174">
        <v>0.57999999999999996</v>
      </c>
      <c r="F174">
        <v>0.01</v>
      </c>
      <c r="G174">
        <v>0.06</v>
      </c>
      <c r="H174">
        <v>0.82</v>
      </c>
      <c r="I174">
        <v>0.12</v>
      </c>
      <c r="J174">
        <v>0.06</v>
      </c>
      <c r="K174">
        <v>0.7</v>
      </c>
      <c r="L174">
        <v>0.03</v>
      </c>
      <c r="M174">
        <v>0</v>
      </c>
      <c r="N174">
        <v>0.01</v>
      </c>
      <c r="O174">
        <v>0.21</v>
      </c>
      <c r="P174">
        <v>0.12</v>
      </c>
      <c r="Q174">
        <v>0.06</v>
      </c>
    </row>
    <row r="175" spans="1:17" x14ac:dyDescent="0.25">
      <c r="A175" t="s">
        <v>317</v>
      </c>
      <c r="B175">
        <v>0.13</v>
      </c>
      <c r="C175">
        <v>0.6</v>
      </c>
      <c r="D175">
        <v>0.24</v>
      </c>
      <c r="E175">
        <v>0.16</v>
      </c>
      <c r="F175">
        <v>0.51</v>
      </c>
      <c r="G175">
        <v>0.3</v>
      </c>
      <c r="H175">
        <v>0.7</v>
      </c>
      <c r="I175">
        <v>0.54</v>
      </c>
      <c r="J175">
        <v>0.08</v>
      </c>
      <c r="K175">
        <v>0</v>
      </c>
      <c r="L175">
        <v>0.48</v>
      </c>
      <c r="M175">
        <v>0.35</v>
      </c>
      <c r="N175">
        <v>0.56999999999999995</v>
      </c>
      <c r="O175">
        <v>0.42</v>
      </c>
      <c r="P175">
        <v>0.39</v>
      </c>
      <c r="Q175">
        <v>1</v>
      </c>
    </row>
    <row r="176" spans="1:17" x14ac:dyDescent="0.25">
      <c r="A176" t="s">
        <v>340</v>
      </c>
      <c r="B176">
        <v>0.98</v>
      </c>
      <c r="C176">
        <v>0.98</v>
      </c>
      <c r="D176">
        <v>0.86</v>
      </c>
      <c r="E176">
        <v>0.71</v>
      </c>
      <c r="F176">
        <v>0.67</v>
      </c>
      <c r="G176">
        <v>0</v>
      </c>
      <c r="H176">
        <v>0.97</v>
      </c>
      <c r="I176">
        <v>0.82</v>
      </c>
      <c r="J176">
        <v>1</v>
      </c>
      <c r="K176">
        <v>0.87</v>
      </c>
      <c r="L176">
        <v>0.76</v>
      </c>
      <c r="M176">
        <v>0.97</v>
      </c>
      <c r="N176">
        <v>0.82</v>
      </c>
      <c r="O176">
        <v>0.87</v>
      </c>
      <c r="P176">
        <v>0.67</v>
      </c>
      <c r="Q176">
        <v>0.73</v>
      </c>
    </row>
    <row r="177" spans="1:17" x14ac:dyDescent="0.25">
      <c r="A177" t="s">
        <v>324</v>
      </c>
      <c r="B177">
        <v>0.41</v>
      </c>
      <c r="C177">
        <v>0.95</v>
      </c>
      <c r="D177">
        <v>0.52</v>
      </c>
      <c r="E177">
        <v>0.49</v>
      </c>
      <c r="F177">
        <v>0.14000000000000001</v>
      </c>
      <c r="G177">
        <v>0.28999999999999998</v>
      </c>
      <c r="H177">
        <v>0.63</v>
      </c>
      <c r="I177">
        <v>1</v>
      </c>
      <c r="J177">
        <v>0.62</v>
      </c>
      <c r="K177">
        <v>0.92</v>
      </c>
      <c r="L177">
        <v>0</v>
      </c>
      <c r="M177">
        <v>0.16</v>
      </c>
      <c r="N177">
        <v>0.06</v>
      </c>
      <c r="O177">
        <v>0.48</v>
      </c>
      <c r="P177">
        <v>0.59</v>
      </c>
      <c r="Q177">
        <v>0</v>
      </c>
    </row>
    <row r="178" spans="1:17" x14ac:dyDescent="0.25">
      <c r="A178" t="s">
        <v>323</v>
      </c>
      <c r="B178">
        <v>0.47</v>
      </c>
      <c r="C178">
        <v>0.6</v>
      </c>
      <c r="D178">
        <v>0.35</v>
      </c>
      <c r="E178">
        <v>0.64</v>
      </c>
      <c r="F178">
        <v>0.31</v>
      </c>
      <c r="G178">
        <v>0.26</v>
      </c>
      <c r="H178">
        <v>0.67</v>
      </c>
      <c r="I178">
        <v>1</v>
      </c>
      <c r="J178">
        <v>0.48</v>
      </c>
      <c r="K178">
        <v>0.75</v>
      </c>
      <c r="L178">
        <v>0</v>
      </c>
      <c r="M178">
        <v>0.18</v>
      </c>
      <c r="N178">
        <v>0.16</v>
      </c>
      <c r="O178">
        <v>0.28999999999999998</v>
      </c>
      <c r="P178">
        <v>0.57999999999999996</v>
      </c>
      <c r="Q178">
        <v>0.34</v>
      </c>
    </row>
    <row r="179" spans="1:17" x14ac:dyDescent="0.25">
      <c r="A179" t="s">
        <v>333</v>
      </c>
      <c r="B179">
        <v>0.31</v>
      </c>
      <c r="C179">
        <v>0.49</v>
      </c>
      <c r="D179">
        <v>0.56000000000000005</v>
      </c>
      <c r="E179">
        <v>0.37</v>
      </c>
      <c r="F179">
        <v>0.27</v>
      </c>
      <c r="G179">
        <v>0.11</v>
      </c>
      <c r="H179">
        <v>0.56000000000000005</v>
      </c>
      <c r="I179">
        <v>1</v>
      </c>
      <c r="J179">
        <v>0.5</v>
      </c>
      <c r="K179">
        <v>0.38</v>
      </c>
      <c r="L179">
        <v>0.45</v>
      </c>
      <c r="M179">
        <v>0.59</v>
      </c>
      <c r="N179">
        <v>0</v>
      </c>
      <c r="O179">
        <v>0.73</v>
      </c>
      <c r="P179">
        <v>0.42</v>
      </c>
      <c r="Q179">
        <v>0.83</v>
      </c>
    </row>
    <row r="180" spans="1:17" x14ac:dyDescent="0.25">
      <c r="A180" t="s">
        <v>334</v>
      </c>
      <c r="B180">
        <v>0.61</v>
      </c>
      <c r="C180">
        <v>0.62</v>
      </c>
      <c r="D180">
        <v>0.74</v>
      </c>
      <c r="E180">
        <v>0.28999999999999998</v>
      </c>
      <c r="F180">
        <v>0.01</v>
      </c>
      <c r="G180">
        <v>0.17</v>
      </c>
      <c r="H180">
        <v>0.68</v>
      </c>
      <c r="I180">
        <v>0.54</v>
      </c>
      <c r="J180">
        <v>0.6</v>
      </c>
      <c r="K180">
        <v>0.36</v>
      </c>
      <c r="L180">
        <v>0.31</v>
      </c>
      <c r="M180">
        <v>0.56999999999999995</v>
      </c>
      <c r="N180">
        <v>0</v>
      </c>
      <c r="O180">
        <v>1</v>
      </c>
      <c r="P180">
        <v>0.28999999999999998</v>
      </c>
      <c r="Q180">
        <v>0.86</v>
      </c>
    </row>
    <row r="181" spans="1:17" x14ac:dyDescent="0.25">
      <c r="A181" t="s">
        <v>335</v>
      </c>
      <c r="B181">
        <v>0.38</v>
      </c>
      <c r="C181">
        <v>0.62</v>
      </c>
      <c r="D181">
        <v>0.63</v>
      </c>
      <c r="E181">
        <v>0.33</v>
      </c>
      <c r="F181">
        <v>0.02</v>
      </c>
      <c r="G181">
        <v>0</v>
      </c>
      <c r="H181">
        <v>0.51</v>
      </c>
      <c r="I181">
        <v>0.47</v>
      </c>
      <c r="J181">
        <v>0.52</v>
      </c>
      <c r="K181">
        <v>0.41</v>
      </c>
      <c r="L181">
        <v>0.32</v>
      </c>
      <c r="M181">
        <v>0.7</v>
      </c>
      <c r="N181">
        <v>0.04</v>
      </c>
      <c r="O181">
        <v>1</v>
      </c>
      <c r="P181">
        <v>0.43</v>
      </c>
      <c r="Q181">
        <v>0.97</v>
      </c>
    </row>
    <row r="182" spans="1:17" x14ac:dyDescent="0.25">
      <c r="A182" t="s">
        <v>336</v>
      </c>
      <c r="B182">
        <v>0.48</v>
      </c>
      <c r="C182">
        <v>0.56999999999999995</v>
      </c>
      <c r="D182">
        <v>0.56999999999999995</v>
      </c>
      <c r="E182">
        <v>0.36</v>
      </c>
      <c r="F182">
        <v>0.2</v>
      </c>
      <c r="G182">
        <v>0</v>
      </c>
      <c r="H182">
        <v>0.63</v>
      </c>
      <c r="I182">
        <v>0.49</v>
      </c>
      <c r="J182">
        <v>0.56000000000000005</v>
      </c>
      <c r="K182">
        <v>0.25</v>
      </c>
      <c r="L182">
        <v>0.32</v>
      </c>
      <c r="M182">
        <v>0.78</v>
      </c>
      <c r="N182">
        <v>0.12</v>
      </c>
      <c r="O182">
        <v>1</v>
      </c>
      <c r="P182">
        <v>0.28999999999999998</v>
      </c>
      <c r="Q182">
        <v>0.77</v>
      </c>
    </row>
    <row r="183" spans="1:17" x14ac:dyDescent="0.25">
      <c r="A183" t="s">
        <v>330</v>
      </c>
      <c r="B183">
        <v>0.67</v>
      </c>
      <c r="C183">
        <v>0.52</v>
      </c>
      <c r="D183">
        <v>0.53</v>
      </c>
      <c r="E183">
        <v>0.46</v>
      </c>
      <c r="F183">
        <v>0.47</v>
      </c>
      <c r="G183">
        <v>1</v>
      </c>
      <c r="H183">
        <v>0.46</v>
      </c>
      <c r="I183">
        <v>0</v>
      </c>
      <c r="J183">
        <v>0.54</v>
      </c>
      <c r="K183">
        <v>0.56000000000000005</v>
      </c>
      <c r="L183">
        <v>0.43</v>
      </c>
      <c r="M183">
        <v>0.41</v>
      </c>
      <c r="N183">
        <v>0.94</v>
      </c>
      <c r="O183">
        <v>0.27</v>
      </c>
      <c r="P183">
        <v>0.49</v>
      </c>
      <c r="Q183">
        <v>0.11</v>
      </c>
    </row>
    <row r="184" spans="1:17" x14ac:dyDescent="0.25">
      <c r="A184" t="s">
        <v>326</v>
      </c>
      <c r="B184">
        <v>0.68</v>
      </c>
      <c r="C184">
        <v>0.74</v>
      </c>
      <c r="D184">
        <v>0.56000000000000005</v>
      </c>
      <c r="E184">
        <v>0.54</v>
      </c>
      <c r="F184">
        <v>0.66</v>
      </c>
      <c r="G184">
        <v>0.77</v>
      </c>
      <c r="H184">
        <v>0.55000000000000004</v>
      </c>
      <c r="I184">
        <v>0</v>
      </c>
      <c r="J184">
        <v>0.72</v>
      </c>
      <c r="K184">
        <v>0.52</v>
      </c>
      <c r="L184">
        <v>0.56000000000000005</v>
      </c>
      <c r="M184">
        <v>0.67</v>
      </c>
      <c r="N184">
        <v>1</v>
      </c>
      <c r="O184">
        <v>0.78</v>
      </c>
      <c r="P184">
        <v>0.52</v>
      </c>
      <c r="Q184">
        <v>0.42</v>
      </c>
    </row>
    <row r="185" spans="1:17" x14ac:dyDescent="0.25">
      <c r="A185" t="s">
        <v>328</v>
      </c>
      <c r="B185">
        <v>0.83</v>
      </c>
      <c r="C185">
        <v>0.59</v>
      </c>
      <c r="D185">
        <v>0.61</v>
      </c>
      <c r="E185">
        <v>0.51</v>
      </c>
      <c r="F185">
        <v>0.62</v>
      </c>
      <c r="G185">
        <v>0.74</v>
      </c>
      <c r="H185">
        <v>0.55000000000000004</v>
      </c>
      <c r="I185">
        <v>0</v>
      </c>
      <c r="J185">
        <v>0.59</v>
      </c>
      <c r="K185">
        <v>0.43</v>
      </c>
      <c r="L185">
        <v>0.51</v>
      </c>
      <c r="M185">
        <v>0.42</v>
      </c>
      <c r="N185">
        <v>1</v>
      </c>
      <c r="O185">
        <v>0.56000000000000005</v>
      </c>
      <c r="P185">
        <v>0.51</v>
      </c>
      <c r="Q185">
        <v>0.25</v>
      </c>
    </row>
    <row r="195" spans="1:2" x14ac:dyDescent="0.25">
      <c r="A195" s="462"/>
      <c r="B195" s="462"/>
    </row>
    <row r="196" spans="1:2" x14ac:dyDescent="0.25">
      <c r="A196" s="462"/>
    </row>
    <row r="197" spans="1:2" x14ac:dyDescent="0.25">
      <c r="A197" s="462"/>
      <c r="B197" s="402"/>
    </row>
    <row r="198" spans="1:2" x14ac:dyDescent="0.25">
      <c r="A198" s="462"/>
      <c r="B198" s="463"/>
    </row>
    <row r="199" spans="1:2" x14ac:dyDescent="0.25">
      <c r="A199" s="462"/>
      <c r="B199" s="404"/>
    </row>
    <row r="200" spans="1:2" x14ac:dyDescent="0.25">
      <c r="A200" s="462"/>
      <c r="B200" s="404"/>
    </row>
    <row r="201" spans="1:2" x14ac:dyDescent="0.25">
      <c r="A201" s="462"/>
      <c r="B201" s="404"/>
    </row>
    <row r="202" spans="1:2" x14ac:dyDescent="0.25">
      <c r="A202" s="462"/>
      <c r="B202" s="404"/>
    </row>
    <row r="203" spans="1:2" x14ac:dyDescent="0.25">
      <c r="A203" s="462"/>
      <c r="B203" s="404"/>
    </row>
    <row r="204" spans="1:2" x14ac:dyDescent="0.25">
      <c r="A204" s="462"/>
      <c r="B204" s="404"/>
    </row>
    <row r="205" spans="1:2" x14ac:dyDescent="0.25">
      <c r="A205" s="462"/>
      <c r="B205" s="404"/>
    </row>
    <row r="206" spans="1:2" x14ac:dyDescent="0.25">
      <c r="A206" s="462"/>
      <c r="B206" s="404"/>
    </row>
    <row r="207" spans="1:2" x14ac:dyDescent="0.25">
      <c r="A207" s="462"/>
      <c r="B207" s="404"/>
    </row>
    <row r="208" spans="1:2" x14ac:dyDescent="0.25">
      <c r="A208" s="462"/>
      <c r="B208" s="404"/>
    </row>
    <row r="209" spans="1:2" x14ac:dyDescent="0.25">
      <c r="A209" s="462"/>
      <c r="B209" s="404"/>
    </row>
    <row r="210" spans="1:2" x14ac:dyDescent="0.25">
      <c r="A210" s="462"/>
      <c r="B210" s="404"/>
    </row>
    <row r="211" spans="1:2" x14ac:dyDescent="0.25">
      <c r="A211" s="462"/>
      <c r="B211" s="404"/>
    </row>
    <row r="212" spans="1:2" x14ac:dyDescent="0.25">
      <c r="A212" s="462"/>
      <c r="B212" s="404"/>
    </row>
    <row r="213" spans="1:2" x14ac:dyDescent="0.25">
      <c r="A213" s="462"/>
      <c r="B213" s="404"/>
    </row>
    <row r="214" spans="1:2" x14ac:dyDescent="0.25">
      <c r="A214" s="462"/>
      <c r="B214" s="404"/>
    </row>
  </sheetData>
  <conditionalFormatting sqref="B80:Q104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E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E1 A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9">
    <cfRule type="colorScale" priority="20">
      <colorScale>
        <cfvo type="min"/>
        <cfvo type="max"/>
        <color rgb="FFFCFCFF"/>
        <color rgb="FFF8696B"/>
      </colorScale>
    </cfRule>
  </conditionalFormatting>
  <conditionalFormatting sqref="G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:H19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1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19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3:K19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{897A23E2-5890-4D74-8B9D-38F2EA08BD70}</x14:id>
        </ext>
      </extLst>
    </cfRule>
  </conditionalFormatting>
  <conditionalFormatting sqref="M3:M18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{6923FA0C-7E7C-45F7-B839-BCFBBD150FFE}</x14:id>
        </ext>
      </extLst>
    </cfRule>
  </conditionalFormatting>
  <conditionalFormatting sqref="O3:O1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{12EF20D0-7BA3-4B2A-A186-6F84B5F22A2F}</x14:id>
        </ext>
      </extLst>
    </cfRule>
  </conditionalFormatting>
  <conditionalFormatting sqref="P4:P1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3:Q1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{76F8FBF6-3423-42AE-B9A5-C8C7B6606F76}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{9EE1B6FC-CEC2-4CE2-BA9C-2D915A1E90F8}</x14:id>
        </ext>
      </extLst>
    </cfRule>
  </conditionalFormatting>
  <conditionalFormatting sqref="Q1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{AD061D25-0D60-4284-92B6-3B1CB9EB160C}</x14:id>
        </ext>
      </extLst>
    </cfRule>
  </conditionalFormatting>
  <conditionalFormatting sqref="R3:R12 R14:R1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18 Z3:Z18 AB3:AB1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{BBC91D02-E1F1-4381-9388-343A576AE90B}</x14:id>
        </ext>
      </extLst>
    </cfRule>
  </conditionalFormatting>
  <conditionalFormatting sqref="G3:G1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{05E6C77E-1B33-45B3-9F93-2686CE070D88}</x14:id>
        </ext>
      </extLst>
    </cfRule>
  </conditionalFormatting>
  <conditionalFormatting sqref="S3:T3 S14:S18 S4:S12 T4:T19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1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3:X1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18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3:AA18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3:AC18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12:Q127"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99:B21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7A23E2-5890-4D74-8B9D-38F2EA08BD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K3:K19</xm:sqref>
        </x14:conditionalFormatting>
        <x14:conditionalFormatting xmlns:xm="http://schemas.microsoft.com/office/excel/2006/main">
          <x14:cfRule type="dataBar" id="{6923FA0C-7E7C-45F7-B839-BCFBBD150F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M3:M18</xm:sqref>
        </x14:conditionalFormatting>
        <x14:conditionalFormatting xmlns:xm="http://schemas.microsoft.com/office/excel/2006/main">
          <x14:cfRule type="dataBar" id="{12EF20D0-7BA3-4B2A-A186-6F84B5F22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O3:O18</xm:sqref>
        </x14:conditionalFormatting>
        <x14:conditionalFormatting xmlns:xm="http://schemas.microsoft.com/office/excel/2006/main">
          <x14:cfRule type="dataBar" id="{76F8FBF6-3423-42AE-B9A5-C8C7B6606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EE1B6FC-CEC2-4CE2-BA9C-2D915A1E90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Q3:Q18</xm:sqref>
        </x14:conditionalFormatting>
        <x14:conditionalFormatting xmlns:xm="http://schemas.microsoft.com/office/excel/2006/main">
          <x14:cfRule type="dataBar" id="{AD061D25-0D60-4284-92B6-3B1CB9EB16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BC91D02-E1F1-4381-9388-343A576AE9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AD3:AD18 Z3:Z18 AB3:AB18</xm:sqref>
        </x14:conditionalFormatting>
        <x14:conditionalFormatting xmlns:xm="http://schemas.microsoft.com/office/excel/2006/main">
          <x14:cfRule type="dataBar" id="{05E6C77E-1B33-45B3-9F93-2686CE070D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G3:G19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06FE-FD72-4A7C-95E5-9ABFB8DCDD7A}">
  <dimension ref="A4:R29"/>
  <sheetViews>
    <sheetView workbookViewId="0">
      <selection activeCell="R22" sqref="R22"/>
    </sheetView>
  </sheetViews>
  <sheetFormatPr baseColWidth="10" defaultRowHeight="15" x14ac:dyDescent="0.25"/>
  <cols>
    <col min="16" max="16" width="31.28515625" customWidth="1"/>
  </cols>
  <sheetData>
    <row r="4" spans="1:18" ht="21" x14ac:dyDescent="0.25">
      <c r="A4" s="477" t="s">
        <v>420</v>
      </c>
    </row>
    <row r="7" spans="1:18" x14ac:dyDescent="0.25">
      <c r="Q7" t="s">
        <v>421</v>
      </c>
    </row>
    <row r="10" spans="1:18" x14ac:dyDescent="0.25">
      <c r="Q10" s="13" t="s">
        <v>426</v>
      </c>
    </row>
    <row r="12" spans="1:18" x14ac:dyDescent="0.25">
      <c r="R12" t="s">
        <v>422</v>
      </c>
    </row>
    <row r="13" spans="1:18" x14ac:dyDescent="0.25">
      <c r="R13" t="s">
        <v>428</v>
      </c>
    </row>
    <row r="18" spans="17:18" x14ac:dyDescent="0.25">
      <c r="Q18" s="13" t="s">
        <v>423</v>
      </c>
    </row>
    <row r="19" spans="17:18" x14ac:dyDescent="0.25">
      <c r="R19" t="s">
        <v>413</v>
      </c>
    </row>
    <row r="20" spans="17:18" x14ac:dyDescent="0.25">
      <c r="R20" t="s">
        <v>429</v>
      </c>
    </row>
    <row r="21" spans="17:18" x14ac:dyDescent="0.25">
      <c r="R21" t="s">
        <v>431</v>
      </c>
    </row>
    <row r="22" spans="17:18" x14ac:dyDescent="0.25">
      <c r="R22" t="s">
        <v>430</v>
      </c>
    </row>
    <row r="27" spans="17:18" x14ac:dyDescent="0.25">
      <c r="Q27" t="s">
        <v>427</v>
      </c>
    </row>
    <row r="28" spans="17:18" x14ac:dyDescent="0.25">
      <c r="Q28" t="s">
        <v>425</v>
      </c>
    </row>
    <row r="29" spans="17:18" x14ac:dyDescent="0.25">
      <c r="Q29" t="s">
        <v>424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3C06-3330-4B5D-9EF3-7BD3992F0F2F}">
  <sheetPr codeName="Feuil1">
    <pageSetUpPr fitToPage="1"/>
  </sheetPr>
  <dimension ref="A1:BG310"/>
  <sheetViews>
    <sheetView zoomScale="85" zoomScaleNormal="85" workbookViewId="0">
      <selection activeCell="E6" sqref="E6"/>
    </sheetView>
  </sheetViews>
  <sheetFormatPr baseColWidth="10" defaultRowHeight="15" x14ac:dyDescent="0.25"/>
  <cols>
    <col min="2" max="2" width="17.85546875" customWidth="1"/>
    <col min="3" max="3" width="17.28515625" customWidth="1"/>
    <col min="4" max="4" width="12.85546875" customWidth="1"/>
    <col min="5" max="5" width="12.42578125" customWidth="1"/>
    <col min="8" max="9" width="14.7109375" customWidth="1"/>
    <col min="11" max="12" width="13.85546875" customWidth="1"/>
    <col min="13" max="13" width="14.85546875" customWidth="1"/>
    <col min="14" max="14" width="12.5703125" customWidth="1"/>
    <col min="15" max="15" width="13.42578125" customWidth="1"/>
    <col min="22" max="22" width="14.5703125" customWidth="1"/>
    <col min="23" max="23" width="14.140625" customWidth="1"/>
    <col min="27" max="27" width="12.5703125" customWidth="1"/>
    <col min="28" max="28" width="15.85546875" customWidth="1"/>
    <col min="31" max="31" width="11.85546875" bestFit="1" customWidth="1"/>
    <col min="35" max="35" width="12.42578125" customWidth="1"/>
    <col min="36" max="36" width="10" customWidth="1"/>
    <col min="46" max="46" width="15.5703125" customWidth="1"/>
    <col min="47" max="47" width="12.7109375" customWidth="1"/>
  </cols>
  <sheetData>
    <row r="1" spans="1:53" ht="60" x14ac:dyDescent="0.25">
      <c r="A1" s="1" t="s">
        <v>226</v>
      </c>
      <c r="B1" s="1" t="s">
        <v>57</v>
      </c>
      <c r="Q1" s="259" t="s">
        <v>198</v>
      </c>
      <c r="R1" s="259"/>
      <c r="S1" s="259" t="s">
        <v>192</v>
      </c>
      <c r="U1" s="259" t="s">
        <v>192</v>
      </c>
      <c r="V1" s="259"/>
      <c r="W1" s="258" t="s">
        <v>162</v>
      </c>
      <c r="X1" s="262" t="s">
        <v>190</v>
      </c>
      <c r="Z1" s="278" t="s">
        <v>203</v>
      </c>
      <c r="AA1" s="278" t="s">
        <v>204</v>
      </c>
      <c r="AB1" s="278" t="s">
        <v>205</v>
      </c>
      <c r="AC1" s="278" t="s">
        <v>206</v>
      </c>
      <c r="AD1" s="278" t="s">
        <v>207</v>
      </c>
      <c r="AE1" s="278" t="s">
        <v>208</v>
      </c>
      <c r="AF1" s="278" t="s">
        <v>209</v>
      </c>
      <c r="AV1" s="278" t="s">
        <v>257</v>
      </c>
      <c r="AW1" s="278" t="s">
        <v>259</v>
      </c>
      <c r="AX1" s="278" t="s">
        <v>258</v>
      </c>
    </row>
    <row r="2" spans="1:53" ht="13.5" customHeight="1" x14ac:dyDescent="0.25">
      <c r="B2" s="1"/>
      <c r="F2" t="s">
        <v>0</v>
      </c>
      <c r="L2" t="s">
        <v>0</v>
      </c>
      <c r="W2" s="259"/>
    </row>
    <row r="3" spans="1:53" ht="13.5" customHeight="1" x14ac:dyDescent="0.25">
      <c r="B3" s="1"/>
      <c r="D3" t="s">
        <v>1</v>
      </c>
      <c r="E3" t="s">
        <v>1</v>
      </c>
      <c r="F3" t="s">
        <v>1</v>
      </c>
      <c r="G3" t="s">
        <v>2</v>
      </c>
      <c r="H3" t="s">
        <v>3</v>
      </c>
      <c r="I3" t="s">
        <v>4</v>
      </c>
      <c r="J3" t="s">
        <v>1</v>
      </c>
      <c r="K3" t="s">
        <v>1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6</v>
      </c>
      <c r="S3" t="s">
        <v>6</v>
      </c>
      <c r="T3" t="s">
        <v>4</v>
      </c>
      <c r="U3" t="s">
        <v>5</v>
      </c>
      <c r="W3" s="260"/>
      <c r="AC3" t="s">
        <v>196</v>
      </c>
    </row>
    <row r="4" spans="1:53" x14ac:dyDescent="0.25"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W4" s="260"/>
    </row>
    <row r="5" spans="1:53" ht="15.75" thickBot="1" x14ac:dyDescent="0.3"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W5" s="260"/>
      <c r="AY5" s="405" t="s">
        <v>260</v>
      </c>
      <c r="AZ5" s="405"/>
      <c r="BA5" s="405"/>
    </row>
    <row r="6" spans="1:53" ht="135.75" thickBot="1" x14ac:dyDescent="0.3">
      <c r="B6" s="2"/>
      <c r="C6" s="2"/>
      <c r="D6" s="3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5" t="s">
        <v>16</v>
      </c>
      <c r="J6" s="3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5" t="s">
        <v>22</v>
      </c>
      <c r="P6" s="6" t="s">
        <v>23</v>
      </c>
      <c r="Q6" s="4" t="s">
        <v>193</v>
      </c>
      <c r="R6" s="4" t="s">
        <v>194</v>
      </c>
      <c r="S6" s="4" t="s">
        <v>195</v>
      </c>
      <c r="T6" s="5"/>
      <c r="U6" s="230" t="s">
        <v>24</v>
      </c>
      <c r="V6" s="230" t="s">
        <v>199</v>
      </c>
      <c r="W6" s="261" t="s">
        <v>161</v>
      </c>
      <c r="X6" s="2" t="s">
        <v>189</v>
      </c>
      <c r="Z6" s="2" t="s">
        <v>202</v>
      </c>
      <c r="AA6" s="2"/>
      <c r="AB6" s="2"/>
      <c r="AC6" s="2">
        <v>2002</v>
      </c>
      <c r="AD6" s="2">
        <v>2013</v>
      </c>
      <c r="AE6" s="2">
        <v>2023</v>
      </c>
      <c r="AF6" t="s">
        <v>197</v>
      </c>
      <c r="AO6" t="s">
        <v>256</v>
      </c>
      <c r="AT6" s="2"/>
      <c r="AU6" s="2"/>
      <c r="AV6" s="2">
        <v>2002</v>
      </c>
      <c r="AW6" s="2">
        <v>2013</v>
      </c>
      <c r="AX6" s="2">
        <v>2023</v>
      </c>
      <c r="AY6" s="2">
        <v>2002</v>
      </c>
      <c r="AZ6" s="2">
        <v>2013</v>
      </c>
      <c r="BA6" s="2">
        <v>2023</v>
      </c>
    </row>
    <row r="7" spans="1:53" x14ac:dyDescent="0.25">
      <c r="B7" s="141" t="s">
        <v>25</v>
      </c>
      <c r="C7" s="142" t="s">
        <v>26</v>
      </c>
      <c r="D7" s="125">
        <v>1072.6379999999999</v>
      </c>
      <c r="E7" s="126">
        <v>1294.5999999999999</v>
      </c>
      <c r="F7" s="126">
        <v>2024.9699999999998</v>
      </c>
      <c r="G7" s="127">
        <v>0.20693094967733755</v>
      </c>
      <c r="H7" s="128">
        <v>0.56416653792677274</v>
      </c>
      <c r="I7" s="129">
        <v>0.88784100507347297</v>
      </c>
      <c r="J7" s="126">
        <v>92.097999999999999</v>
      </c>
      <c r="K7" s="126">
        <v>121.143</v>
      </c>
      <c r="L7" s="126">
        <v>187.303</v>
      </c>
      <c r="M7" s="127">
        <v>0.31537058350887098</v>
      </c>
      <c r="N7" s="128">
        <v>0.54613143144878362</v>
      </c>
      <c r="O7" s="129">
        <v>1.0337358031661925</v>
      </c>
      <c r="P7" s="130">
        <v>1</v>
      </c>
      <c r="Q7" s="131">
        <v>8.5861213195877834E-2</v>
      </c>
      <c r="R7" s="131">
        <v>9.3575621813687629E-2</v>
      </c>
      <c r="S7" s="131">
        <v>9.2496678963145146E-2</v>
      </c>
      <c r="T7" s="132">
        <v>7.7281295247128873E-2</v>
      </c>
      <c r="U7" s="133">
        <v>5</v>
      </c>
      <c r="V7" s="130">
        <f t="array" ref="V7:V22">RANK(S7:S23,S7:S23)</f>
        <v>13</v>
      </c>
      <c r="W7" s="134">
        <v>1999</v>
      </c>
      <c r="X7" s="177">
        <f>O7-I7</f>
        <v>0.14589479809271955</v>
      </c>
      <c r="Z7" s="130">
        <v>13</v>
      </c>
      <c r="AA7" s="141" t="s">
        <v>25</v>
      </c>
      <c r="AB7" s="142" t="s">
        <v>26</v>
      </c>
      <c r="AC7" s="131">
        <v>8.5861213195877834E-2</v>
      </c>
      <c r="AD7" s="131">
        <v>9.3575621813687629E-2</v>
      </c>
      <c r="AE7" s="131">
        <v>9.2496678963145146E-2</v>
      </c>
      <c r="AF7" s="11">
        <v>9.2496678963145146E-2</v>
      </c>
      <c r="AO7" t="s">
        <v>255</v>
      </c>
      <c r="AT7" s="141" t="s">
        <v>25</v>
      </c>
      <c r="AU7" s="142" t="s">
        <v>26</v>
      </c>
      <c r="AV7" s="131">
        <v>3.2117330048948255E-2</v>
      </c>
      <c r="AW7" s="131">
        <v>3.7507038897439997E-2</v>
      </c>
      <c r="AX7" s="131">
        <v>5.1743941386374455E-2</v>
      </c>
      <c r="AY7">
        <f t="array" ref="AY7:AY22">RANK(AV7:AV22,AV7:AV22)</f>
        <v>10</v>
      </c>
      <c r="AZ7">
        <f t="array" ref="AZ7:AZ22">RANK(AW7:AW22,AW7:AW22)</f>
        <v>16</v>
      </c>
      <c r="BA7">
        <f t="array" ref="BA7:BA22">RANK(AX7:AX22,AX7:AX22)</f>
        <v>11</v>
      </c>
    </row>
    <row r="8" spans="1:53" s="13" customFormat="1" x14ac:dyDescent="0.25">
      <c r="B8" s="143" t="s">
        <v>27</v>
      </c>
      <c r="C8" s="13" t="s">
        <v>28</v>
      </c>
      <c r="D8" s="14">
        <v>851.10760000000005</v>
      </c>
      <c r="E8" s="144">
        <v>1242.3589999999999</v>
      </c>
      <c r="F8" s="144">
        <v>1607.3925999999999</v>
      </c>
      <c r="G8" s="15">
        <v>0.45969675279600353</v>
      </c>
      <c r="H8" s="16">
        <v>0.29382296099597621</v>
      </c>
      <c r="I8" s="17">
        <v>0.88858917485873679</v>
      </c>
      <c r="J8" s="144">
        <v>90.561000000000007</v>
      </c>
      <c r="K8" s="144">
        <v>112.6242</v>
      </c>
      <c r="L8" s="144">
        <v>141.5548</v>
      </c>
      <c r="M8" s="15">
        <v>0.24362805181038188</v>
      </c>
      <c r="N8" s="16">
        <v>0.25687729635371437</v>
      </c>
      <c r="O8" s="17">
        <v>0.5630878634290698</v>
      </c>
      <c r="P8" s="18">
        <v>2</v>
      </c>
      <c r="Q8" s="19">
        <v>0.10640370265757232</v>
      </c>
      <c r="R8" s="19">
        <v>9.0653506756098692E-2</v>
      </c>
      <c r="S8" s="19">
        <v>8.806485733479176E-2</v>
      </c>
      <c r="T8" s="20">
        <v>-0.17235157108957483</v>
      </c>
      <c r="U8" s="21">
        <v>5</v>
      </c>
      <c r="V8" s="277">
        <v>15</v>
      </c>
      <c r="W8" s="365">
        <v>1999</v>
      </c>
      <c r="X8" s="366">
        <f t="shared" ref="X8:X22" si="0">O8-I8</f>
        <v>-0.32550131142966698</v>
      </c>
      <c r="Z8" s="277">
        <v>15</v>
      </c>
      <c r="AA8" s="267" t="s">
        <v>27</v>
      </c>
      <c r="AB8" s="268" t="s">
        <v>28</v>
      </c>
      <c r="AC8" s="19">
        <v>0.10640370265757232</v>
      </c>
      <c r="AD8" s="19">
        <v>9.0653506756098692E-2</v>
      </c>
      <c r="AE8" s="19">
        <v>8.806485733479176E-2</v>
      </c>
      <c r="AF8" s="20">
        <v>-0.17235157108957483</v>
      </c>
      <c r="AT8" s="267" t="s">
        <v>27</v>
      </c>
      <c r="AU8" s="268" t="s">
        <v>28</v>
      </c>
      <c r="AV8" s="19">
        <v>4.5212891806495001E-2</v>
      </c>
      <c r="AW8" s="19">
        <v>4.9022207955733428E-2</v>
      </c>
      <c r="AX8" s="19">
        <v>5.4811823123075261E-2</v>
      </c>
      <c r="AY8" s="13">
        <v>3</v>
      </c>
      <c r="AZ8" s="13">
        <v>4</v>
      </c>
      <c r="BA8" s="13">
        <v>10</v>
      </c>
    </row>
    <row r="9" spans="1:53" x14ac:dyDescent="0.25">
      <c r="B9" s="145" t="s">
        <v>29</v>
      </c>
      <c r="C9" t="s">
        <v>30</v>
      </c>
      <c r="D9" s="7">
        <v>630.22599999999989</v>
      </c>
      <c r="E9" s="8">
        <v>825.23300000000006</v>
      </c>
      <c r="F9" s="8">
        <v>1144.8530000000001</v>
      </c>
      <c r="G9" s="22">
        <v>0.30942392094264631</v>
      </c>
      <c r="H9" s="23">
        <v>0.38730879642476729</v>
      </c>
      <c r="I9" s="24">
        <v>0.81657532377274222</v>
      </c>
      <c r="J9" s="8">
        <v>60.377699999999997</v>
      </c>
      <c r="K9" s="8">
        <v>66.794399999999996</v>
      </c>
      <c r="L9" s="8">
        <v>83.562600000000003</v>
      </c>
      <c r="M9" s="22">
        <v>0.1062759926264167</v>
      </c>
      <c r="N9" s="23">
        <v>0.25104200352125339</v>
      </c>
      <c r="O9" s="24">
        <v>0.38399773426281569</v>
      </c>
      <c r="P9" s="9">
        <v>3</v>
      </c>
      <c r="Q9" s="10">
        <v>9.5803251531990125E-2</v>
      </c>
      <c r="R9" s="10">
        <v>8.094004965870244E-2</v>
      </c>
      <c r="S9" s="10">
        <v>7.2989807425058062E-2</v>
      </c>
      <c r="T9" s="11">
        <v>-0.23812807751430354</v>
      </c>
      <c r="U9" s="12">
        <v>6</v>
      </c>
      <c r="V9" s="9">
        <v>17</v>
      </c>
      <c r="W9" s="136">
        <v>1999</v>
      </c>
      <c r="X9" s="177">
        <f t="shared" si="0"/>
        <v>-0.43257758950992653</v>
      </c>
      <c r="Z9" s="9">
        <v>17</v>
      </c>
      <c r="AA9" s="269" t="s">
        <v>29</v>
      </c>
      <c r="AB9" s="270" t="s">
        <v>30</v>
      </c>
      <c r="AC9" s="10">
        <v>9.5803251531990125E-2</v>
      </c>
      <c r="AD9" s="10">
        <v>8.094004965870244E-2</v>
      </c>
      <c r="AE9" s="10">
        <v>7.2989807425058062E-2</v>
      </c>
      <c r="AF9" s="11">
        <v>-0.23812807751430354</v>
      </c>
      <c r="AT9" s="269" t="s">
        <v>29</v>
      </c>
      <c r="AU9" s="270" t="s">
        <v>30</v>
      </c>
      <c r="AV9" s="10">
        <v>3.3352449209267158E-2</v>
      </c>
      <c r="AW9" s="10">
        <v>3.8310691365093519E-2</v>
      </c>
      <c r="AX9" s="10">
        <v>4.3397335625682806E-2</v>
      </c>
      <c r="AY9">
        <v>9</v>
      </c>
      <c r="AZ9">
        <v>14</v>
      </c>
      <c r="BA9">
        <v>15</v>
      </c>
    </row>
    <row r="10" spans="1:53" x14ac:dyDescent="0.25">
      <c r="B10" s="145" t="s">
        <v>31</v>
      </c>
      <c r="C10" t="s">
        <v>32</v>
      </c>
      <c r="D10" s="7">
        <v>289.52699999999999</v>
      </c>
      <c r="E10" s="8">
        <v>473.39799999999997</v>
      </c>
      <c r="F10" s="8">
        <v>680.952</v>
      </c>
      <c r="G10" s="22">
        <v>0.63507375823325629</v>
      </c>
      <c r="H10" s="23">
        <v>0.43843446740374914</v>
      </c>
      <c r="I10" s="24">
        <v>1.3519464505901004</v>
      </c>
      <c r="J10" s="8">
        <v>30.285</v>
      </c>
      <c r="K10" s="8">
        <v>42.106000000000002</v>
      </c>
      <c r="L10" s="8">
        <v>63.04</v>
      </c>
      <c r="M10" s="22">
        <v>0.39032524351989439</v>
      </c>
      <c r="N10" s="23">
        <v>0.49717379945850942</v>
      </c>
      <c r="O10" s="24">
        <v>1.0815585273237576</v>
      </c>
      <c r="P10" s="9">
        <v>4</v>
      </c>
      <c r="Q10" s="10">
        <v>0.10460164337004839</v>
      </c>
      <c r="R10" s="10">
        <v>8.8944186498464306E-2</v>
      </c>
      <c r="S10" s="10">
        <v>9.2576275567147176E-2</v>
      </c>
      <c r="T10" s="11">
        <v>-0.11496346917188639</v>
      </c>
      <c r="U10" s="12">
        <v>5</v>
      </c>
      <c r="V10" s="9">
        <v>12</v>
      </c>
      <c r="W10" s="136">
        <v>1999</v>
      </c>
      <c r="X10" s="177">
        <f t="shared" si="0"/>
        <v>-0.27038792326634287</v>
      </c>
      <c r="Z10" s="9">
        <v>12</v>
      </c>
      <c r="AA10" s="145" t="s">
        <v>31</v>
      </c>
      <c r="AB10" t="s">
        <v>32</v>
      </c>
      <c r="AC10" s="10">
        <v>0.10460164337004839</v>
      </c>
      <c r="AD10" s="10">
        <v>8.8944186498464306E-2</v>
      </c>
      <c r="AE10" s="10">
        <v>9.2576275567147176E-2</v>
      </c>
      <c r="AF10" s="11">
        <v>-0.11496346917188639</v>
      </c>
      <c r="AT10" s="145" t="s">
        <v>31</v>
      </c>
      <c r="AU10" t="s">
        <v>32</v>
      </c>
      <c r="AV10" s="10">
        <v>3.051142344268274E-2</v>
      </c>
      <c r="AW10" s="10">
        <v>3.8801125754221878E-2</v>
      </c>
      <c r="AX10" s="10">
        <v>4.8002097716036737E-2</v>
      </c>
      <c r="AY10">
        <v>13</v>
      </c>
      <c r="AZ10">
        <v>13</v>
      </c>
      <c r="BA10">
        <v>13</v>
      </c>
    </row>
    <row r="11" spans="1:53" x14ac:dyDescent="0.25">
      <c r="B11" s="145" t="s">
        <v>33</v>
      </c>
      <c r="C11" t="s">
        <v>34</v>
      </c>
      <c r="D11" s="7">
        <v>225.20500000000001</v>
      </c>
      <c r="E11" s="8">
        <v>316.42500000000001</v>
      </c>
      <c r="F11" s="8">
        <v>461.21699999999998</v>
      </c>
      <c r="G11" s="22">
        <v>0.40505317377500499</v>
      </c>
      <c r="H11" s="23">
        <v>0.45758710594927698</v>
      </c>
      <c r="I11" s="24">
        <v>1.047987389267556</v>
      </c>
      <c r="J11" s="8">
        <v>24.85</v>
      </c>
      <c r="K11" s="8">
        <v>35.554000000000002</v>
      </c>
      <c r="L11" s="8">
        <v>52.289000000000001</v>
      </c>
      <c r="M11" s="22">
        <v>0.4307444668008048</v>
      </c>
      <c r="N11" s="23">
        <v>0.47069246779546603</v>
      </c>
      <c r="O11" s="24">
        <v>1.1041851106639839</v>
      </c>
      <c r="P11" s="9">
        <v>5</v>
      </c>
      <c r="Q11" s="10">
        <v>0.11034390888301769</v>
      </c>
      <c r="R11" s="10">
        <v>0.11236153906928972</v>
      </c>
      <c r="S11" s="10">
        <v>0.11337179678979743</v>
      </c>
      <c r="T11" s="11">
        <v>2.7440462617558621E-2</v>
      </c>
      <c r="U11" s="12">
        <v>4</v>
      </c>
      <c r="V11" s="9">
        <v>6</v>
      </c>
      <c r="W11" s="136">
        <v>1999</v>
      </c>
      <c r="X11" s="177">
        <f t="shared" si="0"/>
        <v>5.619772139642798E-2</v>
      </c>
      <c r="Z11" s="9">
        <v>6</v>
      </c>
      <c r="AA11" s="145" t="s">
        <v>33</v>
      </c>
      <c r="AB11" t="s">
        <v>34</v>
      </c>
      <c r="AC11" s="10">
        <v>0.11034390888301769</v>
      </c>
      <c r="AD11" s="10">
        <v>0.11236153906928972</v>
      </c>
      <c r="AE11" s="10">
        <v>0.11337179678979743</v>
      </c>
      <c r="AF11" s="11">
        <v>2.7440462617558621E-2</v>
      </c>
      <c r="AT11" s="145" t="s">
        <v>33</v>
      </c>
      <c r="AU11" t="s">
        <v>34</v>
      </c>
      <c r="AV11" s="10">
        <v>3.7576109578286429E-2</v>
      </c>
      <c r="AW11" s="10">
        <v>4.7823254376899139E-2</v>
      </c>
      <c r="AX11" s="10">
        <v>5.8274834210832717E-2</v>
      </c>
      <c r="AY11">
        <v>6</v>
      </c>
      <c r="AZ11">
        <v>7</v>
      </c>
      <c r="BA11">
        <v>8</v>
      </c>
    </row>
    <row r="12" spans="1:53" x14ac:dyDescent="0.25">
      <c r="B12" s="145" t="s">
        <v>35</v>
      </c>
      <c r="C12" t="s">
        <v>36</v>
      </c>
      <c r="D12" s="7">
        <v>136.36420000000001</v>
      </c>
      <c r="E12" s="8">
        <v>220.5994</v>
      </c>
      <c r="F12" s="8">
        <v>317.59430000000003</v>
      </c>
      <c r="G12" s="22">
        <v>0.61772224674804666</v>
      </c>
      <c r="H12" s="23">
        <v>0.4396879592600888</v>
      </c>
      <c r="I12" s="24">
        <v>1.329015240070341</v>
      </c>
      <c r="J12" s="8">
        <v>15.820600000000001</v>
      </c>
      <c r="K12" s="8">
        <v>25.0337</v>
      </c>
      <c r="L12" s="8">
        <v>37.6965</v>
      </c>
      <c r="M12" s="22">
        <v>0.58234833065749714</v>
      </c>
      <c r="N12" s="23">
        <v>0.50583014096997247</v>
      </c>
      <c r="O12" s="24">
        <v>1.3827478098175796</v>
      </c>
      <c r="P12" s="9">
        <v>6</v>
      </c>
      <c r="Q12" s="10">
        <v>0.11601725379535098</v>
      </c>
      <c r="R12" s="10">
        <v>0.11348036304722496</v>
      </c>
      <c r="S12" s="10">
        <v>0.11869388084106042</v>
      </c>
      <c r="T12" s="11">
        <v>2.3070939521037812E-2</v>
      </c>
      <c r="U12" s="12">
        <v>5</v>
      </c>
      <c r="V12" s="9">
        <v>5</v>
      </c>
      <c r="W12" s="136">
        <v>1999</v>
      </c>
      <c r="X12" s="177">
        <f t="shared" si="0"/>
        <v>5.3732569747238612E-2</v>
      </c>
      <c r="Z12" s="9">
        <v>5</v>
      </c>
      <c r="AA12" s="145" t="s">
        <v>35</v>
      </c>
      <c r="AB12" t="s">
        <v>36</v>
      </c>
      <c r="AC12" s="10">
        <v>0.11601725379535098</v>
      </c>
      <c r="AD12" s="10">
        <v>0.11348036304722496</v>
      </c>
      <c r="AE12" s="10">
        <v>0.11869388084106042</v>
      </c>
      <c r="AF12" s="11">
        <v>2.3070939521037812E-2</v>
      </c>
      <c r="AT12" s="145" t="s">
        <v>35</v>
      </c>
      <c r="AU12" t="s">
        <v>36</v>
      </c>
      <c r="AV12" s="10">
        <v>4.2430888751528645E-2</v>
      </c>
      <c r="AW12" s="10">
        <v>5.6881892856851524E-2</v>
      </c>
      <c r="AX12" s="10">
        <v>7.23185934035981E-2</v>
      </c>
      <c r="AY12">
        <v>4</v>
      </c>
      <c r="AZ12">
        <v>2</v>
      </c>
      <c r="BA12">
        <v>3</v>
      </c>
    </row>
    <row r="13" spans="1:53" x14ac:dyDescent="0.25">
      <c r="B13" s="145" t="s">
        <v>37</v>
      </c>
      <c r="C13" t="s">
        <v>38</v>
      </c>
      <c r="D13" s="7">
        <v>44.715789999999998</v>
      </c>
      <c r="E13" s="8">
        <v>72.875769999999989</v>
      </c>
      <c r="F13" s="8">
        <v>115.91027000000001</v>
      </c>
      <c r="G13" s="22">
        <v>0.62975472422605061</v>
      </c>
      <c r="H13" s="23">
        <v>0.59051863191291187</v>
      </c>
      <c r="I13" s="24">
        <v>1.5921552543296231</v>
      </c>
      <c r="J13" s="8">
        <v>5.43032</v>
      </c>
      <c r="K13" s="8">
        <v>8.44008</v>
      </c>
      <c r="L13" s="8">
        <v>14.19914</v>
      </c>
      <c r="M13" s="22">
        <v>0.55425094653722062</v>
      </c>
      <c r="N13" s="23">
        <v>0.68234661282831444</v>
      </c>
      <c r="O13" s="24">
        <v>1.6147888153920946</v>
      </c>
      <c r="P13" s="25">
        <v>9</v>
      </c>
      <c r="Q13" s="10">
        <v>0.12144077069867266</v>
      </c>
      <c r="R13" s="10">
        <v>0.11581462535490193</v>
      </c>
      <c r="S13" s="10">
        <v>0.12250113816489254</v>
      </c>
      <c r="T13" s="11">
        <v>8.7315607445454437E-3</v>
      </c>
      <c r="U13" s="12">
        <v>3</v>
      </c>
      <c r="V13" s="9">
        <v>4</v>
      </c>
      <c r="W13" s="136">
        <v>1999</v>
      </c>
      <c r="X13" s="177">
        <f t="shared" si="0"/>
        <v>2.2633561062471497E-2</v>
      </c>
      <c r="Z13" s="9">
        <v>4</v>
      </c>
      <c r="AA13" s="145" t="s">
        <v>37</v>
      </c>
      <c r="AB13" t="s">
        <v>38</v>
      </c>
      <c r="AC13" s="10">
        <v>0.12144077069867266</v>
      </c>
      <c r="AD13" s="10">
        <v>0.11581462535490193</v>
      </c>
      <c r="AE13" s="10">
        <v>0.12250113816489254</v>
      </c>
      <c r="AF13" s="11">
        <v>8.7315607445454437E-3</v>
      </c>
      <c r="AT13" s="145" t="s">
        <v>37</v>
      </c>
      <c r="AU13" t="s">
        <v>38</v>
      </c>
      <c r="AV13" s="10">
        <v>3.2111963976165933E-2</v>
      </c>
      <c r="AW13" s="10">
        <v>4.0718516767788988E-2</v>
      </c>
      <c r="AX13" s="10">
        <v>3.0539361663733777E-2</v>
      </c>
      <c r="AY13">
        <v>11</v>
      </c>
      <c r="AZ13">
        <v>12</v>
      </c>
      <c r="BA13">
        <v>16</v>
      </c>
    </row>
    <row r="14" spans="1:53" x14ac:dyDescent="0.25">
      <c r="B14" s="145" t="s">
        <v>39</v>
      </c>
      <c r="C14" t="s">
        <v>40</v>
      </c>
      <c r="D14" s="7">
        <v>116.17190000000001</v>
      </c>
      <c r="E14" s="8">
        <v>168.3931</v>
      </c>
      <c r="F14" s="8">
        <v>249.47119000000001</v>
      </c>
      <c r="G14" s="22">
        <v>0.44951662148936183</v>
      </c>
      <c r="H14" s="23">
        <v>0.48148107018636749</v>
      </c>
      <c r="I14" s="24">
        <v>1.1474314356569875</v>
      </c>
      <c r="J14" s="8">
        <v>11.72161</v>
      </c>
      <c r="K14" s="8">
        <v>16.330069999999999</v>
      </c>
      <c r="L14" s="8">
        <v>23.29898</v>
      </c>
      <c r="M14" s="22">
        <v>0.39315930149527234</v>
      </c>
      <c r="N14" s="23">
        <v>0.42675322273572625</v>
      </c>
      <c r="O14" s="24">
        <v>0.98769452319263307</v>
      </c>
      <c r="P14" s="9">
        <v>7</v>
      </c>
      <c r="Q14" s="10">
        <v>0.10089884042526634</v>
      </c>
      <c r="R14" s="10">
        <v>9.6975885591511754E-2</v>
      </c>
      <c r="S14" s="10">
        <v>9.339346960264229E-2</v>
      </c>
      <c r="T14" s="11">
        <v>-7.4385104833619181E-2</v>
      </c>
      <c r="U14" s="12">
        <v>5</v>
      </c>
      <c r="V14" s="9">
        <v>11</v>
      </c>
      <c r="W14" s="136">
        <v>1999</v>
      </c>
      <c r="X14" s="177">
        <f t="shared" si="0"/>
        <v>-0.1597369124643544</v>
      </c>
      <c r="Z14" s="9">
        <v>11</v>
      </c>
      <c r="AA14" s="145" t="s">
        <v>39</v>
      </c>
      <c r="AB14" t="s">
        <v>40</v>
      </c>
      <c r="AC14" s="10">
        <v>0.10089884042526634</v>
      </c>
      <c r="AD14" s="10">
        <v>9.6975885591511754E-2</v>
      </c>
      <c r="AE14" s="10">
        <v>9.339346960264229E-2</v>
      </c>
      <c r="AF14" s="11">
        <v>-7.4385104833619181E-2</v>
      </c>
      <c r="AT14" s="145" t="s">
        <v>39</v>
      </c>
      <c r="AU14" t="s">
        <v>40</v>
      </c>
      <c r="AV14" s="10">
        <v>3.7586050051521408E-2</v>
      </c>
      <c r="AW14" s="10">
        <v>4.472703029650333E-2</v>
      </c>
      <c r="AX14" s="10">
        <v>5.5895854123762828E-2</v>
      </c>
      <c r="AY14">
        <v>5</v>
      </c>
      <c r="AZ14">
        <v>10</v>
      </c>
      <c r="BA14">
        <v>9</v>
      </c>
    </row>
    <row r="15" spans="1:53" x14ac:dyDescent="0.25">
      <c r="B15" s="145" t="s">
        <v>41</v>
      </c>
      <c r="C15" t="s">
        <v>42</v>
      </c>
      <c r="D15" s="7">
        <v>71.932999999999993</v>
      </c>
      <c r="E15" s="8">
        <v>116.21000000000001</v>
      </c>
      <c r="F15" s="8">
        <v>152.523</v>
      </c>
      <c r="G15" s="22">
        <v>0.61553111923595594</v>
      </c>
      <c r="H15" s="23">
        <v>0.31247741158247988</v>
      </c>
      <c r="I15" s="24">
        <v>1.1203481017057542</v>
      </c>
      <c r="J15" s="8">
        <v>9.06</v>
      </c>
      <c r="K15" s="8">
        <v>13.003</v>
      </c>
      <c r="L15" s="8">
        <v>17.241</v>
      </c>
      <c r="M15" s="22">
        <v>0.43520971302428252</v>
      </c>
      <c r="N15" s="23">
        <v>0.32592478658771051</v>
      </c>
      <c r="O15" s="24">
        <v>0.90298013245033093</v>
      </c>
      <c r="P15" s="9">
        <v>8</v>
      </c>
      <c r="Q15" s="10">
        <v>0.12595053730554823</v>
      </c>
      <c r="R15" s="10">
        <v>0.11189226400481886</v>
      </c>
      <c r="S15" s="10">
        <v>0.11303868924686769</v>
      </c>
      <c r="T15" s="11">
        <v>-0.10251522808002947</v>
      </c>
      <c r="U15" s="12">
        <v>4</v>
      </c>
      <c r="V15" s="9">
        <v>7</v>
      </c>
      <c r="W15" s="136">
        <v>1999</v>
      </c>
      <c r="X15" s="177">
        <f t="shared" si="0"/>
        <v>-0.21736796925542323</v>
      </c>
      <c r="Z15" s="9">
        <v>7</v>
      </c>
      <c r="AA15" s="145" t="s">
        <v>41</v>
      </c>
      <c r="AB15" t="s">
        <v>42</v>
      </c>
      <c r="AC15" s="10">
        <v>0.12595053730554823</v>
      </c>
      <c r="AD15" s="10">
        <v>0.11189226400481886</v>
      </c>
      <c r="AE15" s="10">
        <v>0.11303868924686769</v>
      </c>
      <c r="AF15" s="11">
        <v>-0.10251522808002947</v>
      </c>
      <c r="AT15" s="145" t="s">
        <v>41</v>
      </c>
      <c r="AU15" t="s">
        <v>42</v>
      </c>
      <c r="AV15" s="10">
        <v>4.6288623155633389E-2</v>
      </c>
      <c r="AW15" s="10">
        <v>5.8270394167421691E-2</v>
      </c>
      <c r="AX15" s="10">
        <v>7.1435342831638826E-2</v>
      </c>
      <c r="AY15">
        <v>2</v>
      </c>
      <c r="AZ15">
        <v>1</v>
      </c>
      <c r="BA15">
        <v>4</v>
      </c>
    </row>
    <row r="16" spans="1:53" ht="15.75" thickBot="1" x14ac:dyDescent="0.3">
      <c r="B16" s="146" t="s">
        <v>43</v>
      </c>
      <c r="C16" s="147" t="s">
        <v>44</v>
      </c>
      <c r="D16" s="148">
        <v>62.352939999999997</v>
      </c>
      <c r="E16" s="149">
        <v>85.264150000000015</v>
      </c>
      <c r="F16" s="149">
        <v>113.36172000000001</v>
      </c>
      <c r="G16" s="150">
        <v>0.36744394089516902</v>
      </c>
      <c r="H16" s="89">
        <v>0.32953556682380564</v>
      </c>
      <c r="I16" s="151">
        <v>0.81806535505783706</v>
      </c>
      <c r="J16" s="149">
        <v>9.3144100000000005</v>
      </c>
      <c r="K16" s="149">
        <v>9.3293300000000006</v>
      </c>
      <c r="L16" s="149">
        <v>11.63532</v>
      </c>
      <c r="M16" s="150">
        <v>1.6018191168308076E-3</v>
      </c>
      <c r="N16" s="89">
        <v>0.24717637815362942</v>
      </c>
      <c r="O16" s="151">
        <v>0.24917412911821568</v>
      </c>
      <c r="P16" s="152">
        <v>10</v>
      </c>
      <c r="Q16" s="81">
        <v>0.14938204998834059</v>
      </c>
      <c r="R16" s="81">
        <v>0.10941679474902405</v>
      </c>
      <c r="S16" s="81">
        <v>0.10263888021459096</v>
      </c>
      <c r="T16" s="93">
        <v>-0.31291021764260152</v>
      </c>
      <c r="U16" s="153">
        <v>5</v>
      </c>
      <c r="V16" s="152">
        <v>10</v>
      </c>
      <c r="W16" s="140">
        <v>1999</v>
      </c>
      <c r="X16" s="177">
        <f t="shared" si="0"/>
        <v>-0.56889122593962138</v>
      </c>
      <c r="Z16" s="152">
        <v>10</v>
      </c>
      <c r="AA16" s="265" t="s">
        <v>43</v>
      </c>
      <c r="AB16" s="266" t="s">
        <v>44</v>
      </c>
      <c r="AC16" s="81">
        <v>0.14938204998834059</v>
      </c>
      <c r="AD16" s="81">
        <v>0.10941679474902405</v>
      </c>
      <c r="AE16" s="81">
        <v>0.10263888021459096</v>
      </c>
      <c r="AF16" s="93">
        <v>-0.31291021764260152</v>
      </c>
      <c r="AT16" s="265" t="s">
        <v>43</v>
      </c>
      <c r="AU16" s="266" t="s">
        <v>44</v>
      </c>
      <c r="AV16" s="81">
        <v>4.7423554141680112E-2</v>
      </c>
      <c r="AW16" s="81">
        <v>4.8593742968246062E-2</v>
      </c>
      <c r="AX16" s="81">
        <v>4.9723147760054105E-2</v>
      </c>
      <c r="AY16">
        <v>1</v>
      </c>
      <c r="AZ16">
        <v>5</v>
      </c>
      <c r="BA16">
        <v>12</v>
      </c>
    </row>
    <row r="17" spans="1:59" x14ac:dyDescent="0.25">
      <c r="B17" s="325" t="s">
        <v>45</v>
      </c>
      <c r="C17" s="124" t="s">
        <v>46</v>
      </c>
      <c r="D17" s="125">
        <v>74.86</v>
      </c>
      <c r="E17" s="126">
        <v>113.742</v>
      </c>
      <c r="F17" s="126">
        <v>111.577</v>
      </c>
      <c r="G17" s="127">
        <v>0.51939620625166982</v>
      </c>
      <c r="H17" s="128">
        <v>-1.9034305709412586E-2</v>
      </c>
      <c r="I17" s="129">
        <v>0.49047555436815388</v>
      </c>
      <c r="J17" s="126">
        <v>6.3949999999999996</v>
      </c>
      <c r="K17" s="126">
        <v>8.0860000000000003</v>
      </c>
      <c r="L17" s="126">
        <v>8.9179999999999993</v>
      </c>
      <c r="M17" s="127">
        <v>0.26442533229085236</v>
      </c>
      <c r="N17" s="128">
        <v>0.10289389067524103</v>
      </c>
      <c r="O17" s="129">
        <v>0.39452697419859262</v>
      </c>
      <c r="P17" s="130">
        <v>11</v>
      </c>
      <c r="Q17" s="131">
        <v>8.5426128773710919E-2</v>
      </c>
      <c r="R17" s="131">
        <v>7.1090714072198483E-2</v>
      </c>
      <c r="S17" s="131">
        <v>7.9926866648144329E-2</v>
      </c>
      <c r="T17" s="132">
        <v>-6.4374474232981233E-2</v>
      </c>
      <c r="U17" s="133">
        <v>5</v>
      </c>
      <c r="V17" s="130">
        <v>16</v>
      </c>
      <c r="W17" s="134">
        <v>2001</v>
      </c>
      <c r="X17" s="177">
        <f t="shared" si="0"/>
        <v>-9.5948580169561259E-2</v>
      </c>
      <c r="Z17" s="130">
        <v>16</v>
      </c>
      <c r="AA17" s="123" t="s">
        <v>45</v>
      </c>
      <c r="AB17" s="124" t="s">
        <v>46</v>
      </c>
      <c r="AC17" s="131">
        <v>8.5426128773710919E-2</v>
      </c>
      <c r="AD17" s="131">
        <v>7.1090714072198483E-2</v>
      </c>
      <c r="AE17" s="131">
        <v>7.9926866648144329E-2</v>
      </c>
      <c r="AF17" s="132">
        <v>-6.4374474232981233E-2</v>
      </c>
      <c r="AT17" s="123" t="s">
        <v>45</v>
      </c>
      <c r="AU17" s="124" t="s">
        <v>46</v>
      </c>
      <c r="AV17" s="131">
        <v>3.3511939656918434E-2</v>
      </c>
      <c r="AW17" s="131">
        <v>4.6676248208656117E-2</v>
      </c>
      <c r="AX17" s="131">
        <v>4.5456218240411093E-2</v>
      </c>
      <c r="AY17">
        <v>8</v>
      </c>
      <c r="AZ17">
        <v>8</v>
      </c>
      <c r="BA17">
        <v>14</v>
      </c>
    </row>
    <row r="18" spans="1:59" x14ac:dyDescent="0.25">
      <c r="B18" s="326" t="s">
        <v>47</v>
      </c>
      <c r="C18" s="26" t="s">
        <v>48</v>
      </c>
      <c r="D18" s="7">
        <v>16.965160000000001</v>
      </c>
      <c r="E18" s="8">
        <v>30.678470000000004</v>
      </c>
      <c r="F18" s="8">
        <v>59.571599999999997</v>
      </c>
      <c r="G18" s="22">
        <v>0.80832187848508374</v>
      </c>
      <c r="H18" s="23">
        <v>0.94180479013457929</v>
      </c>
      <c r="I18" s="24">
        <v>2.5114080857474961</v>
      </c>
      <c r="J18" s="8">
        <v>1.2901199999999999</v>
      </c>
      <c r="K18" s="8">
        <v>3.0707800000000001</v>
      </c>
      <c r="L18" s="8">
        <v>6.13598</v>
      </c>
      <c r="M18" s="22">
        <v>1.3802281958267451</v>
      </c>
      <c r="N18" s="23">
        <v>0.9981828721041559</v>
      </c>
      <c r="O18" s="24">
        <v>3.7561312126003785</v>
      </c>
      <c r="P18" s="9">
        <v>12</v>
      </c>
      <c r="Q18" s="10">
        <v>7.6045259814820479E-2</v>
      </c>
      <c r="R18" s="10">
        <v>0.10009560450700442</v>
      </c>
      <c r="S18" s="10">
        <v>0.10300176594216036</v>
      </c>
      <c r="T18" s="11">
        <v>0.35447976892948058</v>
      </c>
      <c r="U18" s="12">
        <v>5</v>
      </c>
      <c r="V18" s="9">
        <v>9</v>
      </c>
      <c r="W18" s="136">
        <v>2009</v>
      </c>
      <c r="X18" s="177">
        <f t="shared" si="0"/>
        <v>1.2447231268528824</v>
      </c>
      <c r="Z18" s="9">
        <v>9</v>
      </c>
      <c r="AA18" s="135" t="s">
        <v>47</v>
      </c>
      <c r="AB18" s="26" t="s">
        <v>48</v>
      </c>
      <c r="AC18" s="10">
        <v>7.6045259814820479E-2</v>
      </c>
      <c r="AD18" s="10">
        <v>0.10009560450700442</v>
      </c>
      <c r="AE18" s="10">
        <v>0.10300176594216036</v>
      </c>
      <c r="AF18" s="11">
        <v>0.35447976892948058</v>
      </c>
      <c r="AT18" s="135" t="s">
        <v>47</v>
      </c>
      <c r="AU18" s="26" t="s">
        <v>48</v>
      </c>
      <c r="AV18" s="10">
        <v>2.5471198012246753E-2</v>
      </c>
      <c r="AW18" s="10">
        <v>3.8257157597268408E-2</v>
      </c>
      <c r="AX18" s="10">
        <v>5.9958081972228641E-2</v>
      </c>
      <c r="AY18">
        <v>16</v>
      </c>
      <c r="AZ18">
        <v>15</v>
      </c>
      <c r="BA18">
        <v>6</v>
      </c>
    </row>
    <row r="19" spans="1:59" x14ac:dyDescent="0.25">
      <c r="B19" s="145" t="s">
        <v>49</v>
      </c>
      <c r="C19" t="s">
        <v>50</v>
      </c>
      <c r="D19" s="7">
        <v>10.44462</v>
      </c>
      <c r="E19" s="8">
        <v>20.244730000000001</v>
      </c>
      <c r="F19" s="8">
        <v>38.060849999999995</v>
      </c>
      <c r="G19" s="171">
        <v>0.93829263295361631</v>
      </c>
      <c r="H19" s="94">
        <v>0.88003742208466074</v>
      </c>
      <c r="I19" s="172">
        <v>2.6440626849038065</v>
      </c>
      <c r="J19" s="8">
        <v>1.15343</v>
      </c>
      <c r="K19" s="8">
        <v>2.2979500000000002</v>
      </c>
      <c r="L19" s="8">
        <v>4.06691</v>
      </c>
      <c r="M19" s="171">
        <v>0.99227521392715656</v>
      </c>
      <c r="N19" s="94">
        <v>0.76979916882438681</v>
      </c>
      <c r="O19" s="172">
        <v>2.5259270176777089</v>
      </c>
      <c r="P19" s="9">
        <v>13</v>
      </c>
      <c r="Q19" s="167">
        <v>0.11043293102094666</v>
      </c>
      <c r="R19" s="167">
        <v>0.11350855259615712</v>
      </c>
      <c r="S19" s="167">
        <v>0.10685284222501601</v>
      </c>
      <c r="T19" s="168">
        <v>-3.2418670434922955E-2</v>
      </c>
      <c r="U19" s="12">
        <v>5</v>
      </c>
      <c r="V19" s="9">
        <v>8</v>
      </c>
      <c r="W19" s="173">
        <v>1999</v>
      </c>
      <c r="X19" s="177">
        <f t="shared" si="0"/>
        <v>-0.11813566722609758</v>
      </c>
      <c r="Z19" s="9">
        <v>8</v>
      </c>
      <c r="AA19" s="145" t="s">
        <v>49</v>
      </c>
      <c r="AB19" t="s">
        <v>50</v>
      </c>
      <c r="AC19" s="167">
        <v>0.11043293102094666</v>
      </c>
      <c r="AD19" s="167">
        <v>0.11350855259615712</v>
      </c>
      <c r="AE19" s="167">
        <v>0.10685284222501601</v>
      </c>
      <c r="AF19" s="168">
        <v>-3.2418670434922955E-2</v>
      </c>
      <c r="AT19" s="145" t="s">
        <v>49</v>
      </c>
      <c r="AU19" t="s">
        <v>50</v>
      </c>
      <c r="AV19" s="167">
        <v>2.7639637765776576E-2</v>
      </c>
      <c r="AW19" s="167">
        <v>4.133126252847432E-2</v>
      </c>
      <c r="AX19" s="167">
        <v>5.954070510521238E-2</v>
      </c>
      <c r="AY19">
        <v>14</v>
      </c>
      <c r="AZ19">
        <v>11</v>
      </c>
      <c r="BA19">
        <v>7</v>
      </c>
    </row>
    <row r="20" spans="1:59" x14ac:dyDescent="0.25">
      <c r="B20" s="326" t="s">
        <v>51</v>
      </c>
      <c r="C20" s="26" t="s">
        <v>52</v>
      </c>
      <c r="D20" s="27">
        <v>5.3430999999999997</v>
      </c>
      <c r="E20" s="137">
        <v>12.462330000000001</v>
      </c>
      <c r="F20" s="137">
        <v>27.582660000000001</v>
      </c>
      <c r="G20" s="28">
        <v>1.3324156388613355</v>
      </c>
      <c r="H20" s="29">
        <v>1.213282748892061</v>
      </c>
      <c r="I20" s="30">
        <v>4.1622952967378488</v>
      </c>
      <c r="J20" s="137">
        <v>0.91949000000000003</v>
      </c>
      <c r="K20" s="137">
        <v>1.83622</v>
      </c>
      <c r="L20" s="137">
        <v>3.7979099999999999</v>
      </c>
      <c r="M20" s="28">
        <v>0.99699833603410581</v>
      </c>
      <c r="N20" s="29">
        <v>1.0683305921948349</v>
      </c>
      <c r="O20" s="30">
        <v>3.1304527509815219</v>
      </c>
      <c r="P20" s="31">
        <v>14</v>
      </c>
      <c r="Q20" s="32">
        <v>0.17208923658550282</v>
      </c>
      <c r="R20" s="32">
        <v>0.1473416287323478</v>
      </c>
      <c r="S20" s="32">
        <v>0.13769194124134509</v>
      </c>
      <c r="T20" s="33">
        <v>-0.19988057374562976</v>
      </c>
      <c r="U20" s="34">
        <v>3</v>
      </c>
      <c r="V20" s="31">
        <v>3</v>
      </c>
      <c r="W20" s="136">
        <v>2015</v>
      </c>
      <c r="X20" s="177">
        <f t="shared" si="0"/>
        <v>-1.0318425457563269</v>
      </c>
      <c r="Z20" s="31">
        <v>3</v>
      </c>
      <c r="AA20" s="271" t="s">
        <v>51</v>
      </c>
      <c r="AB20" s="272" t="s">
        <v>52</v>
      </c>
      <c r="AC20" s="32">
        <v>0.17208923658550282</v>
      </c>
      <c r="AD20" s="32">
        <v>0.1473416287323478</v>
      </c>
      <c r="AE20" s="32">
        <v>0.13769194124134509</v>
      </c>
      <c r="AF20" s="33">
        <v>-0.19988057374562976</v>
      </c>
      <c r="AT20" s="271" t="s">
        <v>51</v>
      </c>
      <c r="AU20" s="272" t="s">
        <v>52</v>
      </c>
      <c r="AV20" s="32">
        <v>3.5314649459405378E-2</v>
      </c>
      <c r="AW20" s="32">
        <v>4.6008905014019011E-2</v>
      </c>
      <c r="AX20" s="32">
        <v>6.8814510602722853E-2</v>
      </c>
      <c r="AY20">
        <v>7</v>
      </c>
      <c r="AZ20">
        <v>9</v>
      </c>
      <c r="BA20">
        <v>5</v>
      </c>
    </row>
    <row r="21" spans="1:59" x14ac:dyDescent="0.25">
      <c r="B21" s="326" t="s">
        <v>53</v>
      </c>
      <c r="C21" s="26" t="s">
        <v>54</v>
      </c>
      <c r="D21" s="27">
        <v>2.9425999999999997</v>
      </c>
      <c r="E21" s="137">
        <v>8.7693199999999987</v>
      </c>
      <c r="F21" s="137">
        <v>17.187360000000002</v>
      </c>
      <c r="G21" s="28">
        <v>1.9801264188132943</v>
      </c>
      <c r="H21" s="29">
        <v>0.95994216199203641</v>
      </c>
      <c r="I21" s="30">
        <v>4.8408754162985135</v>
      </c>
      <c r="J21" s="137">
        <v>0.47799999999999998</v>
      </c>
      <c r="K21" s="137">
        <v>1.3080799999999999</v>
      </c>
      <c r="L21" s="137">
        <v>2.3984800000000002</v>
      </c>
      <c r="M21" s="28">
        <v>1.7365690376569036</v>
      </c>
      <c r="N21" s="29">
        <v>0.83358815974558154</v>
      </c>
      <c r="O21" s="30">
        <v>4.0177405857740593</v>
      </c>
      <c r="P21" s="31">
        <v>16</v>
      </c>
      <c r="Q21" s="32">
        <v>0.16244137837286754</v>
      </c>
      <c r="R21" s="32">
        <v>0.14916549971947654</v>
      </c>
      <c r="S21" s="32">
        <v>0.13954906396328465</v>
      </c>
      <c r="T21" s="33">
        <v>-0.14092662004526907</v>
      </c>
      <c r="U21" s="34">
        <v>3</v>
      </c>
      <c r="V21" s="31">
        <v>2</v>
      </c>
      <c r="W21" s="136">
        <v>2014</v>
      </c>
      <c r="X21" s="177">
        <f t="shared" si="0"/>
        <v>-0.82313483052445413</v>
      </c>
      <c r="Z21" s="31">
        <v>2</v>
      </c>
      <c r="AA21" s="271" t="s">
        <v>53</v>
      </c>
      <c r="AB21" s="272" t="s">
        <v>54</v>
      </c>
      <c r="AC21" s="32">
        <v>0.16244137837286754</v>
      </c>
      <c r="AD21" s="32">
        <v>0.14916549971947654</v>
      </c>
      <c r="AE21" s="32">
        <v>0.13954906396328465</v>
      </c>
      <c r="AF21" s="33">
        <v>-0.14092662004526907</v>
      </c>
      <c r="AT21" s="271" t="s">
        <v>53</v>
      </c>
      <c r="AU21" s="272" t="s">
        <v>54</v>
      </c>
      <c r="AV21" s="32">
        <v>2.6946003141069652E-2</v>
      </c>
      <c r="AW21" s="32">
        <v>5.0979443056365856E-2</v>
      </c>
      <c r="AX21" s="32">
        <v>7.5991951154368076E-2</v>
      </c>
      <c r="AY21">
        <v>15</v>
      </c>
      <c r="AZ21">
        <v>3</v>
      </c>
      <c r="BA21">
        <v>2</v>
      </c>
    </row>
    <row r="22" spans="1:59" ht="15.75" thickBot="1" x14ac:dyDescent="0.3">
      <c r="B22" s="327" t="s">
        <v>55</v>
      </c>
      <c r="C22" s="82" t="s">
        <v>56</v>
      </c>
      <c r="D22" s="120">
        <v>2.8066</v>
      </c>
      <c r="E22" s="35">
        <v>7.3407999999999998</v>
      </c>
      <c r="F22" s="35">
        <v>16.5199</v>
      </c>
      <c r="G22" s="138">
        <v>1.61554906292311</v>
      </c>
      <c r="H22" s="121">
        <v>1.2504222972972974</v>
      </c>
      <c r="I22" s="139">
        <v>4.8860899308772181</v>
      </c>
      <c r="J22" s="35">
        <v>0.50949999999999995</v>
      </c>
      <c r="K22" s="35">
        <v>1.1180000000000001</v>
      </c>
      <c r="L22" s="35">
        <v>2.3990999999999998</v>
      </c>
      <c r="M22" s="138">
        <v>1.1943081452404323</v>
      </c>
      <c r="N22" s="121">
        <v>1.1458855098389977</v>
      </c>
      <c r="O22" s="139">
        <v>3.7087340529931305</v>
      </c>
      <c r="P22" s="36">
        <v>15</v>
      </c>
      <c r="Q22" s="37">
        <v>0.18153637853630725</v>
      </c>
      <c r="R22" s="37">
        <v>0.15229947689625112</v>
      </c>
      <c r="S22" s="37">
        <v>0.14522485002935853</v>
      </c>
      <c r="T22" s="38">
        <v>-0.20002342670775716</v>
      </c>
      <c r="U22" s="39">
        <v>3</v>
      </c>
      <c r="V22" s="36">
        <v>1</v>
      </c>
      <c r="W22" s="140">
        <v>2013</v>
      </c>
      <c r="X22" s="177">
        <f t="shared" si="0"/>
        <v>-1.1773558778840876</v>
      </c>
      <c r="Z22" s="36">
        <v>1</v>
      </c>
      <c r="AA22" s="273" t="s">
        <v>55</v>
      </c>
      <c r="AB22" s="274" t="s">
        <v>56</v>
      </c>
      <c r="AC22" s="37">
        <v>0.18153637853630725</v>
      </c>
      <c r="AD22" s="37">
        <v>0.15229947689625112</v>
      </c>
      <c r="AE22" s="37">
        <v>0.14522485002935853</v>
      </c>
      <c r="AF22" s="38">
        <v>-0.20002342670775716</v>
      </c>
      <c r="AT22" s="273" t="s">
        <v>55</v>
      </c>
      <c r="AU22" s="274" t="s">
        <v>56</v>
      </c>
      <c r="AV22" s="37">
        <v>3.0633718133718131E-2</v>
      </c>
      <c r="AW22" s="37">
        <v>4.806016203754454E-2</v>
      </c>
      <c r="AX22" s="37">
        <v>8.280279398598589E-2</v>
      </c>
      <c r="AY22">
        <v>12</v>
      </c>
      <c r="AZ22">
        <v>6</v>
      </c>
      <c r="BA22">
        <v>1</v>
      </c>
    </row>
    <row r="23" spans="1:59" ht="15.75" thickBot="1" x14ac:dyDescent="0.3">
      <c r="B23" s="26"/>
      <c r="C23" s="26"/>
      <c r="D23" s="236">
        <v>3613.6035100000004</v>
      </c>
      <c r="E23" s="237">
        <v>5008.5950700000012</v>
      </c>
      <c r="F23" s="237">
        <v>7138.7444500000001</v>
      </c>
      <c r="G23" s="238">
        <v>0.38603890995224338</v>
      </c>
      <c r="H23" s="238">
        <v>0.42529878144052047</v>
      </c>
      <c r="I23" s="239">
        <v>0.9755195693840798</v>
      </c>
      <c r="J23" s="236">
        <v>360.26418000000007</v>
      </c>
      <c r="K23" s="237">
        <v>468.07481000000007</v>
      </c>
      <c r="L23" s="237">
        <v>659.53672000000006</v>
      </c>
      <c r="M23" s="238">
        <v>0.29925436939081757</v>
      </c>
      <c r="N23" s="238">
        <v>0.40904125987894963</v>
      </c>
      <c r="O23" s="239">
        <v>0.83070301354966769</v>
      </c>
      <c r="P23" s="240"/>
      <c r="Q23" s="241">
        <v>9.9696654323871856E-2</v>
      </c>
      <c r="R23" s="242">
        <v>9.3454312728060082E-2</v>
      </c>
      <c r="S23" s="242">
        <v>9.2388335878867328E-2</v>
      </c>
      <c r="T23" s="243">
        <v>-7.3305553677487728E-2</v>
      </c>
      <c r="U23" s="240"/>
      <c r="V23" s="275"/>
      <c r="AA23" s="182" t="s">
        <v>163</v>
      </c>
      <c r="AB23" s="182" t="s">
        <v>163</v>
      </c>
      <c r="AC23" s="263">
        <v>9.9696654323871856E-2</v>
      </c>
      <c r="AD23" s="264">
        <v>9.3454312728060082E-2</v>
      </c>
      <c r="AE23" s="264">
        <v>9.2388335878867328E-2</v>
      </c>
      <c r="AF23" s="243">
        <v>-7.3305553677487728E-2</v>
      </c>
      <c r="AT23" s="182" t="s">
        <v>163</v>
      </c>
      <c r="AU23" s="182" t="s">
        <v>163</v>
      </c>
      <c r="AV23" s="263">
        <v>3.6301174474567821E-2</v>
      </c>
      <c r="AW23" s="264">
        <v>4.2844571580462801E-2</v>
      </c>
      <c r="AX23" s="264">
        <v>5.193452647814692E-2</v>
      </c>
    </row>
    <row r="24" spans="1:59" x14ac:dyDescent="0.25">
      <c r="V24" s="276" t="s">
        <v>200</v>
      </c>
    </row>
    <row r="25" spans="1:59" ht="21.75" thickBot="1" x14ac:dyDescent="0.3">
      <c r="A25" s="1" t="s">
        <v>227</v>
      </c>
      <c r="B25" s="1" t="s">
        <v>201</v>
      </c>
      <c r="D25" t="s">
        <v>5</v>
      </c>
      <c r="E25" t="s">
        <v>64</v>
      </c>
      <c r="G25" t="s">
        <v>1</v>
      </c>
      <c r="H25" t="s">
        <v>1</v>
      </c>
      <c r="I25" t="s">
        <v>1</v>
      </c>
      <c r="J25" t="s">
        <v>64</v>
      </c>
      <c r="K25" t="s">
        <v>4</v>
      </c>
    </row>
    <row r="26" spans="1:59" ht="33" thickBot="1" x14ac:dyDescent="0.45">
      <c r="D26" s="44" t="s">
        <v>65</v>
      </c>
      <c r="E26" s="45" t="s">
        <v>65</v>
      </c>
      <c r="F26" s="45"/>
      <c r="G26" s="45" t="s">
        <v>65</v>
      </c>
      <c r="H26" s="45" t="s">
        <v>65</v>
      </c>
      <c r="I26" s="45" t="s">
        <v>65</v>
      </c>
      <c r="J26" s="45" t="s">
        <v>65</v>
      </c>
      <c r="K26" s="45" t="s">
        <v>65</v>
      </c>
      <c r="L26" s="45" t="s">
        <v>65</v>
      </c>
      <c r="M26" s="45" t="s">
        <v>65</v>
      </c>
      <c r="N26" s="46" t="s">
        <v>65</v>
      </c>
      <c r="O26" s="44" t="s">
        <v>65</v>
      </c>
      <c r="P26" s="45" t="s">
        <v>65</v>
      </c>
      <c r="Q26" s="45" t="s">
        <v>65</v>
      </c>
      <c r="R26" s="45" t="s">
        <v>65</v>
      </c>
      <c r="S26" s="45" t="s">
        <v>65</v>
      </c>
      <c r="T26" s="45" t="s">
        <v>65</v>
      </c>
      <c r="U26" s="45" t="s">
        <v>65</v>
      </c>
      <c r="V26" s="45" t="s">
        <v>65</v>
      </c>
      <c r="W26" s="46" t="s">
        <v>65</v>
      </c>
      <c r="X26" s="56" t="s">
        <v>261</v>
      </c>
      <c r="Y26" s="41"/>
      <c r="AG26" s="278" t="s">
        <v>211</v>
      </c>
      <c r="AH26" s="278" t="s">
        <v>212</v>
      </c>
      <c r="AW26" s="114" t="s">
        <v>214</v>
      </c>
    </row>
    <row r="27" spans="1:59" ht="15.75" thickBot="1" x14ac:dyDescent="0.3">
      <c r="D27" t="s">
        <v>9</v>
      </c>
      <c r="E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M27" t="s">
        <v>9</v>
      </c>
      <c r="N27" t="s">
        <v>9</v>
      </c>
      <c r="O27" s="47" t="s">
        <v>9</v>
      </c>
      <c r="P27" s="48" t="s">
        <v>9</v>
      </c>
      <c r="Q27" s="48" t="s">
        <v>9</v>
      </c>
      <c r="R27" s="142" t="s">
        <v>9</v>
      </c>
      <c r="S27" s="142" t="s">
        <v>9</v>
      </c>
      <c r="T27" s="48" t="s">
        <v>9</v>
      </c>
      <c r="U27" s="48" t="s">
        <v>10</v>
      </c>
      <c r="V27" s="48" t="s">
        <v>10</v>
      </c>
      <c r="W27" s="49" t="s">
        <v>10</v>
      </c>
      <c r="X27" s="367" t="s">
        <v>10</v>
      </c>
      <c r="Y27" s="48" t="s">
        <v>10</v>
      </c>
    </row>
    <row r="28" spans="1:59" ht="75.75" thickBot="1" x14ac:dyDescent="0.3">
      <c r="B28" s="2"/>
      <c r="C28" s="2"/>
      <c r="D28" s="3" t="s">
        <v>66</v>
      </c>
      <c r="E28" s="4" t="s">
        <v>352</v>
      </c>
      <c r="F28" s="4" t="s">
        <v>67</v>
      </c>
      <c r="G28" s="4" t="s">
        <v>68</v>
      </c>
      <c r="H28" s="4" t="s">
        <v>69</v>
      </c>
      <c r="I28" s="4" t="s">
        <v>70</v>
      </c>
      <c r="J28" s="257" t="s">
        <v>71</v>
      </c>
      <c r="K28" s="257" t="s">
        <v>72</v>
      </c>
      <c r="L28" s="257" t="s">
        <v>73</v>
      </c>
      <c r="M28" s="4" t="s">
        <v>74</v>
      </c>
      <c r="N28" s="5" t="s">
        <v>75</v>
      </c>
      <c r="O28" s="3" t="s">
        <v>76</v>
      </c>
      <c r="P28" s="4" t="s">
        <v>77</v>
      </c>
      <c r="Q28" s="257" t="s">
        <v>78</v>
      </c>
      <c r="R28" s="4" t="s">
        <v>216</v>
      </c>
      <c r="S28" s="4" t="s">
        <v>215</v>
      </c>
      <c r="T28" s="4"/>
      <c r="U28" s="3" t="s">
        <v>79</v>
      </c>
      <c r="V28" s="4" t="s">
        <v>80</v>
      </c>
      <c r="W28" s="5" t="s">
        <v>81</v>
      </c>
      <c r="X28" s="4" t="s">
        <v>218</v>
      </c>
      <c r="Y28" s="4" t="s">
        <v>217</v>
      </c>
      <c r="Z28" s="4"/>
      <c r="AA28" s="3" t="s">
        <v>88</v>
      </c>
      <c r="AB28" s="328" t="s">
        <v>188</v>
      </c>
      <c r="AC28" s="4" t="s">
        <v>74</v>
      </c>
      <c r="AD28" s="5" t="s">
        <v>75</v>
      </c>
      <c r="AE28" s="2"/>
      <c r="AF28" s="4" t="s">
        <v>213</v>
      </c>
      <c r="AG28" s="4">
        <v>2002</v>
      </c>
      <c r="AH28" s="4">
        <v>2023</v>
      </c>
      <c r="AI28" t="s">
        <v>210</v>
      </c>
      <c r="AP28" s="257" t="s">
        <v>72</v>
      </c>
      <c r="AQ28" s="257" t="s">
        <v>73</v>
      </c>
      <c r="AZ28" s="226" t="s">
        <v>216</v>
      </c>
      <c r="BA28" s="228" t="s">
        <v>218</v>
      </c>
      <c r="BB28" s="5"/>
      <c r="BC28" s="226" t="s">
        <v>217</v>
      </c>
      <c r="BD28" s="228" t="s">
        <v>215</v>
      </c>
      <c r="BE28" s="3"/>
      <c r="BF28" s="230" t="s">
        <v>219</v>
      </c>
      <c r="BG28" s="228" t="s">
        <v>81</v>
      </c>
    </row>
    <row r="29" spans="1:59" x14ac:dyDescent="0.25">
      <c r="B29" t="s">
        <v>25</v>
      </c>
      <c r="C29" t="s">
        <v>26</v>
      </c>
      <c r="D29" s="50">
        <v>1</v>
      </c>
      <c r="E29" s="55">
        <v>34.763011733042575</v>
      </c>
      <c r="F29" s="41">
        <v>7</v>
      </c>
      <c r="G29" s="60">
        <v>2867548.45</v>
      </c>
      <c r="H29" s="60">
        <v>3229873.74</v>
      </c>
      <c r="I29" s="60">
        <v>3619805.43</v>
      </c>
      <c r="J29" s="61">
        <v>4.3288454187261936</v>
      </c>
      <c r="K29" s="62">
        <v>0.24524464450000016</v>
      </c>
      <c r="L29" s="62">
        <v>0.26233453178445859</v>
      </c>
      <c r="M29" s="41">
        <v>1</v>
      </c>
      <c r="N29" s="9">
        <v>6</v>
      </c>
      <c r="O29" s="64">
        <v>0.37406098578735431</v>
      </c>
      <c r="P29" s="23">
        <v>0.40082062155160275</v>
      </c>
      <c r="Q29" s="94">
        <v>0.55941404563283381</v>
      </c>
      <c r="R29" s="94">
        <f>Q29-O29</f>
        <v>0.18535305984547951</v>
      </c>
      <c r="S29" s="292">
        <f t="array" ref="S29:S44">RANK(R29:R44,R29:R44)</f>
        <v>12</v>
      </c>
      <c r="U29" s="91">
        <v>3.2117330048948255E-2</v>
      </c>
      <c r="V29" s="10">
        <v>3.7507038897439997E-2</v>
      </c>
      <c r="W29" s="11">
        <v>5.1743941386374455E-2</v>
      </c>
      <c r="X29" s="94">
        <f>W29-U29</f>
        <v>1.96266113374262E-2</v>
      </c>
      <c r="Y29" s="292">
        <f t="array" ref="Y29:Y44">RANK(X29:X44,X29:X44)</f>
        <v>9</v>
      </c>
      <c r="AA29" s="95">
        <v>82488493</v>
      </c>
      <c r="AB29" s="96">
        <v>83620575</v>
      </c>
      <c r="AC29" s="41">
        <v>1</v>
      </c>
      <c r="AD29" s="9">
        <v>6</v>
      </c>
      <c r="AE29" t="s">
        <v>25</v>
      </c>
      <c r="AF29" t="s">
        <v>26</v>
      </c>
      <c r="AG29" s="279">
        <v>3.4763011733042575</v>
      </c>
      <c r="AH29" s="280">
        <v>4.3288454187261936</v>
      </c>
      <c r="AI29" s="223">
        <f t="array" ref="AI29:AI45">AH29:AH45-AG29:AG45</f>
        <v>0.85254424542193608</v>
      </c>
      <c r="AO29" t="s">
        <v>45</v>
      </c>
      <c r="AP29" s="62">
        <v>7.8490899370713393E-2</v>
      </c>
      <c r="AQ29" s="62">
        <v>2.8094848588654693E-2</v>
      </c>
      <c r="AY29" t="s">
        <v>25</v>
      </c>
      <c r="AZ29" s="297">
        <v>0.18535305984547951</v>
      </c>
      <c r="BA29" s="298">
        <v>1.96266113374262E-2</v>
      </c>
      <c r="BB29" t="s">
        <v>25</v>
      </c>
      <c r="BC29" s="299">
        <v>9</v>
      </c>
      <c r="BD29" s="300">
        <v>12</v>
      </c>
      <c r="BE29" t="s">
        <v>25</v>
      </c>
      <c r="BF29" s="165">
        <v>0.55941404563283381</v>
      </c>
      <c r="BG29" s="11">
        <v>5.1743941386374455E-2</v>
      </c>
    </row>
    <row r="30" spans="1:59" s="13" customFormat="1" x14ac:dyDescent="0.25">
      <c r="B30" s="13" t="s">
        <v>27</v>
      </c>
      <c r="C30" s="13" t="s">
        <v>28</v>
      </c>
      <c r="D30" s="51">
        <v>2</v>
      </c>
      <c r="E30" s="69">
        <v>32.513680564179104</v>
      </c>
      <c r="F30" s="56">
        <v>8</v>
      </c>
      <c r="G30" s="70">
        <v>2002990.66</v>
      </c>
      <c r="H30" s="70">
        <v>2297411.8199999998</v>
      </c>
      <c r="I30" s="70">
        <v>2582559.6</v>
      </c>
      <c r="J30" s="71">
        <v>3.7689983231883577</v>
      </c>
      <c r="K30" s="72">
        <v>0.15920383598180823</v>
      </c>
      <c r="L30" s="72">
        <v>0.2893517935825024</v>
      </c>
      <c r="M30" s="56">
        <v>2</v>
      </c>
      <c r="N30" s="18">
        <v>8</v>
      </c>
      <c r="O30" s="174">
        <v>0.42491840675882137</v>
      </c>
      <c r="P30" s="16">
        <v>0.54076460701764828</v>
      </c>
      <c r="Q30" s="16">
        <v>0.62240290601618631</v>
      </c>
      <c r="R30" s="16">
        <f t="shared" ref="R30:R45" si="1">Q30-O30</f>
        <v>0.19748449925736494</v>
      </c>
      <c r="S30" s="368">
        <v>11</v>
      </c>
      <c r="U30" s="176">
        <v>4.5212891806495001E-2</v>
      </c>
      <c r="V30" s="19">
        <v>4.9022207955733428E-2</v>
      </c>
      <c r="W30" s="20">
        <v>5.4811823123075261E-2</v>
      </c>
      <c r="X30" s="16">
        <f t="shared" ref="X30:X45" si="2">W30-U30</f>
        <v>9.5989313165802601E-3</v>
      </c>
      <c r="Y30" s="368">
        <v>14</v>
      </c>
      <c r="AA30" s="97">
        <v>61604550</v>
      </c>
      <c r="AB30" s="98">
        <v>68521113</v>
      </c>
      <c r="AC30" s="56">
        <v>2</v>
      </c>
      <c r="AD30" s="18">
        <v>8</v>
      </c>
      <c r="AE30" s="13" t="s">
        <v>27</v>
      </c>
      <c r="AF30" s="13" t="s">
        <v>28</v>
      </c>
      <c r="AG30" s="281">
        <v>3.2513680564179102</v>
      </c>
      <c r="AH30" s="282">
        <v>3.7689983231883577</v>
      </c>
      <c r="AI30" s="369">
        <v>0.51763026677044754</v>
      </c>
      <c r="AO30" s="13" t="s">
        <v>29</v>
      </c>
      <c r="AP30" s="72">
        <v>3.0042252616409245E-2</v>
      </c>
      <c r="AQ30" s="72">
        <v>6.3653182211116682E-2</v>
      </c>
      <c r="AY30" s="13" t="s">
        <v>27</v>
      </c>
      <c r="AZ30" s="174">
        <v>0.19748449925736494</v>
      </c>
      <c r="BA30" s="175">
        <v>9.5989313165802601E-3</v>
      </c>
      <c r="BB30" s="13" t="s">
        <v>27</v>
      </c>
      <c r="BC30" s="370">
        <v>14</v>
      </c>
      <c r="BD30" s="371">
        <v>11</v>
      </c>
      <c r="BE30" s="13" t="s">
        <v>27</v>
      </c>
      <c r="BF30" s="174">
        <v>0.62240290601618631</v>
      </c>
      <c r="BG30" s="20">
        <v>5.4811823123075261E-2</v>
      </c>
    </row>
    <row r="31" spans="1:59" x14ac:dyDescent="0.25">
      <c r="B31" t="s">
        <v>29</v>
      </c>
      <c r="C31" t="s">
        <v>30</v>
      </c>
      <c r="D31" s="50">
        <v>3</v>
      </c>
      <c r="E31" s="55">
        <v>31.709554258032998</v>
      </c>
      <c r="F31" s="41">
        <v>9</v>
      </c>
      <c r="G31" s="60">
        <v>1810292.84</v>
      </c>
      <c r="H31" s="60">
        <v>1743492.42</v>
      </c>
      <c r="I31" s="60">
        <v>1925523.74</v>
      </c>
      <c r="J31" s="61">
        <v>3.2662180697406562</v>
      </c>
      <c r="K31" s="62">
        <v>3.0042252616409245E-2</v>
      </c>
      <c r="L31" s="62">
        <v>6.3653182211116682E-2</v>
      </c>
      <c r="M31" s="41">
        <v>3</v>
      </c>
      <c r="N31" s="9">
        <v>9</v>
      </c>
      <c r="O31" s="64">
        <v>0.34813483546673024</v>
      </c>
      <c r="P31" s="23">
        <v>0.47332181690815728</v>
      </c>
      <c r="Q31" s="94">
        <v>0.59456706568572348</v>
      </c>
      <c r="R31" s="94">
        <f t="shared" si="1"/>
        <v>0.24643223021899324</v>
      </c>
      <c r="S31" s="292">
        <v>7</v>
      </c>
      <c r="U31" s="91">
        <v>3.3352449209267158E-2</v>
      </c>
      <c r="V31" s="10">
        <v>3.8310691365093519E-2</v>
      </c>
      <c r="W31" s="11">
        <v>4.3397335625682806E-2</v>
      </c>
      <c r="X31" s="94">
        <f t="shared" si="2"/>
        <v>1.0044886416415648E-2</v>
      </c>
      <c r="Y31" s="292">
        <v>13</v>
      </c>
      <c r="AA31" s="95">
        <v>57089823</v>
      </c>
      <c r="AB31" s="96">
        <v>58952700</v>
      </c>
      <c r="AC31" s="41">
        <v>3</v>
      </c>
      <c r="AD31" s="9">
        <v>9</v>
      </c>
      <c r="AE31" t="s">
        <v>29</v>
      </c>
      <c r="AF31" t="s">
        <v>30</v>
      </c>
      <c r="AG31" s="279">
        <v>3.1709554258032999</v>
      </c>
      <c r="AH31" s="280">
        <v>3.2662180697406562</v>
      </c>
      <c r="AI31" s="223">
        <v>9.5262643937356284E-2</v>
      </c>
      <c r="AO31" t="s">
        <v>43</v>
      </c>
      <c r="AP31" s="62">
        <v>0.16006212130371869</v>
      </c>
      <c r="AQ31" s="62">
        <v>0.19140238728440764</v>
      </c>
      <c r="AY31" t="s">
        <v>29</v>
      </c>
      <c r="AZ31" s="165">
        <v>0.24643223021899324</v>
      </c>
      <c r="BA31" s="88">
        <v>1.0044886416415648E-2</v>
      </c>
      <c r="BB31" t="s">
        <v>29</v>
      </c>
      <c r="BC31" s="301">
        <v>13</v>
      </c>
      <c r="BD31" s="302">
        <v>7</v>
      </c>
      <c r="BE31" t="s">
        <v>29</v>
      </c>
      <c r="BF31" s="165">
        <v>0.59456706568572348</v>
      </c>
      <c r="BG31" s="11">
        <v>4.3397335625682806E-2</v>
      </c>
    </row>
    <row r="32" spans="1:59" x14ac:dyDescent="0.25">
      <c r="B32" t="s">
        <v>31</v>
      </c>
      <c r="C32" t="s">
        <v>32</v>
      </c>
      <c r="D32" s="50">
        <v>4</v>
      </c>
      <c r="E32" s="55">
        <v>23.961726574660965</v>
      </c>
      <c r="F32" s="41">
        <v>10</v>
      </c>
      <c r="G32" s="60">
        <v>992579.06</v>
      </c>
      <c r="H32" s="60">
        <v>1085174.7</v>
      </c>
      <c r="I32" s="60">
        <v>1313275.94</v>
      </c>
      <c r="J32" s="61">
        <v>2.6907456997528865</v>
      </c>
      <c r="K32" s="62">
        <v>0.12293481497209587</v>
      </c>
      <c r="L32" s="62">
        <v>0.32309454523451248</v>
      </c>
      <c r="M32" s="41">
        <v>4</v>
      </c>
      <c r="N32" s="9">
        <v>10</v>
      </c>
      <c r="O32" s="64">
        <v>0.29169162605545995</v>
      </c>
      <c r="P32" s="23">
        <v>0.43624127986028421</v>
      </c>
      <c r="Q32" s="94">
        <v>0.51851402988468676</v>
      </c>
      <c r="R32" s="94">
        <f t="shared" si="1"/>
        <v>0.2268224038292268</v>
      </c>
      <c r="S32" s="292">
        <v>9</v>
      </c>
      <c r="U32" s="91">
        <v>3.051142344268274E-2</v>
      </c>
      <c r="V32" s="10">
        <v>3.8801125754221878E-2</v>
      </c>
      <c r="W32" s="11">
        <v>4.8002097716036737E-2</v>
      </c>
      <c r="X32" s="94">
        <f t="shared" si="2"/>
        <v>1.7490674273353997E-2</v>
      </c>
      <c r="Y32" s="292">
        <v>11</v>
      </c>
      <c r="AA32" s="95">
        <v>41423520</v>
      </c>
      <c r="AB32" s="96">
        <v>48807137</v>
      </c>
      <c r="AC32" s="41">
        <v>4</v>
      </c>
      <c r="AD32" s="9">
        <v>10</v>
      </c>
      <c r="AE32" t="s">
        <v>31</v>
      </c>
      <c r="AF32" t="s">
        <v>32</v>
      </c>
      <c r="AG32" s="279">
        <v>2.3961726574660966</v>
      </c>
      <c r="AH32" s="280">
        <v>2.6907456997528865</v>
      </c>
      <c r="AI32" s="223">
        <v>0.29457304228678982</v>
      </c>
      <c r="AO32" t="s">
        <v>41</v>
      </c>
      <c r="AP32" s="62">
        <v>0.14108763346310868</v>
      </c>
      <c r="AQ32" s="62">
        <v>0.23309172647572315</v>
      </c>
      <c r="AY32" t="s">
        <v>31</v>
      </c>
      <c r="AZ32" s="165">
        <v>0.2268224038292268</v>
      </c>
      <c r="BA32" s="88">
        <v>1.7490674273353997E-2</v>
      </c>
      <c r="BB32" t="s">
        <v>31</v>
      </c>
      <c r="BC32" s="301">
        <v>11</v>
      </c>
      <c r="BD32" s="302">
        <v>9</v>
      </c>
      <c r="BE32" t="s">
        <v>31</v>
      </c>
      <c r="BF32" s="165">
        <v>0.51851402988468676</v>
      </c>
      <c r="BG32" s="11">
        <v>4.8002097716036737E-2</v>
      </c>
    </row>
    <row r="33" spans="1:59" x14ac:dyDescent="0.25">
      <c r="B33" t="s">
        <v>33</v>
      </c>
      <c r="C33" t="s">
        <v>34</v>
      </c>
      <c r="D33" s="50">
        <v>5</v>
      </c>
      <c r="E33" s="55">
        <v>40.951618377475498</v>
      </c>
      <c r="F33" s="41">
        <v>3</v>
      </c>
      <c r="G33" s="60">
        <v>661324.44999999995</v>
      </c>
      <c r="H33" s="60">
        <v>743445.85</v>
      </c>
      <c r="I33" s="60">
        <v>897282.69</v>
      </c>
      <c r="J33" s="61">
        <v>4.9865000674104678</v>
      </c>
      <c r="K33" s="62">
        <v>0.21765641138939176</v>
      </c>
      <c r="L33" s="62">
        <v>0.35679648620280108</v>
      </c>
      <c r="M33" s="41">
        <v>5</v>
      </c>
      <c r="N33" s="9">
        <v>3</v>
      </c>
      <c r="O33" s="64">
        <v>0.34053632827275632</v>
      </c>
      <c r="P33" s="23">
        <v>0.42561943146229148</v>
      </c>
      <c r="Q33" s="94">
        <v>0.51401526535633935</v>
      </c>
      <c r="R33" s="94">
        <f t="shared" si="1"/>
        <v>0.17347893708358303</v>
      </c>
      <c r="S33" s="292">
        <v>14</v>
      </c>
      <c r="U33" s="91">
        <v>3.7576109578286429E-2</v>
      </c>
      <c r="V33" s="10">
        <v>4.7823254376899139E-2</v>
      </c>
      <c r="W33" s="11">
        <v>5.8274834210832717E-2</v>
      </c>
      <c r="X33" s="94">
        <f t="shared" si="2"/>
        <v>2.0698724632546288E-2</v>
      </c>
      <c r="Y33" s="292">
        <v>8</v>
      </c>
      <c r="AA33" s="95">
        <v>16148921</v>
      </c>
      <c r="AB33" s="96">
        <v>17994238</v>
      </c>
      <c r="AC33" s="41">
        <v>5</v>
      </c>
      <c r="AD33" s="9">
        <v>3</v>
      </c>
      <c r="AE33" t="s">
        <v>33</v>
      </c>
      <c r="AF33" t="s">
        <v>34</v>
      </c>
      <c r="AG33" s="279">
        <v>4.0951618377475496</v>
      </c>
      <c r="AH33" s="280">
        <v>4.9865000674104678</v>
      </c>
      <c r="AI33" s="223">
        <v>0.8913382296629182</v>
      </c>
      <c r="AO33" t="s">
        <v>25</v>
      </c>
      <c r="AP33" s="62">
        <v>0.24524464450000016</v>
      </c>
      <c r="AQ33" s="62">
        <v>0.26233453178445859</v>
      </c>
      <c r="AY33" t="s">
        <v>33</v>
      </c>
      <c r="AZ33" s="165">
        <v>0.17347893708358303</v>
      </c>
      <c r="BA33" s="88">
        <v>2.0698724632546288E-2</v>
      </c>
      <c r="BB33" t="s">
        <v>33</v>
      </c>
      <c r="BC33" s="301">
        <v>8</v>
      </c>
      <c r="BD33" s="302">
        <v>14</v>
      </c>
      <c r="BE33" t="s">
        <v>33</v>
      </c>
      <c r="BF33" s="165">
        <v>0.51401526535633935</v>
      </c>
      <c r="BG33" s="11">
        <v>5.8274834210832717E-2</v>
      </c>
    </row>
    <row r="34" spans="1:59" ht="15.75" x14ac:dyDescent="0.25">
      <c r="B34" t="s">
        <v>35</v>
      </c>
      <c r="C34" t="s">
        <v>36</v>
      </c>
      <c r="D34" s="50">
        <v>6</v>
      </c>
      <c r="E34" s="55">
        <v>36.084723906988877</v>
      </c>
      <c r="F34" s="41">
        <v>6</v>
      </c>
      <c r="G34" s="60">
        <v>372855.73</v>
      </c>
      <c r="H34" s="60">
        <v>440099.63</v>
      </c>
      <c r="I34" s="60">
        <v>521255.99</v>
      </c>
      <c r="J34" s="61">
        <v>4.4194457277528931</v>
      </c>
      <c r="K34" s="62">
        <v>0.22474145545476551</v>
      </c>
      <c r="L34" s="62">
        <v>0.39800986832091872</v>
      </c>
      <c r="M34" s="41">
        <v>6</v>
      </c>
      <c r="N34" s="9">
        <v>5</v>
      </c>
      <c r="O34" s="64">
        <v>0.36572912531074692</v>
      </c>
      <c r="P34" s="23">
        <v>0.50124877405600188</v>
      </c>
      <c r="Q34" s="94">
        <v>0.60928661942091078</v>
      </c>
      <c r="R34" s="94">
        <f t="shared" si="1"/>
        <v>0.24355749411016386</v>
      </c>
      <c r="S34" s="292">
        <v>8</v>
      </c>
      <c r="U34" s="91">
        <v>4.2430888751528645E-2</v>
      </c>
      <c r="V34" s="10">
        <v>5.6881892856851524E-2</v>
      </c>
      <c r="W34" s="11">
        <v>7.23185934035981E-2</v>
      </c>
      <c r="X34" s="94">
        <f t="shared" si="2"/>
        <v>2.9887704652069455E-2</v>
      </c>
      <c r="Y34" s="292">
        <v>6</v>
      </c>
      <c r="AA34" s="95">
        <v>10332786</v>
      </c>
      <c r="AB34" s="96">
        <v>11794601</v>
      </c>
      <c r="AC34" s="41">
        <v>6</v>
      </c>
      <c r="AD34" s="9">
        <v>5</v>
      </c>
      <c r="AE34" t="s">
        <v>35</v>
      </c>
      <c r="AF34" t="s">
        <v>36</v>
      </c>
      <c r="AG34" s="279">
        <v>3.6084723906988878</v>
      </c>
      <c r="AH34" s="280">
        <v>4.4194457277528931</v>
      </c>
      <c r="AI34" s="223">
        <v>0.81097333705400532</v>
      </c>
      <c r="AO34" s="182" t="s">
        <v>163</v>
      </c>
      <c r="AP34" s="289">
        <v>0.19528367494699364</v>
      </c>
      <c r="AQ34" s="289">
        <v>0.2796240576863121</v>
      </c>
      <c r="AY34" t="s">
        <v>35</v>
      </c>
      <c r="AZ34" s="165">
        <v>0.24355749411016386</v>
      </c>
      <c r="BA34" s="88">
        <v>2.9887704652069455E-2</v>
      </c>
      <c r="BB34" t="s">
        <v>35</v>
      </c>
      <c r="BC34" s="301">
        <v>6</v>
      </c>
      <c r="BD34" s="302">
        <v>8</v>
      </c>
      <c r="BE34" t="s">
        <v>35</v>
      </c>
      <c r="BF34" s="165">
        <v>0.60928661942091078</v>
      </c>
      <c r="BG34" s="11">
        <v>7.23185934035981E-2</v>
      </c>
    </row>
    <row r="35" spans="1:59" x14ac:dyDescent="0.25">
      <c r="B35" t="s">
        <v>37</v>
      </c>
      <c r="C35" t="s">
        <v>38</v>
      </c>
      <c r="D35" s="52">
        <v>11</v>
      </c>
      <c r="E35" s="55">
        <v>43.170042502265019</v>
      </c>
      <c r="F35" s="57">
        <v>2</v>
      </c>
      <c r="G35" s="60">
        <v>169105.82</v>
      </c>
      <c r="H35" s="60">
        <v>207278.67</v>
      </c>
      <c r="I35" s="60">
        <v>464945.54</v>
      </c>
      <c r="J35" s="71">
        <v>8.6416076536811151</v>
      </c>
      <c r="K35" s="62">
        <v>1.0017602839347941</v>
      </c>
      <c r="L35" s="62">
        <v>1.7494354718246832</v>
      </c>
      <c r="M35" s="57">
        <v>7</v>
      </c>
      <c r="N35" s="63">
        <v>2</v>
      </c>
      <c r="O35" s="64">
        <v>0.26442490270293473</v>
      </c>
      <c r="P35" s="23">
        <v>0.35158354692260413</v>
      </c>
      <c r="Q35" s="94">
        <v>0.24929859527203985</v>
      </c>
      <c r="R35" s="94">
        <f t="shared" si="1"/>
        <v>-1.5126307430894881E-2</v>
      </c>
      <c r="S35" s="292">
        <v>16</v>
      </c>
      <c r="U35" s="91">
        <v>3.2111963976165933E-2</v>
      </c>
      <c r="V35" s="10">
        <v>4.0718516767788988E-2</v>
      </c>
      <c r="W35" s="11">
        <v>3.0539361663733777E-2</v>
      </c>
      <c r="X35" s="94">
        <f t="shared" si="2"/>
        <v>-1.5726023124321559E-3</v>
      </c>
      <c r="Y35" s="292">
        <v>16</v>
      </c>
      <c r="AA35" s="95">
        <v>3917203</v>
      </c>
      <c r="AB35" s="96">
        <v>5380313</v>
      </c>
      <c r="AC35" s="57">
        <v>7</v>
      </c>
      <c r="AD35" s="63">
        <v>2</v>
      </c>
      <c r="AE35" t="s">
        <v>37</v>
      </c>
      <c r="AF35" t="s">
        <v>38</v>
      </c>
      <c r="AG35" s="279">
        <v>4.3170042502265016</v>
      </c>
      <c r="AH35" s="282">
        <v>8.6416076536811151</v>
      </c>
      <c r="AI35" s="223">
        <v>4.3246034034546135</v>
      </c>
      <c r="AO35" s="13" t="s">
        <v>27</v>
      </c>
      <c r="AP35" s="72">
        <v>0.15920383598180823</v>
      </c>
      <c r="AQ35" s="72">
        <v>0.2893517935825024</v>
      </c>
      <c r="AY35" t="s">
        <v>37</v>
      </c>
      <c r="AZ35" s="165">
        <v>-1.5126307430894881E-2</v>
      </c>
      <c r="BA35" s="88">
        <v>-1.5726023124321559E-3</v>
      </c>
      <c r="BB35" t="s">
        <v>37</v>
      </c>
      <c r="BC35" s="301">
        <v>16</v>
      </c>
      <c r="BD35" s="302">
        <v>16</v>
      </c>
      <c r="BE35" t="s">
        <v>37</v>
      </c>
      <c r="BF35" s="165">
        <v>0.24929859527203985</v>
      </c>
      <c r="BG35" s="11">
        <v>3.0539361663733777E-2</v>
      </c>
    </row>
    <row r="36" spans="1:59" x14ac:dyDescent="0.25">
      <c r="B36" t="s">
        <v>39</v>
      </c>
      <c r="C36" t="s">
        <v>40</v>
      </c>
      <c r="D36" s="50">
        <v>7</v>
      </c>
      <c r="E36" s="55">
        <v>38.595220321245819</v>
      </c>
      <c r="F36" s="41">
        <v>4</v>
      </c>
      <c r="G36" s="60">
        <v>311860.65000000002</v>
      </c>
      <c r="H36" s="60">
        <v>365105.17</v>
      </c>
      <c r="I36" s="60">
        <v>416828.41</v>
      </c>
      <c r="J36" s="61">
        <v>4.5431344924657546</v>
      </c>
      <c r="K36" s="62">
        <v>0.17712360614893516</v>
      </c>
      <c r="L36" s="62">
        <v>0.33658545892211778</v>
      </c>
      <c r="M36" s="41">
        <v>8</v>
      </c>
      <c r="N36" s="9">
        <v>4</v>
      </c>
      <c r="O36" s="64">
        <v>0.37251221018105363</v>
      </c>
      <c r="P36" s="23">
        <v>0.4612180649208556</v>
      </c>
      <c r="Q36" s="94">
        <v>0.59849852844723328</v>
      </c>
      <c r="R36" s="94">
        <f t="shared" si="1"/>
        <v>0.22598631826617965</v>
      </c>
      <c r="S36" s="292">
        <v>10</v>
      </c>
      <c r="U36" s="91">
        <v>3.7586050051521408E-2</v>
      </c>
      <c r="V36" s="10">
        <v>4.472703029650333E-2</v>
      </c>
      <c r="W36" s="11">
        <v>5.5895854123762828E-2</v>
      </c>
      <c r="X36" s="94">
        <f t="shared" si="2"/>
        <v>1.830980407224142E-2</v>
      </c>
      <c r="Y36" s="292">
        <v>10</v>
      </c>
      <c r="AA36" s="95">
        <v>8080292</v>
      </c>
      <c r="AB36" s="96">
        <v>9174908</v>
      </c>
      <c r="AC36" s="41">
        <v>8</v>
      </c>
      <c r="AD36" s="9">
        <v>4</v>
      </c>
      <c r="AE36" t="s">
        <v>39</v>
      </c>
      <c r="AF36" t="s">
        <v>40</v>
      </c>
      <c r="AG36" s="279">
        <v>3.8595220321245822</v>
      </c>
      <c r="AH36" s="280">
        <v>4.5431344924657546</v>
      </c>
      <c r="AI36" s="223">
        <v>0.6836124603411724</v>
      </c>
      <c r="AO36" t="s">
        <v>31</v>
      </c>
      <c r="AP36" s="62">
        <v>0.12293481497209587</v>
      </c>
      <c r="AQ36" s="62">
        <v>0.32309454523451248</v>
      </c>
      <c r="AY36" t="s">
        <v>39</v>
      </c>
      <c r="AZ36" s="165">
        <v>0.22598631826617965</v>
      </c>
      <c r="BA36" s="88">
        <v>1.830980407224142E-2</v>
      </c>
      <c r="BB36" t="s">
        <v>39</v>
      </c>
      <c r="BC36" s="301">
        <v>10</v>
      </c>
      <c r="BD36" s="302">
        <v>10</v>
      </c>
      <c r="BE36" t="s">
        <v>39</v>
      </c>
      <c r="BF36" s="165">
        <v>0.59849852844723328</v>
      </c>
      <c r="BG36" s="11">
        <v>5.5895854123762828E-2</v>
      </c>
    </row>
    <row r="37" spans="1:59" x14ac:dyDescent="0.25">
      <c r="B37" t="s">
        <v>41</v>
      </c>
      <c r="C37" t="s">
        <v>42</v>
      </c>
      <c r="D37" s="50">
        <v>9</v>
      </c>
      <c r="E37" s="55">
        <v>37.635756503386723</v>
      </c>
      <c r="F37" s="41">
        <v>5</v>
      </c>
      <c r="G37" s="60">
        <v>195728.44</v>
      </c>
      <c r="H37" s="60">
        <v>223149.34</v>
      </c>
      <c r="I37" s="60">
        <v>241351.12</v>
      </c>
      <c r="J37" s="61">
        <v>4.2945696322043361</v>
      </c>
      <c r="K37" s="62">
        <v>0.14108763346310868</v>
      </c>
      <c r="L37" s="62">
        <v>0.23309172647572315</v>
      </c>
      <c r="M37" s="41">
        <v>9</v>
      </c>
      <c r="N37" s="9">
        <v>7</v>
      </c>
      <c r="O37" s="64">
        <v>0.3675142968492468</v>
      </c>
      <c r="P37" s="23">
        <v>0.52077232224840997</v>
      </c>
      <c r="Q37" s="94">
        <v>0.6319548050988949</v>
      </c>
      <c r="R37" s="94">
        <f t="shared" si="1"/>
        <v>0.2644405082496481</v>
      </c>
      <c r="S37" s="292">
        <v>5</v>
      </c>
      <c r="U37" s="91">
        <v>4.6288623155633389E-2</v>
      </c>
      <c r="V37" s="10">
        <v>5.8270394167421691E-2</v>
      </c>
      <c r="W37" s="11">
        <v>7.1435342831638826E-2</v>
      </c>
      <c r="X37" s="94">
        <f t="shared" si="2"/>
        <v>2.5146719676005437E-2</v>
      </c>
      <c r="Y37" s="292">
        <v>7</v>
      </c>
      <c r="AA37" s="95">
        <v>5200598</v>
      </c>
      <c r="AB37" s="96">
        <v>5619914</v>
      </c>
      <c r="AC37" s="41">
        <v>9</v>
      </c>
      <c r="AD37" s="9">
        <v>7</v>
      </c>
      <c r="AE37" t="s">
        <v>41</v>
      </c>
      <c r="AF37" t="s">
        <v>42</v>
      </c>
      <c r="AG37" s="279">
        <v>3.7635756503386726</v>
      </c>
      <c r="AH37" s="280">
        <v>4.2945696322043361</v>
      </c>
      <c r="AI37" s="223">
        <v>0.53099398186566349</v>
      </c>
      <c r="AO37" t="s">
        <v>39</v>
      </c>
      <c r="AP37" s="62">
        <v>0.17712360614893516</v>
      </c>
      <c r="AQ37" s="62">
        <v>0.33658545892211778</v>
      </c>
      <c r="AY37" t="s">
        <v>41</v>
      </c>
      <c r="AZ37" s="165">
        <v>0.2644405082496481</v>
      </c>
      <c r="BA37" s="88">
        <v>2.5146719676005437E-2</v>
      </c>
      <c r="BB37" t="s">
        <v>41</v>
      </c>
      <c r="BC37" s="301">
        <v>7</v>
      </c>
      <c r="BD37" s="302">
        <v>5</v>
      </c>
      <c r="BE37" t="s">
        <v>41</v>
      </c>
      <c r="BF37" s="165">
        <v>0.6319548050988949</v>
      </c>
      <c r="BG37" s="11">
        <v>7.1435342831638826E-2</v>
      </c>
    </row>
    <row r="38" spans="1:59" ht="15.75" thickBot="1" x14ac:dyDescent="0.3">
      <c r="B38" t="s">
        <v>43</v>
      </c>
      <c r="C38" t="s">
        <v>44</v>
      </c>
      <c r="D38" s="50">
        <v>8</v>
      </c>
      <c r="E38" s="55">
        <v>18.849894012561482</v>
      </c>
      <c r="F38" s="41">
        <v>11</v>
      </c>
      <c r="G38" s="60">
        <v>196408.94</v>
      </c>
      <c r="H38" s="60">
        <v>191986.24</v>
      </c>
      <c r="I38" s="60">
        <v>234002.08</v>
      </c>
      <c r="J38" s="61">
        <v>2.1867048034562337</v>
      </c>
      <c r="K38" s="62">
        <v>0.16006212130371869</v>
      </c>
      <c r="L38" s="62">
        <v>0.19140238728440764</v>
      </c>
      <c r="M38" s="41">
        <v>10</v>
      </c>
      <c r="N38" s="9">
        <v>11</v>
      </c>
      <c r="O38" s="64">
        <v>0.31746487710793608</v>
      </c>
      <c r="P38" s="23">
        <v>0.44411594289257406</v>
      </c>
      <c r="Q38" s="94">
        <v>0.48444748867189563</v>
      </c>
      <c r="R38" s="94">
        <f t="shared" si="1"/>
        <v>0.16698261156395955</v>
      </c>
      <c r="S38" s="292">
        <v>15</v>
      </c>
      <c r="U38" s="91">
        <v>4.7423554141680112E-2</v>
      </c>
      <c r="V38" s="10">
        <v>4.8593742968246062E-2</v>
      </c>
      <c r="W38" s="11">
        <v>4.9723147760054105E-2</v>
      </c>
      <c r="X38" s="94">
        <f t="shared" si="2"/>
        <v>2.2995936183739935E-3</v>
      </c>
      <c r="Y38" s="292">
        <v>15</v>
      </c>
      <c r="AA38" s="95">
        <v>10419631</v>
      </c>
      <c r="AB38" s="96">
        <v>10701128</v>
      </c>
      <c r="AC38" s="41">
        <v>10</v>
      </c>
      <c r="AD38" s="9">
        <v>11</v>
      </c>
      <c r="AE38" t="s">
        <v>43</v>
      </c>
      <c r="AF38" t="s">
        <v>44</v>
      </c>
      <c r="AG38" s="279">
        <v>1.8849894012561481</v>
      </c>
      <c r="AH38" s="280">
        <v>2.1867048034562337</v>
      </c>
      <c r="AI38" s="223">
        <v>0.30171540220008564</v>
      </c>
      <c r="AO38" t="s">
        <v>33</v>
      </c>
      <c r="AP38" s="62">
        <v>0.21765641138939176</v>
      </c>
      <c r="AQ38" s="62">
        <v>0.35679648620280108</v>
      </c>
      <c r="AY38" t="s">
        <v>43</v>
      </c>
      <c r="AZ38" s="165">
        <v>0.16698261156395955</v>
      </c>
      <c r="BA38" s="88">
        <v>2.2995936183739935E-3</v>
      </c>
      <c r="BB38" t="s">
        <v>43</v>
      </c>
      <c r="BC38" s="301">
        <v>15</v>
      </c>
      <c r="BD38" s="302">
        <v>15</v>
      </c>
      <c r="BE38" t="s">
        <v>43</v>
      </c>
      <c r="BF38" s="165">
        <v>0.48444748867189563</v>
      </c>
      <c r="BG38" s="11">
        <v>4.9723147760054105E-2</v>
      </c>
    </row>
    <row r="39" spans="1:59" x14ac:dyDescent="0.25">
      <c r="B39" s="325" t="s">
        <v>45</v>
      </c>
      <c r="C39" t="s">
        <v>46</v>
      </c>
      <c r="D39" s="50">
        <v>10</v>
      </c>
      <c r="E39" s="55">
        <v>17.503863962116384</v>
      </c>
      <c r="F39" s="41">
        <v>12</v>
      </c>
      <c r="G39" s="60">
        <v>190827.51</v>
      </c>
      <c r="H39" s="60">
        <v>173235.86</v>
      </c>
      <c r="I39" s="60">
        <v>196188.78</v>
      </c>
      <c r="J39" s="61">
        <v>1.8877757986965518</v>
      </c>
      <c r="K39" s="62">
        <v>7.8490899370713393E-2</v>
      </c>
      <c r="L39" s="62">
        <v>2.8094848588654693E-2</v>
      </c>
      <c r="M39" s="41">
        <v>11</v>
      </c>
      <c r="N39" s="9">
        <v>14</v>
      </c>
      <c r="O39" s="64">
        <v>0.39229144686738299</v>
      </c>
      <c r="P39" s="23">
        <v>0.65657306749306998</v>
      </c>
      <c r="Q39" s="94">
        <v>0.56872263541268775</v>
      </c>
      <c r="R39" s="94">
        <f t="shared" si="1"/>
        <v>0.17643118854530476</v>
      </c>
      <c r="S39" s="292">
        <v>13</v>
      </c>
      <c r="U39" s="91">
        <v>3.3511939656918434E-2</v>
      </c>
      <c r="V39" s="10">
        <v>4.6676248208656117E-2</v>
      </c>
      <c r="W39" s="11">
        <v>4.5456218240411093E-2</v>
      </c>
      <c r="X39" s="94">
        <f t="shared" si="2"/>
        <v>1.194427858349266E-2</v>
      </c>
      <c r="Y39" s="292">
        <v>12</v>
      </c>
      <c r="AA39" s="95">
        <v>10902022</v>
      </c>
      <c r="AB39" s="96">
        <v>10392589</v>
      </c>
      <c r="AC39" s="41">
        <v>11</v>
      </c>
      <c r="AD39" s="9">
        <v>14</v>
      </c>
      <c r="AE39" t="s">
        <v>45</v>
      </c>
      <c r="AF39" t="s">
        <v>46</v>
      </c>
      <c r="AG39" s="279">
        <v>1.7503863962116384</v>
      </c>
      <c r="AH39" s="280">
        <v>1.8877757986965518</v>
      </c>
      <c r="AI39" s="223">
        <v>0.13738940248491338</v>
      </c>
      <c r="AO39" t="s">
        <v>35</v>
      </c>
      <c r="AP39" s="62">
        <v>0.22474145545476551</v>
      </c>
      <c r="AQ39" s="62">
        <v>0.39800986832091872</v>
      </c>
      <c r="AY39" t="s">
        <v>45</v>
      </c>
      <c r="AZ39" s="165">
        <v>0.17643118854530476</v>
      </c>
      <c r="BA39" s="88">
        <v>1.194427858349266E-2</v>
      </c>
      <c r="BB39" t="s">
        <v>45</v>
      </c>
      <c r="BC39" s="301">
        <v>12</v>
      </c>
      <c r="BD39" s="302">
        <v>13</v>
      </c>
      <c r="BE39" t="s">
        <v>45</v>
      </c>
      <c r="BF39" s="165">
        <v>0.56872263541268775</v>
      </c>
      <c r="BG39" s="11">
        <v>4.5456218240411093E-2</v>
      </c>
    </row>
    <row r="40" spans="1:59" s="26" customFormat="1" x14ac:dyDescent="0.25">
      <c r="B40" s="326" t="s">
        <v>47</v>
      </c>
      <c r="C40" s="26" t="s">
        <v>48</v>
      </c>
      <c r="D40" s="53">
        <v>12</v>
      </c>
      <c r="E40" s="154">
        <v>9.4166106288585461</v>
      </c>
      <c r="F40" s="58">
        <v>14</v>
      </c>
      <c r="G40" s="76">
        <v>50650.15</v>
      </c>
      <c r="H40" s="76">
        <v>80266.81</v>
      </c>
      <c r="I40" s="76">
        <v>102337.83</v>
      </c>
      <c r="J40" s="155">
        <v>1.8874313477014033</v>
      </c>
      <c r="K40" s="156">
        <v>1.0043638014691834</v>
      </c>
      <c r="L40" s="156">
        <v>1.020484243383287</v>
      </c>
      <c r="M40" s="58">
        <v>12</v>
      </c>
      <c r="N40" s="31">
        <v>15</v>
      </c>
      <c r="O40" s="157">
        <v>0.33494787280985344</v>
      </c>
      <c r="P40" s="29">
        <v>0.38220616964845128</v>
      </c>
      <c r="Q40" s="29">
        <v>0.58210732043077318</v>
      </c>
      <c r="R40" s="94">
        <f t="shared" si="1"/>
        <v>0.24715944762091974</v>
      </c>
      <c r="S40" s="293">
        <v>6</v>
      </c>
      <c r="U40" s="158">
        <v>2.5471198012246753E-2</v>
      </c>
      <c r="V40" s="32">
        <v>3.8257157597268408E-2</v>
      </c>
      <c r="W40" s="33">
        <v>5.9958081972228641E-2</v>
      </c>
      <c r="X40" s="94">
        <f t="shared" si="2"/>
        <v>3.4486883959981889E-2</v>
      </c>
      <c r="Y40" s="293">
        <v>3</v>
      </c>
      <c r="AA40" s="99">
        <v>5378809</v>
      </c>
      <c r="AB40" s="100">
        <v>5422069</v>
      </c>
      <c r="AC40" s="58">
        <v>12</v>
      </c>
      <c r="AD40" s="31">
        <v>15</v>
      </c>
      <c r="AE40" s="26" t="s">
        <v>47</v>
      </c>
      <c r="AF40" s="26" t="s">
        <v>48</v>
      </c>
      <c r="AG40" s="283">
        <v>0.94166106288585461</v>
      </c>
      <c r="AH40" s="284">
        <v>1.8874313477014033</v>
      </c>
      <c r="AI40" s="288">
        <v>0.9457702848155487</v>
      </c>
      <c r="AK40"/>
      <c r="AL40"/>
      <c r="AO40" t="s">
        <v>49</v>
      </c>
      <c r="AP40" s="164">
        <v>7.8681127848183444E-2</v>
      </c>
      <c r="AQ40" s="164">
        <v>0.63678521080606465</v>
      </c>
      <c r="AR40"/>
      <c r="AS40"/>
      <c r="AT40"/>
      <c r="AU40"/>
      <c r="AV40"/>
      <c r="AW40"/>
      <c r="AX40"/>
      <c r="AY40" s="26" t="s">
        <v>47</v>
      </c>
      <c r="AZ40" s="165">
        <v>0.24715944762091974</v>
      </c>
      <c r="BA40" s="88">
        <v>3.4486883959981889E-2</v>
      </c>
      <c r="BB40" s="26" t="s">
        <v>47</v>
      </c>
      <c r="BC40" s="303">
        <v>3</v>
      </c>
      <c r="BD40" s="304">
        <v>6</v>
      </c>
      <c r="BE40" s="26" t="s">
        <v>47</v>
      </c>
      <c r="BF40" s="157">
        <v>0.58210732043077318</v>
      </c>
      <c r="BG40" s="33">
        <v>5.9958081972228641E-2</v>
      </c>
    </row>
    <row r="41" spans="1:59" x14ac:dyDescent="0.25">
      <c r="B41" s="145" t="s">
        <v>49</v>
      </c>
      <c r="C41" t="s">
        <v>50</v>
      </c>
      <c r="D41" s="50">
        <v>13</v>
      </c>
      <c r="E41" s="55">
        <v>93.532474460178491</v>
      </c>
      <c r="F41" s="41">
        <v>1</v>
      </c>
      <c r="G41" s="163">
        <v>41731.01</v>
      </c>
      <c r="H41" s="163">
        <v>55598.35</v>
      </c>
      <c r="I41" s="163">
        <v>68304.7</v>
      </c>
      <c r="J41" s="75">
        <v>10.089171504113676</v>
      </c>
      <c r="K41" s="164">
        <v>7.8681127848183444E-2</v>
      </c>
      <c r="L41" s="164">
        <v>0.63678521080606465</v>
      </c>
      <c r="M41" s="41">
        <v>13</v>
      </c>
      <c r="N41" s="9">
        <v>1</v>
      </c>
      <c r="O41" s="165">
        <v>0.2502843808477197</v>
      </c>
      <c r="P41" s="94">
        <v>0.36412465477842421</v>
      </c>
      <c r="Q41" s="94">
        <v>0.55722153819576092</v>
      </c>
      <c r="R41" s="94">
        <f t="shared" si="1"/>
        <v>0.30693715734804122</v>
      </c>
      <c r="S41" s="292">
        <v>3</v>
      </c>
      <c r="U41" s="166">
        <v>2.7639637765776576E-2</v>
      </c>
      <c r="V41" s="167">
        <v>4.133126252847432E-2</v>
      </c>
      <c r="W41" s="168">
        <v>5.954070510521238E-2</v>
      </c>
      <c r="X41" s="94">
        <f t="shared" si="2"/>
        <v>3.1901067339435804E-2</v>
      </c>
      <c r="Y41" s="292">
        <v>5</v>
      </c>
      <c r="AA41" s="169">
        <v>446166</v>
      </c>
      <c r="AB41" s="170">
        <v>677010</v>
      </c>
      <c r="AC41" s="41">
        <v>13</v>
      </c>
      <c r="AD41" s="9">
        <v>1</v>
      </c>
      <c r="AE41" t="s">
        <v>49</v>
      </c>
      <c r="AF41" t="s">
        <v>50</v>
      </c>
      <c r="AG41" s="279">
        <v>9.3532474460178499</v>
      </c>
      <c r="AH41" s="285">
        <v>10.089171504113676</v>
      </c>
      <c r="AI41" s="223">
        <v>0.73592405809582573</v>
      </c>
      <c r="AO41" s="26" t="s">
        <v>55</v>
      </c>
      <c r="AP41" s="156">
        <v>0.75094024035367657</v>
      </c>
      <c r="AQ41" s="156">
        <v>0.74204304954304956</v>
      </c>
      <c r="AY41" t="s">
        <v>49</v>
      </c>
      <c r="AZ41" s="165">
        <v>0.30693715734804122</v>
      </c>
      <c r="BA41" s="88">
        <v>3.1901067339435804E-2</v>
      </c>
      <c r="BB41" t="s">
        <v>49</v>
      </c>
      <c r="BC41" s="301">
        <v>5</v>
      </c>
      <c r="BD41" s="302">
        <v>3</v>
      </c>
      <c r="BE41" t="s">
        <v>49</v>
      </c>
      <c r="BF41" s="165">
        <v>0.55722153819576092</v>
      </c>
      <c r="BG41" s="168">
        <v>5.954070510521238E-2</v>
      </c>
    </row>
    <row r="42" spans="1:59" s="26" customFormat="1" x14ac:dyDescent="0.25">
      <c r="B42" s="326" t="s">
        <v>51</v>
      </c>
      <c r="C42" s="26" t="s">
        <v>52</v>
      </c>
      <c r="D42" s="53">
        <v>14</v>
      </c>
      <c r="E42" s="154">
        <v>7.5621734924124331</v>
      </c>
      <c r="F42" s="58">
        <v>16</v>
      </c>
      <c r="G42" s="76">
        <v>26037.07</v>
      </c>
      <c r="H42" s="76">
        <v>39910.1</v>
      </c>
      <c r="I42" s="76">
        <v>55190.54</v>
      </c>
      <c r="J42" s="155">
        <v>1.9109933848212726</v>
      </c>
      <c r="K42" s="156">
        <v>1.5270425053573327</v>
      </c>
      <c r="L42" s="156">
        <v>1.1196908868778246</v>
      </c>
      <c r="M42" s="58">
        <v>14</v>
      </c>
      <c r="N42" s="31">
        <v>13</v>
      </c>
      <c r="O42" s="157">
        <v>0.20521126225032232</v>
      </c>
      <c r="P42" s="29">
        <v>0.31226005447242683</v>
      </c>
      <c r="Q42" s="29">
        <v>0.49977151881463738</v>
      </c>
      <c r="R42" s="94">
        <f t="shared" si="1"/>
        <v>0.29456025656431506</v>
      </c>
      <c r="S42" s="293">
        <v>4</v>
      </c>
      <c r="U42" s="158">
        <v>3.5314649459405378E-2</v>
      </c>
      <c r="V42" s="32">
        <v>4.6008905014019011E-2</v>
      </c>
      <c r="W42" s="33">
        <v>6.8814510602722853E-2</v>
      </c>
      <c r="X42" s="94">
        <f t="shared" si="2"/>
        <v>3.3499861143317475E-2</v>
      </c>
      <c r="Y42" s="293">
        <v>4</v>
      </c>
      <c r="AA42" s="99">
        <v>3443067</v>
      </c>
      <c r="AB42" s="100">
        <v>2888055</v>
      </c>
      <c r="AC42" s="58">
        <v>14</v>
      </c>
      <c r="AD42" s="31">
        <v>13</v>
      </c>
      <c r="AE42" s="26" t="s">
        <v>51</v>
      </c>
      <c r="AF42" s="26" t="s">
        <v>52</v>
      </c>
      <c r="AG42" s="283">
        <v>0.75621734924124329</v>
      </c>
      <c r="AH42" s="284">
        <v>1.9109933848212726</v>
      </c>
      <c r="AI42" s="288">
        <v>1.1547760355800292</v>
      </c>
      <c r="AK42"/>
      <c r="AL42"/>
      <c r="AO42" s="26" t="s">
        <v>53</v>
      </c>
      <c r="AP42" s="156">
        <v>1.2026197789885571</v>
      </c>
      <c r="AQ42" s="156">
        <v>0.77924176878525386</v>
      </c>
      <c r="AR42"/>
      <c r="AS42"/>
      <c r="AT42"/>
      <c r="AU42"/>
      <c r="AV42"/>
      <c r="AW42"/>
      <c r="AX42"/>
      <c r="AY42" s="26" t="s">
        <v>51</v>
      </c>
      <c r="AZ42" s="165">
        <v>0.29456025656431506</v>
      </c>
      <c r="BA42" s="88">
        <v>3.3499861143317475E-2</v>
      </c>
      <c r="BB42" s="26" t="s">
        <v>51</v>
      </c>
      <c r="BC42" s="303">
        <v>4</v>
      </c>
      <c r="BD42" s="304">
        <v>4</v>
      </c>
      <c r="BE42" s="26" t="s">
        <v>51</v>
      </c>
      <c r="BF42" s="157">
        <v>0.49977151881463738</v>
      </c>
      <c r="BG42" s="33">
        <v>6.8814510602722853E-2</v>
      </c>
    </row>
    <row r="43" spans="1:59" s="26" customFormat="1" x14ac:dyDescent="0.25">
      <c r="B43" s="326" t="s">
        <v>53</v>
      </c>
      <c r="C43" s="26" t="s">
        <v>54</v>
      </c>
      <c r="D43" s="53">
        <v>15</v>
      </c>
      <c r="E43" s="154">
        <v>7.6787136564486866</v>
      </c>
      <c r="F43" s="58">
        <v>15</v>
      </c>
      <c r="G43" s="76">
        <v>17739.18</v>
      </c>
      <c r="H43" s="76">
        <v>25658.97</v>
      </c>
      <c r="I43" s="76">
        <v>31562.29</v>
      </c>
      <c r="J43" s="155">
        <v>1.6913286576883422</v>
      </c>
      <c r="K43" s="156">
        <v>1.2026197789885571</v>
      </c>
      <c r="L43" s="156">
        <v>0.77924176878525386</v>
      </c>
      <c r="M43" s="58">
        <v>15</v>
      </c>
      <c r="N43" s="31">
        <v>16</v>
      </c>
      <c r="O43" s="157">
        <v>0.16588139925295303</v>
      </c>
      <c r="P43" s="29">
        <v>0.34176430308777006</v>
      </c>
      <c r="Q43" s="29">
        <v>0.54455364297077313</v>
      </c>
      <c r="R43" s="94">
        <f t="shared" si="1"/>
        <v>0.3786722437178201</v>
      </c>
      <c r="S43" s="293">
        <v>2</v>
      </c>
      <c r="U43" s="158">
        <v>2.6946003141069652E-2</v>
      </c>
      <c r="V43" s="32">
        <v>5.0979443056365856E-2</v>
      </c>
      <c r="W43" s="33">
        <v>7.5991951154368076E-2</v>
      </c>
      <c r="X43" s="94">
        <f t="shared" si="2"/>
        <v>4.9045948013298424E-2</v>
      </c>
      <c r="Y43" s="293">
        <v>2</v>
      </c>
      <c r="AA43" s="99">
        <v>2310176</v>
      </c>
      <c r="AB43" s="100">
        <v>1866124</v>
      </c>
      <c r="AC43" s="58">
        <v>15</v>
      </c>
      <c r="AD43" s="31">
        <v>16</v>
      </c>
      <c r="AE43" s="26" t="s">
        <v>53</v>
      </c>
      <c r="AF43" s="26" t="s">
        <v>54</v>
      </c>
      <c r="AG43" s="283">
        <v>0.76787136564486869</v>
      </c>
      <c r="AH43" s="284">
        <v>1.6913286576883422</v>
      </c>
      <c r="AI43" s="288">
        <v>0.92345729204347349</v>
      </c>
      <c r="AK43"/>
      <c r="AL43"/>
      <c r="AO43" s="26" t="s">
        <v>47</v>
      </c>
      <c r="AP43" s="156">
        <v>1.0043638014691834</v>
      </c>
      <c r="AQ43" s="156">
        <v>1.020484243383287</v>
      </c>
      <c r="AR43"/>
      <c r="AS43"/>
      <c r="AT43"/>
      <c r="AU43"/>
      <c r="AV43"/>
      <c r="AW43"/>
      <c r="AX43"/>
      <c r="AY43" s="26" t="s">
        <v>53</v>
      </c>
      <c r="AZ43" s="165">
        <v>0.3786722437178201</v>
      </c>
      <c r="BA43" s="88">
        <v>4.9045948013298424E-2</v>
      </c>
      <c r="BB43" s="26" t="s">
        <v>53</v>
      </c>
      <c r="BC43" s="303">
        <v>2</v>
      </c>
      <c r="BD43" s="304">
        <v>2</v>
      </c>
      <c r="BE43" s="26" t="s">
        <v>53</v>
      </c>
      <c r="BF43" s="157">
        <v>0.54455364297077313</v>
      </c>
      <c r="BG43" s="33">
        <v>7.5991951154368076E-2</v>
      </c>
    </row>
    <row r="44" spans="1:59" s="26" customFormat="1" ht="15.75" thickBot="1" x14ac:dyDescent="0.3">
      <c r="B44" s="327" t="s">
        <v>55</v>
      </c>
      <c r="C44" s="26" t="s">
        <v>56</v>
      </c>
      <c r="D44" s="54">
        <v>16</v>
      </c>
      <c r="E44" s="159">
        <v>12.057853336716571</v>
      </c>
      <c r="F44" s="59">
        <v>13</v>
      </c>
      <c r="G44" s="79">
        <v>16632</v>
      </c>
      <c r="H44" s="79">
        <v>23262.51</v>
      </c>
      <c r="I44" s="79">
        <v>28973.66</v>
      </c>
      <c r="J44" s="160">
        <v>2.1112580619539894</v>
      </c>
      <c r="K44" s="161">
        <v>0.75094024035367657</v>
      </c>
      <c r="L44" s="161">
        <v>0.74204304954304956</v>
      </c>
      <c r="M44" s="59">
        <v>16</v>
      </c>
      <c r="N44" s="36">
        <v>12</v>
      </c>
      <c r="O44" s="162">
        <v>0.16874699374699373</v>
      </c>
      <c r="P44" s="121">
        <v>0.3155635397899883</v>
      </c>
      <c r="Q44" s="121">
        <v>0.57016959541873546</v>
      </c>
      <c r="R44" s="94">
        <f t="shared" si="1"/>
        <v>0.40142260167174171</v>
      </c>
      <c r="S44" s="294">
        <v>1</v>
      </c>
      <c r="T44" s="82"/>
      <c r="U44" s="122">
        <v>3.0633718133718131E-2</v>
      </c>
      <c r="V44" s="37">
        <v>4.806016203754454E-2</v>
      </c>
      <c r="W44" s="38">
        <v>8.280279398598589E-2</v>
      </c>
      <c r="X44" s="94">
        <f t="shared" si="2"/>
        <v>5.2169075852267759E-2</v>
      </c>
      <c r="Y44" s="294">
        <v>1</v>
      </c>
      <c r="Z44" s="82"/>
      <c r="AA44" s="101">
        <v>1379350</v>
      </c>
      <c r="AB44" s="102">
        <v>1372341</v>
      </c>
      <c r="AC44" s="59">
        <v>16</v>
      </c>
      <c r="AD44" s="36">
        <v>12</v>
      </c>
      <c r="AE44" s="26" t="s">
        <v>55</v>
      </c>
      <c r="AF44" s="26" t="s">
        <v>56</v>
      </c>
      <c r="AG44" s="286">
        <v>1.2057853336716571</v>
      </c>
      <c r="AH44" s="287">
        <v>2.1112580619539894</v>
      </c>
      <c r="AI44" s="288">
        <v>0.90547272828233227</v>
      </c>
      <c r="AK44"/>
      <c r="AL44"/>
      <c r="AO44" s="26" t="s">
        <v>51</v>
      </c>
      <c r="AP44" s="161">
        <v>1.5270425053573327</v>
      </c>
      <c r="AQ44" s="161">
        <v>1.1196908868778246</v>
      </c>
      <c r="AR44"/>
      <c r="AS44"/>
      <c r="AT44"/>
      <c r="AU44"/>
      <c r="AV44"/>
      <c r="AW44"/>
      <c r="AX44"/>
      <c r="AY44" s="26" t="s">
        <v>55</v>
      </c>
      <c r="AZ44" s="165">
        <v>0.40142260167174171</v>
      </c>
      <c r="BA44" s="88">
        <v>5.2169075852267759E-2</v>
      </c>
      <c r="BB44" s="26" t="s">
        <v>55</v>
      </c>
      <c r="BC44" s="305">
        <v>1</v>
      </c>
      <c r="BD44" s="306">
        <v>1</v>
      </c>
      <c r="BE44" s="26" t="s">
        <v>55</v>
      </c>
      <c r="BF44" s="162">
        <v>0.57016959541873546</v>
      </c>
      <c r="BG44" s="38">
        <v>8.280279398598589E-2</v>
      </c>
    </row>
    <row r="45" spans="1:59" ht="16.5" thickBot="1" x14ac:dyDescent="0.3">
      <c r="D45" s="244"/>
      <c r="E45" s="245">
        <v>30.958773914117312</v>
      </c>
      <c r="F45" s="83"/>
      <c r="G45" s="246">
        <v>9924311.959999999</v>
      </c>
      <c r="H45" s="246">
        <v>10924950.180000002</v>
      </c>
      <c r="I45" s="246">
        <v>12699388.339999996</v>
      </c>
      <c r="J45" s="245">
        <v>3.7004517055919264</v>
      </c>
      <c r="K45" s="247">
        <v>0.19528367494699364</v>
      </c>
      <c r="L45" s="247">
        <v>0.2796240576863121</v>
      </c>
      <c r="M45" s="83"/>
      <c r="N45" s="83"/>
      <c r="O45" s="248">
        <v>0.36411627572416627</v>
      </c>
      <c r="P45" s="249">
        <v>0.45845472862376024</v>
      </c>
      <c r="Q45" s="291">
        <v>0.56213293576625933</v>
      </c>
      <c r="R45" s="291">
        <f t="shared" si="1"/>
        <v>0.19801666004209306</v>
      </c>
      <c r="S45" s="295"/>
      <c r="T45" s="251"/>
      <c r="U45" s="252">
        <v>3.6301174474567821E-2</v>
      </c>
      <c r="V45" s="253">
        <v>4.2844571580462801E-2</v>
      </c>
      <c r="W45" s="254">
        <v>5.193452647814692E-2</v>
      </c>
      <c r="X45" s="291">
        <f t="shared" si="2"/>
        <v>1.5633352003579098E-2</v>
      </c>
      <c r="Y45" s="295"/>
      <c r="Z45" s="251"/>
      <c r="AA45" s="255">
        <v>320565407</v>
      </c>
      <c r="AB45" s="256">
        <v>343184815</v>
      </c>
      <c r="AC45" s="83"/>
      <c r="AD45" s="83"/>
      <c r="AE45" s="182" t="s">
        <v>163</v>
      </c>
      <c r="AF45" s="182"/>
      <c r="AG45" s="245">
        <v>3.0958773914117312</v>
      </c>
      <c r="AH45" s="245">
        <v>3.7004517055919264</v>
      </c>
      <c r="AI45" s="223">
        <v>0.60457431418019514</v>
      </c>
      <c r="AO45" t="s">
        <v>37</v>
      </c>
      <c r="AP45" s="290">
        <v>1.0017602839347941</v>
      </c>
      <c r="AQ45" s="290">
        <v>1.7494354718246832</v>
      </c>
      <c r="AY45" s="182" t="s">
        <v>163</v>
      </c>
      <c r="AZ45" s="296">
        <v>0.19801666004209306</v>
      </c>
      <c r="BA45" s="250">
        <v>1.5633352003579098E-2</v>
      </c>
      <c r="BB45" s="182" t="s">
        <v>163</v>
      </c>
      <c r="BC45" s="307"/>
      <c r="BD45" s="308"/>
      <c r="BE45" s="182" t="s">
        <v>163</v>
      </c>
      <c r="BF45" s="296">
        <v>0.56213293576625933</v>
      </c>
      <c r="BG45" s="254">
        <v>5.193452647814692E-2</v>
      </c>
    </row>
    <row r="48" spans="1:59" ht="77.25" x14ac:dyDescent="0.4">
      <c r="A48" s="1" t="s">
        <v>228</v>
      </c>
      <c r="B48" s="1" t="s">
        <v>87</v>
      </c>
      <c r="I48" s="104"/>
      <c r="P48" s="324" t="s">
        <v>220</v>
      </c>
      <c r="S48" s="373"/>
    </row>
    <row r="50" spans="2:45" ht="15.75" thickBot="1" x14ac:dyDescent="0.3">
      <c r="H50" t="s">
        <v>224</v>
      </c>
    </row>
    <row r="51" spans="2:45" ht="15.75" thickBot="1" x14ac:dyDescent="0.3">
      <c r="D51" s="44" t="s">
        <v>65</v>
      </c>
      <c r="E51" s="45" t="s">
        <v>65</v>
      </c>
      <c r="F51" s="45" t="s">
        <v>65</v>
      </c>
      <c r="G51" s="45" t="s">
        <v>65</v>
      </c>
      <c r="H51" s="45" t="s">
        <v>65</v>
      </c>
      <c r="I51" s="45" t="s">
        <v>65</v>
      </c>
      <c r="J51" s="46" t="s">
        <v>65</v>
      </c>
      <c r="M51" s="41" t="s">
        <v>221</v>
      </c>
      <c r="AH51" t="s">
        <v>225</v>
      </c>
      <c r="AI51" t="s">
        <v>225</v>
      </c>
    </row>
    <row r="52" spans="2:45" ht="15.75" thickBot="1" x14ac:dyDescent="0.3">
      <c r="D52" s="47" t="s">
        <v>9</v>
      </c>
      <c r="E52" s="48" t="s">
        <v>9</v>
      </c>
      <c r="F52" s="48" t="s">
        <v>9</v>
      </c>
      <c r="G52" s="48"/>
      <c r="H52" s="48" t="s">
        <v>10</v>
      </c>
      <c r="I52" s="48" t="s">
        <v>10</v>
      </c>
      <c r="J52" s="49" t="s">
        <v>10</v>
      </c>
    </row>
    <row r="53" spans="2:45" ht="45.75" thickBot="1" x14ac:dyDescent="0.3">
      <c r="D53" s="3" t="s">
        <v>76</v>
      </c>
      <c r="E53" s="4" t="s">
        <v>77</v>
      </c>
      <c r="F53" s="5" t="s">
        <v>78</v>
      </c>
      <c r="G53" s="4"/>
      <c r="H53" s="3" t="s">
        <v>79</v>
      </c>
      <c r="I53" s="4" t="s">
        <v>80</v>
      </c>
      <c r="J53" s="5" t="s">
        <v>81</v>
      </c>
      <c r="K53" s="2"/>
      <c r="L53" s="2" t="s">
        <v>82</v>
      </c>
      <c r="M53" s="2" t="s">
        <v>83</v>
      </c>
      <c r="N53" s="2" t="s">
        <v>84</v>
      </c>
      <c r="O53" s="2" t="s">
        <v>85</v>
      </c>
      <c r="P53" s="2" t="s">
        <v>86</v>
      </c>
      <c r="AI53" s="316" t="s">
        <v>65</v>
      </c>
    </row>
    <row r="54" spans="2:45" ht="15.75" thickBot="1" x14ac:dyDescent="0.3">
      <c r="B54" t="s">
        <v>25</v>
      </c>
      <c r="C54" t="s">
        <v>26</v>
      </c>
      <c r="D54" s="64">
        <v>0.37406098578735431</v>
      </c>
      <c r="E54" s="23">
        <v>0.40082062155160275</v>
      </c>
      <c r="F54" s="88">
        <v>0.55941404563283381</v>
      </c>
      <c r="H54" s="91">
        <v>3.2117330048948255E-2</v>
      </c>
      <c r="I54" s="10">
        <v>3.7507038897439997E-2</v>
      </c>
      <c r="J54" s="11">
        <v>5.1743941386374455E-2</v>
      </c>
      <c r="L54" s="43">
        <v>0.61109100001508099</v>
      </c>
      <c r="M54" s="67">
        <v>8.5861213195877834E-2</v>
      </c>
      <c r="N54" s="67">
        <v>9.3575621813687643E-2</v>
      </c>
      <c r="O54" s="67">
        <v>9.2496678963145146E-2</v>
      </c>
      <c r="P54" s="68">
        <v>7.7281295247128873E-2</v>
      </c>
      <c r="AI54" s="317" t="s">
        <v>10</v>
      </c>
    </row>
    <row r="55" spans="2:45" s="13" customFormat="1" ht="45.75" thickBot="1" x14ac:dyDescent="0.3">
      <c r="B55" s="13" t="s">
        <v>27</v>
      </c>
      <c r="C55" s="13" t="s">
        <v>28</v>
      </c>
      <c r="D55" s="174">
        <v>0.42491840675882137</v>
      </c>
      <c r="E55" s="16">
        <v>0.54076460701764828</v>
      </c>
      <c r="F55" s="175">
        <v>0.62240290601618631</v>
      </c>
      <c r="H55" s="176">
        <v>4.5212891806495001E-2</v>
      </c>
      <c r="I55" s="19">
        <v>4.9022207955733428E-2</v>
      </c>
      <c r="J55" s="20">
        <v>5.4811823123075261E-2</v>
      </c>
      <c r="L55" s="65">
        <v>0.21230518405375118</v>
      </c>
      <c r="M55" s="73">
        <v>0.10640370265757233</v>
      </c>
      <c r="N55" s="73">
        <v>9.0653506756098678E-2</v>
      </c>
      <c r="O55" s="73">
        <v>8.8064857334791774E-2</v>
      </c>
      <c r="P55" s="74">
        <v>-0.17235157108957483</v>
      </c>
      <c r="AH55" s="230" t="s">
        <v>93</v>
      </c>
      <c r="AI55" s="5" t="s">
        <v>81</v>
      </c>
      <c r="AS55"/>
    </row>
    <row r="56" spans="2:45" x14ac:dyDescent="0.25">
      <c r="B56" t="s">
        <v>29</v>
      </c>
      <c r="C56" t="s">
        <v>30</v>
      </c>
      <c r="D56" s="64">
        <v>0.34813483546673024</v>
      </c>
      <c r="E56" s="23">
        <v>0.47332181690815728</v>
      </c>
      <c r="F56" s="88">
        <v>0.59456706568572348</v>
      </c>
      <c r="H56" s="91">
        <v>3.3352449209267158E-2</v>
      </c>
      <c r="I56" s="10">
        <v>3.8310691365093519E-2</v>
      </c>
      <c r="J56" s="11">
        <v>4.3397335625682806E-2</v>
      </c>
      <c r="L56" s="43">
        <v>0.30117387641878551</v>
      </c>
      <c r="M56" s="67">
        <v>9.5803251531990138E-2</v>
      </c>
      <c r="N56" s="67">
        <v>8.0940049658702454E-2</v>
      </c>
      <c r="O56" s="67">
        <v>7.2989807425058062E-2</v>
      </c>
      <c r="P56" s="68">
        <v>-0.23812807751430365</v>
      </c>
      <c r="AG56" t="s">
        <v>25</v>
      </c>
      <c r="AH56" s="309">
        <v>0.13961999999999999</v>
      </c>
      <c r="AI56" s="318">
        <v>5.1743941386374455E-2</v>
      </c>
    </row>
    <row r="57" spans="2:45" x14ac:dyDescent="0.25">
      <c r="B57" t="s">
        <v>31</v>
      </c>
      <c r="C57" t="s">
        <v>32</v>
      </c>
      <c r="D57" s="64">
        <v>0.29169162605545995</v>
      </c>
      <c r="E57" s="23">
        <v>0.43624127986028421</v>
      </c>
      <c r="F57" s="88">
        <v>0.51851402988468676</v>
      </c>
      <c r="H57" s="91">
        <v>3.051142344268274E-2</v>
      </c>
      <c r="I57" s="10">
        <v>3.8801125754221878E-2</v>
      </c>
      <c r="J57" s="11">
        <v>4.8002097716036737E-2</v>
      </c>
      <c r="L57" s="43">
        <v>0.57325002572269756</v>
      </c>
      <c r="M57" s="67">
        <v>0.1046016433700484</v>
      </c>
      <c r="N57" s="67">
        <v>8.8944186498464306E-2</v>
      </c>
      <c r="O57" s="67">
        <v>9.2576275567147162E-2</v>
      </c>
      <c r="P57" s="68">
        <v>-0.11496346917188664</v>
      </c>
      <c r="AG57" s="13" t="s">
        <v>27</v>
      </c>
      <c r="AH57" s="309">
        <v>0.17088</v>
      </c>
      <c r="AI57" s="318">
        <v>5.4811823123075261E-2</v>
      </c>
    </row>
    <row r="58" spans="2:45" x14ac:dyDescent="0.25">
      <c r="B58" t="s">
        <v>33</v>
      </c>
      <c r="C58" t="s">
        <v>34</v>
      </c>
      <c r="D58" s="64">
        <v>0.34053632827275632</v>
      </c>
      <c r="E58" s="23">
        <v>0.42561943146229148</v>
      </c>
      <c r="F58" s="88">
        <v>0.51401526535633935</v>
      </c>
      <c r="H58" s="91">
        <v>3.7576109578286429E-2</v>
      </c>
      <c r="I58" s="10">
        <v>4.7823254376899139E-2</v>
      </c>
      <c r="J58" s="11">
        <v>5.8274834210832717E-2</v>
      </c>
      <c r="L58" s="43">
        <v>0.55084799530463269</v>
      </c>
      <c r="M58" s="67">
        <v>0.11034390888301771</v>
      </c>
      <c r="N58" s="67">
        <v>0.11236153906928971</v>
      </c>
      <c r="O58" s="67">
        <v>0.11337179678979745</v>
      </c>
      <c r="P58" s="68">
        <v>2.7440462617558618E-2</v>
      </c>
      <c r="AG58" t="s">
        <v>29</v>
      </c>
      <c r="AH58" s="309">
        <v>0.12317</v>
      </c>
      <c r="AI58" s="318">
        <v>4.3397335625682806E-2</v>
      </c>
    </row>
    <row r="59" spans="2:45" x14ac:dyDescent="0.25">
      <c r="B59" t="s">
        <v>35</v>
      </c>
      <c r="C59" t="s">
        <v>36</v>
      </c>
      <c r="D59" s="64">
        <v>0.36572912531074692</v>
      </c>
      <c r="E59" s="23">
        <v>0.50124877405600188</v>
      </c>
      <c r="F59" s="88">
        <v>0.60928661942091078</v>
      </c>
      <c r="H59" s="91">
        <v>4.2430888751528645E-2</v>
      </c>
      <c r="I59" s="10">
        <v>5.6881892856851524E-2</v>
      </c>
      <c r="J59" s="11">
        <v>7.23185934035981E-2</v>
      </c>
      <c r="L59" s="43">
        <v>0.70438554391563857</v>
      </c>
      <c r="M59" s="67">
        <v>0.11601725379535098</v>
      </c>
      <c r="N59" s="67">
        <v>0.11348036304722495</v>
      </c>
      <c r="O59" s="67">
        <v>0.1186938808410604</v>
      </c>
      <c r="P59" s="68">
        <v>2.3070939521037694E-2</v>
      </c>
      <c r="AG59" t="s">
        <v>31</v>
      </c>
      <c r="AH59" s="309">
        <v>0.13409000000000001</v>
      </c>
      <c r="AI59" s="318">
        <v>4.8002097716036737E-2</v>
      </c>
    </row>
    <row r="60" spans="2:45" x14ac:dyDescent="0.25">
      <c r="B60" t="s">
        <v>37</v>
      </c>
      <c r="C60" t="s">
        <v>38</v>
      </c>
      <c r="D60" s="64">
        <v>0.26442490270293473</v>
      </c>
      <c r="E60" s="23">
        <v>0.35158354692260413</v>
      </c>
      <c r="F60" s="88">
        <v>0.24929859527203985</v>
      </c>
      <c r="H60" s="91">
        <v>3.2111963976165933E-2</v>
      </c>
      <c r="I60" s="10">
        <v>4.0718516767788988E-2</v>
      </c>
      <c r="J60" s="11">
        <v>3.0539361663733777E-2</v>
      </c>
      <c r="L60" s="43">
        <v>-4.8972473735937452E-2</v>
      </c>
      <c r="M60" s="67">
        <v>0.12144077069867269</v>
      </c>
      <c r="N60" s="67">
        <v>0.11581462535490195</v>
      </c>
      <c r="O60" s="67">
        <v>0.12250113816489253</v>
      </c>
      <c r="P60" s="68">
        <v>8.7315607445450985E-3</v>
      </c>
      <c r="AG60" t="s">
        <v>33</v>
      </c>
      <c r="AH60" s="309">
        <v>0.15218999999999999</v>
      </c>
      <c r="AI60" s="318">
        <v>5.8274834210832717E-2</v>
      </c>
    </row>
    <row r="61" spans="2:45" x14ac:dyDescent="0.25">
      <c r="B61" t="s">
        <v>39</v>
      </c>
      <c r="C61" t="s">
        <v>40</v>
      </c>
      <c r="D61" s="64">
        <v>0.37251221018105363</v>
      </c>
      <c r="E61" s="23">
        <v>0.4612180649208556</v>
      </c>
      <c r="F61" s="88">
        <v>0.59849852844723328</v>
      </c>
      <c r="H61" s="91">
        <v>3.7586050051521408E-2</v>
      </c>
      <c r="I61" s="10">
        <v>4.472703029650333E-2</v>
      </c>
      <c r="J61" s="11">
        <v>5.5895854123762828E-2</v>
      </c>
      <c r="L61" s="43">
        <v>0.48714360905556969</v>
      </c>
      <c r="M61" s="67">
        <v>0.10089884042526635</v>
      </c>
      <c r="N61" s="67">
        <v>9.697588559151174E-2</v>
      </c>
      <c r="O61" s="67">
        <v>9.3393469602642304E-2</v>
      </c>
      <c r="P61" s="68">
        <v>-7.4385104833619167E-2</v>
      </c>
      <c r="AG61" t="s">
        <v>35</v>
      </c>
      <c r="AH61" s="309">
        <v>0.16400999999999999</v>
      </c>
      <c r="AI61" s="318">
        <v>7.23185934035981E-2</v>
      </c>
    </row>
    <row r="62" spans="2:45" x14ac:dyDescent="0.25">
      <c r="B62" t="s">
        <v>41</v>
      </c>
      <c r="C62" t="s">
        <v>42</v>
      </c>
      <c r="D62" s="64">
        <v>0.3675142968492468</v>
      </c>
      <c r="E62" s="23">
        <v>0.52077232224840997</v>
      </c>
      <c r="F62" s="88">
        <v>0.6319548050988949</v>
      </c>
      <c r="H62" s="91">
        <v>4.6288623155633389E-2</v>
      </c>
      <c r="I62" s="10">
        <v>5.8270394167421691E-2</v>
      </c>
      <c r="J62" s="11">
        <v>7.1435342831638826E-2</v>
      </c>
      <c r="L62" s="43">
        <v>0.54325918469115331</v>
      </c>
      <c r="M62" s="67">
        <v>0.12595053730554823</v>
      </c>
      <c r="N62" s="67">
        <v>0.11189226400481886</v>
      </c>
      <c r="O62" s="67">
        <v>0.1130386892468677</v>
      </c>
      <c r="P62" s="68">
        <v>-0.10251522808002936</v>
      </c>
      <c r="AG62" t="s">
        <v>37</v>
      </c>
      <c r="AH62" s="309">
        <v>0.12881000000000001</v>
      </c>
      <c r="AI62" s="318">
        <v>3.0539361663733777E-2</v>
      </c>
    </row>
    <row r="63" spans="2:45" ht="15.75" thickBot="1" x14ac:dyDescent="0.3">
      <c r="B63" t="s">
        <v>43</v>
      </c>
      <c r="C63" t="s">
        <v>44</v>
      </c>
      <c r="D63" s="64">
        <v>0.31746487710793608</v>
      </c>
      <c r="E63" s="23">
        <v>0.44411594289257406</v>
      </c>
      <c r="F63" s="88">
        <v>0.48444748867189563</v>
      </c>
      <c r="H63" s="91">
        <v>4.7423554141680112E-2</v>
      </c>
      <c r="I63" s="10">
        <v>4.8593742968246062E-2</v>
      </c>
      <c r="J63" s="11">
        <v>4.9723147760054105E-2</v>
      </c>
      <c r="L63" s="43">
        <v>4.8490537244506152E-2</v>
      </c>
      <c r="M63" s="67">
        <v>0.14938204998834059</v>
      </c>
      <c r="N63" s="67">
        <v>0.10941679474902405</v>
      </c>
      <c r="O63" s="67">
        <v>0.10263888021459096</v>
      </c>
      <c r="P63" s="68">
        <v>-0.31291021764260152</v>
      </c>
      <c r="AG63" t="s">
        <v>39</v>
      </c>
      <c r="AH63" s="309">
        <v>0.13216</v>
      </c>
      <c r="AI63" s="318">
        <v>5.5895854123762828E-2</v>
      </c>
    </row>
    <row r="64" spans="2:45" x14ac:dyDescent="0.25">
      <c r="B64" s="325" t="s">
        <v>45</v>
      </c>
      <c r="C64" t="s">
        <v>46</v>
      </c>
      <c r="D64" s="64">
        <v>0.39229144686738299</v>
      </c>
      <c r="E64" s="23">
        <v>0.65657306749306998</v>
      </c>
      <c r="F64" s="88">
        <v>0.56872263541268775</v>
      </c>
      <c r="H64" s="91">
        <v>3.3511939656918434E-2</v>
      </c>
      <c r="I64" s="10">
        <v>4.6676248208656117E-2</v>
      </c>
      <c r="J64" s="11">
        <v>4.5456218240411093E-2</v>
      </c>
      <c r="L64" s="43">
        <v>0.35641859903584544</v>
      </c>
      <c r="M64" s="67">
        <v>8.5426128773710919E-2</v>
      </c>
      <c r="N64" s="67">
        <v>7.1090714072198483E-2</v>
      </c>
      <c r="O64" s="67">
        <v>7.9926866648144315E-2</v>
      </c>
      <c r="P64" s="68">
        <v>-6.4374474232981385E-2</v>
      </c>
      <c r="AG64" t="s">
        <v>41</v>
      </c>
      <c r="AH64" s="309">
        <v>0.14394000000000001</v>
      </c>
      <c r="AI64" s="318">
        <v>7.1435342831638826E-2</v>
      </c>
    </row>
    <row r="65" spans="1:38" x14ac:dyDescent="0.25">
      <c r="B65" s="326" t="s">
        <v>47</v>
      </c>
      <c r="C65" t="s">
        <v>48</v>
      </c>
      <c r="D65" s="64">
        <v>0.33494787280985344</v>
      </c>
      <c r="E65" s="23">
        <v>0.38220616964845128</v>
      </c>
      <c r="F65" s="88">
        <v>0.58210732043077318</v>
      </c>
      <c r="H65" s="91">
        <v>2.5471198012246753E-2</v>
      </c>
      <c r="I65" s="10">
        <v>3.8257157597268408E-2</v>
      </c>
      <c r="J65" s="11">
        <v>5.9958081972228641E-2</v>
      </c>
      <c r="L65" s="43">
        <v>1.3539561014523276</v>
      </c>
      <c r="M65" s="67">
        <v>7.6045259814820493E-2</v>
      </c>
      <c r="N65" s="67">
        <v>0.1000956045070044</v>
      </c>
      <c r="O65" s="67">
        <v>0.10300176594216036</v>
      </c>
      <c r="P65" s="68">
        <v>0.35447976892948035</v>
      </c>
      <c r="AG65" t="s">
        <v>43</v>
      </c>
      <c r="AH65" s="309">
        <v>0.14977000000000001</v>
      </c>
      <c r="AI65" s="318">
        <v>4.9723147760054105E-2</v>
      </c>
    </row>
    <row r="66" spans="1:38" x14ac:dyDescent="0.25">
      <c r="B66" s="145" t="s">
        <v>49</v>
      </c>
      <c r="C66" t="s">
        <v>50</v>
      </c>
      <c r="D66" s="64">
        <v>0.2502843808477197</v>
      </c>
      <c r="E66" s="23">
        <v>0.36412465477842421</v>
      </c>
      <c r="F66" s="88">
        <v>0.55722153819576092</v>
      </c>
      <c r="H66" s="91">
        <v>2.7639637765776576E-2</v>
      </c>
      <c r="I66" s="10">
        <v>4.133126252847432E-2</v>
      </c>
      <c r="J66" s="11">
        <v>5.954070510521238E-2</v>
      </c>
      <c r="L66" s="43">
        <v>1.1541781990694442</v>
      </c>
      <c r="M66" s="67">
        <v>0.11043293102094667</v>
      </c>
      <c r="N66" s="67">
        <v>0.11350855259615712</v>
      </c>
      <c r="O66" s="67">
        <v>0.10685284222501602</v>
      </c>
      <c r="P66" s="68">
        <v>-3.2418670434922955E-2</v>
      </c>
      <c r="AG66" t="s">
        <v>45</v>
      </c>
      <c r="AH66" s="309">
        <v>0.16039999999999999</v>
      </c>
      <c r="AI66" s="318">
        <v>4.5456218240411093E-2</v>
      </c>
    </row>
    <row r="67" spans="1:38" x14ac:dyDescent="0.25">
      <c r="B67" s="326" t="s">
        <v>51</v>
      </c>
      <c r="C67" s="26" t="s">
        <v>52</v>
      </c>
      <c r="D67" s="64">
        <v>0.20521126225032232</v>
      </c>
      <c r="E67" s="23">
        <v>0.31226005447242683</v>
      </c>
      <c r="F67" s="88">
        <v>0.49977151881463738</v>
      </c>
      <c r="G67" s="26"/>
      <c r="H67" s="91">
        <v>3.5314649459405378E-2</v>
      </c>
      <c r="I67" s="10">
        <v>4.6008905014019011E-2</v>
      </c>
      <c r="J67" s="11">
        <v>6.8814510602722853E-2</v>
      </c>
      <c r="K67" s="26"/>
      <c r="L67" s="66">
        <v>0.94861089253699016</v>
      </c>
      <c r="M67" s="77">
        <v>0.17208923658550279</v>
      </c>
      <c r="N67" s="77">
        <v>0.1473416287323478</v>
      </c>
      <c r="O67" s="77">
        <v>0.13769194124134512</v>
      </c>
      <c r="P67" s="78">
        <v>-0.19988057374562948</v>
      </c>
      <c r="AG67" s="26" t="s">
        <v>47</v>
      </c>
      <c r="AH67" s="309">
        <v>0.19153999999999999</v>
      </c>
      <c r="AI67" s="319">
        <v>5.9958081972228641E-2</v>
      </c>
    </row>
    <row r="68" spans="1:38" x14ac:dyDescent="0.25">
      <c r="B68" s="326" t="s">
        <v>53</v>
      </c>
      <c r="C68" s="26" t="s">
        <v>54</v>
      </c>
      <c r="D68" s="64">
        <v>0.16588139925295303</v>
      </c>
      <c r="E68" s="23">
        <v>0.34176430308777006</v>
      </c>
      <c r="F68" s="88">
        <v>0.54455364297077313</v>
      </c>
      <c r="G68" s="26"/>
      <c r="H68" s="91">
        <v>2.6946003141069652E-2</v>
      </c>
      <c r="I68" s="10">
        <v>5.0979443056365856E-2</v>
      </c>
      <c r="J68" s="11">
        <v>7.5991951154368076E-2</v>
      </c>
      <c r="K68" s="26"/>
      <c r="L68" s="66">
        <v>1.8201566947249859</v>
      </c>
      <c r="M68" s="77">
        <v>0.16244137837286754</v>
      </c>
      <c r="N68" s="77">
        <v>0.14916549971947654</v>
      </c>
      <c r="O68" s="77">
        <v>0.13954906396328462</v>
      </c>
      <c r="P68" s="78">
        <v>-0.14092662004526924</v>
      </c>
      <c r="AG68" t="s">
        <v>49</v>
      </c>
      <c r="AH68" s="309">
        <v>0.14731</v>
      </c>
      <c r="AI68" s="320">
        <v>5.954070510521238E-2</v>
      </c>
    </row>
    <row r="69" spans="1:38" ht="15.75" thickBot="1" x14ac:dyDescent="0.3">
      <c r="B69" s="327" t="s">
        <v>55</v>
      </c>
      <c r="C69" s="26" t="s">
        <v>56</v>
      </c>
      <c r="D69" s="80">
        <v>0.16874699374699373</v>
      </c>
      <c r="E69" s="89">
        <v>0.3155635397899883</v>
      </c>
      <c r="F69" s="90">
        <v>0.57016959541873546</v>
      </c>
      <c r="G69" s="82"/>
      <c r="H69" s="92">
        <v>3.0633718133718131E-2</v>
      </c>
      <c r="I69" s="81">
        <v>4.806016203754454E-2</v>
      </c>
      <c r="J69" s="93">
        <v>8.280279398598589E-2</v>
      </c>
      <c r="K69" s="26"/>
      <c r="L69" s="66">
        <v>1.7029952297839399</v>
      </c>
      <c r="M69" s="77">
        <v>0.18153637853630727</v>
      </c>
      <c r="N69" s="77">
        <v>0.15229947689625112</v>
      </c>
      <c r="O69" s="77">
        <v>0.14522485002935853</v>
      </c>
      <c r="P69" s="78">
        <v>-0.2000234267077573</v>
      </c>
      <c r="AG69" s="26" t="s">
        <v>51</v>
      </c>
      <c r="AH69" s="309">
        <v>0.15594</v>
      </c>
      <c r="AI69" s="319">
        <v>6.8814510602722853E-2</v>
      </c>
    </row>
    <row r="70" spans="1:38" ht="16.5" thickBot="1" x14ac:dyDescent="0.3">
      <c r="D70" s="80">
        <v>0.36411627572416627</v>
      </c>
      <c r="E70" s="89">
        <v>0.45845472862376024</v>
      </c>
      <c r="F70" s="90">
        <v>0.56213293576625933</v>
      </c>
      <c r="G70" s="82"/>
      <c r="H70" s="92">
        <v>3.6301174474567821E-2</v>
      </c>
      <c r="I70" s="81">
        <v>4.2844571580462801E-2</v>
      </c>
      <c r="J70" s="93">
        <v>5.193452647814692E-2</v>
      </c>
      <c r="K70" s="84"/>
      <c r="L70" s="85">
        <v>0.43065692032999214</v>
      </c>
      <c r="M70" s="86"/>
      <c r="N70" s="86"/>
      <c r="O70" s="86"/>
      <c r="P70" s="87"/>
      <c r="AG70" s="26" t="s">
        <v>53</v>
      </c>
      <c r="AH70" s="309">
        <v>0.16210000000000002</v>
      </c>
      <c r="AI70" s="319">
        <v>7.5991951154368076E-2</v>
      </c>
    </row>
    <row r="71" spans="1:38" ht="16.5" thickBot="1" x14ac:dyDescent="0.3">
      <c r="D71" s="23"/>
      <c r="E71" s="23"/>
      <c r="F71" s="94"/>
      <c r="G71" s="26"/>
      <c r="H71" s="10"/>
      <c r="I71" s="10"/>
      <c r="J71" s="10"/>
      <c r="K71" s="84"/>
      <c r="L71" s="85"/>
      <c r="M71" s="86"/>
      <c r="N71" s="86"/>
      <c r="O71" s="86"/>
      <c r="P71" s="87"/>
      <c r="AG71" s="26" t="s">
        <v>55</v>
      </c>
      <c r="AH71" s="309">
        <v>0.15798000000000001</v>
      </c>
      <c r="AI71" s="321">
        <v>8.280279398598589E-2</v>
      </c>
    </row>
    <row r="72" spans="1:38" ht="16.5" thickBot="1" x14ac:dyDescent="0.3">
      <c r="D72" s="23"/>
      <c r="E72" s="23"/>
      <c r="F72" s="94"/>
      <c r="G72" s="26"/>
      <c r="H72" s="10"/>
      <c r="I72" s="10"/>
      <c r="J72" s="10"/>
      <c r="K72" s="84"/>
      <c r="L72" s="85"/>
      <c r="M72" s="86"/>
      <c r="N72" s="86"/>
      <c r="O72" s="86"/>
      <c r="P72" s="87"/>
      <c r="AG72" s="182" t="s">
        <v>163</v>
      </c>
      <c r="AH72" s="323">
        <v>0.1448773721920863</v>
      </c>
      <c r="AI72" s="322">
        <v>5.193452647814692E-2</v>
      </c>
    </row>
    <row r="73" spans="1:38" ht="21.75" thickBot="1" x14ac:dyDescent="0.3">
      <c r="A73" s="1" t="s">
        <v>229</v>
      </c>
      <c r="B73" s="1" t="s">
        <v>247</v>
      </c>
      <c r="D73" s="23"/>
      <c r="E73" s="23"/>
      <c r="F73" s="94"/>
      <c r="G73" s="26"/>
      <c r="H73" s="10"/>
      <c r="I73" s="10"/>
      <c r="J73" s="10"/>
      <c r="K73" s="84"/>
      <c r="L73" s="85"/>
      <c r="M73" s="86"/>
      <c r="N73" s="86"/>
      <c r="O73" s="86"/>
      <c r="P73" s="87"/>
    </row>
    <row r="74" spans="1:38" ht="75.75" thickBot="1" x14ac:dyDescent="0.3">
      <c r="B74" s="40"/>
      <c r="C74" s="226" t="s">
        <v>90</v>
      </c>
      <c r="D74" s="227" t="s">
        <v>182</v>
      </c>
      <c r="E74" s="228" t="s">
        <v>91</v>
      </c>
      <c r="F74" s="226" t="s">
        <v>230</v>
      </c>
      <c r="G74" s="227" t="s">
        <v>61</v>
      </c>
      <c r="H74" s="229" t="s">
        <v>222</v>
      </c>
      <c r="I74" s="226" t="s">
        <v>62</v>
      </c>
      <c r="J74" s="228" t="s">
        <v>63</v>
      </c>
      <c r="K74" s="226" t="s">
        <v>88</v>
      </c>
      <c r="L74" s="227" t="s">
        <v>183</v>
      </c>
      <c r="M74" s="228" t="s">
        <v>89</v>
      </c>
      <c r="N74" s="228" t="s">
        <v>223</v>
      </c>
      <c r="P74" s="226" t="s">
        <v>92</v>
      </c>
      <c r="Q74" s="227" t="s">
        <v>181</v>
      </c>
      <c r="R74" s="228" t="s">
        <v>93</v>
      </c>
      <c r="S74" s="2" t="s">
        <v>265</v>
      </c>
      <c r="T74" s="2" t="s">
        <v>264</v>
      </c>
      <c r="U74" s="2" t="s">
        <v>263</v>
      </c>
      <c r="AJ74" s="40"/>
      <c r="AK74" s="230" t="s">
        <v>222</v>
      </c>
      <c r="AL74" s="228" t="s">
        <v>223</v>
      </c>
    </row>
    <row r="75" spans="1:38" x14ac:dyDescent="0.25">
      <c r="B75" s="208" t="s">
        <v>25</v>
      </c>
      <c r="C75" s="95">
        <v>12516803.927820001</v>
      </c>
      <c r="D75" s="60">
        <v>10662961.893100001</v>
      </c>
      <c r="E75" s="96">
        <v>11628570.173219999</v>
      </c>
      <c r="F75" s="50">
        <v>1</v>
      </c>
      <c r="G75" s="95">
        <v>-888233.7546000015</v>
      </c>
      <c r="H75" s="103">
        <v>-7.096330338975769E-2</v>
      </c>
      <c r="I75" s="64">
        <v>0.27597934115032768</v>
      </c>
      <c r="J75" s="103" t="s">
        <v>180</v>
      </c>
      <c r="K75" s="95">
        <v>82488493</v>
      </c>
      <c r="L75" s="60">
        <v>80645605</v>
      </c>
      <c r="M75" s="96">
        <v>83287281</v>
      </c>
      <c r="N75" s="103">
        <f>M75/K75-1</f>
        <v>9.6836294487765429E-3</v>
      </c>
      <c r="O75" s="208" t="s">
        <v>25</v>
      </c>
      <c r="P75" s="145">
        <v>15.173999999999999</v>
      </c>
      <c r="Q75">
        <v>13.222</v>
      </c>
      <c r="R75" s="224">
        <v>13.962</v>
      </c>
      <c r="S75" s="223">
        <f>R75-P75</f>
        <v>-1.2119999999999997</v>
      </c>
      <c r="T75" s="223">
        <f>R75-Q75</f>
        <v>0.74000000000000021</v>
      </c>
      <c r="U75">
        <f t="array" ref="U75:U90">RANK(R75:R90,R75:R90)</f>
        <v>12</v>
      </c>
      <c r="AJ75" s="208" t="s">
        <v>25</v>
      </c>
      <c r="AK75" s="309">
        <v>-7.096330338975769E-2</v>
      </c>
      <c r="AL75" s="103">
        <v>9.6836294487765429E-3</v>
      </c>
    </row>
    <row r="76" spans="1:38" s="13" customFormat="1" x14ac:dyDescent="0.25">
      <c r="B76" s="209" t="s">
        <v>27</v>
      </c>
      <c r="C76" s="97">
        <v>11657428.9965</v>
      </c>
      <c r="D76" s="70">
        <v>12203881.15965</v>
      </c>
      <c r="E76" s="98">
        <v>11678169.54624</v>
      </c>
      <c r="F76" s="51">
        <v>2</v>
      </c>
      <c r="G76" s="97">
        <v>20740.549739999697</v>
      </c>
      <c r="H76" s="20">
        <v>1.7791701537471763E-3</v>
      </c>
      <c r="I76" s="174" t="s">
        <v>180</v>
      </c>
      <c r="J76" s="175">
        <v>6.4442082083655903E-3</v>
      </c>
      <c r="K76" s="97">
        <v>61604550</v>
      </c>
      <c r="L76" s="70">
        <v>65735961</v>
      </c>
      <c r="M76" s="98">
        <v>68341348</v>
      </c>
      <c r="N76" s="20">
        <f t="shared" ref="N76:N91" si="3">M76/K76-1</f>
        <v>0.10935552649926028</v>
      </c>
      <c r="O76" s="209" t="s">
        <v>27</v>
      </c>
      <c r="P76" s="143">
        <v>18.922999999999998</v>
      </c>
      <c r="Q76" s="13">
        <v>18.565000000000001</v>
      </c>
      <c r="R76" s="374">
        <v>17.088000000000001</v>
      </c>
      <c r="S76" s="369">
        <f t="shared" ref="S76:S91" si="4">R76-P76</f>
        <v>-1.8349999999999973</v>
      </c>
      <c r="T76" s="369">
        <f t="shared" ref="T76:T91" si="5">R76-Q76</f>
        <v>-1.4770000000000003</v>
      </c>
      <c r="U76" s="13">
        <v>2</v>
      </c>
      <c r="AJ76" s="209" t="s">
        <v>27</v>
      </c>
      <c r="AK76" s="310">
        <v>1.7791701537471763E-3</v>
      </c>
      <c r="AL76" s="20">
        <v>0.10935552649926028</v>
      </c>
    </row>
    <row r="77" spans="1:38" x14ac:dyDescent="0.25">
      <c r="B77" s="208" t="s">
        <v>29</v>
      </c>
      <c r="C77" s="95">
        <v>8114747.4412200004</v>
      </c>
      <c r="D77" s="60">
        <v>8415279.7804799993</v>
      </c>
      <c r="E77" s="96">
        <v>7265086.00789</v>
      </c>
      <c r="F77" s="50">
        <v>3</v>
      </c>
      <c r="G77" s="95">
        <v>-849661.43333000038</v>
      </c>
      <c r="H77" s="103">
        <v>-0.10470583828820422</v>
      </c>
      <c r="I77" s="64">
        <v>0.26399469886939175</v>
      </c>
      <c r="J77" s="103" t="s">
        <v>180</v>
      </c>
      <c r="K77" s="95">
        <v>57089823</v>
      </c>
      <c r="L77" s="60">
        <v>60311616</v>
      </c>
      <c r="M77" s="96">
        <v>58984217</v>
      </c>
      <c r="N77" s="103">
        <f t="shared" si="3"/>
        <v>3.3182691773278039E-2</v>
      </c>
      <c r="O77" s="208" t="s">
        <v>29</v>
      </c>
      <c r="P77" s="145">
        <v>14.214</v>
      </c>
      <c r="Q77">
        <v>13.952999999999999</v>
      </c>
      <c r="R77" s="224">
        <v>12.317</v>
      </c>
      <c r="S77" s="223">
        <f t="shared" si="4"/>
        <v>-1.8970000000000002</v>
      </c>
      <c r="T77" s="223">
        <f t="shared" si="5"/>
        <v>-1.6359999999999992</v>
      </c>
      <c r="U77">
        <v>16</v>
      </c>
      <c r="AJ77" s="208" t="s">
        <v>29</v>
      </c>
      <c r="AK77" s="309">
        <v>-0.10470583828820422</v>
      </c>
      <c r="AL77" s="103">
        <v>3.3182691773278039E-2</v>
      </c>
    </row>
    <row r="78" spans="1:38" x14ac:dyDescent="0.25">
      <c r="B78" s="208" t="s">
        <v>31</v>
      </c>
      <c r="C78" s="95">
        <v>5995226.0495999996</v>
      </c>
      <c r="D78" s="60">
        <v>7059369.3421999998</v>
      </c>
      <c r="E78" s="96">
        <v>6479298.5268000001</v>
      </c>
      <c r="F78" s="50">
        <v>4</v>
      </c>
      <c r="G78" s="95">
        <v>484072.47720000055</v>
      </c>
      <c r="H78" s="103">
        <v>8.0742990038265156E-2</v>
      </c>
      <c r="I78" s="64" t="s">
        <v>180</v>
      </c>
      <c r="J78" s="103">
        <v>0.15040410549002903</v>
      </c>
      <c r="K78" s="95">
        <v>41423520</v>
      </c>
      <c r="L78" s="60">
        <v>46581124</v>
      </c>
      <c r="M78" s="96">
        <v>48320520</v>
      </c>
      <c r="N78" s="103">
        <f t="shared" si="3"/>
        <v>0.16649961181473705</v>
      </c>
      <c r="O78" s="208" t="s">
        <v>31</v>
      </c>
      <c r="P78" s="145">
        <v>14.473000000000001</v>
      </c>
      <c r="Q78">
        <v>15.154999999999999</v>
      </c>
      <c r="R78" s="224">
        <v>13.409000000000001</v>
      </c>
      <c r="S78" s="223">
        <f t="shared" si="4"/>
        <v>-1.0640000000000001</v>
      </c>
      <c r="T78" s="223">
        <f t="shared" si="5"/>
        <v>-1.7459999999999987</v>
      </c>
      <c r="U78">
        <v>13</v>
      </c>
      <c r="AJ78" s="208" t="s">
        <v>31</v>
      </c>
      <c r="AK78" s="309">
        <v>8.0742990038265156E-2</v>
      </c>
      <c r="AL78" s="103">
        <v>0.16649961181473705</v>
      </c>
    </row>
    <row r="79" spans="1:38" x14ac:dyDescent="0.25">
      <c r="B79" s="208" t="s">
        <v>33</v>
      </c>
      <c r="C79" s="95">
        <v>3004183.7736300002</v>
      </c>
      <c r="D79" s="60">
        <v>2863979.0049000001</v>
      </c>
      <c r="E79" s="96">
        <v>2720719.0449899998</v>
      </c>
      <c r="F79" s="50">
        <v>5</v>
      </c>
      <c r="G79" s="95">
        <v>-283464.72864000034</v>
      </c>
      <c r="H79" s="103">
        <v>-9.4356653919838482E-2</v>
      </c>
      <c r="I79" s="64">
        <v>8.8074123105863322E-2</v>
      </c>
      <c r="J79" s="103" t="s">
        <v>180</v>
      </c>
      <c r="K79" s="95">
        <v>16148921</v>
      </c>
      <c r="L79" s="60">
        <v>16804430</v>
      </c>
      <c r="M79" s="96">
        <v>17877121</v>
      </c>
      <c r="N79" s="103">
        <f t="shared" si="3"/>
        <v>0.1070164378164955</v>
      </c>
      <c r="O79" s="208" t="s">
        <v>33</v>
      </c>
      <c r="P79" s="145">
        <v>18.603000000000002</v>
      </c>
      <c r="Q79">
        <v>17.042999999999999</v>
      </c>
      <c r="R79" s="224">
        <v>15.218999999999999</v>
      </c>
      <c r="S79" s="223">
        <f t="shared" si="4"/>
        <v>-3.3840000000000021</v>
      </c>
      <c r="T79" s="223">
        <f t="shared" si="5"/>
        <v>-1.8239999999999998</v>
      </c>
      <c r="U79">
        <v>8</v>
      </c>
      <c r="AJ79" s="208" t="s">
        <v>33</v>
      </c>
      <c r="AK79" s="309">
        <v>-9.4356653919838482E-2</v>
      </c>
      <c r="AL79" s="103">
        <v>0.1070164378164955</v>
      </c>
    </row>
    <row r="80" spans="1:38" x14ac:dyDescent="0.25">
      <c r="B80" s="208" t="s">
        <v>35</v>
      </c>
      <c r="C80" s="169">
        <v>1804001.1077399999</v>
      </c>
      <c r="D80" s="163">
        <v>1889586.8550499999</v>
      </c>
      <c r="E80" s="170">
        <v>1923936.6900599999</v>
      </c>
      <c r="F80" s="50">
        <v>6</v>
      </c>
      <c r="G80" s="169">
        <v>119935.58232000005</v>
      </c>
      <c r="H80" s="88">
        <v>6.6483097934597085E-2</v>
      </c>
      <c r="I80" s="64" t="s">
        <v>180</v>
      </c>
      <c r="J80" s="103">
        <v>3.7264675900613928E-2</v>
      </c>
      <c r="K80" s="169">
        <v>10332786</v>
      </c>
      <c r="L80" s="163">
        <v>11125033</v>
      </c>
      <c r="M80" s="170">
        <v>11730606</v>
      </c>
      <c r="N80" s="88">
        <f t="shared" si="3"/>
        <v>0.13528006870557463</v>
      </c>
      <c r="O80" s="208" t="s">
        <v>35</v>
      </c>
      <c r="P80" s="145">
        <v>17.459</v>
      </c>
      <c r="Q80">
        <v>16.984999999999999</v>
      </c>
      <c r="R80" s="224">
        <v>16.401</v>
      </c>
      <c r="S80" s="223">
        <f t="shared" si="4"/>
        <v>-1.0579999999999998</v>
      </c>
      <c r="T80" s="223">
        <f t="shared" si="5"/>
        <v>-0.58399999999999963</v>
      </c>
      <c r="U80">
        <v>3</v>
      </c>
      <c r="AJ80" s="208" t="s">
        <v>35</v>
      </c>
      <c r="AK80" s="311">
        <v>6.6483097934597085E-2</v>
      </c>
      <c r="AL80" s="88">
        <v>0.13528006870557463</v>
      </c>
    </row>
    <row r="81" spans="2:52" s="13" customFormat="1" x14ac:dyDescent="0.25">
      <c r="B81" s="208" t="s">
        <v>43</v>
      </c>
      <c r="C81" s="95">
        <v>1681103.2655400001</v>
      </c>
      <c r="D81" s="60">
        <v>1545542.1119599999</v>
      </c>
      <c r="E81" s="96">
        <v>1362574.5929399999</v>
      </c>
      <c r="F81" s="50">
        <v>7</v>
      </c>
      <c r="G81" s="95">
        <v>-318528.67260000017</v>
      </c>
      <c r="H81" s="103">
        <v>-0.18947597041142095</v>
      </c>
      <c r="I81" s="64">
        <v>9.8968692358717913E-2</v>
      </c>
      <c r="J81" s="103" t="s">
        <v>180</v>
      </c>
      <c r="K81" s="95">
        <v>3917203</v>
      </c>
      <c r="L81" s="60">
        <v>4614669</v>
      </c>
      <c r="M81" s="96">
        <v>5281612</v>
      </c>
      <c r="N81" s="103">
        <f t="shared" si="3"/>
        <v>0.3483120481629367</v>
      </c>
      <c r="O81" s="208" t="s">
        <v>43</v>
      </c>
      <c r="P81" s="145">
        <v>16.134</v>
      </c>
      <c r="Q81">
        <v>14.756</v>
      </c>
      <c r="R81" s="224">
        <v>12.881</v>
      </c>
      <c r="S81" s="223">
        <f t="shared" si="4"/>
        <v>-3.2530000000000001</v>
      </c>
      <c r="T81" s="223">
        <f t="shared" si="5"/>
        <v>-1.875</v>
      </c>
      <c r="U81" s="13">
        <v>15</v>
      </c>
      <c r="AJ81" s="208" t="s">
        <v>43</v>
      </c>
      <c r="AK81" s="309">
        <v>-0.18947597041142095</v>
      </c>
      <c r="AL81" s="103">
        <v>0.3483120481629367</v>
      </c>
      <c r="AW81"/>
      <c r="AX81"/>
      <c r="AY81"/>
      <c r="AZ81"/>
    </row>
    <row r="82" spans="2:52" x14ac:dyDescent="0.25">
      <c r="B82" s="326" t="s">
        <v>45</v>
      </c>
      <c r="C82" s="95">
        <v>1701151.5128800001</v>
      </c>
      <c r="D82" s="60">
        <v>1607828.59567</v>
      </c>
      <c r="E82" s="96">
        <v>1375436.43328</v>
      </c>
      <c r="F82" s="50">
        <v>8</v>
      </c>
      <c r="G82" s="95">
        <v>-325715.07960000006</v>
      </c>
      <c r="H82" s="103">
        <v>-0.19146741318095406</v>
      </c>
      <c r="I82" s="64">
        <v>0.10120155038604114</v>
      </c>
      <c r="J82" s="103" t="s">
        <v>180</v>
      </c>
      <c r="K82" s="95">
        <v>8080292</v>
      </c>
      <c r="L82" s="60">
        <v>8472176</v>
      </c>
      <c r="M82" s="96">
        <v>9125730</v>
      </c>
      <c r="N82" s="103">
        <f t="shared" si="3"/>
        <v>0.12938121543132342</v>
      </c>
      <c r="O82" s="208" t="s">
        <v>45</v>
      </c>
      <c r="P82" s="145">
        <v>15.603999999999999</v>
      </c>
      <c r="Q82">
        <v>14.663</v>
      </c>
      <c r="R82" s="224">
        <v>13.215999999999999</v>
      </c>
      <c r="S82" s="223">
        <f t="shared" si="4"/>
        <v>-2.3879999999999999</v>
      </c>
      <c r="T82" s="223">
        <f t="shared" si="5"/>
        <v>-1.447000000000001</v>
      </c>
      <c r="U82">
        <v>14</v>
      </c>
      <c r="AJ82" s="208" t="s">
        <v>45</v>
      </c>
      <c r="AK82" s="309">
        <v>-0.19146741318095406</v>
      </c>
      <c r="AL82" s="103">
        <v>0.12938121543132342</v>
      </c>
    </row>
    <row r="83" spans="2:52" x14ac:dyDescent="0.25">
      <c r="B83" s="208" t="s">
        <v>39</v>
      </c>
      <c r="C83" s="95">
        <v>1342863.7274799999</v>
      </c>
      <c r="D83" s="60">
        <v>1216943.3606400001</v>
      </c>
      <c r="E83" s="96">
        <v>1313557.5762</v>
      </c>
      <c r="F83" s="50">
        <v>9</v>
      </c>
      <c r="G83" s="95">
        <v>-29306.151279999875</v>
      </c>
      <c r="H83" s="103">
        <v>-2.1823622665715608E-2</v>
      </c>
      <c r="I83" s="64">
        <v>9.1055899193432707E-3</v>
      </c>
      <c r="J83" s="103" t="s">
        <v>180</v>
      </c>
      <c r="K83" s="95">
        <v>5200598</v>
      </c>
      <c r="L83" s="60">
        <v>5438975</v>
      </c>
      <c r="M83" s="96">
        <v>5583901</v>
      </c>
      <c r="N83" s="103">
        <f t="shared" si="3"/>
        <v>7.3703639466076831E-2</v>
      </c>
      <c r="O83" s="208" t="s">
        <v>39</v>
      </c>
      <c r="P83" s="145">
        <v>16.619</v>
      </c>
      <c r="Q83">
        <v>14.364000000000001</v>
      </c>
      <c r="R83" s="224">
        <v>14.394</v>
      </c>
      <c r="S83" s="223">
        <f t="shared" si="4"/>
        <v>-2.2249999999999996</v>
      </c>
      <c r="T83" s="223">
        <f t="shared" si="5"/>
        <v>2.9999999999999361E-2</v>
      </c>
      <c r="U83">
        <v>11</v>
      </c>
      <c r="AJ83" s="208" t="s">
        <v>39</v>
      </c>
      <c r="AK83" s="309">
        <v>-2.1823622665715608E-2</v>
      </c>
      <c r="AL83" s="103">
        <v>7.3703639466076831E-2</v>
      </c>
    </row>
    <row r="84" spans="2:52" x14ac:dyDescent="0.25">
      <c r="B84" s="208" t="s">
        <v>41</v>
      </c>
      <c r="C84" s="95">
        <v>929294.85661999998</v>
      </c>
      <c r="D84" s="60">
        <v>893188.47450000001</v>
      </c>
      <c r="E84" s="96">
        <v>836300.85277</v>
      </c>
      <c r="F84" s="50">
        <v>10</v>
      </c>
      <c r="G84" s="95">
        <v>-92994.003849999979</v>
      </c>
      <c r="H84" s="103">
        <v>-0.1000694270365755</v>
      </c>
      <c r="I84" s="64">
        <v>2.8893772366274797E-2</v>
      </c>
      <c r="J84" s="103" t="s">
        <v>180</v>
      </c>
      <c r="K84" s="95">
        <v>10419631</v>
      </c>
      <c r="L84" s="60">
        <v>10473991</v>
      </c>
      <c r="M84" s="96">
        <v>10578174</v>
      </c>
      <c r="N84" s="103">
        <f t="shared" si="3"/>
        <v>1.5215797949082788E-2</v>
      </c>
      <c r="O84" s="208" t="s">
        <v>41</v>
      </c>
      <c r="P84" s="145">
        <v>17.869</v>
      </c>
      <c r="Q84">
        <v>16.422000000000001</v>
      </c>
      <c r="R84" s="224">
        <v>14.977</v>
      </c>
      <c r="S84" s="223">
        <f t="shared" si="4"/>
        <v>-2.8919999999999995</v>
      </c>
      <c r="T84" s="223">
        <f t="shared" si="5"/>
        <v>-1.4450000000000003</v>
      </c>
      <c r="U84">
        <v>9</v>
      </c>
      <c r="AJ84" s="208" t="s">
        <v>41</v>
      </c>
      <c r="AK84" s="309">
        <v>-0.1000694270365755</v>
      </c>
      <c r="AL84" s="103">
        <v>1.5215797949082788E-2</v>
      </c>
    </row>
    <row r="85" spans="2:52" x14ac:dyDescent="0.25">
      <c r="B85" s="326" t="s">
        <v>47</v>
      </c>
      <c r="C85" s="95">
        <v>991260.71060999995</v>
      </c>
      <c r="D85" s="60">
        <v>830414.40949999995</v>
      </c>
      <c r="E85" s="96">
        <v>870449.01580000005</v>
      </c>
      <c r="F85" s="50">
        <v>11</v>
      </c>
      <c r="G85" s="95">
        <v>-120811.6948099999</v>
      </c>
      <c r="H85" s="103">
        <v>-0.121876811535943</v>
      </c>
      <c r="I85" s="64">
        <v>3.7536889095070407E-2</v>
      </c>
      <c r="J85" s="103" t="s">
        <v>180</v>
      </c>
      <c r="K85" s="95">
        <v>10902022</v>
      </c>
      <c r="L85" s="60">
        <v>10965209</v>
      </c>
      <c r="M85" s="96">
        <v>10407358</v>
      </c>
      <c r="N85" s="103">
        <f t="shared" si="3"/>
        <v>-4.537360133743995E-2</v>
      </c>
      <c r="O85" s="208" t="s">
        <v>47</v>
      </c>
      <c r="P85" s="145">
        <v>18.428999999999998</v>
      </c>
      <c r="Q85">
        <v>15.34</v>
      </c>
      <c r="R85" s="224">
        <v>16.04</v>
      </c>
      <c r="S85" s="223">
        <f t="shared" si="4"/>
        <v>-2.3889999999999993</v>
      </c>
      <c r="T85" s="223">
        <f t="shared" si="5"/>
        <v>0.69999999999999929</v>
      </c>
      <c r="U85">
        <v>5</v>
      </c>
      <c r="AJ85" s="208" t="s">
        <v>47</v>
      </c>
      <c r="AK85" s="309">
        <v>-0.121876811535943</v>
      </c>
      <c r="AL85" s="103">
        <v>-4.537360133743995E-2</v>
      </c>
    </row>
    <row r="86" spans="2:52" x14ac:dyDescent="0.25">
      <c r="B86" s="208" t="s">
        <v>37</v>
      </c>
      <c r="C86" s="95">
        <v>827430.78969000001</v>
      </c>
      <c r="D86" s="60">
        <v>993907.40922000003</v>
      </c>
      <c r="E86" s="96">
        <v>1011639.96248</v>
      </c>
      <c r="F86" s="50">
        <v>12</v>
      </c>
      <c r="G86" s="95">
        <v>184209.17278999998</v>
      </c>
      <c r="H86" s="103">
        <v>0.22262789236911842</v>
      </c>
      <c r="I86" s="64" t="s">
        <v>180</v>
      </c>
      <c r="J86" s="103">
        <v>5.7234850485191169E-2</v>
      </c>
      <c r="K86" s="95">
        <v>5378809</v>
      </c>
      <c r="L86" s="60">
        <v>5413392.5</v>
      </c>
      <c r="M86" s="96">
        <v>5426739.5</v>
      </c>
      <c r="N86" s="103">
        <f t="shared" si="3"/>
        <v>8.9109875438968533E-3</v>
      </c>
      <c r="O86" s="208" t="s">
        <v>37</v>
      </c>
      <c r="P86" s="145">
        <v>21.123000000000001</v>
      </c>
      <c r="Q86">
        <v>21.538</v>
      </c>
      <c r="R86" s="224">
        <v>19.154</v>
      </c>
      <c r="S86" s="223">
        <f t="shared" si="4"/>
        <v>-1.9690000000000012</v>
      </c>
      <c r="T86" s="223">
        <f t="shared" si="5"/>
        <v>-2.3840000000000003</v>
      </c>
      <c r="U86">
        <v>1</v>
      </c>
      <c r="AJ86" s="208" t="s">
        <v>37</v>
      </c>
      <c r="AK86" s="309">
        <v>0.22262789236911842</v>
      </c>
      <c r="AL86" s="103">
        <v>8.9109875438968533E-3</v>
      </c>
    </row>
    <row r="87" spans="2:52" x14ac:dyDescent="0.25">
      <c r="B87" s="326" t="s">
        <v>51</v>
      </c>
      <c r="C87" s="95">
        <v>640410.46200000006</v>
      </c>
      <c r="D87" s="60">
        <v>433331.01539000002</v>
      </c>
      <c r="E87" s="96">
        <v>423013.18634999997</v>
      </c>
      <c r="F87" s="50">
        <v>13</v>
      </c>
      <c r="G87" s="95">
        <v>-217397.27565000008</v>
      </c>
      <c r="H87" s="103">
        <v>-0.3394655280475416</v>
      </c>
      <c r="I87" s="64">
        <v>6.7546585108986021E-2</v>
      </c>
      <c r="J87" s="103" t="s">
        <v>180</v>
      </c>
      <c r="K87" s="95">
        <v>446166</v>
      </c>
      <c r="L87" s="60">
        <v>543358</v>
      </c>
      <c r="M87" s="96">
        <v>666428</v>
      </c>
      <c r="N87" s="103">
        <f t="shared" si="3"/>
        <v>0.49367724120618783</v>
      </c>
      <c r="O87" s="208" t="s">
        <v>51</v>
      </c>
      <c r="P87" s="145">
        <v>18.600000000000001</v>
      </c>
      <c r="Q87">
        <v>14.651</v>
      </c>
      <c r="R87" s="224">
        <v>14.731</v>
      </c>
      <c r="S87" s="223">
        <f t="shared" si="4"/>
        <v>-3.8690000000000015</v>
      </c>
      <c r="T87" s="223">
        <f t="shared" si="5"/>
        <v>8.0000000000000071E-2</v>
      </c>
      <c r="U87">
        <v>10</v>
      </c>
      <c r="AJ87" s="208" t="s">
        <v>51</v>
      </c>
      <c r="AK87" s="309">
        <v>-0.3394655280475416</v>
      </c>
      <c r="AL87" s="103">
        <v>0.49367724120618783</v>
      </c>
    </row>
    <row r="88" spans="2:52" x14ac:dyDescent="0.25">
      <c r="B88" s="326" t="s">
        <v>53</v>
      </c>
      <c r="C88" s="95">
        <v>378614.74463999999</v>
      </c>
      <c r="D88" s="60">
        <v>293343.30024999997</v>
      </c>
      <c r="E88" s="96">
        <v>293745.42551999999</v>
      </c>
      <c r="F88" s="50">
        <v>14</v>
      </c>
      <c r="G88" s="95">
        <v>-84869.31912</v>
      </c>
      <c r="H88" s="103">
        <v>-0.22415745905695428</v>
      </c>
      <c r="I88" s="64">
        <v>2.6369386046539319E-2</v>
      </c>
      <c r="J88" s="103" t="s">
        <v>180</v>
      </c>
      <c r="K88" s="95">
        <v>3443067</v>
      </c>
      <c r="L88" s="60">
        <v>2957689</v>
      </c>
      <c r="M88" s="96">
        <v>2871585</v>
      </c>
      <c r="N88" s="103">
        <f t="shared" si="3"/>
        <v>-0.16598050517169716</v>
      </c>
      <c r="O88" s="208" t="s">
        <v>53</v>
      </c>
      <c r="P88" s="145">
        <v>16.388999999999999</v>
      </c>
      <c r="Q88">
        <v>14.574999999999999</v>
      </c>
      <c r="R88" s="224">
        <v>15.593999999999999</v>
      </c>
      <c r="S88" s="223">
        <f t="shared" si="4"/>
        <v>-0.79499999999999993</v>
      </c>
      <c r="T88" s="223">
        <f t="shared" si="5"/>
        <v>1.0190000000000001</v>
      </c>
      <c r="U88">
        <v>7</v>
      </c>
      <c r="AJ88" s="208" t="s">
        <v>53</v>
      </c>
      <c r="AK88" s="309">
        <v>-0.22415745905695428</v>
      </c>
      <c r="AL88" s="103">
        <v>-0.16598050517169716</v>
      </c>
    </row>
    <row r="89" spans="2:52" x14ac:dyDescent="0.25">
      <c r="B89" s="326" t="s">
        <v>55</v>
      </c>
      <c r="C89" s="95">
        <v>229620.39449999999</v>
      </c>
      <c r="D89" s="60">
        <v>207426.36786</v>
      </c>
      <c r="E89" s="96">
        <v>222123.36060000001</v>
      </c>
      <c r="F89" s="50">
        <v>15</v>
      </c>
      <c r="G89" s="95">
        <v>-7497.0338999999803</v>
      </c>
      <c r="H89" s="103">
        <v>-3.2649686524251577E-2</v>
      </c>
      <c r="I89" s="64">
        <v>2.3293715934443533E-3</v>
      </c>
      <c r="J89" s="103" t="s">
        <v>180</v>
      </c>
      <c r="K89" s="95">
        <v>2310176</v>
      </c>
      <c r="L89" s="60">
        <v>2012647</v>
      </c>
      <c r="M89" s="96">
        <v>1883708</v>
      </c>
      <c r="N89" s="103">
        <f t="shared" si="3"/>
        <v>-0.18460411674262045</v>
      </c>
      <c r="O89" s="208" t="s">
        <v>55</v>
      </c>
      <c r="P89" s="145">
        <v>16.646999999999998</v>
      </c>
      <c r="Q89">
        <v>15.738</v>
      </c>
      <c r="R89" s="224">
        <v>16.21</v>
      </c>
      <c r="S89" s="223">
        <f t="shared" si="4"/>
        <v>-0.43699999999999761</v>
      </c>
      <c r="T89" s="223">
        <f t="shared" si="5"/>
        <v>0.47200000000000131</v>
      </c>
      <c r="U89">
        <v>4</v>
      </c>
      <c r="AJ89" s="208" t="s">
        <v>55</v>
      </c>
      <c r="AK89" s="309">
        <v>-3.2649686524251577E-2</v>
      </c>
      <c r="AL89" s="103">
        <v>-0.18460411674262045</v>
      </c>
    </row>
    <row r="90" spans="2:52" ht="15.75" thickBot="1" x14ac:dyDescent="0.3">
      <c r="B90" s="208" t="s">
        <v>49</v>
      </c>
      <c r="C90" s="95">
        <v>84204.909180000002</v>
      </c>
      <c r="D90" s="60">
        <v>91892.704960000003</v>
      </c>
      <c r="E90" s="96">
        <v>105282.29544</v>
      </c>
      <c r="F90" s="210">
        <v>16</v>
      </c>
      <c r="G90" s="211">
        <v>21077.386259999999</v>
      </c>
      <c r="H90" s="207">
        <v>0.25031065843137579</v>
      </c>
      <c r="I90" s="64" t="s">
        <v>180</v>
      </c>
      <c r="J90" s="103">
        <v>6.5488652543105683E-3</v>
      </c>
      <c r="K90" s="95">
        <v>1379350</v>
      </c>
      <c r="L90" s="60">
        <v>1317997</v>
      </c>
      <c r="M90" s="96">
        <v>1370286</v>
      </c>
      <c r="N90" s="207">
        <f t="shared" si="3"/>
        <v>-6.5712110776815491E-3</v>
      </c>
      <c r="O90" s="208" t="s">
        <v>49</v>
      </c>
      <c r="P90" s="146">
        <v>18.873000000000001</v>
      </c>
      <c r="Q90" s="147">
        <v>16.911999999999999</v>
      </c>
      <c r="R90" s="225">
        <v>15.798</v>
      </c>
      <c r="S90" s="223">
        <f t="shared" si="4"/>
        <v>-3.0750000000000011</v>
      </c>
      <c r="T90" s="223">
        <f t="shared" si="5"/>
        <v>-1.113999999999999</v>
      </c>
      <c r="U90">
        <v>6</v>
      </c>
      <c r="AJ90" s="208" t="s">
        <v>49</v>
      </c>
      <c r="AK90" s="312">
        <v>0.25031065843137579</v>
      </c>
      <c r="AL90" s="207">
        <v>-6.5712110776815491E-3</v>
      </c>
    </row>
    <row r="91" spans="2:52" ht="16.5" thickBot="1" x14ac:dyDescent="0.3">
      <c r="C91" s="212">
        <v>51898346.669650003</v>
      </c>
      <c r="D91" s="213">
        <v>51208875.785330012</v>
      </c>
      <c r="E91" s="214">
        <v>49509902.69058001</v>
      </c>
      <c r="F91" s="215"/>
      <c r="G91" s="218">
        <v>-2388443.9790699929</v>
      </c>
      <c r="H91" s="219">
        <v>-4.6041829286334365E-2</v>
      </c>
      <c r="I91" s="216">
        <v>-3218479.1473800023</v>
      </c>
      <c r="J91" s="217">
        <v>830035.16831000033</v>
      </c>
      <c r="K91" s="212">
        <f>SUM(K75:K90)</f>
        <v>320565407</v>
      </c>
      <c r="L91" s="213">
        <f t="shared" ref="L91:M91" si="6">SUM(L75:L90)</f>
        <v>333413872.5</v>
      </c>
      <c r="M91" s="214">
        <f t="shared" si="6"/>
        <v>341736614.5</v>
      </c>
      <c r="N91" s="313">
        <f t="shared" si="3"/>
        <v>6.6043331681137962E-2</v>
      </c>
      <c r="O91" t="s">
        <v>163</v>
      </c>
      <c r="P91" s="220">
        <f>C91/K91</f>
        <v>0.16189627931266459</v>
      </c>
      <c r="Q91" s="221">
        <f>D91/L91</f>
        <v>0.1535895174407598</v>
      </c>
      <c r="R91" s="222">
        <f>E91/M91</f>
        <v>0.1448773721920863</v>
      </c>
      <c r="S91" s="223">
        <f t="shared" si="4"/>
        <v>-1.7018907120578297E-2</v>
      </c>
      <c r="T91" s="223">
        <f t="shared" si="5"/>
        <v>-8.7121452486735029E-3</v>
      </c>
      <c r="AJ91" s="315" t="s">
        <v>163</v>
      </c>
      <c r="AK91" s="314">
        <v>-4.6041829286334365E-2</v>
      </c>
      <c r="AL91" s="313">
        <v>6.6043331681137962E-2</v>
      </c>
    </row>
    <row r="97" spans="1:3" ht="21" x14ac:dyDescent="0.25">
      <c r="A97" s="1" t="s">
        <v>231</v>
      </c>
      <c r="B97" s="1" t="s">
        <v>95</v>
      </c>
    </row>
    <row r="98" spans="1:3" x14ac:dyDescent="0.25">
      <c r="C98" t="s">
        <v>96</v>
      </c>
    </row>
    <row r="99" spans="1:3" x14ac:dyDescent="0.25">
      <c r="C99" s="105" t="s">
        <v>97</v>
      </c>
    </row>
    <row r="100" spans="1:3" x14ac:dyDescent="0.25">
      <c r="C100" t="s">
        <v>98</v>
      </c>
    </row>
    <row r="134" spans="1:20" ht="21" x14ac:dyDescent="0.25">
      <c r="A134" s="1" t="s">
        <v>232</v>
      </c>
      <c r="B134" s="1" t="s">
        <v>94</v>
      </c>
    </row>
    <row r="135" spans="1:20" x14ac:dyDescent="0.25">
      <c r="T135" s="105" t="s">
        <v>101</v>
      </c>
    </row>
    <row r="137" spans="1:20" x14ac:dyDescent="0.25">
      <c r="T137" s="41" t="s">
        <v>99</v>
      </c>
    </row>
    <row r="138" spans="1:20" x14ac:dyDescent="0.25">
      <c r="T138" s="56" t="s">
        <v>100</v>
      </c>
    </row>
    <row r="139" spans="1:20" x14ac:dyDescent="0.25">
      <c r="T139" s="106" t="s">
        <v>101</v>
      </c>
    </row>
    <row r="140" spans="1:20" x14ac:dyDescent="0.25">
      <c r="T140" s="105" t="s">
        <v>56</v>
      </c>
    </row>
    <row r="141" spans="1:20" x14ac:dyDescent="0.25">
      <c r="T141" s="105" t="s">
        <v>34</v>
      </c>
    </row>
    <row r="142" spans="1:20" x14ac:dyDescent="0.25">
      <c r="T142" s="105" t="s">
        <v>42</v>
      </c>
    </row>
    <row r="144" spans="1:20" x14ac:dyDescent="0.25">
      <c r="T144" s="107" t="s">
        <v>102</v>
      </c>
    </row>
    <row r="145" spans="20:20" x14ac:dyDescent="0.25">
      <c r="T145" s="108" t="s">
        <v>44</v>
      </c>
    </row>
    <row r="146" spans="20:20" x14ac:dyDescent="0.25">
      <c r="T146" s="108" t="s">
        <v>30</v>
      </c>
    </row>
    <row r="147" spans="20:20" x14ac:dyDescent="0.25">
      <c r="T147" s="108" t="s">
        <v>52</v>
      </c>
    </row>
    <row r="151" spans="20:20" x14ac:dyDescent="0.25">
      <c r="T151" s="56" t="s">
        <v>103</v>
      </c>
    </row>
    <row r="152" spans="20:20" x14ac:dyDescent="0.25">
      <c r="T152" s="56" t="s">
        <v>104</v>
      </c>
    </row>
    <row r="153" spans="20:20" x14ac:dyDescent="0.25">
      <c r="T153" t="s">
        <v>42</v>
      </c>
    </row>
    <row r="154" spans="20:20" x14ac:dyDescent="0.25">
      <c r="T154" t="s">
        <v>34</v>
      </c>
    </row>
    <row r="155" spans="20:20" x14ac:dyDescent="0.25">
      <c r="T155" t="s">
        <v>36</v>
      </c>
    </row>
    <row r="157" spans="20:20" x14ac:dyDescent="0.25">
      <c r="T157" s="107" t="s">
        <v>102</v>
      </c>
    </row>
    <row r="158" spans="20:20" x14ac:dyDescent="0.25">
      <c r="T158" s="108" t="s">
        <v>32</v>
      </c>
    </row>
    <row r="159" spans="20:20" x14ac:dyDescent="0.25">
      <c r="T159" s="108" t="s">
        <v>52</v>
      </c>
    </row>
    <row r="160" spans="20:20" x14ac:dyDescent="0.25">
      <c r="T160" s="108" t="s">
        <v>30</v>
      </c>
    </row>
    <row r="163" spans="1:20" x14ac:dyDescent="0.25">
      <c r="T163" s="56" t="s">
        <v>103</v>
      </c>
    </row>
    <row r="164" spans="1:20" x14ac:dyDescent="0.25">
      <c r="T164" s="109" t="s">
        <v>105</v>
      </c>
    </row>
    <row r="165" spans="1:20" x14ac:dyDescent="0.25">
      <c r="T165" t="s">
        <v>42</v>
      </c>
    </row>
    <row r="166" spans="1:20" x14ac:dyDescent="0.25">
      <c r="T166" t="s">
        <v>34</v>
      </c>
    </row>
    <row r="167" spans="1:20" x14ac:dyDescent="0.25">
      <c r="T167" t="s">
        <v>36</v>
      </c>
    </row>
    <row r="169" spans="1:20" x14ac:dyDescent="0.25">
      <c r="T169" s="107" t="s">
        <v>102</v>
      </c>
    </row>
    <row r="170" spans="1:20" x14ac:dyDescent="0.25">
      <c r="T170" s="108" t="s">
        <v>32</v>
      </c>
    </row>
    <row r="171" spans="1:20" x14ac:dyDescent="0.25">
      <c r="T171" s="108" t="s">
        <v>30</v>
      </c>
    </row>
    <row r="172" spans="1:20" x14ac:dyDescent="0.25">
      <c r="T172" s="108" t="s">
        <v>52</v>
      </c>
    </row>
    <row r="173" spans="1:20" ht="21" x14ac:dyDescent="0.35">
      <c r="A173" s="1" t="s">
        <v>233</v>
      </c>
      <c r="B173" s="1" t="s">
        <v>267</v>
      </c>
      <c r="F173" s="373"/>
      <c r="H173" s="373" t="s">
        <v>270</v>
      </c>
    </row>
    <row r="174" spans="1:20" ht="15.75" customHeight="1" x14ac:dyDescent="0.35">
      <c r="A174" s="1"/>
      <c r="B174" s="1"/>
      <c r="C174" s="1"/>
      <c r="D174" s="1"/>
      <c r="F174" s="373"/>
      <c r="H174" s="373"/>
    </row>
    <row r="175" spans="1:20" ht="27" customHeight="1" thickBot="1" x14ac:dyDescent="0.4">
      <c r="A175" s="1"/>
      <c r="B175" s="1" t="s">
        <v>266</v>
      </c>
      <c r="C175" s="1"/>
      <c r="D175" s="1"/>
      <c r="F175" s="373"/>
      <c r="H175" s="373"/>
    </row>
    <row r="176" spans="1:20" ht="75" x14ac:dyDescent="0.25">
      <c r="B176" s="4" t="s">
        <v>271</v>
      </c>
      <c r="C176" s="4" t="s">
        <v>272</v>
      </c>
      <c r="D176" s="4" t="s">
        <v>273</v>
      </c>
      <c r="E176" s="4" t="s">
        <v>274</v>
      </c>
      <c r="F176" s="4" t="s">
        <v>275</v>
      </c>
      <c r="G176" s="4" t="s">
        <v>276</v>
      </c>
      <c r="H176" s="4" t="s">
        <v>277</v>
      </c>
      <c r="I176" s="4" t="s">
        <v>278</v>
      </c>
      <c r="J176" s="4" t="s">
        <v>68</v>
      </c>
      <c r="K176" s="4" t="s">
        <v>69</v>
      </c>
      <c r="L176" s="4" t="s">
        <v>70</v>
      </c>
      <c r="M176" s="4" t="s">
        <v>279</v>
      </c>
      <c r="N176" s="4" t="s">
        <v>280</v>
      </c>
      <c r="O176" s="4" t="s">
        <v>281</v>
      </c>
      <c r="P176" s="4" t="s">
        <v>282</v>
      </c>
      <c r="Q176" s="4" t="s">
        <v>283</v>
      </c>
      <c r="R176" s="4" t="s">
        <v>284</v>
      </c>
      <c r="S176" s="4" t="s">
        <v>285</v>
      </c>
      <c r="T176" s="4" t="s">
        <v>286</v>
      </c>
    </row>
    <row r="177" spans="1:23" x14ac:dyDescent="0.25">
      <c r="A177" s="208" t="s">
        <v>39</v>
      </c>
      <c r="B177" s="185">
        <v>97100.15</v>
      </c>
      <c r="C177" s="185">
        <v>138839.73000000001</v>
      </c>
      <c r="D177" s="185">
        <v>203293.88</v>
      </c>
      <c r="E177" s="43">
        <f>C177/B177-1</f>
        <v>0.4298611279179283</v>
      </c>
      <c r="F177" s="43">
        <f>D177/C177-1</f>
        <v>0.46423419290717427</v>
      </c>
      <c r="G177" s="43">
        <f t="shared" ref="G177:G193" si="7">D177/B177-1</f>
        <v>1.0936515546062493</v>
      </c>
      <c r="H177">
        <f t="array" ref="H177:H192">RANK(B177:B192,B177:B192)</f>
        <v>7</v>
      </c>
      <c r="I177">
        <f t="array" ref="I177:I192">RANK(D177:D192,D177:D192)</f>
        <v>7</v>
      </c>
      <c r="J177" s="60">
        <v>311860.65000000002</v>
      </c>
      <c r="K177" s="60">
        <v>365105.17</v>
      </c>
      <c r="L177" s="60">
        <v>416828.41</v>
      </c>
      <c r="M177" s="43">
        <f>B177/J177</f>
        <v>0.31135749252109873</v>
      </c>
      <c r="N177" s="43">
        <f t="shared" ref="N177:O192" si="8">C177/K177</f>
        <v>0.38027325112925686</v>
      </c>
      <c r="O177" s="43">
        <f t="shared" si="8"/>
        <v>0.48771598845673697</v>
      </c>
      <c r="P177" s="43">
        <f>N177/M177-1</f>
        <v>0.22133965060592886</v>
      </c>
      <c r="Q177" s="43">
        <f>O177/N177-1</f>
        <v>0.2825408755636083</v>
      </c>
      <c r="R177" s="43">
        <f t="shared" ref="R177:R193" si="9">O177/M177-1</f>
        <v>0.56641802484867942</v>
      </c>
      <c r="S177">
        <f t="array" ref="S177:S192">RANK(M177:M192,M177:M192)</f>
        <v>4</v>
      </c>
      <c r="T177">
        <f t="array" ref="T177:T192">RANK(O177:O192,O177:O192)</f>
        <v>1</v>
      </c>
      <c r="W177" s="2"/>
    </row>
    <row r="178" spans="1:23" x14ac:dyDescent="0.25">
      <c r="A178" s="208" t="s">
        <v>35</v>
      </c>
      <c r="B178" s="185">
        <v>120320.7</v>
      </c>
      <c r="C178" s="185">
        <v>179747.4</v>
      </c>
      <c r="D178" s="185">
        <v>251135.7</v>
      </c>
      <c r="E178" s="43">
        <f t="shared" ref="E178:F193" si="10">C178/B178-1</f>
        <v>0.49390254544729206</v>
      </c>
      <c r="F178" s="43">
        <f t="shared" si="10"/>
        <v>0.3971590131484517</v>
      </c>
      <c r="G178" s="43">
        <f t="shared" si="7"/>
        <v>1.0872194061370988</v>
      </c>
      <c r="H178">
        <v>6</v>
      </c>
      <c r="I178">
        <v>6</v>
      </c>
      <c r="J178" s="60">
        <v>372855.73</v>
      </c>
      <c r="K178" s="60">
        <v>440099.63</v>
      </c>
      <c r="L178" s="60">
        <v>521255.99</v>
      </c>
      <c r="M178" s="43">
        <f t="shared" ref="M178:O193" si="11">B178/J178</f>
        <v>0.32270041820196782</v>
      </c>
      <c r="N178" s="43">
        <f t="shared" si="8"/>
        <v>0.40842433791639404</v>
      </c>
      <c r="O178" s="43">
        <f t="shared" si="8"/>
        <v>0.48178957137739564</v>
      </c>
      <c r="P178" s="43">
        <f t="shared" ref="P178:Q193" si="12">N178/M178-1</f>
        <v>0.26564551788332169</v>
      </c>
      <c r="Q178" s="43">
        <f t="shared" si="12"/>
        <v>0.17962992566819014</v>
      </c>
      <c r="R178" s="43">
        <f t="shared" si="9"/>
        <v>0.49299332818298058</v>
      </c>
      <c r="S178">
        <v>3</v>
      </c>
      <c r="T178">
        <v>3</v>
      </c>
      <c r="W178" s="112"/>
    </row>
    <row r="179" spans="1:23" x14ac:dyDescent="0.25">
      <c r="A179" s="208" t="s">
        <v>25</v>
      </c>
      <c r="B179" s="185">
        <v>842702</v>
      </c>
      <c r="C179" s="185">
        <v>1102851</v>
      </c>
      <c r="D179" s="185">
        <v>1635848</v>
      </c>
      <c r="E179" s="43">
        <f t="shared" si="10"/>
        <v>0.30870817916653803</v>
      </c>
      <c r="F179" s="43">
        <f t="shared" si="10"/>
        <v>0.48329012713412789</v>
      </c>
      <c r="G179" s="43">
        <f t="shared" si="7"/>
        <v>0.94119392145740721</v>
      </c>
      <c r="H179">
        <v>1</v>
      </c>
      <c r="I179">
        <v>1</v>
      </c>
      <c r="J179" s="60">
        <v>2867548.45</v>
      </c>
      <c r="K179" s="60">
        <v>3229873.74</v>
      </c>
      <c r="L179" s="60">
        <v>3619805.43</v>
      </c>
      <c r="M179" s="43">
        <f t="shared" si="11"/>
        <v>0.29387541821656055</v>
      </c>
      <c r="N179" s="43">
        <f t="shared" si="8"/>
        <v>0.34145328541542308</v>
      </c>
      <c r="O179" s="43">
        <f t="shared" si="8"/>
        <v>0.45191600256812697</v>
      </c>
      <c r="P179" s="43">
        <f t="shared" si="12"/>
        <v>0.16189808418682294</v>
      </c>
      <c r="Q179" s="43">
        <f t="shared" si="12"/>
        <v>0.32350755394932396</v>
      </c>
      <c r="R179" s="43">
        <f t="shared" si="9"/>
        <v>0.53778089134050777</v>
      </c>
      <c r="S179">
        <v>5</v>
      </c>
      <c r="T179">
        <v>8</v>
      </c>
      <c r="W179" s="112"/>
    </row>
    <row r="180" spans="1:23" x14ac:dyDescent="0.25">
      <c r="A180" s="208" t="s">
        <v>31</v>
      </c>
      <c r="B180" s="185">
        <v>248733</v>
      </c>
      <c r="C180" s="185">
        <v>339132</v>
      </c>
      <c r="D180" s="185">
        <v>544483</v>
      </c>
      <c r="E180" s="43">
        <f t="shared" si="10"/>
        <v>0.36343790329389347</v>
      </c>
      <c r="F180" s="43">
        <f t="shared" si="10"/>
        <v>0.60551938478232659</v>
      </c>
      <c r="G180" s="43">
        <f t="shared" si="7"/>
        <v>1.1890259836853172</v>
      </c>
      <c r="H180">
        <v>4</v>
      </c>
      <c r="I180">
        <v>4</v>
      </c>
      <c r="J180" s="60">
        <v>992579.06</v>
      </c>
      <c r="K180" s="60">
        <v>1085174.7</v>
      </c>
      <c r="L180" s="60">
        <v>1313275.94</v>
      </c>
      <c r="M180" s="43">
        <f t="shared" si="11"/>
        <v>0.25059263289314204</v>
      </c>
      <c r="N180" s="43">
        <f t="shared" si="8"/>
        <v>0.3125137362675337</v>
      </c>
      <c r="O180" s="43">
        <f t="shared" si="8"/>
        <v>0.41459908265737361</v>
      </c>
      <c r="P180" s="43">
        <f t="shared" si="12"/>
        <v>0.24709865832646449</v>
      </c>
      <c r="Q180" s="43">
        <f t="shared" si="12"/>
        <v>0.3266587498171527</v>
      </c>
      <c r="R180" s="43">
        <f t="shared" si="9"/>
        <v>0.65447434695403572</v>
      </c>
      <c r="S180">
        <v>9</v>
      </c>
      <c r="T180">
        <v>13</v>
      </c>
      <c r="W180" s="112"/>
    </row>
    <row r="181" spans="1:23" x14ac:dyDescent="0.25">
      <c r="A181" s="208" t="s">
        <v>55</v>
      </c>
      <c r="B181" s="185">
        <v>2423.61</v>
      </c>
      <c r="C181" s="185">
        <v>6024.29</v>
      </c>
      <c r="D181" s="185">
        <v>12855.26</v>
      </c>
      <c r="E181" s="43">
        <f t="shared" si="10"/>
        <v>1.4856680736587156</v>
      </c>
      <c r="F181" s="43">
        <f t="shared" si="10"/>
        <v>1.1339045763069175</v>
      </c>
      <c r="G181" s="43">
        <f t="shared" si="7"/>
        <v>4.3041784775603338</v>
      </c>
      <c r="H181">
        <v>15</v>
      </c>
      <c r="I181">
        <v>15</v>
      </c>
      <c r="J181" s="76">
        <v>16632</v>
      </c>
      <c r="K181" s="76">
        <v>23262.51</v>
      </c>
      <c r="L181" s="76">
        <v>28973.66</v>
      </c>
      <c r="M181" s="43">
        <f t="shared" si="11"/>
        <v>0.14571969696969697</v>
      </c>
      <c r="N181" s="43">
        <f t="shared" si="8"/>
        <v>0.25896990479531229</v>
      </c>
      <c r="O181" s="43">
        <f t="shared" si="8"/>
        <v>0.44368781852206451</v>
      </c>
      <c r="P181" s="43">
        <f t="shared" si="12"/>
        <v>0.77717844725662699</v>
      </c>
      <c r="Q181" s="43">
        <f t="shared" si="12"/>
        <v>0.71327945952929084</v>
      </c>
      <c r="R181" s="43">
        <f t="shared" si="9"/>
        <v>2.0448033296029382</v>
      </c>
      <c r="S181">
        <v>15</v>
      </c>
      <c r="T181">
        <v>9</v>
      </c>
      <c r="W181" s="112"/>
    </row>
    <row r="182" spans="1:23" x14ac:dyDescent="0.25">
      <c r="A182" s="208" t="s">
        <v>41</v>
      </c>
      <c r="B182" s="185">
        <v>64382</v>
      </c>
      <c r="C182" s="185">
        <v>88791</v>
      </c>
      <c r="D182" s="185">
        <v>116448</v>
      </c>
      <c r="E182" s="43">
        <f t="shared" si="10"/>
        <v>0.37912770650181726</v>
      </c>
      <c r="F182" s="43">
        <f t="shared" si="10"/>
        <v>0.31148427205460005</v>
      </c>
      <c r="G182" s="43">
        <f t="shared" si="7"/>
        <v>0.80870429623186602</v>
      </c>
      <c r="H182">
        <v>8</v>
      </c>
      <c r="I182">
        <v>8</v>
      </c>
      <c r="J182" s="60">
        <v>195728.44</v>
      </c>
      <c r="K182" s="60">
        <v>223149.34</v>
      </c>
      <c r="L182" s="60">
        <v>241351.12</v>
      </c>
      <c r="M182" s="43">
        <f t="shared" si="11"/>
        <v>0.32893533509999873</v>
      </c>
      <c r="N182" s="43">
        <f t="shared" si="8"/>
        <v>0.39789945155114509</v>
      </c>
      <c r="O182" s="43">
        <f t="shared" si="8"/>
        <v>0.48248377716250085</v>
      </c>
      <c r="P182" s="43">
        <f t="shared" si="12"/>
        <v>0.20965858359419109</v>
      </c>
      <c r="Q182" s="43">
        <f t="shared" si="12"/>
        <v>0.21257713545876422</v>
      </c>
      <c r="R182" s="43">
        <f t="shared" si="9"/>
        <v>0.46680434017775041</v>
      </c>
      <c r="S182">
        <v>2</v>
      </c>
      <c r="T182">
        <v>2</v>
      </c>
      <c r="W182" s="112"/>
    </row>
    <row r="183" spans="1:23" s="13" customFormat="1" x14ac:dyDescent="0.25">
      <c r="A183" s="209" t="s">
        <v>27</v>
      </c>
      <c r="B183" s="206">
        <v>674786.1</v>
      </c>
      <c r="C183" s="206">
        <v>967107.6</v>
      </c>
      <c r="D183" s="206">
        <v>1238552</v>
      </c>
      <c r="E183" s="65">
        <f t="shared" si="10"/>
        <v>0.43320616710984416</v>
      </c>
      <c r="F183" s="65">
        <f t="shared" si="10"/>
        <v>0.28067652451495584</v>
      </c>
      <c r="G183" s="65">
        <f t="shared" si="7"/>
        <v>0.83547349300763618</v>
      </c>
      <c r="H183" s="13">
        <v>2</v>
      </c>
      <c r="I183" s="13">
        <v>2</v>
      </c>
      <c r="J183" s="70">
        <v>2002990.66</v>
      </c>
      <c r="K183" s="70">
        <v>2297411.8199999998</v>
      </c>
      <c r="L183" s="70">
        <v>2582559.6</v>
      </c>
      <c r="M183" s="65">
        <f t="shared" si="11"/>
        <v>0.33688928933897277</v>
      </c>
      <c r="N183" s="65">
        <f t="shared" si="8"/>
        <v>0.42095526434611974</v>
      </c>
      <c r="O183" s="65">
        <f t="shared" si="8"/>
        <v>0.47958312365763017</v>
      </c>
      <c r="P183" s="65">
        <f t="shared" si="12"/>
        <v>0.24953590888002708</v>
      </c>
      <c r="Q183" s="65">
        <f t="shared" si="12"/>
        <v>0.1392733724391797</v>
      </c>
      <c r="R183" s="65">
        <f t="shared" si="9"/>
        <v>0.42356298889360389</v>
      </c>
      <c r="S183" s="13">
        <v>1</v>
      </c>
      <c r="T183" s="13">
        <v>4</v>
      </c>
      <c r="W183" s="205"/>
    </row>
    <row r="184" spans="1:23" x14ac:dyDescent="0.25">
      <c r="A184" s="208" t="s">
        <v>45</v>
      </c>
      <c r="B184" s="185">
        <v>53986</v>
      </c>
      <c r="C184" s="185">
        <v>65065</v>
      </c>
      <c r="D184" s="185">
        <v>86736</v>
      </c>
      <c r="E184" s="43">
        <f t="shared" si="10"/>
        <v>0.20521987181861956</v>
      </c>
      <c r="F184" s="43">
        <f t="shared" si="10"/>
        <v>0.33306693306693314</v>
      </c>
      <c r="G184" s="43">
        <f t="shared" si="7"/>
        <v>0.60663875819656954</v>
      </c>
      <c r="H184">
        <v>9</v>
      </c>
      <c r="I184">
        <v>11</v>
      </c>
      <c r="J184" s="60">
        <v>190827.51</v>
      </c>
      <c r="K184" s="60">
        <v>173235.86</v>
      </c>
      <c r="L184" s="60">
        <v>196188.78</v>
      </c>
      <c r="M184" s="43">
        <f t="shared" si="11"/>
        <v>0.28290470278630159</v>
      </c>
      <c r="N184" s="43">
        <f t="shared" si="8"/>
        <v>0.37558620946032772</v>
      </c>
      <c r="O184" s="43">
        <f t="shared" si="8"/>
        <v>0.44210479314872136</v>
      </c>
      <c r="P184" s="43">
        <f t="shared" si="12"/>
        <v>0.32760680809196452</v>
      </c>
      <c r="Q184" s="43">
        <f t="shared" si="12"/>
        <v>0.17710603321664253</v>
      </c>
      <c r="R184" s="43">
        <f t="shared" si="9"/>
        <v>0.56273398354454063</v>
      </c>
      <c r="S184">
        <v>7</v>
      </c>
      <c r="T184">
        <v>10</v>
      </c>
      <c r="W184" s="112"/>
    </row>
    <row r="185" spans="1:23" x14ac:dyDescent="0.25">
      <c r="A185" s="208" t="s">
        <v>37</v>
      </c>
      <c r="B185" s="185">
        <v>37765.65</v>
      </c>
      <c r="C185" s="185">
        <v>51389.8</v>
      </c>
      <c r="D185" s="185">
        <v>110967.29</v>
      </c>
      <c r="E185" s="43">
        <f t="shared" si="10"/>
        <v>0.36075507769626625</v>
      </c>
      <c r="F185" s="43">
        <f t="shared" si="10"/>
        <v>1.1593251968289424</v>
      </c>
      <c r="G185" s="43">
        <f t="shared" si="7"/>
        <v>1.9383127259824731</v>
      </c>
      <c r="H185">
        <v>11</v>
      </c>
      <c r="I185">
        <v>9</v>
      </c>
      <c r="J185" s="60">
        <v>169105.82</v>
      </c>
      <c r="K185" s="60">
        <v>207278.67</v>
      </c>
      <c r="L185" s="60">
        <v>464945.54</v>
      </c>
      <c r="M185" s="43">
        <f t="shared" si="11"/>
        <v>0.2233255484642693</v>
      </c>
      <c r="N185" s="43">
        <f t="shared" si="8"/>
        <v>0.24792613731070351</v>
      </c>
      <c r="O185" s="43">
        <f t="shared" si="8"/>
        <v>0.23866728563521655</v>
      </c>
      <c r="P185" s="43">
        <f t="shared" si="12"/>
        <v>0.11015573012404412</v>
      </c>
      <c r="Q185" s="43">
        <f t="shared" si="12"/>
        <v>-3.7345201986040188E-2</v>
      </c>
      <c r="R185" s="43">
        <f t="shared" si="9"/>
        <v>6.8696740146601876E-2</v>
      </c>
      <c r="S185">
        <v>13</v>
      </c>
      <c r="T185">
        <v>16</v>
      </c>
      <c r="W185" s="112"/>
    </row>
    <row r="186" spans="1:23" x14ac:dyDescent="0.25">
      <c r="A186" s="208" t="s">
        <v>29</v>
      </c>
      <c r="B186" s="185">
        <v>531408</v>
      </c>
      <c r="C186" s="185">
        <v>698597</v>
      </c>
      <c r="D186" s="185">
        <v>878704</v>
      </c>
      <c r="E186" s="43">
        <f t="shared" si="10"/>
        <v>0.31461513563965915</v>
      </c>
      <c r="F186" s="43">
        <f t="shared" si="10"/>
        <v>0.25781244408435766</v>
      </c>
      <c r="G186" s="43">
        <f t="shared" si="7"/>
        <v>0.65353927678920898</v>
      </c>
      <c r="H186">
        <v>3</v>
      </c>
      <c r="I186">
        <v>3</v>
      </c>
      <c r="J186" s="60">
        <v>1810292.84</v>
      </c>
      <c r="K186" s="60">
        <v>1743492.42</v>
      </c>
      <c r="L186" s="60">
        <v>1925523.74</v>
      </c>
      <c r="M186" s="43">
        <f t="shared" si="11"/>
        <v>0.29354808694929158</v>
      </c>
      <c r="N186" s="43">
        <f t="shared" si="8"/>
        <v>0.4006882920661049</v>
      </c>
      <c r="O186" s="43">
        <f t="shared" si="8"/>
        <v>0.45634545123811354</v>
      </c>
      <c r="P186" s="43">
        <f t="shared" si="12"/>
        <v>0.36498348952047865</v>
      </c>
      <c r="Q186" s="43">
        <f t="shared" si="12"/>
        <v>0.13890388183048397</v>
      </c>
      <c r="R186" s="43">
        <f t="shared" si="9"/>
        <v>0.55458499484939283</v>
      </c>
      <c r="S186">
        <v>6</v>
      </c>
      <c r="T186">
        <v>6</v>
      </c>
      <c r="W186" s="112"/>
    </row>
    <row r="187" spans="1:23" x14ac:dyDescent="0.25">
      <c r="A187" s="208" t="s">
        <v>51</v>
      </c>
      <c r="B187" s="185">
        <v>4434.66</v>
      </c>
      <c r="C187" s="185">
        <v>9441.44</v>
      </c>
      <c r="D187" s="185">
        <v>23635.71</v>
      </c>
      <c r="E187" s="43">
        <f t="shared" si="10"/>
        <v>1.1290110177555892</v>
      </c>
      <c r="F187" s="43">
        <f t="shared" si="10"/>
        <v>1.5034009642596891</v>
      </c>
      <c r="G187" s="43">
        <f t="shared" si="7"/>
        <v>4.329768234768844</v>
      </c>
      <c r="H187">
        <v>14</v>
      </c>
      <c r="I187">
        <v>14</v>
      </c>
      <c r="J187" s="76">
        <v>26037.07</v>
      </c>
      <c r="K187" s="76">
        <v>39910.1</v>
      </c>
      <c r="L187" s="76">
        <v>55190.54</v>
      </c>
      <c r="M187" s="43">
        <f t="shared" si="11"/>
        <v>0.17032100770171144</v>
      </c>
      <c r="N187" s="43">
        <f t="shared" si="8"/>
        <v>0.23656768587400184</v>
      </c>
      <c r="O187" s="43">
        <f t="shared" si="8"/>
        <v>0.42825654541521063</v>
      </c>
      <c r="P187" s="43">
        <f t="shared" si="12"/>
        <v>0.38895189187883572</v>
      </c>
      <c r="Q187" s="43">
        <f t="shared" si="12"/>
        <v>0.81029181493242519</v>
      </c>
      <c r="R187" s="43">
        <f t="shared" si="9"/>
        <v>1.5144082412031632</v>
      </c>
      <c r="S187">
        <v>14</v>
      </c>
      <c r="T187">
        <v>11</v>
      </c>
      <c r="W187" s="112"/>
    </row>
    <row r="188" spans="1:23" x14ac:dyDescent="0.25">
      <c r="A188" s="208" t="s">
        <v>49</v>
      </c>
      <c r="B188" s="185">
        <v>9406.36</v>
      </c>
      <c r="C188" s="185">
        <v>17843.349999999999</v>
      </c>
      <c r="D188" s="185">
        <v>32746.15</v>
      </c>
      <c r="E188" s="43">
        <f t="shared" si="10"/>
        <v>0.89694525831458694</v>
      </c>
      <c r="F188" s="43">
        <f t="shared" si="10"/>
        <v>0.83520190995524968</v>
      </c>
      <c r="G188" s="43">
        <f t="shared" si="7"/>
        <v>2.4812775611394842</v>
      </c>
      <c r="H188">
        <v>13</v>
      </c>
      <c r="I188">
        <v>13</v>
      </c>
      <c r="J188" s="163">
        <v>41731.01</v>
      </c>
      <c r="K188" s="163">
        <v>55598.35</v>
      </c>
      <c r="L188" s="163">
        <v>68304.7</v>
      </c>
      <c r="M188" s="43">
        <f t="shared" si="11"/>
        <v>0.22540456126031938</v>
      </c>
      <c r="N188" s="43">
        <f t="shared" si="8"/>
        <v>0.3209330852444362</v>
      </c>
      <c r="O188" s="43">
        <f t="shared" si="8"/>
        <v>0.47941283689116565</v>
      </c>
      <c r="P188" s="43">
        <f t="shared" si="12"/>
        <v>0.42380918757802366</v>
      </c>
      <c r="Q188" s="43">
        <f t="shared" si="12"/>
        <v>0.49380932952432932</v>
      </c>
      <c r="R188" s="43">
        <f t="shared" si="9"/>
        <v>1.1268994478665073</v>
      </c>
      <c r="S188">
        <v>11</v>
      </c>
      <c r="T188">
        <v>5</v>
      </c>
      <c r="W188" s="112"/>
    </row>
    <row r="189" spans="1:23" x14ac:dyDescent="0.25">
      <c r="A189" s="208" t="s">
        <v>53</v>
      </c>
      <c r="B189" s="185">
        <v>2338.63</v>
      </c>
      <c r="C189" s="185">
        <v>6668.27</v>
      </c>
      <c r="D189" s="185">
        <v>12801.36</v>
      </c>
      <c r="E189" s="43">
        <f t="shared" si="10"/>
        <v>1.8513574186596427</v>
      </c>
      <c r="F189" s="43">
        <f t="shared" si="10"/>
        <v>0.91974230197637463</v>
      </c>
      <c r="G189" s="43">
        <f t="shared" si="7"/>
        <v>4.4738714546550762</v>
      </c>
      <c r="H189">
        <v>16</v>
      </c>
      <c r="I189">
        <v>16</v>
      </c>
      <c r="J189" s="76">
        <v>17739.18</v>
      </c>
      <c r="K189" s="76">
        <v>25658.97</v>
      </c>
      <c r="L189" s="76">
        <v>31562.29</v>
      </c>
      <c r="M189" s="43">
        <f t="shared" si="11"/>
        <v>0.13183416595355593</v>
      </c>
      <c r="N189" s="43">
        <f t="shared" si="8"/>
        <v>0.25988065771930829</v>
      </c>
      <c r="O189" s="43">
        <f t="shared" si="8"/>
        <v>0.40559034214564282</v>
      </c>
      <c r="P189" s="43">
        <f t="shared" si="12"/>
        <v>0.9712694037967522</v>
      </c>
      <c r="Q189" s="43">
        <f t="shared" si="12"/>
        <v>0.5606792198583419</v>
      </c>
      <c r="R189" s="43">
        <f t="shared" si="9"/>
        <v>2.0765191952481339</v>
      </c>
      <c r="S189">
        <v>16</v>
      </c>
      <c r="T189">
        <v>15</v>
      </c>
      <c r="W189" s="112"/>
    </row>
    <row r="190" spans="1:23" x14ac:dyDescent="0.25">
      <c r="A190" s="208" t="s">
        <v>33</v>
      </c>
      <c r="B190" s="185">
        <v>177387</v>
      </c>
      <c r="C190" s="185">
        <v>241938</v>
      </c>
      <c r="D190" s="185">
        <v>407601</v>
      </c>
      <c r="E190" s="43">
        <f t="shared" si="10"/>
        <v>0.36389927108525422</v>
      </c>
      <c r="F190" s="43">
        <f t="shared" si="10"/>
        <v>0.68473327877390067</v>
      </c>
      <c r="G190" s="43">
        <f t="shared" si="7"/>
        <v>1.2978064908927935</v>
      </c>
      <c r="H190">
        <v>5</v>
      </c>
      <c r="I190">
        <v>5</v>
      </c>
      <c r="J190" s="60">
        <v>661324.44999999995</v>
      </c>
      <c r="K190" s="60">
        <v>743445.85</v>
      </c>
      <c r="L190" s="60">
        <v>897282.69</v>
      </c>
      <c r="M190" s="43">
        <f t="shared" si="11"/>
        <v>0.26822991347136799</v>
      </c>
      <c r="N190" s="43">
        <f t="shared" si="8"/>
        <v>0.32542787077229635</v>
      </c>
      <c r="O190" s="43">
        <f t="shared" si="8"/>
        <v>0.4542615215278476</v>
      </c>
      <c r="P190" s="43">
        <f t="shared" si="12"/>
        <v>0.21324227622745706</v>
      </c>
      <c r="Q190" s="43">
        <f t="shared" si="12"/>
        <v>0.39589003378784615</v>
      </c>
      <c r="R190" s="43">
        <f t="shared" si="9"/>
        <v>0.69355280195598845</v>
      </c>
      <c r="S190">
        <v>8</v>
      </c>
      <c r="T190">
        <v>7</v>
      </c>
      <c r="W190" s="112"/>
    </row>
    <row r="191" spans="1:23" x14ac:dyDescent="0.25">
      <c r="A191" s="208" t="s">
        <v>43</v>
      </c>
      <c r="B191" s="185">
        <v>44266.22</v>
      </c>
      <c r="C191" s="185">
        <v>57797.38</v>
      </c>
      <c r="D191" s="185">
        <v>95044.88</v>
      </c>
      <c r="E191" s="43">
        <f t="shared" si="10"/>
        <v>0.30567687957092327</v>
      </c>
      <c r="F191" s="43">
        <f t="shared" si="10"/>
        <v>0.64444962730144528</v>
      </c>
      <c r="G191" s="43">
        <f t="shared" si="7"/>
        <v>1.1471198579865187</v>
      </c>
      <c r="H191">
        <v>10</v>
      </c>
      <c r="I191">
        <v>10</v>
      </c>
      <c r="J191" s="60">
        <v>196408.94</v>
      </c>
      <c r="K191" s="60">
        <v>191986.24</v>
      </c>
      <c r="L191" s="60">
        <v>234002.08</v>
      </c>
      <c r="M191" s="43">
        <f t="shared" si="11"/>
        <v>0.22537782648793889</v>
      </c>
      <c r="N191" s="43">
        <f t="shared" si="8"/>
        <v>0.30104959605438392</v>
      </c>
      <c r="O191" s="43">
        <f t="shared" si="8"/>
        <v>0.40617109044500804</v>
      </c>
      <c r="P191" s="43">
        <f t="shared" si="12"/>
        <v>0.33575516609436562</v>
      </c>
      <c r="Q191" s="43">
        <f t="shared" si="12"/>
        <v>0.34918330988769752</v>
      </c>
      <c r="R191" s="43">
        <f t="shared" si="9"/>
        <v>0.80217857619078736</v>
      </c>
      <c r="S191">
        <v>12</v>
      </c>
      <c r="T191">
        <v>14</v>
      </c>
      <c r="W191" s="112"/>
    </row>
    <row r="192" spans="1:23" x14ac:dyDescent="0.25">
      <c r="A192" s="208" t="s">
        <v>47</v>
      </c>
      <c r="B192" s="185">
        <v>12277.99</v>
      </c>
      <c r="C192" s="185">
        <v>22836.45</v>
      </c>
      <c r="D192" s="185">
        <v>43112.5</v>
      </c>
      <c r="E192" s="43">
        <f t="shared" si="10"/>
        <v>0.85995020357566676</v>
      </c>
      <c r="F192" s="43">
        <f t="shared" si="10"/>
        <v>0.88788099726533676</v>
      </c>
      <c r="G192" s="43">
        <f t="shared" si="7"/>
        <v>2.5113646451902958</v>
      </c>
      <c r="H192">
        <v>12</v>
      </c>
      <c r="I192">
        <v>12</v>
      </c>
      <c r="J192" s="76">
        <v>50650.15</v>
      </c>
      <c r="K192" s="76">
        <v>80266.81</v>
      </c>
      <c r="L192" s="76">
        <v>102337.83</v>
      </c>
      <c r="M192" s="43">
        <f t="shared" si="11"/>
        <v>0.2424077717440126</v>
      </c>
      <c r="N192" s="43">
        <f t="shared" si="8"/>
        <v>0.28450675939407583</v>
      </c>
      <c r="O192" s="43">
        <f t="shared" si="8"/>
        <v>0.42127627681767338</v>
      </c>
      <c r="P192" s="43">
        <f t="shared" si="12"/>
        <v>0.17367012347492139</v>
      </c>
      <c r="Q192" s="43">
        <f t="shared" si="12"/>
        <v>0.48072501938049017</v>
      </c>
      <c r="R192" s="43">
        <f t="shared" si="9"/>
        <v>0.73788271632870517</v>
      </c>
      <c r="S192">
        <v>10</v>
      </c>
      <c r="T192">
        <v>12</v>
      </c>
      <c r="W192" s="112"/>
    </row>
    <row r="193" spans="1:23" x14ac:dyDescent="0.25">
      <c r="A193" s="209" t="s">
        <v>287</v>
      </c>
      <c r="B193" s="375">
        <v>2923718.0700000003</v>
      </c>
      <c r="C193" s="375">
        <v>3994069.71</v>
      </c>
      <c r="D193" s="375">
        <v>5693964.7300000004</v>
      </c>
      <c r="E193" s="376">
        <f t="shared" si="10"/>
        <v>0.36609263081238175</v>
      </c>
      <c r="F193" s="376">
        <f t="shared" si="10"/>
        <v>0.42560474489064459</v>
      </c>
      <c r="G193" s="376">
        <f t="shared" si="7"/>
        <v>0.94750813644627496</v>
      </c>
      <c r="H193" s="377"/>
      <c r="I193" s="377"/>
      <c r="J193" s="375">
        <v>9924311.959999999</v>
      </c>
      <c r="K193" s="375">
        <v>10924950.180000002</v>
      </c>
      <c r="L193" s="375">
        <v>12699388.339999996</v>
      </c>
      <c r="M193" s="376">
        <f t="shared" si="11"/>
        <v>0.29460158868282899</v>
      </c>
      <c r="N193" s="376">
        <f t="shared" si="11"/>
        <v>0.36559157196998765</v>
      </c>
      <c r="O193" s="376">
        <f t="shared" si="11"/>
        <v>0.44836527378766672</v>
      </c>
      <c r="P193" s="376">
        <f t="shared" si="12"/>
        <v>0.24096945167389161</v>
      </c>
      <c r="Q193" s="376">
        <f t="shared" si="12"/>
        <v>0.22641031184513793</v>
      </c>
      <c r="R193" s="376">
        <f t="shared" si="9"/>
        <v>0.52193773221766726</v>
      </c>
      <c r="S193" s="377"/>
      <c r="T193" s="377"/>
      <c r="W193" s="112"/>
    </row>
    <row r="194" spans="1:23" x14ac:dyDescent="0.25">
      <c r="J194" s="378"/>
      <c r="K194" s="378"/>
      <c r="L194" s="378"/>
      <c r="M194" s="378"/>
    </row>
    <row r="195" spans="1:23" x14ac:dyDescent="0.25">
      <c r="V195" s="13"/>
      <c r="W195" s="112"/>
    </row>
    <row r="196" spans="1:23" ht="60" x14ac:dyDescent="0.25">
      <c r="B196" s="2"/>
      <c r="C196" s="2"/>
      <c r="E196" s="2"/>
      <c r="F196" s="2"/>
      <c r="G196" s="2"/>
      <c r="H196" s="2"/>
      <c r="I196" s="2"/>
      <c r="J196" s="2"/>
      <c r="K196" s="111"/>
      <c r="L196" s="2"/>
      <c r="M196" s="2"/>
      <c r="N196" s="2"/>
      <c r="O196" s="2"/>
      <c r="P196" s="2"/>
      <c r="Q196" s="2"/>
      <c r="R196" s="2"/>
      <c r="S196" s="324" t="s">
        <v>288</v>
      </c>
      <c r="T196" s="324" t="s">
        <v>289</v>
      </c>
    </row>
    <row r="198" spans="1:23" ht="24" x14ac:dyDescent="0.4">
      <c r="A198" s="1" t="s">
        <v>234</v>
      </c>
      <c r="B198" s="104" t="s">
        <v>106</v>
      </c>
    </row>
    <row r="199" spans="1:23" ht="17.25" customHeight="1" x14ac:dyDescent="0.25">
      <c r="A199" s="1"/>
      <c r="B199" t="s">
        <v>237</v>
      </c>
      <c r="C199" t="s">
        <v>238</v>
      </c>
    </row>
    <row r="200" spans="1:23" ht="17.25" customHeight="1" x14ac:dyDescent="0.25">
      <c r="A200" s="1"/>
      <c r="B200" t="s">
        <v>235</v>
      </c>
      <c r="C200" t="s">
        <v>290</v>
      </c>
    </row>
    <row r="201" spans="1:23" ht="17.25" customHeight="1" x14ac:dyDescent="0.25">
      <c r="A201" s="1"/>
      <c r="B201" t="s">
        <v>236</v>
      </c>
      <c r="C201">
        <v>234</v>
      </c>
    </row>
    <row r="225" spans="1:26" ht="21" x14ac:dyDescent="0.25">
      <c r="A225" s="1" t="s">
        <v>239</v>
      </c>
      <c r="B225" s="331" t="s">
        <v>184</v>
      </c>
      <c r="D225" s="331" t="s">
        <v>248</v>
      </c>
    </row>
    <row r="227" spans="1:26" x14ac:dyDescent="0.25">
      <c r="C227" s="13" t="s">
        <v>58</v>
      </c>
      <c r="D227" s="13" t="s">
        <v>109</v>
      </c>
      <c r="E227" s="13" t="s">
        <v>110</v>
      </c>
      <c r="F227" s="13" t="s">
        <v>111</v>
      </c>
      <c r="G227" s="13" t="s">
        <v>112</v>
      </c>
      <c r="H227" s="13" t="s">
        <v>113</v>
      </c>
      <c r="I227" s="13" t="s">
        <v>114</v>
      </c>
      <c r="J227" s="13" t="s">
        <v>115</v>
      </c>
      <c r="K227" s="13" t="s">
        <v>116</v>
      </c>
      <c r="L227" s="13" t="s">
        <v>117</v>
      </c>
      <c r="M227" s="13" t="s">
        <v>118</v>
      </c>
      <c r="N227" s="13" t="s">
        <v>59</v>
      </c>
      <c r="O227" s="13" t="s">
        <v>119</v>
      </c>
      <c r="P227" s="13" t="s">
        <v>120</v>
      </c>
      <c r="Q227" s="13" t="s">
        <v>121</v>
      </c>
      <c r="R227" s="13" t="s">
        <v>122</v>
      </c>
      <c r="S227" s="13" t="s">
        <v>123</v>
      </c>
      <c r="T227" s="13" t="s">
        <v>124</v>
      </c>
      <c r="U227" s="13" t="s">
        <v>125</v>
      </c>
      <c r="V227" s="13" t="s">
        <v>126</v>
      </c>
      <c r="W227" s="13" t="s">
        <v>127</v>
      </c>
      <c r="X227" s="13" t="s">
        <v>60</v>
      </c>
      <c r="Y227" s="13" t="s">
        <v>128</v>
      </c>
    </row>
    <row r="228" spans="1:26" x14ac:dyDescent="0.25">
      <c r="B228" t="s">
        <v>39</v>
      </c>
      <c r="C228" s="231">
        <v>70.7</v>
      </c>
      <c r="D228" s="231">
        <v>69.7</v>
      </c>
      <c r="E228" s="231">
        <v>68.8</v>
      </c>
      <c r="F228" s="231">
        <v>72.5</v>
      </c>
      <c r="G228" s="231">
        <v>71.7</v>
      </c>
      <c r="H228" s="231">
        <v>69.5</v>
      </c>
      <c r="I228" s="231">
        <v>73.5</v>
      </c>
      <c r="J228" s="231">
        <v>84.3</v>
      </c>
      <c r="K228" s="231">
        <v>87.4</v>
      </c>
      <c r="L228" s="231">
        <v>87.1</v>
      </c>
      <c r="M228" s="231">
        <v>90</v>
      </c>
      <c r="N228" s="231">
        <v>90.1</v>
      </c>
      <c r="O228" s="231">
        <v>92.6</v>
      </c>
      <c r="P228" s="231">
        <v>93</v>
      </c>
      <c r="Q228" s="231">
        <v>90.7</v>
      </c>
      <c r="R228" s="231">
        <v>86.6</v>
      </c>
      <c r="S228" s="231">
        <v>82.3</v>
      </c>
      <c r="T228" s="231">
        <v>78.599999999999994</v>
      </c>
      <c r="U228" s="231">
        <v>92.9</v>
      </c>
      <c r="V228" s="231">
        <v>92</v>
      </c>
      <c r="W228" s="231">
        <v>86.9</v>
      </c>
      <c r="X228" s="231">
        <v>86.1</v>
      </c>
      <c r="Y228" s="231">
        <v>88.1</v>
      </c>
      <c r="Z228" t="s">
        <v>39</v>
      </c>
    </row>
    <row r="229" spans="1:26" x14ac:dyDescent="0.25">
      <c r="B229" t="s">
        <v>35</v>
      </c>
      <c r="C229" s="231">
        <v>108.7</v>
      </c>
      <c r="D229" s="231">
        <v>107.1</v>
      </c>
      <c r="E229" s="231">
        <v>102</v>
      </c>
      <c r="F229" s="231">
        <v>99.9</v>
      </c>
      <c r="G229" s="231">
        <v>96</v>
      </c>
      <c r="H229" s="231">
        <v>92</v>
      </c>
      <c r="I229" s="231">
        <v>97.5</v>
      </c>
      <c r="J229" s="231">
        <v>104.8</v>
      </c>
      <c r="K229" s="231">
        <v>104.8</v>
      </c>
      <c r="L229" s="231">
        <v>107.4</v>
      </c>
      <c r="M229" s="231">
        <v>109</v>
      </c>
      <c r="N229" s="231">
        <v>109.6</v>
      </c>
      <c r="O229" s="231">
        <v>111.5</v>
      </c>
      <c r="P229" s="231">
        <v>110.5</v>
      </c>
      <c r="Q229" s="231">
        <v>110.8</v>
      </c>
      <c r="R229" s="231">
        <v>108.4</v>
      </c>
      <c r="S229" s="231">
        <v>105.9</v>
      </c>
      <c r="T229" s="231">
        <v>103.2</v>
      </c>
      <c r="U229" s="231">
        <v>118.2</v>
      </c>
      <c r="V229" s="231">
        <v>115.4</v>
      </c>
      <c r="W229" s="231">
        <v>110</v>
      </c>
      <c r="X229" s="231">
        <v>108.2</v>
      </c>
      <c r="Y229" s="231">
        <v>109.3</v>
      </c>
      <c r="Z229" t="s">
        <v>35</v>
      </c>
    </row>
    <row r="230" spans="1:26" x14ac:dyDescent="0.25">
      <c r="B230" t="s">
        <v>25</v>
      </c>
      <c r="C230" s="231">
        <v>59.8</v>
      </c>
      <c r="D230" s="231">
        <v>63.3</v>
      </c>
      <c r="E230" s="231">
        <v>65</v>
      </c>
      <c r="F230" s="231">
        <v>67.099999999999994</v>
      </c>
      <c r="G230" s="231">
        <v>66.400000000000006</v>
      </c>
      <c r="H230" s="231">
        <v>63.7</v>
      </c>
      <c r="I230" s="231">
        <v>65.2</v>
      </c>
      <c r="J230" s="231">
        <v>72.400000000000006</v>
      </c>
      <c r="K230" s="231">
        <v>81</v>
      </c>
      <c r="L230" s="231">
        <v>78.5</v>
      </c>
      <c r="M230" s="231">
        <v>79.8</v>
      </c>
      <c r="N230" s="231">
        <v>77.5</v>
      </c>
      <c r="O230" s="231">
        <v>74.5</v>
      </c>
      <c r="P230" s="231">
        <v>71.2</v>
      </c>
      <c r="Q230" s="231">
        <v>68.3</v>
      </c>
      <c r="R230" s="231">
        <v>64</v>
      </c>
      <c r="S230" s="231">
        <v>60.8</v>
      </c>
      <c r="T230" s="231">
        <v>58.7</v>
      </c>
      <c r="U230" s="231">
        <v>68</v>
      </c>
      <c r="V230" s="231">
        <v>67.900000000000006</v>
      </c>
      <c r="W230" s="231">
        <v>64.400000000000006</v>
      </c>
      <c r="X230" s="231">
        <v>62.3</v>
      </c>
      <c r="Y230" s="231">
        <v>62.2</v>
      </c>
      <c r="Z230" t="s">
        <v>25</v>
      </c>
    </row>
    <row r="231" spans="1:26" x14ac:dyDescent="0.25">
      <c r="B231" t="s">
        <v>31</v>
      </c>
      <c r="C231" s="231">
        <v>55.7</v>
      </c>
      <c r="D231" s="231">
        <v>51.8</v>
      </c>
      <c r="E231" s="231">
        <v>49.3</v>
      </c>
      <c r="F231" s="231">
        <v>46.8</v>
      </c>
      <c r="G231" s="231">
        <v>44.1</v>
      </c>
      <c r="H231" s="231">
        <v>41.3</v>
      </c>
      <c r="I231" s="231">
        <v>45.5</v>
      </c>
      <c r="J231" s="231">
        <v>60</v>
      </c>
      <c r="K231" s="231">
        <v>67.7</v>
      </c>
      <c r="L231" s="231">
        <v>78.099999999999994</v>
      </c>
      <c r="M231" s="231">
        <v>96.2</v>
      </c>
      <c r="N231" s="231">
        <v>106.3</v>
      </c>
      <c r="O231" s="231">
        <v>110.7</v>
      </c>
      <c r="P231" s="231">
        <v>108.4</v>
      </c>
      <c r="Q231" s="231">
        <v>107.4</v>
      </c>
      <c r="R231" s="231">
        <v>106.8</v>
      </c>
      <c r="S231" s="231">
        <v>106</v>
      </c>
      <c r="T231" s="231">
        <v>104.1</v>
      </c>
      <c r="U231" s="231">
        <v>126.5</v>
      </c>
      <c r="V231" s="231">
        <v>125.2</v>
      </c>
      <c r="W231" s="231">
        <v>118.8</v>
      </c>
      <c r="X231" s="231">
        <v>114</v>
      </c>
      <c r="Y231" s="231">
        <v>111.1</v>
      </c>
      <c r="Z231" t="s">
        <v>31</v>
      </c>
    </row>
    <row r="232" spans="1:26" x14ac:dyDescent="0.25">
      <c r="B232" t="s">
        <v>55</v>
      </c>
      <c r="C232" s="231">
        <v>7.4</v>
      </c>
      <c r="D232" s="231">
        <v>8.1999999999999993</v>
      </c>
      <c r="E232" s="231">
        <v>8.3000000000000007</v>
      </c>
      <c r="F232" s="231">
        <v>8.1999999999999993</v>
      </c>
      <c r="G232" s="231">
        <v>8.1</v>
      </c>
      <c r="H232" s="231">
        <v>7.3</v>
      </c>
      <c r="I232" s="231">
        <v>8.6</v>
      </c>
      <c r="J232" s="231">
        <v>13.4</v>
      </c>
      <c r="K232" s="231">
        <v>13.2</v>
      </c>
      <c r="L232" s="231">
        <v>10.8</v>
      </c>
      <c r="M232" s="231">
        <v>14.4</v>
      </c>
      <c r="N232" s="231">
        <v>14.7</v>
      </c>
      <c r="O232" s="231">
        <v>14.7</v>
      </c>
      <c r="P232" s="231">
        <v>13.4</v>
      </c>
      <c r="Q232" s="231">
        <v>13.8</v>
      </c>
      <c r="R232" s="231">
        <v>13.3</v>
      </c>
      <c r="S232" s="231">
        <v>13</v>
      </c>
      <c r="T232" s="231">
        <v>13.8</v>
      </c>
      <c r="U232" s="231">
        <v>25</v>
      </c>
      <c r="V232" s="231">
        <v>25.1</v>
      </c>
      <c r="W232" s="231">
        <v>27.1</v>
      </c>
      <c r="X232" s="231">
        <v>29.2</v>
      </c>
      <c r="Y232" s="231">
        <v>33</v>
      </c>
      <c r="Z232" t="s">
        <v>55</v>
      </c>
    </row>
    <row r="233" spans="1:26" x14ac:dyDescent="0.25">
      <c r="B233" t="s">
        <v>41</v>
      </c>
      <c r="C233" s="231">
        <v>47.2</v>
      </c>
      <c r="D233" s="231">
        <v>49.6</v>
      </c>
      <c r="E233" s="231">
        <v>49.4</v>
      </c>
      <c r="F233" s="231">
        <v>46.5</v>
      </c>
      <c r="G233" s="231">
        <v>44.4</v>
      </c>
      <c r="H233" s="231">
        <v>40.6</v>
      </c>
      <c r="I233" s="231">
        <v>39</v>
      </c>
      <c r="J233" s="231">
        <v>49.9</v>
      </c>
      <c r="K233" s="231">
        <v>55.7</v>
      </c>
      <c r="L233" s="231">
        <v>57.4</v>
      </c>
      <c r="M233" s="231">
        <v>63.5</v>
      </c>
      <c r="N233" s="231">
        <v>66.5</v>
      </c>
      <c r="O233" s="231">
        <v>70.2</v>
      </c>
      <c r="P233" s="231">
        <v>75</v>
      </c>
      <c r="Q233" s="231">
        <v>75.400000000000006</v>
      </c>
      <c r="R233" s="231">
        <v>74.8</v>
      </c>
      <c r="S233" s="231">
        <v>72.3</v>
      </c>
      <c r="T233" s="231">
        <v>71.5</v>
      </c>
      <c r="U233" s="231">
        <v>81.900000000000006</v>
      </c>
      <c r="V233" s="231">
        <v>78.8</v>
      </c>
      <c r="W233" s="231">
        <v>81.099999999999994</v>
      </c>
      <c r="X233" s="231">
        <v>84.9</v>
      </c>
      <c r="Y233" s="231">
        <v>89.8</v>
      </c>
      <c r="Z233" t="s">
        <v>41</v>
      </c>
    </row>
    <row r="234" spans="1:26" x14ac:dyDescent="0.25">
      <c r="B234" s="13" t="s">
        <v>27</v>
      </c>
      <c r="C234" s="232">
        <v>71.900000000000006</v>
      </c>
      <c r="D234" s="232">
        <v>76.099999999999994</v>
      </c>
      <c r="E234" s="232">
        <v>76.400000000000006</v>
      </c>
      <c r="F234" s="232">
        <v>77.7</v>
      </c>
      <c r="G234" s="232">
        <v>75.3</v>
      </c>
      <c r="H234" s="232">
        <v>75.7</v>
      </c>
      <c r="I234" s="232">
        <v>79.5</v>
      </c>
      <c r="J234" s="232">
        <v>93.5</v>
      </c>
      <c r="K234" s="232">
        <v>95.9</v>
      </c>
      <c r="L234" s="232">
        <v>97.9</v>
      </c>
      <c r="M234" s="232">
        <v>101.2</v>
      </c>
      <c r="N234" s="232">
        <v>105.4</v>
      </c>
      <c r="O234" s="232">
        <v>107.7</v>
      </c>
      <c r="P234" s="232">
        <v>109</v>
      </c>
      <c r="Q234" s="232">
        <v>110.6</v>
      </c>
      <c r="R234" s="232">
        <v>112.4</v>
      </c>
      <c r="S234" s="232">
        <v>111.4</v>
      </c>
      <c r="T234" s="232">
        <v>108.8</v>
      </c>
      <c r="U234" s="232">
        <v>126.8</v>
      </c>
      <c r="V234" s="232">
        <v>123.7</v>
      </c>
      <c r="W234" s="232">
        <v>121.9</v>
      </c>
      <c r="X234" s="232">
        <v>119.9</v>
      </c>
      <c r="Y234" s="232">
        <v>122.6</v>
      </c>
      <c r="Z234" s="13" t="s">
        <v>27</v>
      </c>
    </row>
    <row r="235" spans="1:26" x14ac:dyDescent="0.25">
      <c r="B235" t="s">
        <v>45</v>
      </c>
      <c r="C235" s="231">
        <v>114.8</v>
      </c>
      <c r="D235" s="231">
        <v>111.3</v>
      </c>
      <c r="E235" s="231">
        <v>112.8</v>
      </c>
      <c r="F235" s="231">
        <v>116.4</v>
      </c>
      <c r="G235" s="231">
        <v>112.1</v>
      </c>
      <c r="H235" s="231">
        <v>112</v>
      </c>
      <c r="I235" s="231">
        <v>120.5</v>
      </c>
      <c r="J235" s="231">
        <v>139.5</v>
      </c>
      <c r="K235" s="231">
        <v>159.30000000000001</v>
      </c>
      <c r="L235" s="231">
        <v>186.3</v>
      </c>
      <c r="M235" s="231">
        <v>177.7</v>
      </c>
      <c r="N235" s="231">
        <v>191.3</v>
      </c>
      <c r="O235" s="231">
        <v>192.5</v>
      </c>
      <c r="P235" s="231">
        <v>192.3</v>
      </c>
      <c r="Q235" s="231">
        <v>195.5</v>
      </c>
      <c r="R235" s="231">
        <v>193.3</v>
      </c>
      <c r="S235" s="231">
        <v>199.3</v>
      </c>
      <c r="T235" s="231">
        <v>194.1</v>
      </c>
      <c r="U235" s="231">
        <v>223.6</v>
      </c>
      <c r="V235" s="231">
        <v>213.4</v>
      </c>
      <c r="W235" s="231">
        <v>193.7</v>
      </c>
      <c r="X235" s="231">
        <v>179.2</v>
      </c>
      <c r="Y235" s="231">
        <v>168.6</v>
      </c>
      <c r="Z235" t="s">
        <v>45</v>
      </c>
    </row>
    <row r="236" spans="1:26" x14ac:dyDescent="0.25">
      <c r="B236" t="s">
        <v>37</v>
      </c>
      <c r="C236" s="231">
        <v>33.1</v>
      </c>
      <c r="D236" s="231">
        <v>31.9</v>
      </c>
      <c r="E236" s="231">
        <v>30.3</v>
      </c>
      <c r="F236" s="231">
        <v>29.4</v>
      </c>
      <c r="G236" s="231">
        <v>26.7</v>
      </c>
      <c r="H236" s="231">
        <v>27</v>
      </c>
      <c r="I236" s="231">
        <v>45.9</v>
      </c>
      <c r="J236" s="231">
        <v>65.599999999999994</v>
      </c>
      <c r="K236" s="231">
        <v>90.8</v>
      </c>
      <c r="L236" s="231">
        <v>114.3</v>
      </c>
      <c r="M236" s="231">
        <v>123.6</v>
      </c>
      <c r="N236" s="231">
        <v>122.2</v>
      </c>
      <c r="O236" s="231">
        <v>105.9</v>
      </c>
      <c r="P236" s="231">
        <v>77.599999999999994</v>
      </c>
      <c r="Q236" s="231">
        <v>76</v>
      </c>
      <c r="R236" s="231">
        <v>68.3</v>
      </c>
      <c r="S236" s="231">
        <v>68.599999999999994</v>
      </c>
      <c r="T236" s="231">
        <v>62.5</v>
      </c>
      <c r="U236" s="231">
        <v>63.8</v>
      </c>
      <c r="V236" s="231">
        <v>58.8</v>
      </c>
      <c r="W236" s="231">
        <v>48.5</v>
      </c>
      <c r="X236" s="231">
        <v>47.1</v>
      </c>
      <c r="Y236" s="231">
        <v>40.9</v>
      </c>
      <c r="Z236" t="s">
        <v>37</v>
      </c>
    </row>
    <row r="237" spans="1:26" x14ac:dyDescent="0.25">
      <c r="B237" t="s">
        <v>29</v>
      </c>
      <c r="C237" s="231">
        <v>105.9</v>
      </c>
      <c r="D237" s="231">
        <v>105.1</v>
      </c>
      <c r="E237" s="231">
        <v>104.7</v>
      </c>
      <c r="F237" s="231">
        <v>106.2</v>
      </c>
      <c r="G237" s="231">
        <v>106.3</v>
      </c>
      <c r="H237" s="231">
        <v>103.5</v>
      </c>
      <c r="I237" s="231">
        <v>105.8</v>
      </c>
      <c r="J237" s="231">
        <v>116.1</v>
      </c>
      <c r="K237" s="231">
        <v>118.8</v>
      </c>
      <c r="L237" s="231">
        <v>119.1</v>
      </c>
      <c r="M237" s="231">
        <v>125.9</v>
      </c>
      <c r="N237" s="231">
        <v>131.9</v>
      </c>
      <c r="O237" s="231">
        <v>134.80000000000001</v>
      </c>
      <c r="P237" s="231">
        <v>134.80000000000001</v>
      </c>
      <c r="Q237" s="231">
        <v>134.19999999999999</v>
      </c>
      <c r="R237" s="231">
        <v>133.69999999999999</v>
      </c>
      <c r="S237" s="231">
        <v>134.19999999999999</v>
      </c>
      <c r="T237" s="231">
        <v>133.9</v>
      </c>
      <c r="U237" s="231">
        <v>154.4</v>
      </c>
      <c r="V237" s="231">
        <v>145.80000000000001</v>
      </c>
      <c r="W237" s="231">
        <v>138.4</v>
      </c>
      <c r="X237" s="231">
        <v>133.9</v>
      </c>
      <c r="Y237" s="231">
        <v>134.69999999999999</v>
      </c>
      <c r="Z237" t="s">
        <v>29</v>
      </c>
    </row>
    <row r="238" spans="1:26" x14ac:dyDescent="0.25">
      <c r="B238" t="s">
        <v>51</v>
      </c>
      <c r="C238" s="380"/>
      <c r="D238" s="380"/>
      <c r="E238" s="380"/>
      <c r="F238" s="380"/>
      <c r="G238" s="380"/>
      <c r="H238" s="380"/>
      <c r="I238" s="380"/>
      <c r="J238" s="380"/>
      <c r="K238" s="380"/>
      <c r="L238" s="380"/>
      <c r="M238" s="380"/>
      <c r="N238" s="380"/>
      <c r="O238" s="380"/>
      <c r="P238" s="380"/>
      <c r="Q238" s="380"/>
      <c r="R238" s="380"/>
      <c r="S238" s="380"/>
      <c r="T238" s="380"/>
      <c r="U238" s="380"/>
      <c r="V238" s="380"/>
      <c r="W238" s="380"/>
      <c r="X238" s="380"/>
      <c r="Y238" s="380"/>
    </row>
    <row r="239" spans="1:26" x14ac:dyDescent="0.25">
      <c r="B239" t="s">
        <v>49</v>
      </c>
      <c r="C239" s="231">
        <v>18.2</v>
      </c>
      <c r="D239" s="231">
        <v>19.5</v>
      </c>
      <c r="E239" s="231">
        <v>20.2</v>
      </c>
      <c r="F239" s="231">
        <v>18.8</v>
      </c>
      <c r="G239" s="231">
        <v>17.600000000000001</v>
      </c>
      <c r="H239" s="231">
        <v>17.2</v>
      </c>
      <c r="I239" s="231">
        <v>24.6</v>
      </c>
      <c r="J239" s="231">
        <v>22.3</v>
      </c>
      <c r="K239" s="231">
        <v>27.1</v>
      </c>
      <c r="L239" s="231">
        <v>26.1</v>
      </c>
      <c r="M239" s="231">
        <v>26.6</v>
      </c>
      <c r="N239" s="231">
        <v>27.8</v>
      </c>
      <c r="O239" s="231">
        <v>27.3</v>
      </c>
      <c r="P239" s="231">
        <v>27.5</v>
      </c>
      <c r="Q239" s="231">
        <v>25.3</v>
      </c>
      <c r="R239" s="231">
        <v>27.4</v>
      </c>
      <c r="S239" s="231">
        <v>28.1</v>
      </c>
      <c r="T239" s="231">
        <v>29.8</v>
      </c>
      <c r="U239" s="231">
        <v>31.8</v>
      </c>
      <c r="V239" s="231">
        <v>30.7</v>
      </c>
      <c r="W239" s="231">
        <v>32.200000000000003</v>
      </c>
      <c r="X239" s="231">
        <v>31.8</v>
      </c>
      <c r="Y239" s="231">
        <v>33</v>
      </c>
      <c r="Z239" t="s">
        <v>49</v>
      </c>
    </row>
    <row r="240" spans="1:26" x14ac:dyDescent="0.25">
      <c r="B240" t="s">
        <v>53</v>
      </c>
      <c r="C240" s="231">
        <v>16.5</v>
      </c>
      <c r="D240" s="231">
        <v>18.3</v>
      </c>
      <c r="E240" s="231">
        <v>19</v>
      </c>
      <c r="F240" s="231">
        <v>15.7</v>
      </c>
      <c r="G240" s="231">
        <v>15.8</v>
      </c>
      <c r="H240" s="231">
        <v>14</v>
      </c>
      <c r="I240" s="231">
        <v>24.8</v>
      </c>
      <c r="J240" s="231">
        <v>43.3</v>
      </c>
      <c r="K240" s="231">
        <v>54.6</v>
      </c>
      <c r="L240" s="231">
        <v>52.9</v>
      </c>
      <c r="M240" s="231">
        <v>49.2</v>
      </c>
      <c r="N240" s="231">
        <v>46.7</v>
      </c>
      <c r="O240" s="231">
        <v>50.7</v>
      </c>
      <c r="P240" s="231">
        <v>45.6</v>
      </c>
      <c r="Q240" s="231">
        <v>49.9</v>
      </c>
      <c r="R240" s="231">
        <v>47.5</v>
      </c>
      <c r="S240" s="231">
        <v>47.2</v>
      </c>
      <c r="T240" s="231">
        <v>46.1</v>
      </c>
      <c r="U240" s="231">
        <v>53.1</v>
      </c>
      <c r="V240" s="231">
        <v>57.9</v>
      </c>
      <c r="W240" s="231">
        <v>56.9</v>
      </c>
      <c r="X240" s="231">
        <v>55.8</v>
      </c>
      <c r="Y240" s="231">
        <v>58.4</v>
      </c>
      <c r="Z240" t="s">
        <v>53</v>
      </c>
    </row>
    <row r="241" spans="1:26" x14ac:dyDescent="0.25">
      <c r="B241" t="s">
        <v>33</v>
      </c>
      <c r="C241" s="231">
        <v>54.9</v>
      </c>
      <c r="D241" s="231">
        <v>56.6</v>
      </c>
      <c r="E241" s="231">
        <v>56.4</v>
      </c>
      <c r="F241" s="231">
        <v>55.7</v>
      </c>
      <c r="G241" s="231">
        <v>51.2</v>
      </c>
      <c r="H241" s="231">
        <v>49.4</v>
      </c>
      <c r="I241" s="231">
        <v>59.9</v>
      </c>
      <c r="J241" s="231">
        <v>62.1</v>
      </c>
      <c r="K241" s="231">
        <v>65.3</v>
      </c>
      <c r="L241" s="231">
        <v>67.5</v>
      </c>
      <c r="M241" s="231">
        <v>71.900000000000006</v>
      </c>
      <c r="N241" s="231">
        <v>73.900000000000006</v>
      </c>
      <c r="O241" s="231">
        <v>74</v>
      </c>
      <c r="P241" s="231">
        <v>70.900000000000006</v>
      </c>
      <c r="Q241" s="231">
        <v>67.599999999999994</v>
      </c>
      <c r="R241" s="231">
        <v>62.7</v>
      </c>
      <c r="S241" s="231">
        <v>58.3</v>
      </c>
      <c r="T241" s="231">
        <v>53.8</v>
      </c>
      <c r="U241" s="231">
        <v>60.5</v>
      </c>
      <c r="V241" s="231">
        <v>57.8</v>
      </c>
      <c r="W241" s="231">
        <v>55.1</v>
      </c>
      <c r="X241" s="231">
        <v>52.1</v>
      </c>
      <c r="Y241" s="231">
        <v>50</v>
      </c>
      <c r="Z241" t="s">
        <v>33</v>
      </c>
    </row>
    <row r="242" spans="1:26" x14ac:dyDescent="0.25">
      <c r="B242" t="s">
        <v>43</v>
      </c>
      <c r="C242" s="231">
        <v>68.2</v>
      </c>
      <c r="D242" s="231">
        <v>72.5</v>
      </c>
      <c r="E242" s="231">
        <v>76.900000000000006</v>
      </c>
      <c r="F242" s="231">
        <v>80.5</v>
      </c>
      <c r="G242" s="231">
        <v>81.7</v>
      </c>
      <c r="H242" s="231">
        <v>79.900000000000006</v>
      </c>
      <c r="I242" s="231">
        <v>81.900000000000006</v>
      </c>
      <c r="J242" s="231">
        <v>94.5</v>
      </c>
      <c r="K242" s="231">
        <v>108.9</v>
      </c>
      <c r="L242" s="231">
        <v>126.6</v>
      </c>
      <c r="M242" s="231">
        <v>138.80000000000001</v>
      </c>
      <c r="N242" s="231">
        <v>140.80000000000001</v>
      </c>
      <c r="O242" s="231">
        <v>141.6</v>
      </c>
      <c r="P242" s="231">
        <v>138.80000000000001</v>
      </c>
      <c r="Q242" s="231">
        <v>138.5</v>
      </c>
      <c r="R242" s="231">
        <v>132.9</v>
      </c>
      <c r="S242" s="231">
        <v>127.3</v>
      </c>
      <c r="T242" s="231">
        <v>121.8</v>
      </c>
      <c r="U242" s="231">
        <v>140.30000000000001</v>
      </c>
      <c r="V242" s="231">
        <v>130.30000000000001</v>
      </c>
      <c r="W242" s="231">
        <v>117.3</v>
      </c>
      <c r="X242" s="231">
        <v>104.5</v>
      </c>
      <c r="Y242" s="231">
        <v>99.7</v>
      </c>
      <c r="Z242" t="s">
        <v>43</v>
      </c>
    </row>
    <row r="243" spans="1:26" x14ac:dyDescent="0.25">
      <c r="B243" t="s">
        <v>47</v>
      </c>
      <c r="C243" s="231"/>
      <c r="D243" s="231"/>
      <c r="E243" s="231"/>
      <c r="F243" s="231"/>
      <c r="G243" s="231">
        <v>36.700000000000003</v>
      </c>
      <c r="H243" s="231">
        <v>36</v>
      </c>
      <c r="I243" s="231">
        <v>34.799999999999997</v>
      </c>
      <c r="J243" s="231">
        <v>44.5</v>
      </c>
      <c r="K243" s="231">
        <v>48.4</v>
      </c>
      <c r="L243" s="231">
        <v>50.3</v>
      </c>
      <c r="M243" s="231">
        <v>59.5</v>
      </c>
      <c r="N243" s="231">
        <v>59.3</v>
      </c>
      <c r="O243" s="231">
        <v>58.6</v>
      </c>
      <c r="P243" s="231">
        <v>57.2</v>
      </c>
      <c r="Q243" s="231">
        <v>58.1</v>
      </c>
      <c r="R243" s="231">
        <v>56.6</v>
      </c>
      <c r="S243" s="231">
        <v>55</v>
      </c>
      <c r="T243" s="231">
        <v>53.6</v>
      </c>
      <c r="U243" s="231">
        <v>64.599999999999994</v>
      </c>
      <c r="V243" s="231">
        <v>65.900000000000006</v>
      </c>
      <c r="W243" s="231">
        <v>65.7</v>
      </c>
      <c r="X243" s="231">
        <v>61.8</v>
      </c>
      <c r="Y243" s="231">
        <v>64.900000000000006</v>
      </c>
      <c r="Z243" t="s">
        <v>47</v>
      </c>
    </row>
    <row r="245" spans="1:26" ht="56.25" x14ac:dyDescent="0.3">
      <c r="A245" t="s">
        <v>242</v>
      </c>
      <c r="B245" s="234" t="s">
        <v>185</v>
      </c>
    </row>
    <row r="246" spans="1:26" x14ac:dyDescent="0.25">
      <c r="B246" t="s">
        <v>187</v>
      </c>
      <c r="D246" t="s">
        <v>58</v>
      </c>
      <c r="E246" t="s">
        <v>109</v>
      </c>
      <c r="F246" t="s">
        <v>110</v>
      </c>
      <c r="G246" t="s">
        <v>111</v>
      </c>
      <c r="H246" t="s">
        <v>112</v>
      </c>
      <c r="I246" t="s">
        <v>113</v>
      </c>
      <c r="J246" t="s">
        <v>114</v>
      </c>
      <c r="K246" t="s">
        <v>115</v>
      </c>
      <c r="L246" t="s">
        <v>116</v>
      </c>
      <c r="M246" t="s">
        <v>117</v>
      </c>
      <c r="N246" t="s">
        <v>118</v>
      </c>
      <c r="O246" t="s">
        <v>59</v>
      </c>
      <c r="P246" t="s">
        <v>119</v>
      </c>
      <c r="Q246" t="s">
        <v>120</v>
      </c>
      <c r="R246" t="s">
        <v>121</v>
      </c>
      <c r="S246" t="s">
        <v>122</v>
      </c>
      <c r="T246" t="s">
        <v>123</v>
      </c>
      <c r="U246" t="s">
        <v>124</v>
      </c>
      <c r="V246" t="s">
        <v>125</v>
      </c>
      <c r="W246" t="s">
        <v>126</v>
      </c>
      <c r="X246" t="s">
        <v>127</v>
      </c>
      <c r="Y246" t="s">
        <v>60</v>
      </c>
      <c r="Z246" t="s">
        <v>128</v>
      </c>
    </row>
    <row r="247" spans="1:26" x14ac:dyDescent="0.25">
      <c r="B247">
        <v>7</v>
      </c>
      <c r="C247" t="s">
        <v>39</v>
      </c>
      <c r="D247">
        <f t="array" ref="D247:Z260">C228:Y242/C228:C242*100</f>
        <v>100</v>
      </c>
      <c r="E247" s="231">
        <v>98.585572842998587</v>
      </c>
      <c r="F247" s="231">
        <v>97.312588401697312</v>
      </c>
      <c r="G247" s="231">
        <v>102.54596888260255</v>
      </c>
      <c r="H247" s="231">
        <v>101.41442715700141</v>
      </c>
      <c r="I247" s="231">
        <v>98.302687411598299</v>
      </c>
      <c r="J247" s="231">
        <v>103.96039603960396</v>
      </c>
      <c r="K247" s="231">
        <v>119.23620933521923</v>
      </c>
      <c r="L247" s="231">
        <v>123.62093352192363</v>
      </c>
      <c r="M247" s="231">
        <v>123.19660537482318</v>
      </c>
      <c r="N247" s="231">
        <v>127.29844413012729</v>
      </c>
      <c r="O247" s="231">
        <v>127.43988684582743</v>
      </c>
      <c r="P247" s="231">
        <v>130.97595473833096</v>
      </c>
      <c r="Q247" s="231">
        <v>131.54172560113153</v>
      </c>
      <c r="R247" s="231">
        <v>128.28854314002828</v>
      </c>
      <c r="S247" s="231">
        <v>122.48939179632248</v>
      </c>
      <c r="T247" s="231">
        <v>116.4073550212164</v>
      </c>
      <c r="U247" s="231">
        <v>111.17397454031118</v>
      </c>
      <c r="V247" s="231">
        <v>131.40028288543141</v>
      </c>
      <c r="W247" s="231">
        <v>130.1272984441301</v>
      </c>
      <c r="X247" s="231">
        <v>122.91371994342293</v>
      </c>
      <c r="Y247" s="231">
        <v>121.78217821782178</v>
      </c>
      <c r="Z247" s="231">
        <v>124.61103253182459</v>
      </c>
    </row>
    <row r="248" spans="1:26" x14ac:dyDescent="0.25">
      <c r="B248">
        <v>6</v>
      </c>
      <c r="C248" t="s">
        <v>35</v>
      </c>
      <c r="D248">
        <v>100</v>
      </c>
      <c r="E248" s="231">
        <v>98.528058877644881</v>
      </c>
      <c r="F248" s="231">
        <v>93.836246550137986</v>
      </c>
      <c r="G248" s="231">
        <v>91.904323827046923</v>
      </c>
      <c r="H248" s="231">
        <v>88.31646734130635</v>
      </c>
      <c r="I248" s="231">
        <v>84.636614535418587</v>
      </c>
      <c r="J248" s="231">
        <v>89.696412143514266</v>
      </c>
      <c r="K248" s="231">
        <v>96.412143514259427</v>
      </c>
      <c r="L248" s="231">
        <v>96.412143514259427</v>
      </c>
      <c r="M248" s="231">
        <v>98.80404783808649</v>
      </c>
      <c r="N248" s="231">
        <v>100.27598896044158</v>
      </c>
      <c r="O248" s="231">
        <v>100.82796688132474</v>
      </c>
      <c r="P248" s="231">
        <v>102.57589696412144</v>
      </c>
      <c r="Q248" s="231">
        <v>101.6559337626495</v>
      </c>
      <c r="R248" s="231">
        <v>101.93192272309106</v>
      </c>
      <c r="S248" s="231">
        <v>99.72401103955842</v>
      </c>
      <c r="T248" s="231">
        <v>97.424103035878559</v>
      </c>
      <c r="U248" s="231">
        <v>94.940202391904322</v>
      </c>
      <c r="V248" s="231">
        <v>108.73965041398344</v>
      </c>
      <c r="W248" s="231">
        <v>106.163753449862</v>
      </c>
      <c r="X248" s="231">
        <v>101.19595216191352</v>
      </c>
      <c r="Y248" s="231">
        <v>99.540018399264028</v>
      </c>
      <c r="Z248" s="231">
        <v>100.55197792088315</v>
      </c>
    </row>
    <row r="249" spans="1:26" x14ac:dyDescent="0.25">
      <c r="B249">
        <v>1</v>
      </c>
      <c r="C249" t="s">
        <v>25</v>
      </c>
      <c r="D249">
        <v>100</v>
      </c>
      <c r="E249" s="231">
        <v>105.85284280936456</v>
      </c>
      <c r="F249" s="231">
        <v>108.69565217391303</v>
      </c>
      <c r="G249" s="231">
        <v>112.20735785953178</v>
      </c>
      <c r="H249" s="231">
        <v>111.03678929765888</v>
      </c>
      <c r="I249" s="231">
        <v>106.5217391304348</v>
      </c>
      <c r="J249" s="231">
        <v>109.03010033444818</v>
      </c>
      <c r="K249" s="231">
        <v>121.07023411371239</v>
      </c>
      <c r="L249" s="231">
        <v>135.45150501672239</v>
      </c>
      <c r="M249" s="231">
        <v>131.27090301003346</v>
      </c>
      <c r="N249" s="231">
        <v>133.44481605351172</v>
      </c>
      <c r="O249" s="231">
        <v>129.59866220735788</v>
      </c>
      <c r="P249" s="231">
        <v>124.58193979933112</v>
      </c>
      <c r="Q249" s="231">
        <v>119.06354515050168</v>
      </c>
      <c r="R249" s="231">
        <v>114.21404682274247</v>
      </c>
      <c r="S249" s="231">
        <v>107.02341137123746</v>
      </c>
      <c r="T249" s="231">
        <v>101.67224080267559</v>
      </c>
      <c r="U249" s="231">
        <v>98.160535117056867</v>
      </c>
      <c r="V249" s="231">
        <v>113.71237458193981</v>
      </c>
      <c r="W249" s="231">
        <v>113.54515050167227</v>
      </c>
      <c r="X249" s="231">
        <v>107.69230769230771</v>
      </c>
      <c r="Y249" s="231">
        <v>104.18060200668897</v>
      </c>
      <c r="Z249" s="231">
        <v>104.01337792642143</v>
      </c>
    </row>
    <row r="250" spans="1:26" x14ac:dyDescent="0.25">
      <c r="B250">
        <v>4</v>
      </c>
      <c r="C250" t="s">
        <v>31</v>
      </c>
      <c r="D250">
        <v>100</v>
      </c>
      <c r="E250" s="231">
        <v>92.998204667863547</v>
      </c>
      <c r="F250" s="231">
        <v>88.509874326750435</v>
      </c>
      <c r="G250" s="231">
        <v>84.021543985637337</v>
      </c>
      <c r="H250" s="231">
        <v>79.174147217235188</v>
      </c>
      <c r="I250" s="231">
        <v>74.147217235188506</v>
      </c>
      <c r="J250" s="231">
        <v>81.687612208258514</v>
      </c>
      <c r="K250" s="231">
        <v>107.71992818671454</v>
      </c>
      <c r="L250" s="231">
        <v>121.5439856373429</v>
      </c>
      <c r="M250" s="231">
        <v>140.21543985637342</v>
      </c>
      <c r="N250" s="231">
        <v>172.71095152603232</v>
      </c>
      <c r="O250" s="231">
        <v>190.84380610412924</v>
      </c>
      <c r="P250" s="231">
        <v>198.74326750448833</v>
      </c>
      <c r="Q250" s="231">
        <v>194.61400359066428</v>
      </c>
      <c r="R250" s="231">
        <v>192.81867145421901</v>
      </c>
      <c r="S250" s="231">
        <v>191.74147217235188</v>
      </c>
      <c r="T250" s="231">
        <v>190.30520646319567</v>
      </c>
      <c r="U250" s="231">
        <v>186.8940754039497</v>
      </c>
      <c r="V250" s="231">
        <v>227.10951526032318</v>
      </c>
      <c r="W250" s="231">
        <v>224.77558348294434</v>
      </c>
      <c r="X250" s="231">
        <v>213.28545780969478</v>
      </c>
      <c r="Y250" s="231">
        <v>204.66786355475764</v>
      </c>
      <c r="Z250" s="231">
        <v>199.4614003590664</v>
      </c>
    </row>
    <row r="251" spans="1:26" x14ac:dyDescent="0.25">
      <c r="B251">
        <v>16</v>
      </c>
      <c r="C251" t="s">
        <v>55</v>
      </c>
      <c r="D251">
        <v>100</v>
      </c>
      <c r="E251" s="231">
        <v>110.81081081081079</v>
      </c>
      <c r="F251" s="231">
        <v>112.16216216216218</v>
      </c>
      <c r="G251" s="231">
        <v>110.81081081081079</v>
      </c>
      <c r="H251" s="231">
        <v>109.45945945945945</v>
      </c>
      <c r="I251" s="231">
        <v>98.648648648648646</v>
      </c>
      <c r="J251" s="231">
        <v>116.21621621621621</v>
      </c>
      <c r="K251" s="231">
        <v>181.08108108108107</v>
      </c>
      <c r="L251" s="231">
        <v>178.37837837837836</v>
      </c>
      <c r="M251" s="231">
        <v>145.94594594594594</v>
      </c>
      <c r="N251" s="231">
        <v>194.59459459459458</v>
      </c>
      <c r="O251" s="231">
        <v>198.64864864864865</v>
      </c>
      <c r="P251" s="231">
        <v>198.64864864864865</v>
      </c>
      <c r="Q251" s="231">
        <v>181.08108108108107</v>
      </c>
      <c r="R251" s="231">
        <v>186.48648648648648</v>
      </c>
      <c r="S251" s="231">
        <v>179.72972972972974</v>
      </c>
      <c r="T251" s="231">
        <v>175.67567567567565</v>
      </c>
      <c r="U251" s="231">
        <v>186.48648648648648</v>
      </c>
      <c r="V251" s="231">
        <v>337.83783783783781</v>
      </c>
      <c r="W251" s="231">
        <v>339.18918918918922</v>
      </c>
      <c r="X251" s="231">
        <v>366.21621621621625</v>
      </c>
      <c r="Y251" s="231">
        <v>394.59459459459458</v>
      </c>
      <c r="Z251" s="231">
        <v>445.94594594594594</v>
      </c>
    </row>
    <row r="252" spans="1:26" x14ac:dyDescent="0.25">
      <c r="B252">
        <v>9</v>
      </c>
      <c r="C252" t="s">
        <v>41</v>
      </c>
      <c r="D252">
        <v>100</v>
      </c>
      <c r="E252" s="231">
        <v>105.08474576271185</v>
      </c>
      <c r="F252" s="231">
        <v>104.66101694915253</v>
      </c>
      <c r="G252" s="231">
        <v>98.516949152542367</v>
      </c>
      <c r="H252" s="231">
        <v>94.067796610169481</v>
      </c>
      <c r="I252" s="231">
        <v>86.016949152542367</v>
      </c>
      <c r="J252" s="231">
        <v>82.627118644067792</v>
      </c>
      <c r="K252" s="231">
        <v>105.72033898305084</v>
      </c>
      <c r="L252" s="231">
        <v>118.0084745762712</v>
      </c>
      <c r="M252" s="231">
        <v>121.61016949152541</v>
      </c>
      <c r="N252" s="231">
        <v>134.53389830508473</v>
      </c>
      <c r="O252" s="231">
        <v>140.88983050847457</v>
      </c>
      <c r="P252" s="231">
        <v>148.72881355932205</v>
      </c>
      <c r="Q252" s="231">
        <v>158.89830508474577</v>
      </c>
      <c r="R252" s="231">
        <v>159.74576271186442</v>
      </c>
      <c r="S252" s="231">
        <v>158.47457627118641</v>
      </c>
      <c r="T252" s="231">
        <v>153.17796610169489</v>
      </c>
      <c r="U252" s="231">
        <v>151.4830508474576</v>
      </c>
      <c r="V252" s="231">
        <v>173.51694915254237</v>
      </c>
      <c r="W252" s="231">
        <v>166.94915254237287</v>
      </c>
      <c r="X252" s="231">
        <v>171.82203389830505</v>
      </c>
      <c r="Y252" s="231">
        <v>179.87288135593221</v>
      </c>
      <c r="Z252" s="231">
        <v>190.25423728813558</v>
      </c>
    </row>
    <row r="253" spans="1:26" x14ac:dyDescent="0.25">
      <c r="B253" s="13">
        <v>2</v>
      </c>
      <c r="C253" s="13" t="s">
        <v>27</v>
      </c>
      <c r="D253" s="13">
        <v>100</v>
      </c>
      <c r="E253" s="232">
        <v>105.8414464534075</v>
      </c>
      <c r="F253" s="232">
        <v>106.25869262865091</v>
      </c>
      <c r="G253" s="232">
        <v>108.06675938803893</v>
      </c>
      <c r="H253" s="232">
        <v>104.72878998609178</v>
      </c>
      <c r="I253" s="232">
        <v>105.28511821974963</v>
      </c>
      <c r="J253" s="232">
        <v>110.5702364394993</v>
      </c>
      <c r="K253" s="232">
        <v>130.04172461752432</v>
      </c>
      <c r="L253" s="232">
        <v>133.37969401947149</v>
      </c>
      <c r="M253" s="232">
        <v>136.16133518776076</v>
      </c>
      <c r="N253" s="232">
        <v>140.75104311543808</v>
      </c>
      <c r="O253" s="232">
        <v>146.59248956884562</v>
      </c>
      <c r="P253" s="232">
        <v>149.7913769123783</v>
      </c>
      <c r="Q253" s="232">
        <v>151.59944367176632</v>
      </c>
      <c r="R253" s="232">
        <v>153.82475660639776</v>
      </c>
      <c r="S253" s="232">
        <v>156.32823365785814</v>
      </c>
      <c r="T253" s="232">
        <v>154.93741307371349</v>
      </c>
      <c r="U253" s="232">
        <v>151.32127955493741</v>
      </c>
      <c r="V253" s="232">
        <v>176.356050069541</v>
      </c>
      <c r="W253" s="232">
        <v>172.04450625869262</v>
      </c>
      <c r="X253" s="232">
        <v>169.54102920723227</v>
      </c>
      <c r="Y253" s="232">
        <v>166.75938803894297</v>
      </c>
      <c r="Z253" s="232">
        <v>170.51460361613348</v>
      </c>
    </row>
    <row r="254" spans="1:26" x14ac:dyDescent="0.25">
      <c r="B254">
        <v>10</v>
      </c>
      <c r="C254" t="s">
        <v>45</v>
      </c>
      <c r="D254">
        <v>100</v>
      </c>
      <c r="E254" s="231">
        <v>96.951219512195124</v>
      </c>
      <c r="F254" s="231">
        <v>98.257839721254356</v>
      </c>
      <c r="G254" s="231">
        <v>101.39372822299653</v>
      </c>
      <c r="H254" s="231">
        <v>97.648083623693381</v>
      </c>
      <c r="I254" s="231">
        <v>97.560975609756099</v>
      </c>
      <c r="J254" s="231">
        <v>104.96515679442508</v>
      </c>
      <c r="K254" s="231">
        <v>121.51567944250871</v>
      </c>
      <c r="L254" s="231">
        <v>138.76306620209061</v>
      </c>
      <c r="M254" s="231">
        <v>162.2822299651568</v>
      </c>
      <c r="N254" s="231">
        <v>154.79094076655051</v>
      </c>
      <c r="O254" s="231">
        <v>166.63763066202094</v>
      </c>
      <c r="P254" s="231">
        <v>167.6829268292683</v>
      </c>
      <c r="Q254" s="231">
        <v>167.50871080139373</v>
      </c>
      <c r="R254" s="231">
        <v>170.29616724738676</v>
      </c>
      <c r="S254" s="231">
        <v>168.37979094076655</v>
      </c>
      <c r="T254" s="231">
        <v>173.60627177700349</v>
      </c>
      <c r="U254" s="231">
        <v>169.07665505226481</v>
      </c>
      <c r="V254" s="231">
        <v>194.77351916376307</v>
      </c>
      <c r="W254" s="231">
        <v>185.88850174216029</v>
      </c>
      <c r="X254" s="231">
        <v>168.72822299651565</v>
      </c>
      <c r="Y254" s="231">
        <v>156.09756097560975</v>
      </c>
      <c r="Z254" s="231">
        <v>146.86411149825784</v>
      </c>
    </row>
    <row r="255" spans="1:26" x14ac:dyDescent="0.25">
      <c r="B255">
        <v>11</v>
      </c>
      <c r="C255" t="s">
        <v>37</v>
      </c>
      <c r="D255">
        <v>100</v>
      </c>
      <c r="E255" s="231">
        <v>96.374622356495465</v>
      </c>
      <c r="F255" s="231">
        <v>91.540785498489413</v>
      </c>
      <c r="G255" s="231">
        <v>88.821752265861022</v>
      </c>
      <c r="H255" s="231">
        <v>80.664652567975821</v>
      </c>
      <c r="I255" s="231">
        <v>81.570996978851966</v>
      </c>
      <c r="J255" s="231">
        <v>138.67069486404833</v>
      </c>
      <c r="K255" s="231">
        <v>198.18731117824771</v>
      </c>
      <c r="L255" s="231">
        <v>274.32024169184285</v>
      </c>
      <c r="M255" s="231">
        <v>345.31722054380663</v>
      </c>
      <c r="N255" s="231">
        <v>373.41389728096669</v>
      </c>
      <c r="O255" s="231">
        <v>369.18429003021151</v>
      </c>
      <c r="P255" s="231">
        <v>319.93957703927492</v>
      </c>
      <c r="Q255" s="231">
        <v>234.44108761329301</v>
      </c>
      <c r="R255" s="231">
        <v>229.607250755287</v>
      </c>
      <c r="S255" s="231">
        <v>206.34441087613294</v>
      </c>
      <c r="T255" s="231">
        <v>207.25075528700904</v>
      </c>
      <c r="U255" s="231">
        <v>188.82175226586102</v>
      </c>
      <c r="V255" s="231">
        <v>192.74924471299093</v>
      </c>
      <c r="W255" s="231">
        <v>177.64350453172204</v>
      </c>
      <c r="X255" s="231">
        <v>146.52567975830814</v>
      </c>
      <c r="Y255" s="231">
        <v>142.29607250755288</v>
      </c>
      <c r="Z255" s="231">
        <v>123.56495468277944</v>
      </c>
    </row>
    <row r="256" spans="1:26" x14ac:dyDescent="0.25">
      <c r="B256">
        <v>3</v>
      </c>
      <c r="C256" t="s">
        <v>29</v>
      </c>
      <c r="D256">
        <v>100</v>
      </c>
      <c r="E256" s="231">
        <v>99.244570349386208</v>
      </c>
      <c r="F256" s="231">
        <v>98.866855524079327</v>
      </c>
      <c r="G256" s="231">
        <v>100.28328611898016</v>
      </c>
      <c r="H256" s="231">
        <v>100.37771482530688</v>
      </c>
      <c r="I256" s="231">
        <v>97.733711048158639</v>
      </c>
      <c r="J256" s="231">
        <v>99.905571293673262</v>
      </c>
      <c r="K256" s="231">
        <v>109.63172804532577</v>
      </c>
      <c r="L256" s="231">
        <v>112.18130311614729</v>
      </c>
      <c r="M256" s="231">
        <v>112.46458923512748</v>
      </c>
      <c r="N256" s="231">
        <v>118.88574126534466</v>
      </c>
      <c r="O256" s="231">
        <v>124.55146364494807</v>
      </c>
      <c r="P256" s="231">
        <v>127.28989612842305</v>
      </c>
      <c r="Q256" s="231">
        <v>127.28989612842305</v>
      </c>
      <c r="R256" s="231">
        <v>126.72332389046268</v>
      </c>
      <c r="S256" s="231">
        <v>126.25118035882907</v>
      </c>
      <c r="T256" s="231">
        <v>126.72332389046268</v>
      </c>
      <c r="U256" s="231">
        <v>126.44003777148254</v>
      </c>
      <c r="V256" s="231">
        <v>145.79792256846079</v>
      </c>
      <c r="W256" s="231">
        <v>137.67705382436262</v>
      </c>
      <c r="X256" s="231">
        <v>130.68932955618507</v>
      </c>
      <c r="Y256" s="231">
        <v>126.44003777148254</v>
      </c>
      <c r="Z256" s="231">
        <v>127.19546742209631</v>
      </c>
    </row>
    <row r="257" spans="1:26" x14ac:dyDescent="0.25">
      <c r="B257">
        <v>13</v>
      </c>
      <c r="C257" t="s">
        <v>49</v>
      </c>
      <c r="D257" s="379" t="e">
        <v>#DIV/0!</v>
      </c>
      <c r="E257" s="380" t="e">
        <v>#DIV/0!</v>
      </c>
      <c r="F257" s="380" t="e">
        <v>#DIV/0!</v>
      </c>
      <c r="G257" s="380" t="e">
        <v>#DIV/0!</v>
      </c>
      <c r="H257" s="380" t="e">
        <v>#DIV/0!</v>
      </c>
      <c r="I257" s="380" t="e">
        <v>#DIV/0!</v>
      </c>
      <c r="J257" s="380" t="e">
        <v>#DIV/0!</v>
      </c>
      <c r="K257" s="380" t="e">
        <v>#DIV/0!</v>
      </c>
      <c r="L257" s="380" t="e">
        <v>#DIV/0!</v>
      </c>
      <c r="M257" s="380" t="e">
        <v>#DIV/0!</v>
      </c>
      <c r="N257" s="380" t="e">
        <v>#DIV/0!</v>
      </c>
      <c r="O257" s="380" t="e">
        <v>#DIV/0!</v>
      </c>
      <c r="P257" s="380" t="e">
        <v>#DIV/0!</v>
      </c>
      <c r="Q257" s="380" t="e">
        <v>#DIV/0!</v>
      </c>
      <c r="R257" s="380" t="e">
        <v>#DIV/0!</v>
      </c>
      <c r="S257" s="380" t="e">
        <v>#DIV/0!</v>
      </c>
      <c r="T257" s="380" t="e">
        <v>#DIV/0!</v>
      </c>
      <c r="U257" s="380" t="e">
        <v>#DIV/0!</v>
      </c>
      <c r="V257" s="380" t="e">
        <v>#DIV/0!</v>
      </c>
      <c r="W257" s="380" t="e">
        <v>#DIV/0!</v>
      </c>
      <c r="X257" s="380" t="e">
        <v>#DIV/0!</v>
      </c>
      <c r="Y257" s="380" t="e">
        <v>#DIV/0!</v>
      </c>
      <c r="Z257" s="380" t="e">
        <v>#DIV/0!</v>
      </c>
    </row>
    <row r="258" spans="1:26" x14ac:dyDescent="0.25">
      <c r="B258">
        <v>15</v>
      </c>
      <c r="C258" t="s">
        <v>53</v>
      </c>
      <c r="D258">
        <v>100</v>
      </c>
      <c r="E258" s="231">
        <v>107.14285714285714</v>
      </c>
      <c r="F258" s="231">
        <v>110.98901098901099</v>
      </c>
      <c r="G258" s="231">
        <v>103.29670329670331</v>
      </c>
      <c r="H258" s="231">
        <v>96.703296703296715</v>
      </c>
      <c r="I258" s="231">
        <v>94.505494505494497</v>
      </c>
      <c r="J258" s="231">
        <v>135.16483516483518</v>
      </c>
      <c r="K258" s="231">
        <v>122.52747252747254</v>
      </c>
      <c r="L258" s="231">
        <v>148.90109890109892</v>
      </c>
      <c r="M258" s="231">
        <v>143.40659340659343</v>
      </c>
      <c r="N258" s="231">
        <v>146.15384615384616</v>
      </c>
      <c r="O258" s="231">
        <v>152.74725274725276</v>
      </c>
      <c r="P258" s="231">
        <v>150</v>
      </c>
      <c r="Q258" s="231">
        <v>151.09890109890108</v>
      </c>
      <c r="R258" s="231">
        <v>139.01098901098902</v>
      </c>
      <c r="S258" s="231">
        <v>150.54945054945054</v>
      </c>
      <c r="T258" s="231">
        <v>154.39560439560441</v>
      </c>
      <c r="U258" s="231">
        <v>163.73626373626377</v>
      </c>
      <c r="V258" s="231">
        <v>174.72527472527472</v>
      </c>
      <c r="W258" s="231">
        <v>168.68131868131869</v>
      </c>
      <c r="X258" s="231">
        <v>176.92307692307693</v>
      </c>
      <c r="Y258" s="231">
        <v>174.72527472527472</v>
      </c>
      <c r="Z258" s="231">
        <v>181.31868131868131</v>
      </c>
    </row>
    <row r="259" spans="1:26" x14ac:dyDescent="0.25">
      <c r="B259">
        <v>5</v>
      </c>
      <c r="C259" t="s">
        <v>33</v>
      </c>
      <c r="D259">
        <v>100</v>
      </c>
      <c r="E259" s="231">
        <v>110.90909090909091</v>
      </c>
      <c r="F259" s="231">
        <v>115.15151515151516</v>
      </c>
      <c r="G259" s="231">
        <v>95.151515151515142</v>
      </c>
      <c r="H259" s="231">
        <v>95.757575757575765</v>
      </c>
      <c r="I259" s="231">
        <v>84.848484848484844</v>
      </c>
      <c r="J259" s="231">
        <v>150.30303030303031</v>
      </c>
      <c r="K259" s="231">
        <v>262.42424242424238</v>
      </c>
      <c r="L259" s="231">
        <v>330.90909090909093</v>
      </c>
      <c r="M259" s="231">
        <v>320.60606060606062</v>
      </c>
      <c r="N259" s="231">
        <v>298.18181818181819</v>
      </c>
      <c r="O259" s="231">
        <v>283.03030303030306</v>
      </c>
      <c r="P259" s="231">
        <v>307.27272727272725</v>
      </c>
      <c r="Q259" s="231">
        <v>276.36363636363637</v>
      </c>
      <c r="R259" s="231">
        <v>302.42424242424238</v>
      </c>
      <c r="S259" s="231">
        <v>287.87878787878788</v>
      </c>
      <c r="T259" s="231">
        <v>286.06060606060606</v>
      </c>
      <c r="U259" s="231">
        <v>279.39393939393938</v>
      </c>
      <c r="V259" s="231">
        <v>321.81818181818181</v>
      </c>
      <c r="W259" s="231">
        <v>350.90909090909088</v>
      </c>
      <c r="X259" s="231">
        <v>344.84848484848482</v>
      </c>
      <c r="Y259" s="231">
        <v>338.18181818181819</v>
      </c>
      <c r="Z259" s="231">
        <v>353.93939393939388</v>
      </c>
    </row>
    <row r="260" spans="1:26" x14ac:dyDescent="0.25">
      <c r="B260">
        <v>8</v>
      </c>
      <c r="C260" t="s">
        <v>43</v>
      </c>
      <c r="D260">
        <v>100</v>
      </c>
      <c r="E260" s="231">
        <v>103.09653916211295</v>
      </c>
      <c r="F260" s="231">
        <v>102.73224043715847</v>
      </c>
      <c r="G260" s="231">
        <v>101.45719489981786</v>
      </c>
      <c r="H260" s="231">
        <v>93.26047358834245</v>
      </c>
      <c r="I260" s="231">
        <v>89.98178506375227</v>
      </c>
      <c r="J260" s="231">
        <v>109.10746812386157</v>
      </c>
      <c r="K260" s="231">
        <v>113.11475409836066</v>
      </c>
      <c r="L260" s="231">
        <v>118.94353369763206</v>
      </c>
      <c r="M260" s="231">
        <v>122.95081967213115</v>
      </c>
      <c r="N260" s="231">
        <v>130.96539162112936</v>
      </c>
      <c r="O260" s="231">
        <v>134.60837887067396</v>
      </c>
      <c r="P260" s="231">
        <v>134.79052823315118</v>
      </c>
      <c r="Q260" s="231">
        <v>129.14389799635703</v>
      </c>
      <c r="R260" s="231">
        <v>123.13296903460838</v>
      </c>
      <c r="S260" s="231">
        <v>114.20765027322406</v>
      </c>
      <c r="T260" s="231">
        <v>106.19307832422587</v>
      </c>
      <c r="U260" s="231">
        <v>97.996357012750451</v>
      </c>
      <c r="V260" s="231">
        <v>110.20036429872495</v>
      </c>
      <c r="W260" s="231">
        <v>105.2823315118397</v>
      </c>
      <c r="X260" s="231">
        <v>100.36429872495447</v>
      </c>
      <c r="Y260" s="231">
        <v>94.899817850637518</v>
      </c>
      <c r="Z260" s="231">
        <v>91.074681238615668</v>
      </c>
    </row>
    <row r="261" spans="1:26" x14ac:dyDescent="0.25">
      <c r="B261">
        <v>12</v>
      </c>
      <c r="C261" t="s">
        <v>47</v>
      </c>
      <c r="D261" s="233"/>
      <c r="E261" s="233"/>
      <c r="F261" s="233"/>
      <c r="G261" s="233"/>
      <c r="H261" s="231">
        <f t="array" ref="H261:Z261">G243:Y243/G243*100</f>
        <v>100</v>
      </c>
      <c r="I261" s="231">
        <v>98.092643051771105</v>
      </c>
      <c r="J261" s="231">
        <v>94.822888283378731</v>
      </c>
      <c r="K261" s="231">
        <v>121.25340599455039</v>
      </c>
      <c r="L261" s="231">
        <v>131.88010899182561</v>
      </c>
      <c r="M261" s="231">
        <v>137.05722070844686</v>
      </c>
      <c r="N261" s="231">
        <v>162.12534059945503</v>
      </c>
      <c r="O261" s="231">
        <v>161.58038147138961</v>
      </c>
      <c r="P261" s="231">
        <v>159.67302452316073</v>
      </c>
      <c r="Q261" s="231">
        <v>155.858310626703</v>
      </c>
      <c r="R261" s="231">
        <v>158.31062670299727</v>
      </c>
      <c r="S261" s="231">
        <v>154.22343324250681</v>
      </c>
      <c r="T261" s="231">
        <v>149.86376021798364</v>
      </c>
      <c r="U261" s="231">
        <v>146.04904632152588</v>
      </c>
      <c r="V261" s="231">
        <v>176.02179836512261</v>
      </c>
      <c r="W261" s="231">
        <v>179.56403269754767</v>
      </c>
      <c r="X261" s="231">
        <v>179.01907356948229</v>
      </c>
      <c r="Y261" s="231">
        <v>168.39237057220706</v>
      </c>
      <c r="Z261" s="231">
        <v>176.83923705722071</v>
      </c>
    </row>
    <row r="265" spans="1:26" ht="21" x14ac:dyDescent="0.25">
      <c r="A265" t="s">
        <v>241</v>
      </c>
      <c r="B265" s="1" t="s">
        <v>186</v>
      </c>
    </row>
    <row r="266" spans="1:26" x14ac:dyDescent="0.25">
      <c r="B266" t="s">
        <v>187</v>
      </c>
      <c r="D266">
        <v>2002</v>
      </c>
      <c r="E266">
        <v>2003</v>
      </c>
      <c r="F266">
        <v>2004</v>
      </c>
      <c r="G266">
        <v>2005</v>
      </c>
      <c r="H266">
        <v>2006</v>
      </c>
      <c r="I266">
        <v>2007</v>
      </c>
      <c r="J266">
        <v>2008</v>
      </c>
      <c r="K266">
        <v>2009</v>
      </c>
      <c r="L266">
        <v>2010</v>
      </c>
      <c r="M266">
        <v>2011</v>
      </c>
      <c r="N266">
        <v>2012</v>
      </c>
      <c r="O266">
        <v>2013</v>
      </c>
      <c r="P266">
        <v>2014</v>
      </c>
      <c r="Q266">
        <v>2015</v>
      </c>
      <c r="R266">
        <v>2016</v>
      </c>
      <c r="S266">
        <v>2017</v>
      </c>
      <c r="T266">
        <v>2018</v>
      </c>
      <c r="U266">
        <v>2019</v>
      </c>
      <c r="V266">
        <v>2020</v>
      </c>
      <c r="W266">
        <v>2021</v>
      </c>
      <c r="X266">
        <v>2022</v>
      </c>
      <c r="Y266">
        <v>2023</v>
      </c>
      <c r="Z266">
        <v>2024</v>
      </c>
    </row>
    <row r="267" spans="1:26" x14ac:dyDescent="0.25">
      <c r="B267">
        <v>7</v>
      </c>
      <c r="C267" t="s">
        <v>39</v>
      </c>
      <c r="D267" s="235">
        <v>1.9691231455496904E-2</v>
      </c>
      <c r="E267" s="235">
        <v>1.9804983780690184E-2</v>
      </c>
      <c r="F267" s="235">
        <v>2.0256398387937351E-2</v>
      </c>
      <c r="G267" s="235">
        <v>2.2263487750681394E-2</v>
      </c>
      <c r="H267" s="235">
        <v>2.3062702078172681E-2</v>
      </c>
      <c r="I267" s="235">
        <v>2.3647152389043476E-2</v>
      </c>
      <c r="J267" s="235">
        <v>2.5773590557382348E-2</v>
      </c>
      <c r="K267" s="235">
        <v>2.8941597015956343E-2</v>
      </c>
      <c r="L267" s="235">
        <v>3.0745472826549321E-2</v>
      </c>
      <c r="M267" s="235">
        <v>3.2021403711266237E-2</v>
      </c>
      <c r="N267" s="235">
        <v>3.3853194317371008E-2</v>
      </c>
      <c r="O267" s="235">
        <v>3.4145702355569574E-2</v>
      </c>
      <c r="P267" s="235">
        <v>3.5802327147516792E-2</v>
      </c>
      <c r="Q267" s="235">
        <v>3.6912291620473554E-2</v>
      </c>
      <c r="R267" s="235">
        <v>3.6924266820544574E-2</v>
      </c>
      <c r="S267" s="235">
        <v>3.6197771625768545E-2</v>
      </c>
      <c r="T267" s="235">
        <v>3.5702892000988994E-2</v>
      </c>
      <c r="U267" s="235">
        <v>3.5047728086287006E-2</v>
      </c>
      <c r="V267" s="235">
        <v>3.9627141971207633E-2</v>
      </c>
      <c r="W267" s="235">
        <v>4.1796125084527826E-2</v>
      </c>
      <c r="X267" s="235">
        <v>4.3117007217714991E-2</v>
      </c>
      <c r="Y267" s="235">
        <v>4.5108259832364092E-2</v>
      </c>
      <c r="Z267" s="235">
        <v>4.7431178601463904E-2</v>
      </c>
    </row>
    <row r="268" spans="1:26" x14ac:dyDescent="0.25">
      <c r="B268">
        <v>6</v>
      </c>
      <c r="C268" t="s">
        <v>35</v>
      </c>
      <c r="D268" s="235">
        <v>2.8757684519934896E-2</v>
      </c>
      <c r="E268" s="235">
        <v>2.9021703754511196E-2</v>
      </c>
      <c r="F268" s="235">
        <v>2.9049616087919783E-2</v>
      </c>
      <c r="G268" s="235">
        <v>2.955007434185036E-2</v>
      </c>
      <c r="H268" s="235">
        <v>2.9603934639090265E-2</v>
      </c>
      <c r="I268" s="235">
        <v>2.9756132683472263E-2</v>
      </c>
      <c r="J268" s="235">
        <v>3.2024422575624413E-2</v>
      </c>
      <c r="K268" s="235">
        <v>3.3748350622581511E-2</v>
      </c>
      <c r="L268" s="235">
        <v>3.4923851308295256E-2</v>
      </c>
      <c r="M268" s="235">
        <v>3.6989763780028925E-2</v>
      </c>
      <c r="N268" s="235">
        <v>3.8189521481696187E-2</v>
      </c>
      <c r="O268" s="235">
        <v>3.8884019490099488E-2</v>
      </c>
      <c r="P268" s="235">
        <v>4.0395524848525613E-2</v>
      </c>
      <c r="Q268" s="235">
        <v>4.0864177823430478E-2</v>
      </c>
      <c r="R268" s="235">
        <v>4.2016810442635562E-2</v>
      </c>
      <c r="S268" s="235">
        <v>4.2341137577571256E-2</v>
      </c>
      <c r="T268" s="235">
        <v>4.2655392002974461E-2</v>
      </c>
      <c r="U268" s="235">
        <v>4.3180684596427696E-2</v>
      </c>
      <c r="V268" s="235">
        <v>4.7618488949883978E-2</v>
      </c>
      <c r="W268" s="235">
        <v>5.0548555456924688E-2</v>
      </c>
      <c r="X268" s="235">
        <v>5.3052250414662647E-2</v>
      </c>
      <c r="Y268" s="235">
        <v>5.556013048260252E-2</v>
      </c>
      <c r="Z268" s="235">
        <v>5.7480197931239894E-2</v>
      </c>
    </row>
    <row r="269" spans="1:26" x14ac:dyDescent="0.25">
      <c r="B269">
        <v>1</v>
      </c>
      <c r="C269" t="s">
        <v>25</v>
      </c>
      <c r="D269" s="235">
        <v>1.6124468415249144E-2</v>
      </c>
      <c r="E269" s="235">
        <v>1.7198039478797722E-2</v>
      </c>
      <c r="F269" s="235">
        <v>1.8053057125656725E-2</v>
      </c>
      <c r="G269" s="235">
        <v>1.8928476531925694E-2</v>
      </c>
      <c r="H269" s="235">
        <v>1.9555391846409691E-2</v>
      </c>
      <c r="I269" s="235">
        <v>1.9680758260729448E-2</v>
      </c>
      <c r="J269" s="235">
        <v>2.0550968293217339E-2</v>
      </c>
      <c r="K269" s="235">
        <v>2.2034739240803812E-2</v>
      </c>
      <c r="L269" s="235">
        <v>2.5914908330632487E-2</v>
      </c>
      <c r="M269" s="235">
        <v>2.6856134665419605E-2</v>
      </c>
      <c r="N269" s="235">
        <v>2.7787125245067424E-2</v>
      </c>
      <c r="O269" s="235">
        <v>2.7531332922606261E-2</v>
      </c>
      <c r="P269" s="235">
        <v>2.7469634023994938E-2</v>
      </c>
      <c r="Q269" s="235">
        <v>2.6901273706945939E-2</v>
      </c>
      <c r="R269" s="235">
        <v>2.6501642667715736E-2</v>
      </c>
      <c r="S269" s="235">
        <v>2.5802822507470631E-2</v>
      </c>
      <c r="T269" s="235">
        <v>2.5166300813641625E-2</v>
      </c>
      <c r="U269" s="235">
        <v>2.4981952742179493E-2</v>
      </c>
      <c r="V269" s="235">
        <v>2.8233666896033335E-2</v>
      </c>
      <c r="W269" s="235">
        <v>3.0070152587485018E-2</v>
      </c>
      <c r="X269" s="235">
        <v>3.0657607562816512E-2</v>
      </c>
      <c r="Y269" s="235">
        <v>3.1584290763436017E-2</v>
      </c>
      <c r="Z269" s="235">
        <v>3.2214322850566385E-2</v>
      </c>
    </row>
    <row r="270" spans="1:26" x14ac:dyDescent="0.25">
      <c r="B270">
        <v>4</v>
      </c>
      <c r="C270" t="s">
        <v>31</v>
      </c>
      <c r="D270" s="235">
        <v>1.0073943498765919E-2</v>
      </c>
      <c r="E270" s="235">
        <v>9.8506546710297425E-3</v>
      </c>
      <c r="F270" s="235">
        <v>9.9020088395548097E-3</v>
      </c>
      <c r="G270" s="235">
        <v>9.9507191656165884E-3</v>
      </c>
      <c r="H270" s="235">
        <v>9.9925224052260335E-3</v>
      </c>
      <c r="I270" s="235">
        <v>9.8458962025027678E-3</v>
      </c>
      <c r="J270" s="235">
        <v>1.1011748668300786E-2</v>
      </c>
      <c r="K270" s="235">
        <v>1.3883778633980015E-2</v>
      </c>
      <c r="L270" s="235">
        <v>1.5670992030214541E-2</v>
      </c>
      <c r="M270" s="235">
        <v>1.7852450186586401E-2</v>
      </c>
      <c r="N270" s="235">
        <v>2.1317038673282464E-2</v>
      </c>
      <c r="O270" s="235">
        <v>2.3402573969662045E-2</v>
      </c>
      <c r="P270" s="235">
        <v>2.4775699636358155E-2</v>
      </c>
      <c r="Q270" s="235">
        <v>2.5403852016645516E-2</v>
      </c>
      <c r="R270" s="235">
        <v>2.5966508784739946E-2</v>
      </c>
      <c r="S270" s="235">
        <v>2.6874433689229614E-2</v>
      </c>
      <c r="T270" s="235">
        <v>2.7518706204335303E-2</v>
      </c>
      <c r="U270" s="235">
        <v>2.7716500022574857E-2</v>
      </c>
      <c r="V270" s="235">
        <v>3.0175020929413824E-2</v>
      </c>
      <c r="W270" s="235">
        <v>3.2667923153302157E-2</v>
      </c>
      <c r="X270" s="235">
        <v>3.4201793444363256E-2</v>
      </c>
      <c r="Y270" s="235">
        <v>3.5337726084073602E-2</v>
      </c>
      <c r="Z270" s="235">
        <v>3.6306280370430252E-2</v>
      </c>
    </row>
    <row r="271" spans="1:26" x14ac:dyDescent="0.25">
      <c r="B271">
        <v>16</v>
      </c>
      <c r="C271" t="s">
        <v>55</v>
      </c>
      <c r="D271" s="235">
        <v>4.2164787762351833E-4</v>
      </c>
      <c r="E271" s="235">
        <v>5.2578207073654729E-4</v>
      </c>
      <c r="F271" s="235">
        <v>5.9535429892481012E-4</v>
      </c>
      <c r="G271" s="235">
        <v>6.873466073702276E-4</v>
      </c>
      <c r="H271" s="235">
        <v>8.1949198476399788E-4</v>
      </c>
      <c r="I271" s="235">
        <v>8.9104036757466358E-4</v>
      </c>
      <c r="J271" s="235">
        <v>1.0641018929167072E-3</v>
      </c>
      <c r="K271" s="235">
        <v>1.4211904699460102E-3</v>
      </c>
      <c r="L271" s="235">
        <v>1.4578568880377024E-3</v>
      </c>
      <c r="M271" s="235">
        <v>1.3683491294138564E-3</v>
      </c>
      <c r="N271" s="235">
        <v>1.9626580862117976E-3</v>
      </c>
      <c r="O271" s="235">
        <v>2.1400655691932529E-3</v>
      </c>
      <c r="P271" s="235">
        <v>2.2737905511032333E-3</v>
      </c>
      <c r="Q271" s="235">
        <v>2.1371389798327716E-3</v>
      </c>
      <c r="R271" s="235">
        <v>2.3229390708243715E-3</v>
      </c>
      <c r="S271" s="235">
        <v>2.4471983871065688E-3</v>
      </c>
      <c r="T271" s="235">
        <v>2.6062480663430606E-3</v>
      </c>
      <c r="U271" s="235">
        <v>2.9626447501799368E-3</v>
      </c>
      <c r="V271" s="235">
        <v>5.2374652025342257E-3</v>
      </c>
      <c r="W271" s="235">
        <v>5.927049616359063E-3</v>
      </c>
      <c r="X271" s="235">
        <v>7.2854452714925418E-3</v>
      </c>
      <c r="Y271" s="235">
        <v>8.1636972135743936E-3</v>
      </c>
      <c r="Z271" s="235">
        <v>9.5799076177130894E-3</v>
      </c>
    </row>
    <row r="272" spans="1:26" x14ac:dyDescent="0.25">
      <c r="B272">
        <v>9</v>
      </c>
      <c r="C272" t="s">
        <v>41</v>
      </c>
      <c r="D272" s="235">
        <v>1.3483257117739152E-2</v>
      </c>
      <c r="E272" s="235">
        <v>1.4448082777512417E-2</v>
      </c>
      <c r="F272" s="235">
        <v>1.5002946536007894E-2</v>
      </c>
      <c r="G272" s="235">
        <v>1.4580164312536932E-2</v>
      </c>
      <c r="H272" s="235">
        <v>1.4563449700413917E-2</v>
      </c>
      <c r="I272" s="235">
        <v>1.4342603568085201E-2</v>
      </c>
      <c r="J272" s="235">
        <v>1.4254343454038263E-2</v>
      </c>
      <c r="K272" s="235">
        <v>1.6998175830190188E-2</v>
      </c>
      <c r="L272" s="235">
        <v>1.9541364235464424E-2</v>
      </c>
      <c r="M272" s="235">
        <v>2.104774963105055E-2</v>
      </c>
      <c r="N272" s="235">
        <v>2.349164669825287E-2</v>
      </c>
      <c r="O272" s="235">
        <v>2.4876562219903565E-2</v>
      </c>
      <c r="P272" s="235">
        <v>2.6476391955553659E-2</v>
      </c>
      <c r="Q272" s="235">
        <v>2.8782953568263544E-2</v>
      </c>
      <c r="R272" s="235">
        <v>2.9610774449497453E-2</v>
      </c>
      <c r="S272" s="235">
        <v>3.0513003410001328E-2</v>
      </c>
      <c r="T272" s="235">
        <v>3.038387098236342E-2</v>
      </c>
      <c r="U272" s="235">
        <v>3.0881238335592639E-2</v>
      </c>
      <c r="V272" s="235">
        <v>3.5014092479580143E-2</v>
      </c>
      <c r="W272" s="235">
        <v>3.5388430289008163E-2</v>
      </c>
      <c r="X272" s="235">
        <v>3.8845357217678275E-2</v>
      </c>
      <c r="Y272" s="235">
        <v>4.1518465316630795E-2</v>
      </c>
      <c r="Z272" s="235">
        <v>4.408875295956486E-2</v>
      </c>
    </row>
    <row r="273" spans="1:26" x14ac:dyDescent="0.25">
      <c r="B273" s="13">
        <v>2</v>
      </c>
      <c r="C273" t="s">
        <v>27</v>
      </c>
      <c r="D273" s="235">
        <v>1.841319350599915E-2</v>
      </c>
      <c r="E273" s="235">
        <v>1.9908757187421862E-2</v>
      </c>
      <c r="F273" s="235">
        <v>2.0743963911487768E-2</v>
      </c>
      <c r="G273" s="235">
        <v>2.1744521233156001E-2</v>
      </c>
      <c r="H273" s="235">
        <v>2.1928206539336283E-2</v>
      </c>
      <c r="I273" s="235">
        <v>2.3009538457799721E-2</v>
      </c>
      <c r="J273" s="235">
        <v>2.4670018670836409E-2</v>
      </c>
      <c r="K273" s="235">
        <v>2.8094016456890275E-2</v>
      </c>
      <c r="L273" s="235">
        <v>2.9557874495842559E-2</v>
      </c>
      <c r="M273" s="235">
        <v>3.1022285032888973E-2</v>
      </c>
      <c r="N273" s="235">
        <v>3.2326456961498926E-2</v>
      </c>
      <c r="O273" s="235">
        <v>3.4003613334260073E-2</v>
      </c>
      <c r="P273" s="235">
        <v>3.4992637152822595E-2</v>
      </c>
      <c r="Q273" s="235">
        <v>3.6070256086076259E-2</v>
      </c>
      <c r="R273" s="235">
        <v>3.7028247257329568E-2</v>
      </c>
      <c r="S273" s="235">
        <v>3.8510319629197799E-2</v>
      </c>
      <c r="T273" s="235">
        <v>3.9104988060273335E-2</v>
      </c>
      <c r="U273" s="235">
        <v>3.9293482774931797E-2</v>
      </c>
      <c r="V273" s="235">
        <v>4.3508365154165937E-2</v>
      </c>
      <c r="W273" s="235">
        <v>4.5713023167078308E-2</v>
      </c>
      <c r="X273" s="235">
        <v>4.7451439882089087E-2</v>
      </c>
      <c r="Y273" s="235">
        <v>4.9580933053881227E-2</v>
      </c>
      <c r="Z273" s="235">
        <v>5.2246343400755908E-2</v>
      </c>
    </row>
    <row r="274" spans="1:26" x14ac:dyDescent="0.25">
      <c r="B274">
        <v>10</v>
      </c>
      <c r="C274" t="s">
        <v>45</v>
      </c>
      <c r="D274" s="235">
        <v>1.67281812493132E-2</v>
      </c>
      <c r="E274" s="235">
        <v>1.7732679652915903E-2</v>
      </c>
      <c r="F274" s="235">
        <v>1.9452600431833746E-2</v>
      </c>
      <c r="G274" s="235">
        <v>2.063051613333047E-2</v>
      </c>
      <c r="H274" s="235">
        <v>2.1800491925585773E-2</v>
      </c>
      <c r="I274" s="235">
        <v>2.3250983439691991E-2</v>
      </c>
      <c r="J274" s="235">
        <v>2.5971735101042722E-2</v>
      </c>
      <c r="K274" s="235">
        <v>2.9430647310614542E-2</v>
      </c>
      <c r="L274" s="235">
        <v>3.2030993736008886E-2</v>
      </c>
      <c r="M274" s="235">
        <v>3.4132743203450729E-2</v>
      </c>
      <c r="N274" s="235">
        <v>2.9905513892699059E-2</v>
      </c>
      <c r="O274" s="235">
        <v>3.1082006736032119E-2</v>
      </c>
      <c r="P274" s="235">
        <v>3.1116322688770123E-2</v>
      </c>
      <c r="Q274" s="235">
        <v>3.1161911648060515E-2</v>
      </c>
      <c r="R274" s="235">
        <v>3.1641840740774425E-2</v>
      </c>
      <c r="S274" s="235">
        <v>3.1882699613814604E-2</v>
      </c>
      <c r="T274" s="235">
        <v>3.3546010077260741E-2</v>
      </c>
      <c r="U274" s="235">
        <v>3.3518853184380221E-2</v>
      </c>
      <c r="V274" s="235">
        <v>3.5016404487429521E-2</v>
      </c>
      <c r="W274" s="235">
        <v>3.7271580631704673E-2</v>
      </c>
      <c r="X274" s="235">
        <v>3.8414177568949957E-2</v>
      </c>
      <c r="Y274" s="235">
        <v>3.8681209967025253E-2</v>
      </c>
      <c r="Z274" s="235">
        <v>3.8402192177521888E-2</v>
      </c>
    </row>
    <row r="275" spans="1:26" x14ac:dyDescent="0.25">
      <c r="B275" s="119">
        <v>11</v>
      </c>
      <c r="C275" t="s">
        <v>37</v>
      </c>
      <c r="D275" s="235">
        <v>1.149235819537563E-2</v>
      </c>
      <c r="E275" s="235">
        <v>1.1664727315305365E-2</v>
      </c>
      <c r="F275" s="235">
        <v>1.1689444347209574E-2</v>
      </c>
      <c r="G275" s="235">
        <v>1.2106083473497637E-2</v>
      </c>
      <c r="H275" s="235">
        <v>1.1675579722693199E-2</v>
      </c>
      <c r="I275" s="235">
        <v>1.2159511243778912E-2</v>
      </c>
      <c r="J275" s="235">
        <v>1.9166679672781024E-2</v>
      </c>
      <c r="K275" s="235">
        <v>2.453825444286236E-2</v>
      </c>
      <c r="L275" s="235">
        <v>3.3346850319105517E-2</v>
      </c>
      <c r="M275" s="235">
        <v>4.3252424977398354E-2</v>
      </c>
      <c r="N275" s="235">
        <v>4.7514365880030836E-2</v>
      </c>
      <c r="O275" s="235">
        <v>4.8438208677588794E-2</v>
      </c>
      <c r="P275" s="235">
        <v>4.5721761555417788E-2</v>
      </c>
      <c r="Q275" s="235">
        <v>4.5052132274781255E-2</v>
      </c>
      <c r="R275" s="235">
        <v>4.4255344916455976E-2</v>
      </c>
      <c r="S275" s="235">
        <v>4.3760339812030813E-2</v>
      </c>
      <c r="T275" s="235">
        <v>4.7052178797665295E-2</v>
      </c>
      <c r="U275" s="235">
        <v>4.5820072356982627E-2</v>
      </c>
      <c r="V275" s="235">
        <v>4.8428996744451898E-2</v>
      </c>
      <c r="W275" s="235">
        <v>5.1970848142183883E-2</v>
      </c>
      <c r="X275" s="235">
        <v>4.868533088372879E-2</v>
      </c>
      <c r="Y275" s="235">
        <v>4.6807395166475689E-2</v>
      </c>
      <c r="Z275" s="235">
        <v>4.2736193972358116E-2</v>
      </c>
    </row>
    <row r="276" spans="1:26" x14ac:dyDescent="0.25">
      <c r="B276">
        <v>3</v>
      </c>
      <c r="C276" t="s">
        <v>29</v>
      </c>
      <c r="D276" s="235">
        <v>2.515582856159845E-2</v>
      </c>
      <c r="E276" s="235">
        <v>2.5626563317003078E-2</v>
      </c>
      <c r="F276" s="235">
        <v>2.63965639726709E-2</v>
      </c>
      <c r="G276" s="235">
        <v>2.7363899582104424E-2</v>
      </c>
      <c r="H276" s="235">
        <v>2.838143301808773E-2</v>
      </c>
      <c r="I276" s="235">
        <v>2.8556791586773742E-2</v>
      </c>
      <c r="J276" s="235">
        <v>2.9371174698536253E-2</v>
      </c>
      <c r="K276" s="235">
        <v>3.0892197349643328E-2</v>
      </c>
      <c r="L276" s="235">
        <v>3.2120558476997144E-2</v>
      </c>
      <c r="M276" s="235">
        <v>3.2891897498392553E-2</v>
      </c>
      <c r="N276" s="235">
        <v>3.4154955065473558E-2</v>
      </c>
      <c r="O276" s="235">
        <v>3.5444158883091444E-2</v>
      </c>
      <c r="P276" s="235">
        <v>3.6556331533774432E-2</v>
      </c>
      <c r="Q276" s="235">
        <v>3.7223052074445991E-2</v>
      </c>
      <c r="R276" s="235">
        <v>3.8070580129291716E-2</v>
      </c>
      <c r="S276" s="235">
        <v>3.8883989258136867E-2</v>
      </c>
      <c r="T276" s="235">
        <v>3.9843652717587941E-2</v>
      </c>
      <c r="U276" s="235">
        <v>4.0443223323206552E-2</v>
      </c>
      <c r="V276" s="235">
        <v>4.3375073994119502E-2</v>
      </c>
      <c r="W276" s="235">
        <v>4.5435228040274452E-2</v>
      </c>
      <c r="X276" s="235">
        <v>4.6844279522960025E-2</v>
      </c>
      <c r="Y276" s="235">
        <v>4.8656029459541693E-2</v>
      </c>
      <c r="Z276" s="235">
        <v>5.0327046937629655E-2</v>
      </c>
    </row>
    <row r="277" spans="1:26" x14ac:dyDescent="0.25">
      <c r="B277" s="379"/>
      <c r="C277" t="s">
        <v>51</v>
      </c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  <c r="Y277" s="381"/>
      <c r="Z277" s="381"/>
    </row>
    <row r="278" spans="1:26" x14ac:dyDescent="0.25">
      <c r="B278">
        <v>13</v>
      </c>
      <c r="C278" t="s">
        <v>49</v>
      </c>
      <c r="D278" s="235">
        <v>1.0184550145013292E-2</v>
      </c>
      <c r="E278" s="235">
        <v>1.1295629569599624E-2</v>
      </c>
      <c r="F278" s="235">
        <v>1.2400839994935582E-2</v>
      </c>
      <c r="G278" s="235">
        <v>1.224631948266373E-2</v>
      </c>
      <c r="H278" s="235">
        <v>1.2751750271347598E-2</v>
      </c>
      <c r="I278" s="235">
        <v>1.3492724878747978E-2</v>
      </c>
      <c r="J278" s="235">
        <v>2.011718070508977E-2</v>
      </c>
      <c r="K278" s="235">
        <v>1.7459615937064948E-2</v>
      </c>
      <c r="L278" s="235">
        <v>2.2695792312107829E-2</v>
      </c>
      <c r="M278" s="235">
        <v>2.2329271092367913E-2</v>
      </c>
      <c r="N278" s="235">
        <v>2.3330169205502571E-2</v>
      </c>
      <c r="O278" s="235">
        <v>2.5079597613359886E-2</v>
      </c>
      <c r="P278" s="235">
        <v>2.5421967853149794E-2</v>
      </c>
      <c r="Q278" s="235">
        <v>2.6104932365411119E-2</v>
      </c>
      <c r="R278" s="235">
        <v>2.4380976212553068E-2</v>
      </c>
      <c r="S278" s="235">
        <v>2.6736727722747374E-2</v>
      </c>
      <c r="T278" s="235">
        <v>2.7799819064067772E-2</v>
      </c>
      <c r="U278" s="235">
        <v>2.9957758268911606E-2</v>
      </c>
      <c r="V278" s="235">
        <v>3.2495046897827298E-2</v>
      </c>
      <c r="W278" s="235">
        <v>3.4979158334166587E-2</v>
      </c>
      <c r="X278" s="235">
        <v>3.7860353877153551E-2</v>
      </c>
      <c r="Y278" s="235">
        <v>3.9225392690583234E-2</v>
      </c>
      <c r="Z278" s="235">
        <v>4.198741525235964E-2</v>
      </c>
    </row>
    <row r="279" spans="1:26" x14ac:dyDescent="0.25">
      <c r="B279">
        <v>15</v>
      </c>
      <c r="C279" t="s">
        <v>53</v>
      </c>
      <c r="D279" s="235">
        <v>5.7982595265468947E-4</v>
      </c>
      <c r="E279" s="235">
        <v>7.3047765362518056E-4</v>
      </c>
      <c r="F279" s="235">
        <v>8.9159979373635461E-4</v>
      </c>
      <c r="G279" s="235">
        <v>9.1607151870266162E-4</v>
      </c>
      <c r="H279" s="235">
        <v>1.1631612851167377E-3</v>
      </c>
      <c r="I279" s="235">
        <v>1.3687977912353857E-3</v>
      </c>
      <c r="J279" s="235">
        <v>2.6633151519939152E-3</v>
      </c>
      <c r="K279" s="235">
        <v>3.7394684890468548E-3</v>
      </c>
      <c r="L279" s="235">
        <v>4.6146628952879855E-3</v>
      </c>
      <c r="M279" s="235">
        <v>4.9129731855455374E-3</v>
      </c>
      <c r="N279" s="235">
        <v>5.103513501290847E-3</v>
      </c>
      <c r="O279" s="235">
        <v>5.0909076455036579E-3</v>
      </c>
      <c r="P279" s="235">
        <v>5.8002241966912177E-3</v>
      </c>
      <c r="Q279" s="235">
        <v>5.4811499031869673E-3</v>
      </c>
      <c r="R279" s="235">
        <v>6.2329072968842101E-3</v>
      </c>
      <c r="S279" s="235">
        <v>6.3602106220269619E-3</v>
      </c>
      <c r="T279" s="235">
        <v>6.8991318876902401E-3</v>
      </c>
      <c r="U279" s="235">
        <v>7.1160596626861587E-3</v>
      </c>
      <c r="V279" s="235">
        <v>8.1704945360251899E-3</v>
      </c>
      <c r="W279" s="235">
        <v>9.9228013126111715E-3</v>
      </c>
      <c r="X279" s="235">
        <v>1.0923264874367742E-2</v>
      </c>
      <c r="Y279" s="235">
        <v>1.1723473064827456E-2</v>
      </c>
      <c r="Z279" s="235">
        <v>1.2716893411155956E-2</v>
      </c>
    </row>
    <row r="280" spans="1:26" x14ac:dyDescent="0.25">
      <c r="B280">
        <v>5</v>
      </c>
      <c r="C280" t="s">
        <v>33</v>
      </c>
      <c r="D280" s="235">
        <v>1.7088572047630923E-2</v>
      </c>
      <c r="E280" s="235">
        <v>1.7961883362054933E-2</v>
      </c>
      <c r="F280" s="235">
        <v>1.8426858444259495E-2</v>
      </c>
      <c r="G280" s="235">
        <v>1.8878886971594323E-2</v>
      </c>
      <c r="H280" s="235">
        <v>1.8401702767437557E-2</v>
      </c>
      <c r="I280" s="235">
        <v>1.8774734923661138E-2</v>
      </c>
      <c r="J280" s="235">
        <v>2.3740954261902432E-2</v>
      </c>
      <c r="K280" s="235">
        <v>2.3665205176382136E-2</v>
      </c>
      <c r="L280" s="235">
        <v>2.5288241804736451E-2</v>
      </c>
      <c r="M280" s="235">
        <v>2.6508958146354591E-2</v>
      </c>
      <c r="N280" s="235">
        <v>2.8244646078896145E-2</v>
      </c>
      <c r="O280" s="235">
        <v>2.9274959043537923E-2</v>
      </c>
      <c r="P280" s="235">
        <v>2.9760377226029183E-2</v>
      </c>
      <c r="Q280" s="235">
        <v>2.9268311400434181E-2</v>
      </c>
      <c r="R280" s="235">
        <v>2.8598415742657476E-2</v>
      </c>
      <c r="S280" s="235">
        <v>2.7494360467203442E-2</v>
      </c>
      <c r="T280" s="235">
        <v>2.664635981453168E-2</v>
      </c>
      <c r="U280" s="235">
        <v>2.5734228368078274E-2</v>
      </c>
      <c r="V280" s="235">
        <v>2.8304388957371786E-2</v>
      </c>
      <c r="W280" s="235">
        <v>2.9377835502418063E-2</v>
      </c>
      <c r="X280" s="235">
        <v>3.0941900903684379E-2</v>
      </c>
      <c r="Y280" s="235">
        <v>3.0607724812065657E-2</v>
      </c>
      <c r="Z280" s="235">
        <v>3.1204433330269388E-2</v>
      </c>
    </row>
    <row r="281" spans="1:26" x14ac:dyDescent="0.25">
      <c r="B281">
        <v>8</v>
      </c>
      <c r="C281" t="s">
        <v>43</v>
      </c>
      <c r="D281" s="235">
        <v>9.3373556126891636E-3</v>
      </c>
      <c r="E281" s="235">
        <v>1.0127843281761873E-2</v>
      </c>
      <c r="F281" s="235">
        <v>1.116322507518938E-2</v>
      </c>
      <c r="G281" s="235">
        <v>1.2150146667771079E-2</v>
      </c>
      <c r="H281" s="235">
        <v>1.2914681673795661E-2</v>
      </c>
      <c r="I281" s="235">
        <v>1.3294193169966245E-2</v>
      </c>
      <c r="J281" s="235">
        <v>1.3896290997963001E-2</v>
      </c>
      <c r="K281" s="235">
        <v>1.5692299773084412E-2</v>
      </c>
      <c r="L281" s="235">
        <v>1.8527376077025658E-2</v>
      </c>
      <c r="M281" s="235">
        <v>2.1107015948501191E-2</v>
      </c>
      <c r="N281" s="235">
        <v>2.2216130398369831E-2</v>
      </c>
      <c r="O281" s="235">
        <v>2.2940940086734848E-2</v>
      </c>
      <c r="P281" s="235">
        <v>2.3541099006901125E-2</v>
      </c>
      <c r="Q281" s="235">
        <v>2.3976717802762861E-2</v>
      </c>
      <c r="R281" s="235">
        <v>2.4916303899882933E-2</v>
      </c>
      <c r="S281" s="235">
        <v>2.511954402094211E-2</v>
      </c>
      <c r="T281" s="235">
        <v>2.5259106927164227E-2</v>
      </c>
      <c r="U281" s="235">
        <v>2.5229191402417857E-2</v>
      </c>
      <c r="V281" s="235">
        <v>2.7154307343604325E-2</v>
      </c>
      <c r="W281" s="235">
        <v>2.710030172832498E-2</v>
      </c>
      <c r="X281" s="235">
        <v>2.7327469662673208E-2</v>
      </c>
      <c r="Y281" s="235">
        <v>2.6704750744315608E-2</v>
      </c>
      <c r="Z281" s="235">
        <v>2.7002779520065551E-2</v>
      </c>
    </row>
    <row r="282" spans="1:26" x14ac:dyDescent="0.25">
      <c r="B282">
        <v>12</v>
      </c>
      <c r="C282" t="s">
        <v>47</v>
      </c>
      <c r="D282" s="379"/>
      <c r="E282" s="379"/>
      <c r="F282" s="379"/>
      <c r="G282" s="379"/>
      <c r="H282" s="235">
        <v>3.8344638209343251E-3</v>
      </c>
      <c r="I282" s="235">
        <v>4.2124093560187677E-3</v>
      </c>
      <c r="J282" s="235">
        <v>4.4127840869159296E-3</v>
      </c>
      <c r="K282" s="235">
        <v>5.2600835601233874E-3</v>
      </c>
      <c r="L282" s="235">
        <v>6.1283654795117829E-3</v>
      </c>
      <c r="M282" s="235">
        <v>6.6695514805912293E-3</v>
      </c>
      <c r="N282" s="235">
        <v>8.1177732216209872E-3</v>
      </c>
      <c r="O282" s="235">
        <v>8.1726939252973075E-3</v>
      </c>
      <c r="P282" s="235">
        <v>8.2784288113144072E-3</v>
      </c>
      <c r="Q282" s="235">
        <v>8.4699464886291449E-3</v>
      </c>
      <c r="R282" s="235">
        <v>8.7363964500609716E-3</v>
      </c>
      <c r="S282" s="235">
        <v>8.8338398540308508E-3</v>
      </c>
      <c r="T282" s="235">
        <v>9.1168151843372142E-3</v>
      </c>
      <c r="U282" s="235">
        <v>9.2886935390630292E-3</v>
      </c>
      <c r="V282" s="235">
        <v>1.1156426096668753E-2</v>
      </c>
      <c r="W282" s="235">
        <v>1.2336018196281471E-2</v>
      </c>
      <c r="X282" s="235">
        <v>1.3303552886803375E-2</v>
      </c>
      <c r="Y282" s="235">
        <v>1.4075652608716523E-2</v>
      </c>
      <c r="Z282" s="235">
        <v>1.5590081941045015E-2</v>
      </c>
    </row>
    <row r="287" spans="1:26" ht="21" x14ac:dyDescent="0.25">
      <c r="A287" s="1" t="s">
        <v>240</v>
      </c>
      <c r="B287" s="1" t="s">
        <v>246</v>
      </c>
    </row>
    <row r="288" spans="1:26" ht="15.75" thickBot="1" x14ac:dyDescent="0.3"/>
    <row r="289" spans="1:26" ht="78.75" customHeight="1" thickBot="1" x14ac:dyDescent="0.3">
      <c r="C289" s="3" t="s">
        <v>17</v>
      </c>
      <c r="D289" s="4" t="s">
        <v>18</v>
      </c>
      <c r="E289" s="4" t="s">
        <v>19</v>
      </c>
      <c r="F289" s="4" t="s">
        <v>20</v>
      </c>
      <c r="G289" s="4" t="s">
        <v>21</v>
      </c>
      <c r="H289" s="5" t="s">
        <v>22</v>
      </c>
      <c r="I289" s="6" t="s">
        <v>23</v>
      </c>
      <c r="J289" s="226" t="s">
        <v>90</v>
      </c>
      <c r="K289" s="227" t="s">
        <v>182</v>
      </c>
      <c r="L289" s="228" t="s">
        <v>91</v>
      </c>
      <c r="M289" s="226" t="s">
        <v>249</v>
      </c>
      <c r="N289" s="227" t="s">
        <v>250</v>
      </c>
      <c r="O289" s="228" t="s">
        <v>251</v>
      </c>
      <c r="P289" s="227" t="s">
        <v>183</v>
      </c>
      <c r="Q289" s="228" t="s">
        <v>89</v>
      </c>
      <c r="R289" s="226" t="s">
        <v>252</v>
      </c>
      <c r="S289" s="227" t="s">
        <v>253</v>
      </c>
      <c r="T289" s="228" t="s">
        <v>254</v>
      </c>
      <c r="Y289" s="2" t="s">
        <v>268</v>
      </c>
      <c r="Z289" s="2" t="s">
        <v>269</v>
      </c>
    </row>
    <row r="290" spans="1:26" x14ac:dyDescent="0.25">
      <c r="A290" s="141" t="s">
        <v>25</v>
      </c>
      <c r="B290" s="142" t="s">
        <v>26</v>
      </c>
      <c r="C290" s="125">
        <v>92.097999999999999</v>
      </c>
      <c r="D290" s="126">
        <v>121.143</v>
      </c>
      <c r="E290" s="332">
        <v>187.303</v>
      </c>
      <c r="F290" s="128">
        <v>0.31537058350887098</v>
      </c>
      <c r="G290" s="128">
        <v>0.54613143144878362</v>
      </c>
      <c r="H290" s="129">
        <v>1.0337358031661925</v>
      </c>
      <c r="I290" s="130">
        <v>1</v>
      </c>
      <c r="J290" s="95">
        <v>12516803.927820001</v>
      </c>
      <c r="K290" s="60">
        <v>10662961.893100001</v>
      </c>
      <c r="L290" s="96">
        <v>11628570.173219999</v>
      </c>
      <c r="M290" s="338">
        <f>C290/J290*1000000000</f>
        <v>7357.948605019039</v>
      </c>
      <c r="N290" s="338">
        <f t="shared" ref="N290:O305" si="13">D290/K290*1000000</f>
        <v>11.361102216673174</v>
      </c>
      <c r="O290" s="339">
        <f t="shared" si="13"/>
        <v>16.107139330968582</v>
      </c>
      <c r="P290" s="60">
        <v>80645605</v>
      </c>
      <c r="Q290" s="96">
        <v>83287281</v>
      </c>
      <c r="R290" s="338"/>
      <c r="S290" s="338">
        <f>D290/P290*1000000</f>
        <v>1.5021649350885271</v>
      </c>
      <c r="T290" s="339">
        <f>E290/Q290*1000000</f>
        <v>2.2488787933898338</v>
      </c>
      <c r="U290" s="8">
        <f>O290-M290</f>
        <v>-7341.8414656880705</v>
      </c>
      <c r="Y290">
        <f t="array" ref="Y290:Y305">RANK(O290:O305,O290:O305)</f>
        <v>5</v>
      </c>
      <c r="Z290">
        <f t="array" ref="Z290:Z305">RANK(T290:T305,T290:T305)</f>
        <v>7</v>
      </c>
    </row>
    <row r="291" spans="1:26" s="13" customFormat="1" x14ac:dyDescent="0.25">
      <c r="A291" s="143" t="s">
        <v>27</v>
      </c>
      <c r="B291" s="13" t="s">
        <v>28</v>
      </c>
      <c r="C291" s="14">
        <v>90.561000000000007</v>
      </c>
      <c r="D291" s="144">
        <v>112.6242</v>
      </c>
      <c r="E291" s="333">
        <v>141.5548</v>
      </c>
      <c r="F291" s="16">
        <v>0.24362805181038188</v>
      </c>
      <c r="G291" s="16">
        <v>0.25687729635371437</v>
      </c>
      <c r="H291" s="17">
        <v>0.5630878634290698</v>
      </c>
      <c r="I291" s="18">
        <v>2</v>
      </c>
      <c r="J291" s="97">
        <v>11657428.9965</v>
      </c>
      <c r="K291" s="70">
        <v>12203881.15965</v>
      </c>
      <c r="L291" s="98">
        <v>11678169.54624</v>
      </c>
      <c r="M291" s="340">
        <f t="shared" ref="M291:M306" si="14">C291/J291*1000000</f>
        <v>7.7685225470547437</v>
      </c>
      <c r="N291" s="340">
        <f t="shared" si="13"/>
        <v>9.2285559427088035</v>
      </c>
      <c r="O291" s="341">
        <f t="shared" si="13"/>
        <v>12.12131742389167</v>
      </c>
      <c r="P291" s="70">
        <v>65735961</v>
      </c>
      <c r="Q291" s="98">
        <v>68341348</v>
      </c>
      <c r="R291" s="340"/>
      <c r="S291" s="340">
        <f t="shared" ref="S291:S306" si="15">D291/P291*1000000</f>
        <v>1.7132814107638892</v>
      </c>
      <c r="T291" s="341">
        <f t="shared" ref="T291:T306" si="16">E291/Q291*1000000</f>
        <v>2.0712907213946088</v>
      </c>
      <c r="U291" s="8">
        <f t="shared" ref="U291:U305" si="17">O291-M291</f>
        <v>4.352794876836926</v>
      </c>
      <c r="Y291" s="13">
        <v>9</v>
      </c>
      <c r="Z291" s="13">
        <v>8</v>
      </c>
    </row>
    <row r="292" spans="1:26" x14ac:dyDescent="0.25">
      <c r="A292" s="145" t="s">
        <v>29</v>
      </c>
      <c r="B292" t="s">
        <v>30</v>
      </c>
      <c r="C292" s="7">
        <v>60.377699999999997</v>
      </c>
      <c r="D292" s="8">
        <v>66.794399999999996</v>
      </c>
      <c r="E292" s="334">
        <v>83.562600000000003</v>
      </c>
      <c r="F292" s="23">
        <v>0.1062759926264167</v>
      </c>
      <c r="G292" s="23">
        <v>0.25104200352125339</v>
      </c>
      <c r="H292" s="24">
        <v>0.38399773426281569</v>
      </c>
      <c r="I292" s="9">
        <v>3</v>
      </c>
      <c r="J292" s="95">
        <v>8114747.4412200004</v>
      </c>
      <c r="K292" s="60">
        <v>8415279.7804799993</v>
      </c>
      <c r="L292" s="96">
        <v>7265086.00789</v>
      </c>
      <c r="M292" s="342">
        <f t="shared" si="14"/>
        <v>7.4404903464158334</v>
      </c>
      <c r="N292" s="342">
        <f t="shared" si="13"/>
        <v>7.937276209750701</v>
      </c>
      <c r="O292" s="343">
        <f t="shared" si="13"/>
        <v>11.501942290738153</v>
      </c>
      <c r="P292" s="60">
        <v>60311616</v>
      </c>
      <c r="Q292" s="96">
        <v>58984217</v>
      </c>
      <c r="R292" s="342"/>
      <c r="S292" s="342">
        <f t="shared" si="15"/>
        <v>1.107488149546515</v>
      </c>
      <c r="T292" s="343">
        <f t="shared" si="16"/>
        <v>1.416694231950218</v>
      </c>
      <c r="U292" s="8">
        <f t="shared" si="17"/>
        <v>4.0614519443223198</v>
      </c>
      <c r="Y292">
        <v>10</v>
      </c>
      <c r="Z292">
        <v>10</v>
      </c>
    </row>
    <row r="293" spans="1:26" x14ac:dyDescent="0.25">
      <c r="A293" s="145" t="s">
        <v>31</v>
      </c>
      <c r="B293" t="s">
        <v>32</v>
      </c>
      <c r="C293" s="7">
        <v>30.285</v>
      </c>
      <c r="D293" s="8">
        <v>42.106000000000002</v>
      </c>
      <c r="E293" s="334">
        <v>63.04</v>
      </c>
      <c r="F293" s="23">
        <v>0.39032524351989439</v>
      </c>
      <c r="G293" s="23">
        <v>0.49717379945850942</v>
      </c>
      <c r="H293" s="24">
        <v>1.0815585273237576</v>
      </c>
      <c r="I293" s="9">
        <v>4</v>
      </c>
      <c r="J293" s="95">
        <v>5995226.0495999996</v>
      </c>
      <c r="K293" s="60">
        <v>7059369.3421999998</v>
      </c>
      <c r="L293" s="96">
        <v>6479298.5268000001</v>
      </c>
      <c r="M293" s="342">
        <f t="shared" si="14"/>
        <v>5.0515192837508787</v>
      </c>
      <c r="N293" s="342">
        <f t="shared" si="13"/>
        <v>5.9645554664912854</v>
      </c>
      <c r="O293" s="343">
        <f t="shared" si="13"/>
        <v>9.7294482943255023</v>
      </c>
      <c r="P293" s="60">
        <v>46581124</v>
      </c>
      <c r="Q293" s="96">
        <v>48320520</v>
      </c>
      <c r="R293" s="342"/>
      <c r="S293" s="342">
        <f t="shared" si="15"/>
        <v>0.90392838094675432</v>
      </c>
      <c r="T293" s="343">
        <f t="shared" si="16"/>
        <v>1.3046217217861067</v>
      </c>
      <c r="U293" s="8">
        <f t="shared" si="17"/>
        <v>4.6779290105746236</v>
      </c>
      <c r="Y293">
        <v>14</v>
      </c>
      <c r="Z293">
        <v>12</v>
      </c>
    </row>
    <row r="294" spans="1:26" x14ac:dyDescent="0.25">
      <c r="A294" s="145" t="s">
        <v>33</v>
      </c>
      <c r="B294" t="s">
        <v>34</v>
      </c>
      <c r="C294" s="7">
        <v>24.85</v>
      </c>
      <c r="D294" s="8">
        <v>35.554000000000002</v>
      </c>
      <c r="E294" s="334">
        <v>52.289000000000001</v>
      </c>
      <c r="F294" s="23">
        <v>0.4307444668008048</v>
      </c>
      <c r="G294" s="23">
        <v>0.47069246779546603</v>
      </c>
      <c r="H294" s="24">
        <v>1.1041851106639839</v>
      </c>
      <c r="I294" s="9">
        <v>5</v>
      </c>
      <c r="J294" s="95">
        <v>3004183.7736300002</v>
      </c>
      <c r="K294" s="60">
        <v>2863979.0049000001</v>
      </c>
      <c r="L294" s="96">
        <v>2720719.0449899998</v>
      </c>
      <c r="M294" s="342">
        <f t="shared" si="14"/>
        <v>8.2717975571692062</v>
      </c>
      <c r="N294" s="342">
        <f t="shared" si="13"/>
        <v>12.414197149898946</v>
      </c>
      <c r="O294" s="343">
        <f t="shared" si="13"/>
        <v>19.21881647290494</v>
      </c>
      <c r="P294" s="60">
        <v>16804430</v>
      </c>
      <c r="Q294" s="96">
        <v>17877121</v>
      </c>
      <c r="R294" s="342"/>
      <c r="S294" s="342">
        <f t="shared" si="15"/>
        <v>2.1157516202572775</v>
      </c>
      <c r="T294" s="343">
        <f t="shared" si="16"/>
        <v>2.9249116790114025</v>
      </c>
      <c r="U294" s="8">
        <f t="shared" si="17"/>
        <v>10.947018915735734</v>
      </c>
      <c r="Y294">
        <v>3</v>
      </c>
      <c r="Z294">
        <v>4</v>
      </c>
    </row>
    <row r="295" spans="1:26" x14ac:dyDescent="0.25">
      <c r="A295" s="145" t="s">
        <v>35</v>
      </c>
      <c r="B295" t="s">
        <v>36</v>
      </c>
      <c r="C295" s="7">
        <v>15.820600000000001</v>
      </c>
      <c r="D295" s="8">
        <v>25.0337</v>
      </c>
      <c r="E295" s="334">
        <v>37.6965</v>
      </c>
      <c r="F295" s="23">
        <v>0.58234833065749714</v>
      </c>
      <c r="G295" s="23">
        <v>0.50583014096997247</v>
      </c>
      <c r="H295" s="24">
        <v>1.3827478098175796</v>
      </c>
      <c r="I295" s="9">
        <v>6</v>
      </c>
      <c r="J295" s="169">
        <v>1804001.1077399999</v>
      </c>
      <c r="K295" s="163">
        <v>1889586.8550499999</v>
      </c>
      <c r="L295" s="170">
        <v>1923936.6900599999</v>
      </c>
      <c r="M295" s="342">
        <f t="shared" si="14"/>
        <v>8.7697285395903037</v>
      </c>
      <c r="N295" s="342">
        <f t="shared" si="13"/>
        <v>13.248239917152466</v>
      </c>
      <c r="O295" s="343">
        <f t="shared" si="13"/>
        <v>19.593420196599293</v>
      </c>
      <c r="P295" s="163">
        <v>11125033</v>
      </c>
      <c r="Q295" s="170">
        <v>11730606</v>
      </c>
      <c r="R295" s="342"/>
      <c r="S295" s="342">
        <f t="shared" si="15"/>
        <v>2.2502135499283464</v>
      </c>
      <c r="T295" s="343">
        <f t="shared" si="16"/>
        <v>3.2135168464442505</v>
      </c>
      <c r="U295" s="8">
        <f t="shared" si="17"/>
        <v>10.82369165700899</v>
      </c>
      <c r="Y295">
        <v>2</v>
      </c>
      <c r="Z295">
        <v>2</v>
      </c>
    </row>
    <row r="296" spans="1:26" x14ac:dyDescent="0.25">
      <c r="A296" s="145" t="s">
        <v>37</v>
      </c>
      <c r="B296" t="s">
        <v>38</v>
      </c>
      <c r="C296" s="7">
        <v>5.43032</v>
      </c>
      <c r="D296" s="8">
        <v>8.44008</v>
      </c>
      <c r="E296" s="334">
        <v>14.19914</v>
      </c>
      <c r="F296" s="23">
        <v>0.55425094653722062</v>
      </c>
      <c r="G296" s="23">
        <v>0.68234661282831444</v>
      </c>
      <c r="H296" s="24">
        <v>1.6147888153920946</v>
      </c>
      <c r="I296" s="25">
        <v>9</v>
      </c>
      <c r="J296" s="95">
        <v>1681103.2655400001</v>
      </c>
      <c r="K296" s="60">
        <v>1545542.1119599999</v>
      </c>
      <c r="L296" s="96">
        <v>1362574.5929399999</v>
      </c>
      <c r="M296" s="342">
        <f t="shared" si="14"/>
        <v>3.230212034747125</v>
      </c>
      <c r="N296" s="342">
        <f t="shared" si="13"/>
        <v>5.460918815920583</v>
      </c>
      <c r="O296" s="343">
        <f t="shared" si="13"/>
        <v>10.420816646347999</v>
      </c>
      <c r="P296" s="60">
        <v>4614669</v>
      </c>
      <c r="Q296" s="96">
        <v>5281612</v>
      </c>
      <c r="R296" s="342"/>
      <c r="S296" s="342">
        <f t="shared" si="15"/>
        <v>1.8289675814234998</v>
      </c>
      <c r="T296" s="343">
        <f t="shared" si="16"/>
        <v>2.688410280800634</v>
      </c>
      <c r="U296" s="8">
        <f t="shared" si="17"/>
        <v>7.1906046116008744</v>
      </c>
      <c r="Y296">
        <v>12</v>
      </c>
      <c r="Z296">
        <v>5</v>
      </c>
    </row>
    <row r="297" spans="1:26" x14ac:dyDescent="0.25">
      <c r="A297" s="145" t="s">
        <v>39</v>
      </c>
      <c r="B297" t="s">
        <v>40</v>
      </c>
      <c r="C297" s="7">
        <v>11.72161</v>
      </c>
      <c r="D297" s="8">
        <v>16.330069999999999</v>
      </c>
      <c r="E297" s="334">
        <v>23.29898</v>
      </c>
      <c r="F297" s="23">
        <v>0.39315930149527234</v>
      </c>
      <c r="G297" s="23">
        <v>0.42675322273572625</v>
      </c>
      <c r="H297" s="24">
        <v>0.98769452319263307</v>
      </c>
      <c r="I297" s="9">
        <v>7</v>
      </c>
      <c r="J297" s="95">
        <v>1701151.5128800001</v>
      </c>
      <c r="K297" s="60">
        <v>1607828.59567</v>
      </c>
      <c r="L297" s="96">
        <v>1375436.43328</v>
      </c>
      <c r="M297" s="342">
        <f t="shared" si="14"/>
        <v>6.8903974227173066</v>
      </c>
      <c r="N297" s="342">
        <f t="shared" si="13"/>
        <v>10.156598809088278</v>
      </c>
      <c r="O297" s="343">
        <f t="shared" si="13"/>
        <v>16.939336079995336</v>
      </c>
      <c r="P297" s="60">
        <v>8472176</v>
      </c>
      <c r="Q297" s="96">
        <v>9125730</v>
      </c>
      <c r="R297" s="342"/>
      <c r="S297" s="342">
        <f t="shared" si="15"/>
        <v>1.927494188033865</v>
      </c>
      <c r="T297" s="343">
        <f t="shared" si="16"/>
        <v>2.5531086280220872</v>
      </c>
      <c r="U297" s="8">
        <f t="shared" si="17"/>
        <v>10.048938657278029</v>
      </c>
      <c r="Y297">
        <v>4</v>
      </c>
      <c r="Z297">
        <v>6</v>
      </c>
    </row>
    <row r="298" spans="1:26" x14ac:dyDescent="0.25">
      <c r="A298" s="145" t="s">
        <v>41</v>
      </c>
      <c r="B298" t="s">
        <v>42</v>
      </c>
      <c r="C298" s="7">
        <v>9.06</v>
      </c>
      <c r="D298" s="8">
        <v>13.003</v>
      </c>
      <c r="E298" s="334">
        <v>17.241</v>
      </c>
      <c r="F298" s="23">
        <v>0.43520971302428252</v>
      </c>
      <c r="G298" s="23">
        <v>0.32592478658771051</v>
      </c>
      <c r="H298" s="24">
        <v>0.90298013245033093</v>
      </c>
      <c r="I298" s="9">
        <v>8</v>
      </c>
      <c r="J298" s="95">
        <v>1342863.7274799999</v>
      </c>
      <c r="K298" s="60">
        <v>1216943.3606400001</v>
      </c>
      <c r="L298" s="96">
        <v>1313557.5762</v>
      </c>
      <c r="M298" s="342">
        <f t="shared" si="14"/>
        <v>6.7467754282125671</v>
      </c>
      <c r="N298" s="342">
        <f t="shared" si="13"/>
        <v>10.684967288174875</v>
      </c>
      <c r="O298" s="343">
        <f t="shared" si="13"/>
        <v>13.125423896435976</v>
      </c>
      <c r="P298" s="60">
        <v>5438975</v>
      </c>
      <c r="Q298" s="96">
        <v>5583901</v>
      </c>
      <c r="R298" s="342"/>
      <c r="S298" s="342">
        <f t="shared" si="15"/>
        <v>2.3907078079969111</v>
      </c>
      <c r="T298" s="343">
        <f t="shared" si="16"/>
        <v>3.0876263744647336</v>
      </c>
      <c r="U298" s="8">
        <f t="shared" si="17"/>
        <v>6.3786484682234086</v>
      </c>
      <c r="Y298">
        <v>7</v>
      </c>
      <c r="Z298">
        <v>3</v>
      </c>
    </row>
    <row r="299" spans="1:26" ht="15.75" thickBot="1" x14ac:dyDescent="0.3">
      <c r="A299" s="146" t="s">
        <v>43</v>
      </c>
      <c r="B299" s="147" t="s">
        <v>44</v>
      </c>
      <c r="C299" s="148">
        <v>9.3144100000000005</v>
      </c>
      <c r="D299" s="149">
        <v>9.3293300000000006</v>
      </c>
      <c r="E299" s="335">
        <v>11.63532</v>
      </c>
      <c r="F299" s="89">
        <v>1.6018191168308076E-3</v>
      </c>
      <c r="G299" s="89">
        <v>0.24717637815362942</v>
      </c>
      <c r="H299" s="151">
        <v>0.24917412911821568</v>
      </c>
      <c r="I299" s="152">
        <v>10</v>
      </c>
      <c r="J299" s="95">
        <v>929294.85661999998</v>
      </c>
      <c r="K299" s="60">
        <v>893188.47450000001</v>
      </c>
      <c r="L299" s="96">
        <v>836300.85277</v>
      </c>
      <c r="M299" s="344">
        <f t="shared" si="14"/>
        <v>10.023094321083471</v>
      </c>
      <c r="N299" s="344">
        <f t="shared" si="13"/>
        <v>10.444973559720962</v>
      </c>
      <c r="O299" s="345">
        <f t="shared" si="13"/>
        <v>13.912840052071493</v>
      </c>
      <c r="P299" s="60">
        <v>10473991</v>
      </c>
      <c r="Q299" s="96">
        <v>10578174</v>
      </c>
      <c r="R299" s="344"/>
      <c r="S299" s="344">
        <f t="shared" si="15"/>
        <v>0.89071395994134428</v>
      </c>
      <c r="T299" s="345">
        <f t="shared" si="16"/>
        <v>1.0999365296883941</v>
      </c>
      <c r="U299" s="8">
        <f t="shared" si="17"/>
        <v>3.8897457309880217</v>
      </c>
      <c r="Y299">
        <v>6</v>
      </c>
      <c r="Z299">
        <v>15</v>
      </c>
    </row>
    <row r="300" spans="1:26" x14ac:dyDescent="0.25">
      <c r="A300" s="325" t="s">
        <v>45</v>
      </c>
      <c r="B300" s="124" t="s">
        <v>46</v>
      </c>
      <c r="C300" s="125">
        <v>6.3949999999999996</v>
      </c>
      <c r="D300" s="126">
        <v>8.0860000000000003</v>
      </c>
      <c r="E300" s="332">
        <v>8.9179999999999993</v>
      </c>
      <c r="F300" s="128">
        <v>0.26442533229085236</v>
      </c>
      <c r="G300" s="128">
        <v>0.10289389067524103</v>
      </c>
      <c r="H300" s="129">
        <v>0.39452697419859262</v>
      </c>
      <c r="I300" s="130">
        <v>11</v>
      </c>
      <c r="J300" s="95">
        <v>991260.71060999995</v>
      </c>
      <c r="K300" s="60">
        <v>830414.40949999995</v>
      </c>
      <c r="L300" s="96">
        <v>870449.01580000005</v>
      </c>
      <c r="M300" s="338">
        <f t="shared" si="14"/>
        <v>6.4513804809883544</v>
      </c>
      <c r="N300" s="338">
        <f t="shared" si="13"/>
        <v>9.7373069487903674</v>
      </c>
      <c r="O300" s="339">
        <f t="shared" si="13"/>
        <v>10.245287016384033</v>
      </c>
      <c r="P300" s="60">
        <v>10965209</v>
      </c>
      <c r="Q300" s="96">
        <v>10407358</v>
      </c>
      <c r="R300" s="338"/>
      <c r="S300" s="338">
        <f t="shared" si="15"/>
        <v>0.73742324473705878</v>
      </c>
      <c r="T300" s="339">
        <f t="shared" si="16"/>
        <v>0.85689374767352089</v>
      </c>
      <c r="U300" s="8">
        <f t="shared" si="17"/>
        <v>3.7939065353956787</v>
      </c>
      <c r="Y300">
        <v>13</v>
      </c>
      <c r="Z300">
        <v>16</v>
      </c>
    </row>
    <row r="301" spans="1:26" x14ac:dyDescent="0.25">
      <c r="A301" s="326" t="s">
        <v>47</v>
      </c>
      <c r="B301" s="26" t="s">
        <v>48</v>
      </c>
      <c r="C301" s="7">
        <v>1.2901199999999999</v>
      </c>
      <c r="D301" s="8">
        <v>3.0707800000000001</v>
      </c>
      <c r="E301" s="334">
        <v>6.13598</v>
      </c>
      <c r="F301" s="23">
        <v>1.3802281958267451</v>
      </c>
      <c r="G301" s="23">
        <v>0.9981828721041559</v>
      </c>
      <c r="H301" s="24">
        <v>3.7561312126003785</v>
      </c>
      <c r="I301" s="9">
        <v>12</v>
      </c>
      <c r="J301" s="95">
        <v>827430.78969000001</v>
      </c>
      <c r="K301" s="60">
        <v>993907.40922000003</v>
      </c>
      <c r="L301" s="96">
        <v>1011639.96248</v>
      </c>
      <c r="M301" s="342">
        <f t="shared" si="14"/>
        <v>1.5591878089082811</v>
      </c>
      <c r="N301" s="342">
        <f t="shared" si="13"/>
        <v>3.0896036909614053</v>
      </c>
      <c r="O301" s="343">
        <f t="shared" si="13"/>
        <v>6.0653792135275673</v>
      </c>
      <c r="P301" s="60">
        <v>5413392.5</v>
      </c>
      <c r="Q301" s="96">
        <v>5426739.5</v>
      </c>
      <c r="R301" s="342"/>
      <c r="S301" s="342">
        <f t="shared" si="15"/>
        <v>0.56725611527337072</v>
      </c>
      <c r="T301" s="343">
        <f t="shared" si="16"/>
        <v>1.1306936697440515</v>
      </c>
      <c r="U301" s="8">
        <f t="shared" si="17"/>
        <v>4.5061914046192859</v>
      </c>
      <c r="Y301">
        <v>16</v>
      </c>
      <c r="Z301">
        <v>14</v>
      </c>
    </row>
    <row r="302" spans="1:26" s="353" customFormat="1" x14ac:dyDescent="0.25">
      <c r="A302" s="352" t="s">
        <v>49</v>
      </c>
      <c r="B302" s="353" t="s">
        <v>50</v>
      </c>
      <c r="C302" s="354">
        <v>1.15343</v>
      </c>
      <c r="D302" s="355">
        <v>2.2979500000000002</v>
      </c>
      <c r="E302" s="356">
        <v>4.06691</v>
      </c>
      <c r="F302" s="357">
        <v>0.99227521392715656</v>
      </c>
      <c r="G302" s="357">
        <v>0.76979916882438681</v>
      </c>
      <c r="H302" s="358">
        <v>2.5259270176777089</v>
      </c>
      <c r="I302" s="359">
        <v>13</v>
      </c>
      <c r="J302" s="360">
        <v>640410.46200000006</v>
      </c>
      <c r="K302" s="361">
        <v>433331.01539000002</v>
      </c>
      <c r="L302" s="362">
        <v>423013.18634999997</v>
      </c>
      <c r="M302" s="363">
        <f t="shared" si="14"/>
        <v>1.8010792584459681</v>
      </c>
      <c r="N302" s="363">
        <f t="shared" si="13"/>
        <v>5.3029899046848374</v>
      </c>
      <c r="O302" s="364">
        <f t="shared" si="13"/>
        <v>9.6141447388239332</v>
      </c>
      <c r="P302" s="361">
        <v>543358</v>
      </c>
      <c r="Q302" s="362">
        <v>666428</v>
      </c>
      <c r="R302" s="363"/>
      <c r="S302" s="363">
        <f t="shared" si="15"/>
        <v>4.2291638293721636</v>
      </c>
      <c r="T302" s="364">
        <f t="shared" si="16"/>
        <v>6.1025497127971811</v>
      </c>
      <c r="U302" s="8">
        <f t="shared" si="17"/>
        <v>7.8130654803779649</v>
      </c>
      <c r="Y302" s="353">
        <v>15</v>
      </c>
      <c r="Z302" s="353">
        <v>1</v>
      </c>
    </row>
    <row r="303" spans="1:26" x14ac:dyDescent="0.25">
      <c r="A303" s="326" t="s">
        <v>51</v>
      </c>
      <c r="B303" s="26" t="s">
        <v>52</v>
      </c>
      <c r="C303" s="27">
        <v>0.91949000000000003</v>
      </c>
      <c r="D303" s="137">
        <v>1.83622</v>
      </c>
      <c r="E303" s="336">
        <v>3.7979099999999999</v>
      </c>
      <c r="F303" s="29">
        <v>0.99699833603410581</v>
      </c>
      <c r="G303" s="29">
        <v>1.0683305921948349</v>
      </c>
      <c r="H303" s="30">
        <v>3.1304527509815219</v>
      </c>
      <c r="I303" s="31">
        <v>14</v>
      </c>
      <c r="J303" s="95">
        <v>378614.74463999999</v>
      </c>
      <c r="K303" s="60">
        <v>293343.30024999997</v>
      </c>
      <c r="L303" s="96">
        <v>293745.42551999999</v>
      </c>
      <c r="M303" s="346">
        <f t="shared" si="14"/>
        <v>2.4285636336595475</v>
      </c>
      <c r="N303" s="346">
        <f t="shared" si="13"/>
        <v>6.2596282186608425</v>
      </c>
      <c r="O303" s="347">
        <f t="shared" si="13"/>
        <v>12.929256662556655</v>
      </c>
      <c r="P303" s="60">
        <v>2957689</v>
      </c>
      <c r="Q303" s="96">
        <v>2871585</v>
      </c>
      <c r="R303" s="346"/>
      <c r="S303" s="346">
        <f t="shared" si="15"/>
        <v>0.62082930287802407</v>
      </c>
      <c r="T303" s="347">
        <f t="shared" si="16"/>
        <v>1.3225831727077555</v>
      </c>
      <c r="U303" s="8">
        <f t="shared" si="17"/>
        <v>10.500693028897107</v>
      </c>
      <c r="Y303">
        <v>8</v>
      </c>
      <c r="Z303">
        <v>11</v>
      </c>
    </row>
    <row r="304" spans="1:26" x14ac:dyDescent="0.25">
      <c r="A304" s="326" t="s">
        <v>53</v>
      </c>
      <c r="B304" s="26" t="s">
        <v>54</v>
      </c>
      <c r="C304" s="27">
        <v>0.47799999999999998</v>
      </c>
      <c r="D304" s="137">
        <v>1.3080799999999999</v>
      </c>
      <c r="E304" s="336">
        <v>2.3984800000000002</v>
      </c>
      <c r="F304" s="29">
        <v>1.7365690376569036</v>
      </c>
      <c r="G304" s="29">
        <v>0.83358815974558154</v>
      </c>
      <c r="H304" s="30">
        <v>4.0177405857740593</v>
      </c>
      <c r="I304" s="31">
        <v>16</v>
      </c>
      <c r="J304" s="95">
        <v>229620.39449999999</v>
      </c>
      <c r="K304" s="60">
        <v>207426.36786</v>
      </c>
      <c r="L304" s="96">
        <v>222123.36060000001</v>
      </c>
      <c r="M304" s="346">
        <f t="shared" si="14"/>
        <v>2.0816966238597767</v>
      </c>
      <c r="N304" s="346">
        <f t="shared" si="13"/>
        <v>6.306237791729898</v>
      </c>
      <c r="O304" s="347">
        <f t="shared" si="13"/>
        <v>10.797963768967035</v>
      </c>
      <c r="P304" s="60">
        <v>2012647</v>
      </c>
      <c r="Q304" s="96">
        <v>1883708</v>
      </c>
      <c r="R304" s="346"/>
      <c r="S304" s="346">
        <f t="shared" si="15"/>
        <v>0.64993016659155822</v>
      </c>
      <c r="T304" s="347">
        <f t="shared" si="16"/>
        <v>1.2732759005111196</v>
      </c>
      <c r="U304" s="8">
        <f t="shared" si="17"/>
        <v>8.716267145107258</v>
      </c>
      <c r="Y304">
        <v>11</v>
      </c>
      <c r="Z304">
        <v>13</v>
      </c>
    </row>
    <row r="305" spans="1:26" ht="15.75" thickBot="1" x14ac:dyDescent="0.3">
      <c r="A305" s="327" t="s">
        <v>55</v>
      </c>
      <c r="B305" s="82" t="s">
        <v>56</v>
      </c>
      <c r="C305" s="120">
        <v>0.50949999999999995</v>
      </c>
      <c r="D305" s="35">
        <v>1.1180000000000001</v>
      </c>
      <c r="E305" s="337">
        <v>2.3990999999999998</v>
      </c>
      <c r="F305" s="121">
        <v>1.1943081452404323</v>
      </c>
      <c r="G305" s="121">
        <v>1.1458855098389977</v>
      </c>
      <c r="H305" s="139">
        <v>3.7087340529931305</v>
      </c>
      <c r="I305" s="36">
        <v>15</v>
      </c>
      <c r="J305" s="95">
        <v>84204.909180000002</v>
      </c>
      <c r="K305" s="60">
        <v>91892.704960000003</v>
      </c>
      <c r="L305" s="96">
        <v>105282.29544</v>
      </c>
      <c r="M305" s="348">
        <f t="shared" si="14"/>
        <v>6.0507161038659998</v>
      </c>
      <c r="N305" s="348">
        <f t="shared" si="13"/>
        <v>12.16636293911094</v>
      </c>
      <c r="O305" s="349">
        <f t="shared" si="13"/>
        <v>22.787307115347215</v>
      </c>
      <c r="P305" s="60">
        <v>1317997</v>
      </c>
      <c r="Q305" s="96">
        <v>1370286</v>
      </c>
      <c r="R305" s="348"/>
      <c r="S305" s="348">
        <f t="shared" si="15"/>
        <v>0.84825686249665211</v>
      </c>
      <c r="T305" s="349">
        <f t="shared" si="16"/>
        <v>1.7508023872388683</v>
      </c>
      <c r="U305" s="8">
        <f t="shared" si="17"/>
        <v>16.736591011481217</v>
      </c>
      <c r="Y305">
        <v>1</v>
      </c>
      <c r="Z305">
        <v>9</v>
      </c>
    </row>
    <row r="306" spans="1:26" ht="15.75" thickBot="1" x14ac:dyDescent="0.3">
      <c r="C306" s="236">
        <v>360.26418000000007</v>
      </c>
      <c r="D306" s="237">
        <v>468.07481000000007</v>
      </c>
      <c r="E306" s="237">
        <v>659.53672000000006</v>
      </c>
      <c r="F306" s="238">
        <v>0.29925436939081757</v>
      </c>
      <c r="G306" s="238">
        <v>0.40904125987894963</v>
      </c>
      <c r="H306" s="239">
        <v>0.83070301354966769</v>
      </c>
      <c r="I306" s="240"/>
      <c r="J306" s="212">
        <v>51898346.669650003</v>
      </c>
      <c r="K306" s="213">
        <v>51208875.785330012</v>
      </c>
      <c r="L306" s="214">
        <v>49509902.69058001</v>
      </c>
      <c r="M306" s="350">
        <f t="shared" si="14"/>
        <v>6.941727494580892</v>
      </c>
      <c r="N306" s="350">
        <f t="shared" ref="N306" si="18">D306/K306*1000000</f>
        <v>9.1405015794955435</v>
      </c>
      <c r="O306" s="351">
        <f t="shared" ref="O306" si="19">E306/L306*1000000</f>
        <v>13.321309155501261</v>
      </c>
      <c r="P306" s="213">
        <v>333413872.5</v>
      </c>
      <c r="Q306" s="214">
        <v>341736614.5</v>
      </c>
      <c r="R306" s="350"/>
      <c r="S306" s="350">
        <f t="shared" si="15"/>
        <v>1.4038852267612232</v>
      </c>
      <c r="T306" s="351">
        <f t="shared" si="16"/>
        <v>1.9299562646074029</v>
      </c>
    </row>
    <row r="310" spans="1:26" ht="21" x14ac:dyDescent="0.25">
      <c r="A310" s="1" t="s">
        <v>245</v>
      </c>
      <c r="B310" s="1" t="s">
        <v>191</v>
      </c>
    </row>
  </sheetData>
  <sortState xmlns:xlrd2="http://schemas.microsoft.com/office/spreadsheetml/2017/richdata2" ref="AO29:AQ45">
    <sortCondition ref="AQ29:AQ45"/>
  </sortState>
  <mergeCells count="1">
    <mergeCell ref="AY5:BA5"/>
  </mergeCells>
  <phoneticPr fontId="9" type="noConversion"/>
  <conditionalFormatting sqref="C228:Y243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9:D44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45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4:F73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2:G282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7:Z261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7:Z28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7:G19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{7E9BB994-B322-44DA-BD8B-D1F79B667A3A}</x14:id>
        </ext>
      </extLst>
    </cfRule>
  </conditionalFormatting>
  <conditionalFormatting sqref="E177:G19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{4AAC6096-F9FC-4B04-84E8-08FE990712A9}</x14:id>
        </ext>
      </extLst>
    </cfRule>
  </conditionalFormatting>
  <conditionalFormatting sqref="F29:F44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5:F90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90:G299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00:G30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06:G30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H16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7:H23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:H9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{2FA0EC89-3252-4194-9726-D765A64158C8}</x14:id>
        </ext>
      </extLst>
    </cfRule>
  </conditionalFormatting>
  <conditionalFormatting sqref="H290:H299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00:H30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7:I19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4:J73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:I16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7:I22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I306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J45 E29:E45">
    <cfRule type="colorScale" priority="120">
      <colorScale>
        <cfvo type="min"/>
        <cfvo type="max"/>
        <color rgb="FFFCFCFF"/>
        <color rgb="FFF8696B"/>
      </colorScale>
    </cfRule>
  </conditionalFormatting>
  <conditionalFormatting sqref="K29:L45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{F18C10AE-3CF5-4BA3-BDA8-01AA4AEE124B}</x14:id>
        </ext>
      </extLst>
    </cfRule>
  </conditionalFormatting>
  <conditionalFormatting sqref="L54:L73">
    <cfRule type="dataBar" priority="1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{C33EF0E1-39A1-424A-974B-54FFB01EDEED}</x14:id>
        </ext>
      </extLst>
    </cfRule>
  </conditionalFormatting>
  <conditionalFormatting sqref="M45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7:N16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7:N22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:N23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9:N44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90:N299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300:N30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06:N30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O73">
    <cfRule type="colorScale" priority="158">
      <colorScale>
        <cfvo type="min"/>
        <cfvo type="max"/>
        <color rgb="FFFCFCFF"/>
        <color rgb="FF63BE7B"/>
      </colorScale>
    </cfRule>
  </conditionalFormatting>
  <conditionalFormatting sqref="N45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75:N90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{0B99C8E8-CE42-447F-B4EA-2C6399CB0F0C}</x14:id>
        </ext>
      </extLst>
    </cfRule>
  </conditionalFormatting>
  <conditionalFormatting sqref="O7:O16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7:O22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0:O299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00:O30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0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:Q45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P23">
    <cfRule type="colorScale" priority="1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54:P73">
    <cfRule type="dataBar" priority="1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{29F0221F-41F4-4FC3-ADB2-EDB875B2EC40}</x14:id>
        </ext>
      </extLst>
    </cfRule>
  </conditionalFormatting>
  <conditionalFormatting sqref="P177:R19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{FB3BD7AF-3AFF-42C0-99BA-E5A796D13BEC}</x14:id>
        </ext>
      </extLst>
    </cfRule>
  </conditionalFormatting>
  <conditionalFormatting sqref="P177:R19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{9BB0FEC4-32D1-4A22-9EE3-31BA035D8427}</x14:id>
        </ext>
      </extLst>
    </cfRule>
  </conditionalFormatting>
  <conditionalFormatting sqref="Q7:S23">
    <cfRule type="colorScale" priority="1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29:S45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90:S29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300:S30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6:S30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:S44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75:S9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{EB497ED8-2F3D-465D-92A6-A1F49C049383}</x14:id>
        </ext>
      </extLst>
    </cfRule>
  </conditionalFormatting>
  <conditionalFormatting sqref="S177:T19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7:T23">
    <cfRule type="dataBar" priority="1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{B09815CD-BE87-4F95-98B2-62F63E36018F}</x14:id>
        </ext>
      </extLst>
    </cfRule>
  </conditionalFormatting>
  <conditionalFormatting sqref="T75:T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{879F7611-E37C-4B78-B6FA-0EB8E3995A77}</x14:id>
        </ext>
      </extLst>
    </cfRule>
  </conditionalFormatting>
  <conditionalFormatting sqref="T290:T299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300:T30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0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5:U90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90:U30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{4919BAE6-1542-4F38-AA9B-96D978C74B5F}</x14:id>
        </ext>
      </extLst>
    </cfRule>
  </conditionalFormatting>
  <conditionalFormatting sqref="U7:V22">
    <cfRule type="colorScale" priority="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3:V23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9:W45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:W22">
    <cfRule type="colorScale" priority="91">
      <colorScale>
        <cfvo type="min"/>
        <cfvo type="max"/>
        <color rgb="FFFFEF9C"/>
        <color rgb="FF63BE7B"/>
      </colorScale>
    </cfRule>
  </conditionalFormatting>
  <conditionalFormatting sqref="W178:W193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195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29:Y45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9:Y44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Y290:Z30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:Z22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45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29:AD44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7:AE23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45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7:AF23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{AA404103-ACC2-4560-9D52-38E274C616FD}</x14:id>
        </ext>
      </extLst>
    </cfRule>
  </conditionalFormatting>
  <conditionalFormatting sqref="AG29:AH45">
    <cfRule type="colorScale" priority="69">
      <colorScale>
        <cfvo type="min"/>
        <cfvo type="max"/>
        <color rgb="FFFCFCFF"/>
        <color rgb="FFF8696B"/>
      </colorScale>
    </cfRule>
  </conditionalFormatting>
  <conditionalFormatting sqref="AI29:AI4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{D8F93C61-2295-45AE-906B-CED656DCD134}</x14:id>
        </ext>
      </extLst>
    </cfRule>
  </conditionalFormatting>
  <conditionalFormatting sqref="AI56:AI72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75:AK90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{2152F5F9-3BE1-4365-B2B7-29ACFF2A3A91}</x14:id>
        </ext>
      </extLst>
    </cfRule>
  </conditionalFormatting>
  <conditionalFormatting sqref="AL75:AL90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{333727B8-571D-4097-A659-EE7EE259A633}</x14:id>
        </ext>
      </extLst>
    </cfRule>
  </conditionalFormatting>
  <conditionalFormatting sqref="AP29:AQ4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{0D89476F-BD69-4035-9216-540900769644}</x14:id>
        </ext>
      </extLst>
    </cfRule>
  </conditionalFormatting>
  <conditionalFormatting sqref="AV7:AX23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7:BA2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9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29:BC44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C29:BC45 BA29:BA45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29:BD44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29:BD45 AZ30:AZ45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29:BF45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G29:BG45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10" orientation="landscape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9BB994-B322-44DA-BD8B-D1F79B667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E177:G192</xm:sqref>
        </x14:conditionalFormatting>
        <x14:conditionalFormatting xmlns:xm="http://schemas.microsoft.com/office/excel/2006/main">
          <x14:cfRule type="dataBar" id="{4AAC6096-F9FC-4B04-84E8-08FE990712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E177:G193</xm:sqref>
        </x14:conditionalFormatting>
        <x14:conditionalFormatting xmlns:xm="http://schemas.microsoft.com/office/excel/2006/main">
          <x14:cfRule type="dataBar" id="{2FA0EC89-3252-4194-9726-D765A64158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H75:H90</xm:sqref>
        </x14:conditionalFormatting>
        <x14:conditionalFormatting xmlns:xm="http://schemas.microsoft.com/office/excel/2006/main">
          <x14:cfRule type="dataBar" id="{F18C10AE-3CF5-4BA3-BDA8-01AA4AEE1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K29:L45</xm:sqref>
        </x14:conditionalFormatting>
        <x14:conditionalFormatting xmlns:xm="http://schemas.microsoft.com/office/excel/2006/main">
          <x14:cfRule type="dataBar" id="{C33EF0E1-39A1-424A-974B-54FFB01EDE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L54:L73</xm:sqref>
        </x14:conditionalFormatting>
        <x14:conditionalFormatting xmlns:xm="http://schemas.microsoft.com/office/excel/2006/main">
          <x14:cfRule type="dataBar" id="{0B99C8E8-CE42-447F-B4EA-2C6399CB0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N75:N90</xm:sqref>
        </x14:conditionalFormatting>
        <x14:conditionalFormatting xmlns:xm="http://schemas.microsoft.com/office/excel/2006/main">
          <x14:cfRule type="dataBar" id="{29F0221F-41F4-4FC3-ADB2-EDB875B2EC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P54:P73</xm:sqref>
        </x14:conditionalFormatting>
        <x14:conditionalFormatting xmlns:xm="http://schemas.microsoft.com/office/excel/2006/main">
          <x14:cfRule type="dataBar" id="{FB3BD7AF-3AFF-42C0-99BA-E5A796D13B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P177:R192</xm:sqref>
        </x14:conditionalFormatting>
        <x14:conditionalFormatting xmlns:xm="http://schemas.microsoft.com/office/excel/2006/main">
          <x14:cfRule type="dataBar" id="{9BB0FEC4-32D1-4A22-9EE3-31BA035D84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P177:R193</xm:sqref>
        </x14:conditionalFormatting>
        <x14:conditionalFormatting xmlns:xm="http://schemas.microsoft.com/office/excel/2006/main">
          <x14:cfRule type="dataBar" id="{EB497ED8-2F3D-465D-92A6-A1F49C049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S75:S91</xm:sqref>
        </x14:conditionalFormatting>
        <x14:conditionalFormatting xmlns:xm="http://schemas.microsoft.com/office/excel/2006/main">
          <x14:cfRule type="dataBar" id="{B09815CD-BE87-4F95-98B2-62F63E3601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T7:T23</xm:sqref>
        </x14:conditionalFormatting>
        <x14:conditionalFormatting xmlns:xm="http://schemas.microsoft.com/office/excel/2006/main">
          <x14:cfRule type="dataBar" id="{879F7611-E37C-4B78-B6FA-0EB8E3995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T75:T91</xm:sqref>
        </x14:conditionalFormatting>
        <x14:conditionalFormatting xmlns:xm="http://schemas.microsoft.com/office/excel/2006/main">
          <x14:cfRule type="dataBar" id="{4919BAE6-1542-4F38-AA9B-96D978C74B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U290:U305</xm:sqref>
        </x14:conditionalFormatting>
        <x14:conditionalFormatting xmlns:xm="http://schemas.microsoft.com/office/excel/2006/main">
          <x14:cfRule type="dataBar" id="{AA404103-ACC2-4560-9D52-38E274C616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AF7:AF23</xm:sqref>
        </x14:conditionalFormatting>
        <x14:conditionalFormatting xmlns:xm="http://schemas.microsoft.com/office/excel/2006/main">
          <x14:cfRule type="dataBar" id="{D8F93C61-2295-45AE-906B-CED656DCD1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AI29:AI45</xm:sqref>
        </x14:conditionalFormatting>
        <x14:conditionalFormatting xmlns:xm="http://schemas.microsoft.com/office/excel/2006/main">
          <x14:cfRule type="dataBar" id="{2152F5F9-3BE1-4365-B2B7-29ACFF2A3A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AK75:AK90</xm:sqref>
        </x14:conditionalFormatting>
        <x14:conditionalFormatting xmlns:xm="http://schemas.microsoft.com/office/excel/2006/main">
          <x14:cfRule type="dataBar" id="{333727B8-571D-4097-A659-EE7EE259A6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AL75:AL90</xm:sqref>
        </x14:conditionalFormatting>
        <x14:conditionalFormatting xmlns:xm="http://schemas.microsoft.com/office/excel/2006/main">
          <x14:cfRule type="dataBar" id="{0D89476F-BD69-4035-9216-5409007696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AP29:AQ45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5D7FC31-E74E-4E15-A97E-4B3CFEBCAA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RECAP_data_traitees!Q29:S29</xm:f>
              <xm:sqref>T29</xm:sqref>
            </x14:sparkline>
            <x14:sparkline>
              <xm:f>RECAP_data_traitees!Q30:S30</xm:f>
              <xm:sqref>T30</xm:sqref>
            </x14:sparkline>
            <x14:sparkline>
              <xm:f>RECAP_data_traitees!Q31:S31</xm:f>
              <xm:sqref>T31</xm:sqref>
            </x14:sparkline>
            <x14:sparkline>
              <xm:f>RECAP_data_traitees!Q32:S32</xm:f>
              <xm:sqref>T32</xm:sqref>
            </x14:sparkline>
            <x14:sparkline>
              <xm:f>RECAP_data_traitees!Q33:S33</xm:f>
              <xm:sqref>T33</xm:sqref>
            </x14:sparkline>
            <x14:sparkline>
              <xm:f>RECAP_data_traitees!Q34:S34</xm:f>
              <xm:sqref>T34</xm:sqref>
            </x14:sparkline>
            <x14:sparkline>
              <xm:f>RECAP_data_traitees!Q35:S35</xm:f>
              <xm:sqref>T35</xm:sqref>
            </x14:sparkline>
            <x14:sparkline>
              <xm:f>RECAP_data_traitees!Q36:S36</xm:f>
              <xm:sqref>T36</xm:sqref>
            </x14:sparkline>
            <x14:sparkline>
              <xm:f>RECAP_data_traitees!Q37:S37</xm:f>
              <xm:sqref>T37</xm:sqref>
            </x14:sparkline>
            <x14:sparkline>
              <xm:f>RECAP_data_traitees!Q38:S38</xm:f>
              <xm:sqref>T38</xm:sqref>
            </x14:sparkline>
            <x14:sparkline>
              <xm:f>RECAP_data_traitees!Q39:S39</xm:f>
              <xm:sqref>T39</xm:sqref>
            </x14:sparkline>
            <x14:sparkline>
              <xm:f>RECAP_data_traitees!Q40:S40</xm:f>
              <xm:sqref>T40</xm:sqref>
            </x14:sparkline>
            <x14:sparkline>
              <xm:f>RECAP_data_traitees!Q41:S41</xm:f>
              <xm:sqref>T41</xm:sqref>
            </x14:sparkline>
            <x14:sparkline>
              <xm:f>RECAP_data_traitees!Q42:S42</xm:f>
              <xm:sqref>T42</xm:sqref>
            </x14:sparkline>
            <x14:sparkline>
              <xm:f>RECAP_data_traitees!Q43:S43</xm:f>
              <xm:sqref>T43</xm:sqref>
            </x14:sparkline>
            <x14:sparkline>
              <xm:f>RECAP_data_traitees!Q44:S44</xm:f>
              <xm:sqref>T44</xm:sqref>
            </x14:sparkline>
          </x14:sparklines>
        </x14:sparklineGroup>
        <x14:sparklineGroup displayEmptyCellsAs="gap" xr2:uid="{C56EE82F-FA53-4088-9C94-30E76094E9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RECAP_data_traitees!Q45:S45</xm:f>
              <xm:sqref>T45</xm:sqref>
            </x14:sparkline>
          </x14:sparklines>
        </x14:sparklineGroup>
        <x14:sparklineGroup displayEmptyCellsAs="gap" xr2:uid="{794CBE5D-D955-40F6-B575-BF6000ACDD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RECAP_data_traitees!D54:F54</xm:f>
              <xm:sqref>G54</xm:sqref>
            </x14:sparkline>
            <x14:sparkline>
              <xm:f>RECAP_data_traitees!D55:F55</xm:f>
              <xm:sqref>G55</xm:sqref>
            </x14:sparkline>
            <x14:sparkline>
              <xm:f>RECAP_data_traitees!D56:F56</xm:f>
              <xm:sqref>G56</xm:sqref>
            </x14:sparkline>
            <x14:sparkline>
              <xm:f>RECAP_data_traitees!D57:F57</xm:f>
              <xm:sqref>G57</xm:sqref>
            </x14:sparkline>
            <x14:sparkline>
              <xm:f>RECAP_data_traitees!D58:F58</xm:f>
              <xm:sqref>G58</xm:sqref>
            </x14:sparkline>
            <x14:sparkline>
              <xm:f>RECAP_data_traitees!D59:F59</xm:f>
              <xm:sqref>G59</xm:sqref>
            </x14:sparkline>
            <x14:sparkline>
              <xm:f>RECAP_data_traitees!D60:F60</xm:f>
              <xm:sqref>G60</xm:sqref>
            </x14:sparkline>
            <x14:sparkline>
              <xm:f>RECAP_data_traitees!D61:F61</xm:f>
              <xm:sqref>G61</xm:sqref>
            </x14:sparkline>
            <x14:sparkline>
              <xm:f>RECAP_data_traitees!D62:F62</xm:f>
              <xm:sqref>G62</xm:sqref>
            </x14:sparkline>
            <x14:sparkline>
              <xm:f>RECAP_data_traitees!D63:F63</xm:f>
              <xm:sqref>G63</xm:sqref>
            </x14:sparkline>
            <x14:sparkline>
              <xm:f>RECAP_data_traitees!D64:F64</xm:f>
              <xm:sqref>G64</xm:sqref>
            </x14:sparkline>
            <x14:sparkline>
              <xm:f>RECAP_data_traitees!D65:F65</xm:f>
              <xm:sqref>G65</xm:sqref>
            </x14:sparkline>
            <x14:sparkline>
              <xm:f>RECAP_data_traitees!D66:F66</xm:f>
              <xm:sqref>G66</xm:sqref>
            </x14:sparkline>
            <x14:sparkline>
              <xm:f>RECAP_data_traitees!D67:F67</xm:f>
              <xm:sqref>G67</xm:sqref>
            </x14:sparkline>
            <x14:sparkline>
              <xm:f>RECAP_data_traitees!D68:F68</xm:f>
              <xm:sqref>G68</xm:sqref>
            </x14:sparkline>
            <x14:sparkline>
              <xm:f>RECAP_data_traitees!D69:F69</xm:f>
              <xm:sqref>G69</xm:sqref>
            </x14:sparkline>
          </x14:sparklines>
        </x14:sparklineGroup>
        <x14:sparklineGroup displayEmptyCellsAs="gap" xr2:uid="{249DE226-FB72-41C9-BF6B-FFC57136C4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RECAP_data_traitees!H54:J54</xm:f>
              <xm:sqref>K54</xm:sqref>
            </x14:sparkline>
            <x14:sparkline>
              <xm:f>RECAP_data_traitees!H55:J55</xm:f>
              <xm:sqref>K55</xm:sqref>
            </x14:sparkline>
            <x14:sparkline>
              <xm:f>RECAP_data_traitees!H56:J56</xm:f>
              <xm:sqref>K56</xm:sqref>
            </x14:sparkline>
            <x14:sparkline>
              <xm:f>RECAP_data_traitees!H57:J57</xm:f>
              <xm:sqref>K57</xm:sqref>
            </x14:sparkline>
            <x14:sparkline>
              <xm:f>RECAP_data_traitees!H58:J58</xm:f>
              <xm:sqref>K58</xm:sqref>
            </x14:sparkline>
            <x14:sparkline>
              <xm:f>RECAP_data_traitees!H59:J59</xm:f>
              <xm:sqref>K59</xm:sqref>
            </x14:sparkline>
            <x14:sparkline>
              <xm:f>RECAP_data_traitees!H60:J60</xm:f>
              <xm:sqref>K60</xm:sqref>
            </x14:sparkline>
            <x14:sparkline>
              <xm:f>RECAP_data_traitees!H61:J61</xm:f>
              <xm:sqref>K61</xm:sqref>
            </x14:sparkline>
            <x14:sparkline>
              <xm:f>RECAP_data_traitees!H62:J62</xm:f>
              <xm:sqref>K62</xm:sqref>
            </x14:sparkline>
            <x14:sparkline>
              <xm:f>RECAP_data_traitees!H63:J63</xm:f>
              <xm:sqref>K63</xm:sqref>
            </x14:sparkline>
            <x14:sparkline>
              <xm:f>RECAP_data_traitees!H64:J64</xm:f>
              <xm:sqref>K64</xm:sqref>
            </x14:sparkline>
            <x14:sparkline>
              <xm:f>RECAP_data_traitees!H65:J65</xm:f>
              <xm:sqref>K65</xm:sqref>
            </x14:sparkline>
            <x14:sparkline>
              <xm:f>RECAP_data_traitees!H66:J66</xm:f>
              <xm:sqref>K66</xm:sqref>
            </x14:sparkline>
            <x14:sparkline>
              <xm:f>RECAP_data_traitees!H67:J67</xm:f>
              <xm:sqref>K67</xm:sqref>
            </x14:sparkline>
            <x14:sparkline>
              <xm:f>RECAP_data_traitees!H68:J68</xm:f>
              <xm:sqref>K68</xm:sqref>
            </x14:sparkline>
            <x14:sparkline>
              <xm:f>RECAP_data_traitees!H69:J69</xm:f>
              <xm:sqref>K69</xm:sqref>
            </x14:sparkline>
            <x14:sparkline>
              <xm:f>RECAP_data_traitees!H70:J70</xm:f>
              <xm:sqref>K70</xm:sqref>
            </x14:sparkline>
            <x14:sparkline>
              <xm:f>RECAP_data_traitees!H71:J71</xm:f>
              <xm:sqref>K71</xm:sqref>
            </x14:sparkline>
            <x14:sparkline>
              <xm:f>RECAP_data_traitees!H72:J72</xm:f>
              <xm:sqref>K72</xm:sqref>
            </x14:sparkline>
            <x14:sparkline>
              <xm:f>RECAP_data_traitees!H73:J73</xm:f>
              <xm:sqref>K73</xm:sqref>
            </x14:sparkline>
          </x14:sparklines>
        </x14:sparklineGroup>
        <x14:sparklineGroup displayEmptyCellsAs="gap" xr2:uid="{6E718C06-6009-4422-8454-19B312300F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RECAP_data_traitees!D70:F70</xm:f>
              <xm:sqref>G70</xm:sqref>
            </x14:sparkline>
            <x14:sparkline>
              <xm:f>RECAP_data_traitees!D71:F71</xm:f>
              <xm:sqref>G71</xm:sqref>
            </x14:sparkline>
            <x14:sparkline>
              <xm:f>RECAP_data_traitees!D72:F72</xm:f>
              <xm:sqref>G72</xm:sqref>
            </x14:sparkline>
            <x14:sparkline>
              <xm:f>RECAP_data_traitees!D73:F73</xm:f>
              <xm:sqref>G73</xm:sqref>
            </x14:sparkline>
          </x14:sparklines>
        </x14:sparklineGroup>
        <x14:sparklineGroup displayEmptyCellsAs="gap" xr2:uid="{00F6A000-8E1D-46BE-8355-4A1FE590B9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RECAP_data_traitees!W45:Y45</xm:f>
              <xm:sqref>Z45</xm:sqref>
            </x14:sparkline>
          </x14:sparklines>
        </x14:sparklineGroup>
        <x14:sparklineGroup displayEmptyCellsAs="gap" xr2:uid="{8413E1E4-F22F-45F5-ACC4-41419905E9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RECAP_data_traitees!W29:Y29</xm:f>
              <xm:sqref>Z29</xm:sqref>
            </x14:sparkline>
            <x14:sparkline>
              <xm:f>RECAP_data_traitees!W30:Y30</xm:f>
              <xm:sqref>Z30</xm:sqref>
            </x14:sparkline>
            <x14:sparkline>
              <xm:f>RECAP_data_traitees!W31:Y31</xm:f>
              <xm:sqref>Z31</xm:sqref>
            </x14:sparkline>
            <x14:sparkline>
              <xm:f>RECAP_data_traitees!W32:Y32</xm:f>
              <xm:sqref>Z32</xm:sqref>
            </x14:sparkline>
            <x14:sparkline>
              <xm:f>RECAP_data_traitees!W33:Y33</xm:f>
              <xm:sqref>Z33</xm:sqref>
            </x14:sparkline>
            <x14:sparkline>
              <xm:f>RECAP_data_traitees!W34:Y34</xm:f>
              <xm:sqref>Z34</xm:sqref>
            </x14:sparkline>
            <x14:sparkline>
              <xm:f>RECAP_data_traitees!W35:Y35</xm:f>
              <xm:sqref>Z35</xm:sqref>
            </x14:sparkline>
            <x14:sparkline>
              <xm:f>RECAP_data_traitees!W36:Y36</xm:f>
              <xm:sqref>Z36</xm:sqref>
            </x14:sparkline>
            <x14:sparkline>
              <xm:f>RECAP_data_traitees!W37:Y37</xm:f>
              <xm:sqref>Z37</xm:sqref>
            </x14:sparkline>
            <x14:sparkline>
              <xm:f>RECAP_data_traitees!W38:Y38</xm:f>
              <xm:sqref>Z38</xm:sqref>
            </x14:sparkline>
            <x14:sparkline>
              <xm:f>RECAP_data_traitees!W39:Y39</xm:f>
              <xm:sqref>Z39</xm:sqref>
            </x14:sparkline>
            <x14:sparkline>
              <xm:f>RECAP_data_traitees!W40:Y40</xm:f>
              <xm:sqref>Z40</xm:sqref>
            </x14:sparkline>
            <x14:sparkline>
              <xm:f>RECAP_data_traitees!W41:Y41</xm:f>
              <xm:sqref>Z41</xm:sqref>
            </x14:sparkline>
            <x14:sparkline>
              <xm:f>RECAP_data_traitees!W42:Y42</xm:f>
              <xm:sqref>Z42</xm:sqref>
            </x14:sparkline>
            <x14:sparkline>
              <xm:f>RECAP_data_traitees!W43:Y43</xm:f>
              <xm:sqref>Z43</xm:sqref>
            </x14:sparkline>
            <x14:sparkline>
              <xm:f>RECAP_data_traitees!W44:Y44</xm:f>
              <xm:sqref>Z44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000C-6903-47D2-973A-5B7C9CD9B82F}">
  <sheetPr>
    <tabColor theme="0" tint="-0.249977111117893"/>
  </sheetPr>
  <dimension ref="A3:R34"/>
  <sheetViews>
    <sheetView workbookViewId="0">
      <selection activeCell="D29" sqref="D29"/>
    </sheetView>
  </sheetViews>
  <sheetFormatPr baseColWidth="10" defaultRowHeight="15" x14ac:dyDescent="0.25"/>
  <cols>
    <col min="6" max="6" width="19.7109375" customWidth="1"/>
  </cols>
  <sheetData>
    <row r="3" spans="1:18" x14ac:dyDescent="0.25">
      <c r="A3" s="462" t="s">
        <v>376</v>
      </c>
      <c r="B3" s="462" t="s">
        <v>39</v>
      </c>
      <c r="C3" s="462" t="s">
        <v>35</v>
      </c>
      <c r="D3" s="462" t="s">
        <v>25</v>
      </c>
      <c r="E3" s="462" t="s">
        <v>31</v>
      </c>
      <c r="F3" s="462" t="s">
        <v>55</v>
      </c>
      <c r="G3" s="462" t="s">
        <v>41</v>
      </c>
      <c r="H3" s="462" t="s">
        <v>27</v>
      </c>
      <c r="I3" s="462" t="s">
        <v>45</v>
      </c>
      <c r="J3" s="462" t="s">
        <v>37</v>
      </c>
      <c r="K3" s="462" t="s">
        <v>29</v>
      </c>
      <c r="L3" s="462" t="s">
        <v>51</v>
      </c>
      <c r="M3" s="462" t="s">
        <v>49</v>
      </c>
      <c r="N3" s="462" t="s">
        <v>53</v>
      </c>
      <c r="O3" s="462" t="s">
        <v>33</v>
      </c>
      <c r="P3" s="462" t="s">
        <v>43</v>
      </c>
      <c r="Q3" s="462" t="s">
        <v>47</v>
      </c>
      <c r="R3" t="s">
        <v>389</v>
      </c>
    </row>
    <row r="4" spans="1:18" x14ac:dyDescent="0.25">
      <c r="A4" s="462" t="s">
        <v>314</v>
      </c>
      <c r="B4" t="s">
        <v>40</v>
      </c>
      <c r="C4" t="s">
        <v>36</v>
      </c>
      <c r="D4" t="s">
        <v>26</v>
      </c>
      <c r="E4" t="s">
        <v>32</v>
      </c>
      <c r="F4" t="s">
        <v>56</v>
      </c>
      <c r="G4" t="s">
        <v>42</v>
      </c>
      <c r="H4" t="s">
        <v>28</v>
      </c>
      <c r="I4" t="s">
        <v>46</v>
      </c>
      <c r="J4" t="s">
        <v>38</v>
      </c>
      <c r="K4" t="s">
        <v>30</v>
      </c>
      <c r="L4" t="s">
        <v>52</v>
      </c>
      <c r="M4" t="s">
        <v>50</v>
      </c>
      <c r="N4" t="s">
        <v>54</v>
      </c>
      <c r="O4" t="s">
        <v>34</v>
      </c>
      <c r="P4" t="s">
        <v>44</v>
      </c>
      <c r="Q4" t="s">
        <v>408</v>
      </c>
      <c r="R4" t="s">
        <v>389</v>
      </c>
    </row>
    <row r="5" spans="1:18" x14ac:dyDescent="0.25">
      <c r="A5" s="462" t="s">
        <v>356</v>
      </c>
      <c r="B5" s="402" t="s">
        <v>357</v>
      </c>
      <c r="C5" s="402" t="s">
        <v>358</v>
      </c>
      <c r="D5" s="402" t="s">
        <v>360</v>
      </c>
      <c r="E5" s="402" t="s">
        <v>361</v>
      </c>
      <c r="F5" s="402" t="s">
        <v>362</v>
      </c>
      <c r="G5" s="402" t="s">
        <v>363</v>
      </c>
      <c r="H5" s="402" t="s">
        <v>364</v>
      </c>
      <c r="I5" s="402" t="s">
        <v>365</v>
      </c>
      <c r="J5" s="402" t="s">
        <v>367</v>
      </c>
      <c r="K5" s="402" t="s">
        <v>368</v>
      </c>
      <c r="L5" s="402" t="s">
        <v>369</v>
      </c>
      <c r="M5" s="402" t="s">
        <v>370</v>
      </c>
      <c r="N5" s="402" t="s">
        <v>371</v>
      </c>
      <c r="O5" s="402" t="s">
        <v>372</v>
      </c>
      <c r="P5" s="402" t="s">
        <v>373</v>
      </c>
      <c r="Q5" s="402" t="s">
        <v>374</v>
      </c>
      <c r="R5" t="s">
        <v>380</v>
      </c>
    </row>
    <row r="6" spans="1:18" x14ac:dyDescent="0.25">
      <c r="A6" s="462" t="s">
        <v>331</v>
      </c>
      <c r="B6" s="404">
        <v>0.33958790214695739</v>
      </c>
      <c r="C6" s="404">
        <v>0.32485926683253119</v>
      </c>
      <c r="D6" s="404">
        <v>0.3140707452224531</v>
      </c>
      <c r="E6" s="404">
        <v>0.11900878122409266</v>
      </c>
      <c r="F6" s="404">
        <v>5.0004437085220788E-2</v>
      </c>
      <c r="G6" s="404">
        <v>0.30998924630080471</v>
      </c>
      <c r="H6" s="404">
        <v>0.24740516147958233</v>
      </c>
      <c r="I6" s="404">
        <v>2.339257171165449E-2</v>
      </c>
      <c r="J6" s="404">
        <v>0.82762670403522276</v>
      </c>
      <c r="K6" s="404">
        <v>0.18753499450429567</v>
      </c>
      <c r="L6" s="404">
        <v>2.6157280047986797E-2</v>
      </c>
      <c r="M6" s="404">
        <v>1</v>
      </c>
      <c r="N6" s="404">
        <v>0</v>
      </c>
      <c r="O6" s="404">
        <v>0.39238307622352842</v>
      </c>
      <c r="P6" s="404">
        <v>5.8988499169016412E-2</v>
      </c>
      <c r="Q6" s="404">
        <v>2.3351555107575604E-2</v>
      </c>
      <c r="R6" s="55">
        <v>0.23924275372202242</v>
      </c>
    </row>
    <row r="17" spans="2:6" x14ac:dyDescent="0.25">
      <c r="B17" s="462" t="s">
        <v>313</v>
      </c>
      <c r="C17" s="462" t="s">
        <v>409</v>
      </c>
      <c r="D17" s="462" t="s">
        <v>410</v>
      </c>
      <c r="E17" s="462" t="s">
        <v>331</v>
      </c>
      <c r="F17" s="462" t="s">
        <v>411</v>
      </c>
    </row>
    <row r="18" spans="2:6" x14ac:dyDescent="0.25">
      <c r="B18" s="462" t="s">
        <v>39</v>
      </c>
      <c r="C18" t="s">
        <v>40</v>
      </c>
      <c r="D18" s="402" t="s">
        <v>357</v>
      </c>
      <c r="E18" s="406">
        <v>0.33958790214695739</v>
      </c>
      <c r="F18" t="str">
        <f>C18&amp;" "&amp;D18</f>
        <v>Autriche :at:</v>
      </c>
    </row>
    <row r="19" spans="2:6" x14ac:dyDescent="0.25">
      <c r="B19" s="462" t="s">
        <v>35</v>
      </c>
      <c r="C19" t="s">
        <v>36</v>
      </c>
      <c r="D19" s="402" t="s">
        <v>358</v>
      </c>
      <c r="E19" s="406">
        <v>0.32485926683253119</v>
      </c>
      <c r="F19" t="str">
        <f t="shared" ref="F19:F34" si="0">C19&amp;" "&amp;D19</f>
        <v>Belgique :be:</v>
      </c>
    </row>
    <row r="20" spans="2:6" x14ac:dyDescent="0.25">
      <c r="B20" s="462" t="s">
        <v>25</v>
      </c>
      <c r="C20" t="s">
        <v>26</v>
      </c>
      <c r="D20" s="402" t="s">
        <v>360</v>
      </c>
      <c r="E20" s="406">
        <v>0.3140707452224531</v>
      </c>
      <c r="F20" t="str">
        <f t="shared" si="0"/>
        <v>Allemagne :de:</v>
      </c>
    </row>
    <row r="21" spans="2:6" x14ac:dyDescent="0.25">
      <c r="B21" s="462" t="s">
        <v>31</v>
      </c>
      <c r="C21" t="s">
        <v>32</v>
      </c>
      <c r="D21" s="402" t="s">
        <v>361</v>
      </c>
      <c r="E21" s="406">
        <v>0.11900878122409266</v>
      </c>
      <c r="F21" t="str">
        <f t="shared" si="0"/>
        <v>Espagne :es:</v>
      </c>
    </row>
    <row r="22" spans="2:6" x14ac:dyDescent="0.25">
      <c r="B22" s="462" t="s">
        <v>55</v>
      </c>
      <c r="C22" t="s">
        <v>56</v>
      </c>
      <c r="D22" s="402" t="s">
        <v>362</v>
      </c>
      <c r="E22" s="406">
        <v>5.0004437085220788E-2</v>
      </c>
      <c r="F22" t="str">
        <f t="shared" si="0"/>
        <v>Estonie :ee:</v>
      </c>
    </row>
    <row r="23" spans="2:6" x14ac:dyDescent="0.25">
      <c r="B23" s="462" t="s">
        <v>41</v>
      </c>
      <c r="C23" t="s">
        <v>42</v>
      </c>
      <c r="D23" s="402" t="s">
        <v>363</v>
      </c>
      <c r="E23" s="406">
        <v>0.30998924630080471</v>
      </c>
      <c r="F23" t="str">
        <f t="shared" si="0"/>
        <v>Finlande :fi:</v>
      </c>
    </row>
    <row r="24" spans="2:6" x14ac:dyDescent="0.25">
      <c r="B24" s="462" t="s">
        <v>27</v>
      </c>
      <c r="C24" t="s">
        <v>28</v>
      </c>
      <c r="D24" s="402" t="s">
        <v>364</v>
      </c>
      <c r="E24" s="406">
        <v>0.24740516147958233</v>
      </c>
      <c r="F24" t="str">
        <f t="shared" si="0"/>
        <v>France :fr:</v>
      </c>
    </row>
    <row r="25" spans="2:6" x14ac:dyDescent="0.25">
      <c r="B25" s="462" t="s">
        <v>45</v>
      </c>
      <c r="C25" t="s">
        <v>46</v>
      </c>
      <c r="D25" s="402" t="s">
        <v>365</v>
      </c>
      <c r="E25" s="406">
        <v>2.339257171165449E-2</v>
      </c>
      <c r="F25" t="str">
        <f t="shared" si="0"/>
        <v>GrÃ¨ce :gr:</v>
      </c>
    </row>
    <row r="26" spans="2:6" x14ac:dyDescent="0.25">
      <c r="B26" s="462" t="s">
        <v>37</v>
      </c>
      <c r="C26" t="s">
        <v>38</v>
      </c>
      <c r="D26" s="402" t="s">
        <v>367</v>
      </c>
      <c r="E26" s="406">
        <v>0.82762670403522276</v>
      </c>
      <c r="F26" t="str">
        <f t="shared" si="0"/>
        <v>Irlande :ie:</v>
      </c>
    </row>
    <row r="27" spans="2:6" x14ac:dyDescent="0.25">
      <c r="B27" s="462" t="s">
        <v>29</v>
      </c>
      <c r="C27" t="s">
        <v>30</v>
      </c>
      <c r="D27" s="402" t="s">
        <v>368</v>
      </c>
      <c r="E27" s="406">
        <v>0.18753499450429567</v>
      </c>
      <c r="F27" t="str">
        <f t="shared" si="0"/>
        <v>Italie :it:</v>
      </c>
    </row>
    <row r="28" spans="2:6" x14ac:dyDescent="0.25">
      <c r="B28" s="462" t="s">
        <v>51</v>
      </c>
      <c r="C28" t="s">
        <v>52</v>
      </c>
      <c r="D28" s="402" t="s">
        <v>369</v>
      </c>
      <c r="E28" s="406">
        <v>2.6157280047986797E-2</v>
      </c>
      <c r="F28" t="str">
        <f t="shared" si="0"/>
        <v>Lituanie :lt:</v>
      </c>
    </row>
    <row r="29" spans="2:6" x14ac:dyDescent="0.25">
      <c r="B29" s="462" t="s">
        <v>49</v>
      </c>
      <c r="C29" t="s">
        <v>50</v>
      </c>
      <c r="D29" s="402" t="s">
        <v>370</v>
      </c>
      <c r="E29" s="406">
        <v>1</v>
      </c>
      <c r="F29" t="str">
        <f t="shared" si="0"/>
        <v>Luxembourg :lu:</v>
      </c>
    </row>
    <row r="30" spans="2:6" x14ac:dyDescent="0.25">
      <c r="B30" s="462" t="s">
        <v>53</v>
      </c>
      <c r="C30" t="s">
        <v>54</v>
      </c>
      <c r="D30" s="402" t="s">
        <v>371</v>
      </c>
      <c r="E30" s="406">
        <v>0</v>
      </c>
      <c r="F30" t="str">
        <f t="shared" si="0"/>
        <v>Lettonie :lv:</v>
      </c>
    </row>
    <row r="31" spans="2:6" x14ac:dyDescent="0.25">
      <c r="B31" s="462" t="s">
        <v>33</v>
      </c>
      <c r="C31" t="s">
        <v>34</v>
      </c>
      <c r="D31" s="402" t="s">
        <v>372</v>
      </c>
      <c r="E31" s="406">
        <v>0.39238307622352842</v>
      </c>
      <c r="F31" t="str">
        <f t="shared" si="0"/>
        <v>Pays-Bas :nl:</v>
      </c>
    </row>
    <row r="32" spans="2:6" x14ac:dyDescent="0.25">
      <c r="B32" s="462" t="s">
        <v>43</v>
      </c>
      <c r="C32" t="s">
        <v>44</v>
      </c>
      <c r="D32" s="402" t="s">
        <v>373</v>
      </c>
      <c r="E32" s="406">
        <v>5.8988499169016412E-2</v>
      </c>
      <c r="F32" t="str">
        <f t="shared" si="0"/>
        <v>Portugal :pt:</v>
      </c>
    </row>
    <row r="33" spans="2:6" x14ac:dyDescent="0.25">
      <c r="B33" s="462" t="s">
        <v>47</v>
      </c>
      <c r="C33" t="s">
        <v>408</v>
      </c>
      <c r="D33" s="402" t="s">
        <v>374</v>
      </c>
      <c r="E33" s="406">
        <v>2.3351555107575604E-2</v>
      </c>
      <c r="F33" t="str">
        <f t="shared" si="0"/>
        <v>RepSlovaque :sk:</v>
      </c>
    </row>
    <row r="34" spans="2:6" x14ac:dyDescent="0.25">
      <c r="B34" t="s">
        <v>389</v>
      </c>
      <c r="C34" t="s">
        <v>389</v>
      </c>
      <c r="D34" t="s">
        <v>380</v>
      </c>
      <c r="E34" s="407">
        <v>0.23924275372202242</v>
      </c>
      <c r="F34" t="str">
        <f t="shared" si="0"/>
        <v xml:space="preserve">16Pays :eu: </v>
      </c>
    </row>
  </sheetData>
  <conditionalFormatting sqref="B6:Q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:E3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3244-BD04-4815-B8CD-3D557A5E5857}">
  <sheetPr codeName="Feuil3">
    <tabColor theme="0" tint="-0.249977111117893"/>
  </sheetPr>
  <dimension ref="A1:P22"/>
  <sheetViews>
    <sheetView workbookViewId="0">
      <selection activeCell="D29" sqref="D29"/>
    </sheetView>
  </sheetViews>
  <sheetFormatPr baseColWidth="10" defaultRowHeight="15" x14ac:dyDescent="0.25"/>
  <cols>
    <col min="1" max="1" width="5.28515625" customWidth="1"/>
    <col min="2" max="2" width="6.28515625" customWidth="1"/>
    <col min="3" max="3" width="13.28515625" customWidth="1"/>
    <col min="4" max="4" width="16.28515625" customWidth="1"/>
    <col min="5" max="5" width="8.42578125" customWidth="1"/>
    <col min="8" max="8" width="11" customWidth="1"/>
    <col min="9" max="9" width="12" customWidth="1"/>
    <col min="11" max="11" width="11.42578125" customWidth="1"/>
    <col min="12" max="12" width="12.28515625" customWidth="1"/>
    <col min="13" max="14" width="5.85546875" customWidth="1"/>
    <col min="15" max="15" width="12.85546875" customWidth="1"/>
    <col min="16" max="16" width="7.42578125" customWidth="1"/>
    <col min="17" max="17" width="11.42578125" customWidth="1"/>
  </cols>
  <sheetData>
    <row r="1" spans="1:16" s="13" customFormat="1" x14ac:dyDescent="0.25">
      <c r="C1" s="178" t="s">
        <v>131</v>
      </c>
      <c r="F1" s="178" t="s">
        <v>132</v>
      </c>
      <c r="H1" s="178" t="s">
        <v>130</v>
      </c>
    </row>
    <row r="2" spans="1:16" ht="45" x14ac:dyDescent="0.25">
      <c r="A2" s="110" t="s">
        <v>164</v>
      </c>
      <c r="B2" s="110" t="s">
        <v>107</v>
      </c>
      <c r="C2" s="13" t="s">
        <v>165</v>
      </c>
      <c r="D2" s="13" t="s">
        <v>166</v>
      </c>
      <c r="E2" s="110" t="s">
        <v>167</v>
      </c>
      <c r="F2" s="13" t="s">
        <v>168</v>
      </c>
      <c r="G2" s="13" t="s">
        <v>169</v>
      </c>
      <c r="H2" s="13" t="s">
        <v>170</v>
      </c>
      <c r="I2" s="13" t="s">
        <v>171</v>
      </c>
      <c r="J2" s="13" t="s">
        <v>172</v>
      </c>
      <c r="K2" s="13" t="s">
        <v>173</v>
      </c>
      <c r="L2" s="13" t="s">
        <v>174</v>
      </c>
      <c r="M2" s="118" t="s">
        <v>175</v>
      </c>
      <c r="N2" s="13" t="s">
        <v>176</v>
      </c>
      <c r="O2" s="110" t="s">
        <v>177</v>
      </c>
      <c r="P2" s="110" t="s">
        <v>178</v>
      </c>
    </row>
    <row r="3" spans="1:16" x14ac:dyDescent="0.25">
      <c r="A3">
        <v>1</v>
      </c>
      <c r="B3" s="179" t="s">
        <v>25</v>
      </c>
      <c r="C3" s="180">
        <v>0.51132848311339618</v>
      </c>
      <c r="D3" s="180">
        <v>0.50632386825849973</v>
      </c>
      <c r="E3" s="180"/>
      <c r="F3" s="180">
        <v>0.48867151688660382</v>
      </c>
      <c r="G3" s="180">
        <v>0.49367613174150021</v>
      </c>
      <c r="H3" s="181">
        <v>82488493</v>
      </c>
      <c r="I3" s="181">
        <v>83620575</v>
      </c>
      <c r="J3" s="182"/>
      <c r="K3" s="183">
        <v>0.24469305146697998</v>
      </c>
      <c r="L3" s="184">
        <v>1.3724120284268013E-2</v>
      </c>
      <c r="M3" s="177">
        <v>-5.2319211396869993E-2</v>
      </c>
      <c r="O3" s="185">
        <f>I3-H3</f>
        <v>1132082</v>
      </c>
      <c r="P3" s="43">
        <f t="array" ref="P3:P18">O3:O18/O20</f>
        <v>5.0049143638065154E-2</v>
      </c>
    </row>
    <row r="4" spans="1:16" x14ac:dyDescent="0.25">
      <c r="A4">
        <v>2</v>
      </c>
      <c r="B4" s="186" t="s">
        <v>27</v>
      </c>
      <c r="C4" s="187">
        <v>0.51532253705286379</v>
      </c>
      <c r="D4" s="188">
        <v>0.51503379695539975</v>
      </c>
      <c r="E4" s="188"/>
      <c r="F4" s="187">
        <v>0.48467746294713621</v>
      </c>
      <c r="G4" s="188">
        <v>0.48496620304460031</v>
      </c>
      <c r="H4" s="189">
        <v>61604550</v>
      </c>
      <c r="I4" s="190">
        <v>68521113</v>
      </c>
      <c r="J4" s="13"/>
      <c r="K4" s="65">
        <v>0.20050854983816785</v>
      </c>
      <c r="L4" s="191">
        <v>0.11227357394867749</v>
      </c>
      <c r="M4" s="177">
        <v>4.6230242267539481E-2</v>
      </c>
      <c r="O4" s="185">
        <f t="shared" ref="O4:O17" si="0">I4-H4</f>
        <v>6916563</v>
      </c>
      <c r="P4" s="43">
        <v>0.30578001864593451</v>
      </c>
    </row>
    <row r="5" spans="1:16" x14ac:dyDescent="0.25">
      <c r="A5">
        <v>3</v>
      </c>
      <c r="B5" s="182" t="s">
        <v>29</v>
      </c>
      <c r="C5" s="192">
        <v>0.51589152763707113</v>
      </c>
      <c r="D5" s="193">
        <v>0.51042517136619692</v>
      </c>
      <c r="E5" s="193"/>
      <c r="F5" s="192">
        <v>0.48410847236292887</v>
      </c>
      <c r="G5" s="193">
        <v>0.48957482863380303</v>
      </c>
      <c r="H5" s="194">
        <v>57089823</v>
      </c>
      <c r="I5" s="195">
        <v>58952700</v>
      </c>
      <c r="J5" s="182"/>
      <c r="K5" s="183">
        <v>0.17250917080177255</v>
      </c>
      <c r="L5" s="184">
        <v>3.263063190789714E-2</v>
      </c>
      <c r="M5" s="177">
        <v>-3.3412699773240864E-2</v>
      </c>
      <c r="O5" s="185">
        <f t="shared" si="0"/>
        <v>1862877</v>
      </c>
      <c r="P5" s="43">
        <v>8.2357460460503656E-2</v>
      </c>
    </row>
    <row r="6" spans="1:16" x14ac:dyDescent="0.25">
      <c r="A6">
        <v>4</v>
      </c>
      <c r="B6" s="182" t="s">
        <v>31</v>
      </c>
      <c r="C6" s="192">
        <v>0.50929196746196359</v>
      </c>
      <c r="D6" s="193">
        <v>0.5097369878507727</v>
      </c>
      <c r="E6" s="193"/>
      <c r="F6" s="192">
        <v>0.49070803253803635</v>
      </c>
      <c r="G6" s="193">
        <v>0.4902630121492273</v>
      </c>
      <c r="H6" s="194">
        <v>41423520</v>
      </c>
      <c r="I6" s="195">
        <v>48807137</v>
      </c>
      <c r="J6" s="182"/>
      <c r="K6" s="183">
        <v>0.1428209180084799</v>
      </c>
      <c r="L6" s="184">
        <v>0.17824697176869567</v>
      </c>
      <c r="M6" s="177">
        <v>0.11220364008755766</v>
      </c>
      <c r="O6" s="185">
        <f t="shared" si="0"/>
        <v>7383617</v>
      </c>
      <c r="P6" s="43">
        <v>0.32642839282089081</v>
      </c>
    </row>
    <row r="7" spans="1:16" x14ac:dyDescent="0.25">
      <c r="A7">
        <v>5</v>
      </c>
      <c r="B7" t="s">
        <v>33</v>
      </c>
      <c r="C7" s="196">
        <v>0.50499986965073396</v>
      </c>
      <c r="D7" s="197">
        <v>0.50260994658401204</v>
      </c>
      <c r="E7" s="197"/>
      <c r="F7" s="196">
        <v>0.49500013034926604</v>
      </c>
      <c r="G7" s="197">
        <v>0.49739005341598796</v>
      </c>
      <c r="H7" s="198">
        <v>16148921</v>
      </c>
      <c r="I7" s="185">
        <v>17994238</v>
      </c>
      <c r="K7" s="43">
        <v>5.2655282567036728E-2</v>
      </c>
      <c r="L7" s="199">
        <v>0.11426874897709884</v>
      </c>
      <c r="M7" s="177">
        <v>4.8225417295960832E-2</v>
      </c>
      <c r="O7" s="185">
        <f t="shared" si="0"/>
        <v>1845317</v>
      </c>
      <c r="P7" s="43">
        <v>8.1581135987290207E-2</v>
      </c>
    </row>
    <row r="8" spans="1:16" x14ac:dyDescent="0.25">
      <c r="A8">
        <v>6</v>
      </c>
      <c r="B8" t="s">
        <v>35</v>
      </c>
      <c r="C8" s="196">
        <v>0.51082070218041875</v>
      </c>
      <c r="D8" s="197">
        <v>0.50709464440552077</v>
      </c>
      <c r="E8" s="197"/>
      <c r="F8" s="196">
        <v>0.4891792978195813</v>
      </c>
      <c r="G8" s="197">
        <v>0.49290535559447918</v>
      </c>
      <c r="H8" s="198">
        <v>10332786</v>
      </c>
      <c r="I8" s="185">
        <v>11794601</v>
      </c>
      <c r="K8" s="43">
        <v>3.4513717581175371E-2</v>
      </c>
      <c r="L8" s="199">
        <v>0.14147346127172283</v>
      </c>
      <c r="M8" s="177">
        <v>7.543012959058483E-2</v>
      </c>
      <c r="O8" s="185">
        <f t="shared" si="0"/>
        <v>1461815</v>
      </c>
      <c r="P8" s="43">
        <v>6.4626580854812821E-2</v>
      </c>
    </row>
    <row r="9" spans="1:16" x14ac:dyDescent="0.25">
      <c r="A9">
        <v>7</v>
      </c>
      <c r="B9" s="200" t="s">
        <v>43</v>
      </c>
      <c r="C9" s="201">
        <v>0.5174150121055151</v>
      </c>
      <c r="D9" s="202">
        <v>0.52201693129920512</v>
      </c>
      <c r="E9" s="202"/>
      <c r="F9" s="201">
        <v>0.48258493990814072</v>
      </c>
      <c r="G9" s="202">
        <v>0.47798306870079493</v>
      </c>
      <c r="H9" s="203">
        <v>10419631</v>
      </c>
      <c r="I9" s="203">
        <v>10701128</v>
      </c>
      <c r="K9" s="43">
        <v>3.131396387143643E-2</v>
      </c>
      <c r="L9" s="199">
        <v>2.7016023887986053E-2</v>
      </c>
      <c r="M9" s="177">
        <v>-3.9027307793151951E-2</v>
      </c>
      <c r="O9" s="185">
        <f t="shared" si="0"/>
        <v>281497</v>
      </c>
      <c r="P9" s="43">
        <v>1.2444932245795293E-2</v>
      </c>
    </row>
    <row r="10" spans="1:16" x14ac:dyDescent="0.25">
      <c r="A10">
        <v>8</v>
      </c>
      <c r="B10" t="s">
        <v>45</v>
      </c>
      <c r="C10" s="196">
        <v>0.5057876419621975</v>
      </c>
      <c r="D10" s="197">
        <v>0.50932669424336896</v>
      </c>
      <c r="E10" s="197"/>
      <c r="F10" s="196">
        <v>0.4942123580378025</v>
      </c>
      <c r="G10" s="197">
        <v>0.49067330575663098</v>
      </c>
      <c r="H10" s="198">
        <v>10902022</v>
      </c>
      <c r="I10" s="185">
        <v>10392589</v>
      </c>
      <c r="K10" s="43">
        <v>3.0411107733379853E-2</v>
      </c>
      <c r="L10" s="199">
        <v>-4.6728304162292095E-2</v>
      </c>
      <c r="M10" s="177">
        <v>-0.1127716358434301</v>
      </c>
      <c r="O10" s="185">
        <f t="shared" si="0"/>
        <v>-509433</v>
      </c>
      <c r="P10" s="43">
        <v>-2.2521942218823764E-2</v>
      </c>
    </row>
    <row r="11" spans="1:16" x14ac:dyDescent="0.25">
      <c r="A11">
        <v>9</v>
      </c>
      <c r="B11" s="200" t="s">
        <v>39</v>
      </c>
      <c r="C11" s="201">
        <v>0.51502458079485247</v>
      </c>
      <c r="D11" s="201">
        <v>0.50701489322835713</v>
      </c>
      <c r="E11" s="201"/>
      <c r="F11" s="201">
        <v>0.48497541920514753</v>
      </c>
      <c r="G11" s="201">
        <v>0.49298510677164281</v>
      </c>
      <c r="H11" s="203">
        <v>8080292</v>
      </c>
      <c r="I11" s="203">
        <v>9174908</v>
      </c>
      <c r="K11" s="43">
        <v>2.6847892823611968E-2</v>
      </c>
      <c r="L11" s="199">
        <v>0.13546738162432745</v>
      </c>
      <c r="M11" s="177">
        <v>6.9424049943189445E-2</v>
      </c>
      <c r="O11" s="185">
        <f t="shared" si="0"/>
        <v>1094616</v>
      </c>
      <c r="P11" s="43">
        <v>4.8392778449374098E-2</v>
      </c>
    </row>
    <row r="12" spans="1:16" x14ac:dyDescent="0.25">
      <c r="A12">
        <v>10</v>
      </c>
      <c r="B12" t="s">
        <v>41</v>
      </c>
      <c r="C12" s="196">
        <v>0.51135292518283471</v>
      </c>
      <c r="D12" s="197">
        <v>0.50491448801529704</v>
      </c>
      <c r="E12" s="197"/>
      <c r="F12" s="196">
        <v>0.48864707481716524</v>
      </c>
      <c r="G12" s="197">
        <v>0.49508551198470296</v>
      </c>
      <c r="H12" s="198">
        <v>5200598</v>
      </c>
      <c r="I12" s="185">
        <v>5619914</v>
      </c>
      <c r="K12" s="43">
        <v>1.6445162038672915E-2</v>
      </c>
      <c r="L12" s="199">
        <v>8.0628420039387777E-2</v>
      </c>
      <c r="M12" s="177">
        <v>1.4585088358249773E-2</v>
      </c>
      <c r="O12" s="185">
        <f t="shared" si="0"/>
        <v>419316</v>
      </c>
      <c r="P12" s="43">
        <v>1.8537885695328542E-2</v>
      </c>
    </row>
    <row r="13" spans="1:16" x14ac:dyDescent="0.25">
      <c r="A13">
        <v>11</v>
      </c>
      <c r="B13" t="s">
        <v>47</v>
      </c>
      <c r="C13" s="196">
        <v>0.51449252055613059</v>
      </c>
      <c r="D13" s="197">
        <v>0.51087251010638191</v>
      </c>
      <c r="E13" s="197"/>
      <c r="F13" s="196">
        <v>0.48550747944386946</v>
      </c>
      <c r="G13" s="197">
        <v>0.48912748989361809</v>
      </c>
      <c r="H13" s="198">
        <v>5378809</v>
      </c>
      <c r="I13" s="185">
        <v>5422069</v>
      </c>
      <c r="K13" s="43">
        <v>1.5866222025793492E-2</v>
      </c>
      <c r="L13" s="199">
        <v>8.0426726437023508E-3</v>
      </c>
      <c r="M13" s="177">
        <v>-5.8000659037435655E-2</v>
      </c>
      <c r="O13" s="185">
        <f t="shared" si="0"/>
        <v>43260</v>
      </c>
      <c r="P13" s="43">
        <v>1.9125168969939444E-3</v>
      </c>
    </row>
    <row r="14" spans="1:16" x14ac:dyDescent="0.25">
      <c r="A14">
        <v>12</v>
      </c>
      <c r="B14" s="200" t="s">
        <v>37</v>
      </c>
      <c r="C14" s="201">
        <v>0.50317509712925268</v>
      </c>
      <c r="D14" s="201">
        <v>0.50611869606842574</v>
      </c>
      <c r="E14" s="201"/>
      <c r="F14" s="201">
        <v>0.49682490287074732</v>
      </c>
      <c r="G14" s="201">
        <v>0.49388130393157426</v>
      </c>
      <c r="H14" s="203">
        <v>3917203</v>
      </c>
      <c r="I14" s="203">
        <v>5380313</v>
      </c>
      <c r="K14" s="43">
        <v>1.5744034357781701E-2</v>
      </c>
      <c r="L14" s="199">
        <v>0.37350885312811205</v>
      </c>
      <c r="M14" s="177">
        <v>0.30746552144697403</v>
      </c>
      <c r="O14" s="185">
        <f t="shared" si="0"/>
        <v>1463110</v>
      </c>
      <c r="P14" s="43">
        <v>6.4683832574221223E-2</v>
      </c>
    </row>
    <row r="15" spans="1:16" x14ac:dyDescent="0.25">
      <c r="A15">
        <v>13</v>
      </c>
      <c r="B15" s="200" t="s">
        <v>51</v>
      </c>
      <c r="C15" s="201">
        <v>0.53317028103141761</v>
      </c>
      <c r="D15" s="204">
        <v>0.52569462839177228</v>
      </c>
      <c r="E15" s="204"/>
      <c r="F15" s="201">
        <v>0.46682971896858239</v>
      </c>
      <c r="G15" s="201">
        <v>0.47430537160822767</v>
      </c>
      <c r="H15" s="203">
        <v>3443067</v>
      </c>
      <c r="I15" s="203">
        <v>2888055</v>
      </c>
      <c r="K15" s="43">
        <v>8.4511137450856907E-3</v>
      </c>
      <c r="L15" s="199">
        <v>-0.16119697932105301</v>
      </c>
      <c r="M15" s="177">
        <v>-0.227240311002191</v>
      </c>
      <c r="O15" s="185">
        <f t="shared" si="0"/>
        <v>-555012</v>
      </c>
      <c r="P15" s="43">
        <v>-2.4536981692889575E-2</v>
      </c>
    </row>
    <row r="16" spans="1:16" x14ac:dyDescent="0.25">
      <c r="A16">
        <v>14</v>
      </c>
      <c r="B16" s="200" t="s">
        <v>53</v>
      </c>
      <c r="C16" s="201">
        <v>0.5409276176360589</v>
      </c>
      <c r="D16" s="204">
        <v>0.53677783469908757</v>
      </c>
      <c r="E16" s="204"/>
      <c r="F16" s="201">
        <v>0.4590723823639411</v>
      </c>
      <c r="G16" s="201">
        <v>0.46322216530091248</v>
      </c>
      <c r="H16" s="203">
        <v>2310176</v>
      </c>
      <c r="I16" s="203">
        <v>1866124</v>
      </c>
      <c r="K16" s="43">
        <v>5.4607083959392361E-3</v>
      </c>
      <c r="L16" s="199">
        <v>-0.19221565802778662</v>
      </c>
      <c r="M16" s="177">
        <v>-0.25825898970892464</v>
      </c>
      <c r="O16" s="185">
        <f t="shared" si="0"/>
        <v>-444052</v>
      </c>
      <c r="P16" s="43">
        <v>-1.9631459850761788E-2</v>
      </c>
    </row>
    <row r="17" spans="1:16" x14ac:dyDescent="0.25">
      <c r="A17">
        <v>15</v>
      </c>
      <c r="B17" s="200" t="s">
        <v>55</v>
      </c>
      <c r="C17" s="201">
        <v>0.53445825932504443</v>
      </c>
      <c r="D17" s="204">
        <v>0.52585909770239325</v>
      </c>
      <c r="E17" s="204"/>
      <c r="F17" s="201">
        <v>0.46554174067495557</v>
      </c>
      <c r="G17" s="201">
        <v>0.4741409022976068</v>
      </c>
      <c r="H17" s="203">
        <v>1379350</v>
      </c>
      <c r="I17" s="203">
        <v>1372341</v>
      </c>
      <c r="K17" s="43">
        <v>4.0157856716872223E-3</v>
      </c>
      <c r="L17" s="199">
        <v>-5.0813789103563269E-3</v>
      </c>
      <c r="M17" s="177">
        <v>-7.1124710591494333E-2</v>
      </c>
      <c r="O17" s="185">
        <f t="shared" si="0"/>
        <v>-7009</v>
      </c>
      <c r="P17" s="43">
        <v>-3.098666419563235E-4</v>
      </c>
    </row>
    <row r="18" spans="1:16" x14ac:dyDescent="0.25">
      <c r="A18">
        <v>16</v>
      </c>
      <c r="B18" t="s">
        <v>49</v>
      </c>
      <c r="C18" s="196">
        <v>0.50710497886436889</v>
      </c>
      <c r="D18" s="197">
        <v>0.49699265889720978</v>
      </c>
      <c r="E18" s="197"/>
      <c r="F18" s="196">
        <v>0.49289502113563111</v>
      </c>
      <c r="G18" s="197">
        <v>0.50300734110279022</v>
      </c>
      <c r="H18" s="198">
        <v>446166</v>
      </c>
      <c r="I18" s="185">
        <v>677010</v>
      </c>
      <c r="K18" s="43">
        <v>1.9810871041446455E-3</v>
      </c>
      <c r="L18" s="199">
        <v>0.51739487096730818</v>
      </c>
      <c r="M18" s="177">
        <v>0.45135153928617017</v>
      </c>
      <c r="O18" s="185">
        <f>I18-H18</f>
        <v>230844</v>
      </c>
      <c r="P18" s="43">
        <v>1.0205572135221223E-2</v>
      </c>
    </row>
    <row r="20" spans="1:16" x14ac:dyDescent="0.25">
      <c r="C20" s="113"/>
      <c r="D20" s="205">
        <v>0.51011724396955038</v>
      </c>
      <c r="E20" s="112"/>
      <c r="F20" s="112"/>
      <c r="G20" s="205">
        <v>0.48988275603044967</v>
      </c>
      <c r="H20" s="206">
        <f>SUM(H3:H18)</f>
        <v>320565407</v>
      </c>
      <c r="I20" s="206">
        <f>SUM(I3:I18)</f>
        <v>343184815</v>
      </c>
      <c r="K20" s="177">
        <v>1</v>
      </c>
      <c r="L20" s="199">
        <f>(I20-H20)/H20</f>
        <v>7.0560976031952188E-2</v>
      </c>
      <c r="O20" s="42">
        <f>SUM(O3:O18)</f>
        <v>22619408</v>
      </c>
    </row>
    <row r="21" spans="1:16" x14ac:dyDescent="0.25">
      <c r="I21" s="113"/>
      <c r="O21" s="42">
        <f>I21-C20</f>
        <v>0</v>
      </c>
    </row>
    <row r="22" spans="1:16" x14ac:dyDescent="0.25">
      <c r="D22" t="str">
        <f>B5&amp;" "&amp;B9&amp;" "&amp;B12&amp;" "&amp;B6&amp;" ="</f>
        <v>ITA PRT FIN ESP =</v>
      </c>
      <c r="E22" s="177">
        <v>0.76053169011540023</v>
      </c>
      <c r="F22" t="s">
        <v>179</v>
      </c>
    </row>
  </sheetData>
  <conditionalFormatting sqref="D3:D1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{918A8433-CE98-44A1-B0F2-0F1D56AA4C77}</x14:id>
        </ext>
      </extLst>
    </cfRule>
  </conditionalFormatting>
  <conditionalFormatting sqref="L3:L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8A8433-CE98-44A1-B0F2-0F1D56AA4C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EDFEFFF-95BC-40D3-908C-93706AF4D7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'RECAP POP_AGE'!C3:D3</xm:f>
              <xm:sqref>E3</xm:sqref>
            </x14:sparkline>
            <x14:sparkline>
              <xm:f>'RECAP POP_AGE'!C4:D4</xm:f>
              <xm:sqref>E4</xm:sqref>
            </x14:sparkline>
            <x14:sparkline>
              <xm:f>'RECAP POP_AGE'!C5:D5</xm:f>
              <xm:sqref>E5</xm:sqref>
            </x14:sparkline>
            <x14:sparkline>
              <xm:f>'RECAP POP_AGE'!C6:D6</xm:f>
              <xm:sqref>E6</xm:sqref>
            </x14:sparkline>
            <x14:sparkline>
              <xm:f>'RECAP POP_AGE'!C7:D7</xm:f>
              <xm:sqref>E7</xm:sqref>
            </x14:sparkline>
            <x14:sparkline>
              <xm:f>'RECAP POP_AGE'!C8:D8</xm:f>
              <xm:sqref>E8</xm:sqref>
            </x14:sparkline>
            <x14:sparkline>
              <xm:f>'RECAP POP_AGE'!C9:D9</xm:f>
              <xm:sqref>E9</xm:sqref>
            </x14:sparkline>
            <x14:sparkline>
              <xm:f>'RECAP POP_AGE'!C10:D10</xm:f>
              <xm:sqref>E10</xm:sqref>
            </x14:sparkline>
            <x14:sparkline>
              <xm:f>'RECAP POP_AGE'!C11:D11</xm:f>
              <xm:sqref>E11</xm:sqref>
            </x14:sparkline>
            <x14:sparkline>
              <xm:f>'RECAP POP_AGE'!C12:D12</xm:f>
              <xm:sqref>E12</xm:sqref>
            </x14:sparkline>
            <x14:sparkline>
              <xm:f>'RECAP POP_AGE'!C13:D13</xm:f>
              <xm:sqref>E13</xm:sqref>
            </x14:sparkline>
            <x14:sparkline>
              <xm:f>'RECAP POP_AGE'!C14:D14</xm:f>
              <xm:sqref>E14</xm:sqref>
            </x14:sparkline>
            <x14:sparkline>
              <xm:f>'RECAP POP_AGE'!C15:D15</xm:f>
              <xm:sqref>E15</xm:sqref>
            </x14:sparkline>
            <x14:sparkline>
              <xm:f>'RECAP POP_AGE'!C16:D16</xm:f>
              <xm:sqref>E16</xm:sqref>
            </x14:sparkline>
            <x14:sparkline>
              <xm:f>'RECAP POP_AGE'!C17:D17</xm:f>
              <xm:sqref>E17</xm:sqref>
            </x14:sparkline>
            <x14:sparkline>
              <xm:f>'RECAP POP_AGE'!C18:D18</xm:f>
              <xm:sqref>E18</xm:sqref>
            </x14:sparkline>
          </x14:sparklines>
        </x14:sparklineGroup>
        <x14:sparklineGroup type="column" displayEmptyCellsAs="gap" xr2:uid="{71214C36-5CF4-49B6-BCAA-2ABD5A8F536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'RECAP POP_AGE'!H3:I3</xm:f>
              <xm:sqref>J3</xm:sqref>
            </x14:sparkline>
            <x14:sparkline>
              <xm:f>'RECAP POP_AGE'!H4:I4</xm:f>
              <xm:sqref>J4</xm:sqref>
            </x14:sparkline>
            <x14:sparkline>
              <xm:f>'RECAP POP_AGE'!H5:I5</xm:f>
              <xm:sqref>J5</xm:sqref>
            </x14:sparkline>
            <x14:sparkline>
              <xm:f>'RECAP POP_AGE'!H6:I6</xm:f>
              <xm:sqref>J6</xm:sqref>
            </x14:sparkline>
            <x14:sparkline>
              <xm:f>'RECAP POP_AGE'!H7:I7</xm:f>
              <xm:sqref>J7</xm:sqref>
            </x14:sparkline>
            <x14:sparkline>
              <xm:f>'RECAP POP_AGE'!H8:I8</xm:f>
              <xm:sqref>J8</xm:sqref>
            </x14:sparkline>
            <x14:sparkline>
              <xm:f>'RECAP POP_AGE'!H9:I9</xm:f>
              <xm:sqref>J9</xm:sqref>
            </x14:sparkline>
            <x14:sparkline>
              <xm:f>'RECAP POP_AGE'!H10:I10</xm:f>
              <xm:sqref>J10</xm:sqref>
            </x14:sparkline>
            <x14:sparkline>
              <xm:f>'RECAP POP_AGE'!H11:I11</xm:f>
              <xm:sqref>J11</xm:sqref>
            </x14:sparkline>
            <x14:sparkline>
              <xm:f>'RECAP POP_AGE'!H12:I12</xm:f>
              <xm:sqref>J12</xm:sqref>
            </x14:sparkline>
            <x14:sparkline>
              <xm:f>'RECAP POP_AGE'!H13:I13</xm:f>
              <xm:sqref>J13</xm:sqref>
            </x14:sparkline>
            <x14:sparkline>
              <xm:f>'RECAP POP_AGE'!H14:I14</xm:f>
              <xm:sqref>J14</xm:sqref>
            </x14:sparkline>
            <x14:sparkline>
              <xm:f>'RECAP POP_AGE'!H15:I15</xm:f>
              <xm:sqref>J15</xm:sqref>
            </x14:sparkline>
            <x14:sparkline>
              <xm:f>'RECAP POP_AGE'!H16:I16</xm:f>
              <xm:sqref>J16</xm:sqref>
            </x14:sparkline>
            <x14:sparkline>
              <xm:f>'RECAP POP_AGE'!H17:I17</xm:f>
              <xm:sqref>J17</xm:sqref>
            </x14:sparkline>
            <x14:sparkline>
              <xm:f>'RECAP POP_AGE'!H18:I18</xm:f>
              <xm:sqref>J18</xm:sqref>
            </x14:sparkline>
          </x14:sparklines>
        </x14:sparklineGroup>
        <x14:sparklineGroup type="stacked" displayEmptyCellsAs="gap" negative="1" xr2:uid="{9E6D2031-8A33-4653-B9FD-77B3122E4E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'RECAP POP_AGE'!M3:M3</xm:f>
              <xm:sqref>N3</xm:sqref>
            </x14:sparkline>
            <x14:sparkline>
              <xm:f>'RECAP POP_AGE'!M4:M4</xm:f>
              <xm:sqref>N4</xm:sqref>
            </x14:sparkline>
            <x14:sparkline>
              <xm:f>'RECAP POP_AGE'!M5:M5</xm:f>
              <xm:sqref>N5</xm:sqref>
            </x14:sparkline>
            <x14:sparkline>
              <xm:f>'RECAP POP_AGE'!M6:M6</xm:f>
              <xm:sqref>N6</xm:sqref>
            </x14:sparkline>
            <x14:sparkline>
              <xm:f>'RECAP POP_AGE'!M7:M7</xm:f>
              <xm:sqref>N7</xm:sqref>
            </x14:sparkline>
            <x14:sparkline>
              <xm:f>'RECAP POP_AGE'!M8:M8</xm:f>
              <xm:sqref>N8</xm:sqref>
            </x14:sparkline>
            <x14:sparkline>
              <xm:f>'RECAP POP_AGE'!M9:M9</xm:f>
              <xm:sqref>N9</xm:sqref>
            </x14:sparkline>
            <x14:sparkline>
              <xm:f>'RECAP POP_AGE'!M10:M10</xm:f>
              <xm:sqref>N10</xm:sqref>
            </x14:sparkline>
            <x14:sparkline>
              <xm:f>'RECAP POP_AGE'!M11:M11</xm:f>
              <xm:sqref>N11</xm:sqref>
            </x14:sparkline>
            <x14:sparkline>
              <xm:f>'RECAP POP_AGE'!M12:M12</xm:f>
              <xm:sqref>N12</xm:sqref>
            </x14:sparkline>
            <x14:sparkline>
              <xm:f>'RECAP POP_AGE'!M13:M13</xm:f>
              <xm:sqref>N13</xm:sqref>
            </x14:sparkline>
            <x14:sparkline>
              <xm:f>'RECAP POP_AGE'!M14:M14</xm:f>
              <xm:sqref>N14</xm:sqref>
            </x14:sparkline>
            <x14:sparkline>
              <xm:f>'RECAP POP_AGE'!M15:M15</xm:f>
              <xm:sqref>N15</xm:sqref>
            </x14:sparkline>
            <x14:sparkline>
              <xm:f>'RECAP POP_AGE'!M16:M16</xm:f>
              <xm:sqref>N16</xm:sqref>
            </x14:sparkline>
            <x14:sparkline>
              <xm:f>'RECAP POP_AGE'!M17:M17</xm:f>
              <xm:sqref>N17</xm:sqref>
            </x14:sparkline>
            <x14:sparkline>
              <xm:f>'RECAP POP_AGE'!M18:M18</xm:f>
              <xm:sqref>N18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92F5-472A-42C3-87A0-0A901BE7959A}">
  <sheetPr>
    <tabColor theme="0" tint="-0.249977111117893"/>
  </sheetPr>
  <dimension ref="A2:N20"/>
  <sheetViews>
    <sheetView workbookViewId="0">
      <selection activeCell="D29" sqref="D29"/>
    </sheetView>
  </sheetViews>
  <sheetFormatPr baseColWidth="10" defaultRowHeight="15" x14ac:dyDescent="0.25"/>
  <cols>
    <col min="8" max="8" width="22.5703125" customWidth="1"/>
  </cols>
  <sheetData>
    <row r="2" spans="1:14" x14ac:dyDescent="0.25">
      <c r="A2" t="s">
        <v>301</v>
      </c>
      <c r="B2" t="s">
        <v>302</v>
      </c>
      <c r="G2" t="s">
        <v>300</v>
      </c>
      <c r="H2" s="56" t="s">
        <v>127</v>
      </c>
    </row>
    <row r="4" spans="1:14" ht="75" x14ac:dyDescent="0.25">
      <c r="A4" s="13" t="s">
        <v>107</v>
      </c>
      <c r="B4" s="324" t="s">
        <v>292</v>
      </c>
      <c r="C4" s="382" t="s">
        <v>293</v>
      </c>
      <c r="D4" s="324" t="s">
        <v>294</v>
      </c>
      <c r="E4" s="382" t="s">
        <v>295</v>
      </c>
      <c r="G4" s="2" t="s">
        <v>107</v>
      </c>
      <c r="H4" s="2" t="s">
        <v>298</v>
      </c>
      <c r="I4" s="2" t="s">
        <v>299</v>
      </c>
      <c r="J4" s="2" t="s">
        <v>303</v>
      </c>
      <c r="K4" s="387" t="s">
        <v>304</v>
      </c>
      <c r="L4" s="2" t="s">
        <v>306</v>
      </c>
      <c r="M4" s="2" t="s">
        <v>305</v>
      </c>
      <c r="N4" s="2" t="s">
        <v>307</v>
      </c>
    </row>
    <row r="5" spans="1:14" x14ac:dyDescent="0.25">
      <c r="A5" t="s">
        <v>39</v>
      </c>
      <c r="B5" s="8">
        <v>15.5322921324</v>
      </c>
      <c r="C5" s="383">
        <v>1.748055017</v>
      </c>
      <c r="D5" s="8">
        <v>1.6795388846999999</v>
      </c>
      <c r="E5" s="383">
        <v>1.8053552531999999</v>
      </c>
      <c r="G5" t="s">
        <v>39</v>
      </c>
      <c r="H5" t="s">
        <v>299</v>
      </c>
      <c r="I5" s="8">
        <v>480.41</v>
      </c>
      <c r="J5" s="43">
        <v>-1.9959399407274796E-2</v>
      </c>
      <c r="K5" s="383">
        <v>487.27</v>
      </c>
      <c r="L5" s="386">
        <v>-3.6032026622344941E-2</v>
      </c>
      <c r="M5" s="8">
        <v>491.27</v>
      </c>
      <c r="N5" s="43">
        <v>-3.8304094260048369E-2</v>
      </c>
    </row>
    <row r="6" spans="1:14" x14ac:dyDescent="0.25">
      <c r="A6" t="s">
        <v>35</v>
      </c>
      <c r="B6" s="8">
        <v>15.225811827699999</v>
      </c>
      <c r="C6" s="383">
        <v>1.7557201982999999</v>
      </c>
      <c r="D6" s="8">
        <v>1.7069575742</v>
      </c>
      <c r="E6" s="383">
        <v>1.8131335047999999</v>
      </c>
      <c r="G6" t="s">
        <v>35</v>
      </c>
      <c r="H6" t="s">
        <v>299</v>
      </c>
      <c r="I6" s="8">
        <v>478.85</v>
      </c>
      <c r="J6" s="43">
        <v>-4.4021897588941275E-2</v>
      </c>
      <c r="K6" s="383">
        <v>489.49</v>
      </c>
      <c r="L6" s="386">
        <v>-5.9304379374969213E-2</v>
      </c>
      <c r="M6" s="8">
        <v>490.58</v>
      </c>
      <c r="N6" s="43">
        <v>-3.8763518082019895E-2</v>
      </c>
    </row>
    <row r="7" spans="1:14" x14ac:dyDescent="0.25">
      <c r="A7" t="s">
        <v>25</v>
      </c>
      <c r="B7" s="8">
        <v>16.7043933299</v>
      </c>
      <c r="C7" s="383">
        <v>1.7921093633</v>
      </c>
      <c r="D7" s="8">
        <v>1.7086715054999999</v>
      </c>
      <c r="E7" s="383">
        <v>1.8112914036000001</v>
      </c>
      <c r="G7" t="s">
        <v>25</v>
      </c>
      <c r="H7" t="s">
        <v>299</v>
      </c>
      <c r="I7" s="8">
        <v>479.79</v>
      </c>
      <c r="J7" s="43">
        <v>-3.0618423772347813E-2</v>
      </c>
      <c r="K7" s="383">
        <v>474.83</v>
      </c>
      <c r="L7" s="386">
        <v>-5.7485874999129251E-2</v>
      </c>
      <c r="M7" s="8">
        <v>492.43</v>
      </c>
      <c r="N7" s="43">
        <v>-4.5028932524722003E-2</v>
      </c>
    </row>
    <row r="8" spans="1:14" x14ac:dyDescent="0.25">
      <c r="A8" t="s">
        <v>31</v>
      </c>
      <c r="B8" s="8">
        <v>12.875189453100001</v>
      </c>
      <c r="C8" s="383">
        <v>1.6547201544000001</v>
      </c>
      <c r="D8" s="8">
        <v>1.6275704593</v>
      </c>
      <c r="E8" s="383">
        <v>1.7231081473000001</v>
      </c>
      <c r="G8" t="s">
        <v>31</v>
      </c>
      <c r="H8" t="s">
        <v>299</v>
      </c>
      <c r="I8" s="8">
        <v>474.31</v>
      </c>
      <c r="J8" s="43">
        <v>2.9251317513947026E-2</v>
      </c>
      <c r="K8" s="383">
        <v>473.14</v>
      </c>
      <c r="L8" s="386">
        <v>-1.4204397052040517E-2</v>
      </c>
      <c r="M8" s="8">
        <v>484.53</v>
      </c>
      <c r="N8" s="43">
        <v>-7.9736428304668927E-3</v>
      </c>
    </row>
    <row r="9" spans="1:14" x14ac:dyDescent="0.25">
      <c r="A9" t="s">
        <v>55</v>
      </c>
      <c r="B9" s="8">
        <v>5.2031854466</v>
      </c>
      <c r="C9" s="383">
        <v>1.5663896199</v>
      </c>
      <c r="D9" s="8">
        <v>1.5459453532</v>
      </c>
      <c r="E9" s="383">
        <v>1.6193542053000001</v>
      </c>
      <c r="G9" t="s">
        <v>55</v>
      </c>
      <c r="H9" t="s">
        <v>299</v>
      </c>
      <c r="I9" s="8">
        <v>511.03</v>
      </c>
      <c r="J9" s="43">
        <v>2.0529691657350514E-2</v>
      </c>
      <c r="K9" s="383">
        <v>509.95</v>
      </c>
      <c r="L9" s="386">
        <v>-8.9888889901555535E-3</v>
      </c>
      <c r="M9" s="8">
        <v>525.80999999999995</v>
      </c>
      <c r="N9" s="43">
        <v>-1.050412194075802E-2</v>
      </c>
    </row>
    <row r="10" spans="1:14" x14ac:dyDescent="0.25">
      <c r="A10" t="s">
        <v>41</v>
      </c>
      <c r="B10" s="8">
        <v>11.5372289153</v>
      </c>
      <c r="C10" s="383">
        <v>1.7502383829999999</v>
      </c>
      <c r="D10" s="8">
        <v>1.6396316453999999</v>
      </c>
      <c r="E10" s="383">
        <v>1.7709555340000001</v>
      </c>
      <c r="G10" t="s">
        <v>41</v>
      </c>
      <c r="H10" t="s">
        <v>299</v>
      </c>
      <c r="I10" s="8">
        <v>490.22</v>
      </c>
      <c r="J10" s="43">
        <v>-0.10358670132704746</v>
      </c>
      <c r="K10" s="383">
        <v>484.14</v>
      </c>
      <c r="L10" s="386">
        <v>-0.11711026163524058</v>
      </c>
      <c r="M10" s="8">
        <v>510.96</v>
      </c>
      <c r="N10" s="43">
        <v>-9.295350965351265E-2</v>
      </c>
    </row>
    <row r="11" spans="1:14" x14ac:dyDescent="0.25">
      <c r="A11" t="s">
        <v>27</v>
      </c>
      <c r="B11" s="8">
        <v>16.796610916300001</v>
      </c>
      <c r="C11" s="383">
        <v>1.7720344207000001</v>
      </c>
      <c r="D11" s="8">
        <v>1.6767086066000001</v>
      </c>
      <c r="E11" s="383">
        <v>1.8375631449000001</v>
      </c>
      <c r="G11" t="s">
        <v>27</v>
      </c>
      <c r="H11" t="s">
        <v>299</v>
      </c>
      <c r="I11" s="8">
        <v>473.85</v>
      </c>
      <c r="J11" s="43">
        <v>-2.8411050752396735E-2</v>
      </c>
      <c r="K11" s="383">
        <v>473.94</v>
      </c>
      <c r="L11" s="386">
        <v>-4.3585594558454066E-2</v>
      </c>
      <c r="M11" s="8">
        <v>487.23</v>
      </c>
      <c r="N11" s="43">
        <v>-1.6133923487727408E-2</v>
      </c>
    </row>
    <row r="12" spans="1:14" x14ac:dyDescent="0.25">
      <c r="A12" t="s">
        <v>45</v>
      </c>
      <c r="B12" s="8">
        <v>25.742357904799999</v>
      </c>
      <c r="C12" s="383">
        <v>1.7309711646999999</v>
      </c>
      <c r="D12" s="8">
        <v>1.6643994125999999</v>
      </c>
      <c r="E12" s="383">
        <v>1.7773294252</v>
      </c>
      <c r="G12" t="s">
        <v>45</v>
      </c>
      <c r="H12" t="s">
        <v>299</v>
      </c>
      <c r="I12" s="8">
        <v>438.44</v>
      </c>
      <c r="J12" s="43">
        <v>-4.627075738260563E-2</v>
      </c>
      <c r="K12" s="383">
        <v>430.15</v>
      </c>
      <c r="L12" s="386">
        <v>-6.3266247874418841E-2</v>
      </c>
      <c r="M12" s="8">
        <v>440.79</v>
      </c>
      <c r="N12" s="43">
        <v>-6.8841320163601311E-2</v>
      </c>
    </row>
    <row r="13" spans="1:14" x14ac:dyDescent="0.25">
      <c r="A13" t="s">
        <v>37</v>
      </c>
      <c r="B13" s="8">
        <v>7.5088978515000004</v>
      </c>
      <c r="C13" s="383">
        <v>1.6175987469999999</v>
      </c>
      <c r="D13" s="8">
        <v>1.5359374053999999</v>
      </c>
      <c r="E13" s="383">
        <v>1.5669959929999999</v>
      </c>
      <c r="G13" t="s">
        <v>37</v>
      </c>
      <c r="H13" t="s">
        <v>299</v>
      </c>
      <c r="I13" s="8">
        <v>516.01</v>
      </c>
      <c r="J13" s="43">
        <v>-2.5192438983139445E-3</v>
      </c>
      <c r="K13" s="383">
        <v>491.65</v>
      </c>
      <c r="L13" s="386">
        <v>-1.9585890339184456E-2</v>
      </c>
      <c r="M13" s="8">
        <v>503.85</v>
      </c>
      <c r="N13" s="43">
        <v>-8.8110860499296846E-3</v>
      </c>
    </row>
    <row r="14" spans="1:14" x14ac:dyDescent="0.25">
      <c r="A14" t="s">
        <v>29</v>
      </c>
      <c r="B14" s="8">
        <v>12.935744405099999</v>
      </c>
      <c r="C14" s="383">
        <v>1.6767926154999999</v>
      </c>
      <c r="D14" s="8">
        <v>1.649652812</v>
      </c>
      <c r="E14" s="383">
        <v>1.6735493309</v>
      </c>
      <c r="G14" t="s">
        <v>29</v>
      </c>
      <c r="H14" t="s">
        <v>299</v>
      </c>
      <c r="I14" s="8">
        <v>481.6</v>
      </c>
      <c r="J14" s="43">
        <v>2.7910877882250489E-2</v>
      </c>
      <c r="K14" s="383">
        <v>471.26</v>
      </c>
      <c r="L14" s="386">
        <v>2.0731022368222024E-2</v>
      </c>
      <c r="M14" s="8">
        <v>477.46</v>
      </c>
      <c r="N14" s="43">
        <v>4.3390650206496656E-3</v>
      </c>
    </row>
    <row r="15" spans="1:14" x14ac:dyDescent="0.25">
      <c r="A15" t="s">
        <v>51</v>
      </c>
      <c r="B15" s="8">
        <v>14.3510345567</v>
      </c>
      <c r="C15" s="383">
        <v>1.6616509155999999</v>
      </c>
      <c r="D15" s="8">
        <v>1.6249496369</v>
      </c>
      <c r="E15" s="383">
        <v>1.7029727861999999</v>
      </c>
      <c r="G15" t="s">
        <v>51</v>
      </c>
      <c r="H15" t="s">
        <v>299</v>
      </c>
      <c r="I15" s="8">
        <v>471.83</v>
      </c>
      <c r="J15" s="43">
        <v>3.7425096234300808E-3</v>
      </c>
      <c r="K15" s="383">
        <v>475.15</v>
      </c>
      <c r="L15" s="386">
        <v>-2.3171958097451394E-2</v>
      </c>
      <c r="M15" s="8">
        <v>484.46</v>
      </c>
      <c r="N15" s="43">
        <v>-7.1660011380204119E-3</v>
      </c>
    </row>
    <row r="16" spans="1:14" x14ac:dyDescent="0.25">
      <c r="A16" s="119" t="s">
        <v>49</v>
      </c>
      <c r="B16" s="384">
        <v>17.4126372295</v>
      </c>
      <c r="C16" s="384">
        <v>1.74</v>
      </c>
      <c r="D16" s="384">
        <v>1.73</v>
      </c>
      <c r="E16" s="384">
        <v>1.9</v>
      </c>
      <c r="G16" s="119" t="s">
        <v>49</v>
      </c>
      <c r="H16" s="119" t="s">
        <v>299</v>
      </c>
      <c r="I16" s="384">
        <v>469.98538925380001</v>
      </c>
      <c r="J16" s="385">
        <v>-1.9569893813763801E-2</v>
      </c>
      <c r="K16" s="384">
        <v>483.4214850079</v>
      </c>
      <c r="L16" s="385">
        <v>-1.34292461998893E-2</v>
      </c>
      <c r="M16" s="384">
        <v>476.7694059154</v>
      </c>
      <c r="N16" s="385">
        <v>-1.9647292586002112E-2</v>
      </c>
    </row>
    <row r="17" spans="1:14" x14ac:dyDescent="0.25">
      <c r="A17" t="s">
        <v>53</v>
      </c>
      <c r="B17" s="8">
        <v>10.6499642737</v>
      </c>
      <c r="C17" s="383">
        <v>1.5692036342</v>
      </c>
      <c r="D17" s="8">
        <v>1.5425740539999999</v>
      </c>
      <c r="E17" s="383">
        <v>1.6512440806999999</v>
      </c>
      <c r="G17" t="s">
        <v>53</v>
      </c>
      <c r="H17" t="s">
        <v>299</v>
      </c>
      <c r="I17" s="8">
        <v>474.57</v>
      </c>
      <c r="J17" s="43">
        <v>-1.0264690800759098E-2</v>
      </c>
      <c r="K17" s="383">
        <v>483.16</v>
      </c>
      <c r="L17" s="386">
        <v>-6.18324388875118E-3</v>
      </c>
      <c r="M17" s="8">
        <v>493.84</v>
      </c>
      <c r="N17" s="43">
        <v>8.7759706505815636E-3</v>
      </c>
    </row>
    <row r="18" spans="1:14" x14ac:dyDescent="0.25">
      <c r="A18" t="s">
        <v>33</v>
      </c>
      <c r="B18" s="8">
        <v>20.195382677800001</v>
      </c>
      <c r="C18" s="383">
        <v>1.8697845188</v>
      </c>
      <c r="D18" s="8">
        <v>1.8119411728999999</v>
      </c>
      <c r="E18" s="383">
        <v>1.9962742802</v>
      </c>
      <c r="G18" t="s">
        <v>33</v>
      </c>
      <c r="H18" t="s">
        <v>299</v>
      </c>
      <c r="I18" s="8">
        <v>459.24</v>
      </c>
      <c r="J18" s="43">
        <v>-9.3748899759968835E-2</v>
      </c>
      <c r="K18" s="383">
        <v>492.68</v>
      </c>
      <c r="L18" s="386">
        <v>-7.1560834522733929E-2</v>
      </c>
      <c r="M18" s="8">
        <v>488.32</v>
      </c>
      <c r="N18" s="43">
        <v>-6.9621235041632867E-2</v>
      </c>
    </row>
    <row r="19" spans="1:14" x14ac:dyDescent="0.25">
      <c r="A19" t="s">
        <v>43</v>
      </c>
      <c r="B19" s="8">
        <v>13.828109142900001</v>
      </c>
      <c r="C19" s="383">
        <v>1.6552707077</v>
      </c>
      <c r="D19" s="8">
        <v>1.6556769660999999</v>
      </c>
      <c r="E19" s="383">
        <v>1.6897239921</v>
      </c>
      <c r="G19" t="s">
        <v>43</v>
      </c>
      <c r="H19" t="s">
        <v>299</v>
      </c>
      <c r="I19" s="8">
        <v>476.59</v>
      </c>
      <c r="J19" s="43">
        <v>9.0740120533265162E-3</v>
      </c>
      <c r="K19" s="383">
        <v>471.91</v>
      </c>
      <c r="L19" s="386">
        <v>1.2332680077207068E-2</v>
      </c>
      <c r="M19" s="8">
        <v>484.37</v>
      </c>
      <c r="N19" s="43">
        <v>2.1218608227847085E-2</v>
      </c>
    </row>
    <row r="20" spans="1:14" x14ac:dyDescent="0.25">
      <c r="A20" t="s">
        <v>47</v>
      </c>
      <c r="B20" s="8">
        <v>22.183581170499998</v>
      </c>
      <c r="C20" s="383">
        <v>1.8278581783000001</v>
      </c>
      <c r="D20" s="8">
        <v>1.8044931262999999</v>
      </c>
      <c r="E20" s="383">
        <v>1.8974530809000001</v>
      </c>
      <c r="G20" t="s">
        <v>47</v>
      </c>
      <c r="H20" t="s">
        <v>299</v>
      </c>
      <c r="I20" s="8">
        <v>446.86</v>
      </c>
      <c r="J20" s="43">
        <v>-4.1792170039659064E-2</v>
      </c>
      <c r="K20" s="383">
        <v>463.99</v>
      </c>
      <c r="L20" s="386">
        <v>-5.7134487923187691E-2</v>
      </c>
      <c r="M20" s="8">
        <v>462.27</v>
      </c>
      <c r="N20" s="43">
        <v>-5.3565949106695029E-2</v>
      </c>
    </row>
  </sheetData>
  <conditionalFormatting sqref="N5:N20 J5:J20 L5:L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{96A7B1D3-3639-47FC-BE23-01608B1F9F6D}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7B1D3-3639-47FC-BE23-01608B1F9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N5:N20 J5:J20 L5:L20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984D-9E23-4C1D-A2F6-9B4E53626483}">
  <sheetPr codeName="Feuil2">
    <tabColor theme="0" tint="-0.249977111117893"/>
  </sheetPr>
  <dimension ref="A4:AE42"/>
  <sheetViews>
    <sheetView workbookViewId="0">
      <selection activeCell="D29" sqref="D29"/>
    </sheetView>
  </sheetViews>
  <sheetFormatPr baseColWidth="10" defaultRowHeight="15" x14ac:dyDescent="0.25"/>
  <cols>
    <col min="3" max="3" width="17.5703125" customWidth="1"/>
    <col min="5" max="5" width="27.7109375" customWidth="1"/>
  </cols>
  <sheetData>
    <row r="4" spans="1:31" x14ac:dyDescent="0.25">
      <c r="A4" t="s">
        <v>107</v>
      </c>
      <c r="B4" t="s">
        <v>108</v>
      </c>
      <c r="C4">
        <v>2002</v>
      </c>
      <c r="D4" t="s">
        <v>58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118</v>
      </c>
      <c r="O4" t="s">
        <v>59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60</v>
      </c>
      <c r="Z4" t="s">
        <v>128</v>
      </c>
      <c r="AA4">
        <v>2024</v>
      </c>
    </row>
    <row r="5" spans="1:31" x14ac:dyDescent="0.25">
      <c r="A5" s="13" t="s">
        <v>129</v>
      </c>
      <c r="B5" s="13" t="s">
        <v>130</v>
      </c>
      <c r="C5" s="113">
        <v>320565407</v>
      </c>
      <c r="D5" s="115">
        <v>320565407</v>
      </c>
      <c r="E5" s="115">
        <v>322367193</v>
      </c>
      <c r="F5" s="115">
        <v>324119547</v>
      </c>
      <c r="G5" s="115">
        <v>325916751</v>
      </c>
      <c r="H5" s="115">
        <v>327430708</v>
      </c>
      <c r="I5" s="115">
        <v>329246132</v>
      </c>
      <c r="J5" s="115">
        <v>330954457</v>
      </c>
      <c r="K5" s="115">
        <v>332052448</v>
      </c>
      <c r="L5" s="115">
        <v>332877173</v>
      </c>
      <c r="M5" s="115">
        <v>332171578</v>
      </c>
      <c r="N5" s="115">
        <v>332879827</v>
      </c>
      <c r="O5" s="115">
        <v>333413872.5</v>
      </c>
      <c r="P5" s="115">
        <v>334230697</v>
      </c>
      <c r="Q5" s="115">
        <v>335170734.5</v>
      </c>
      <c r="R5" s="115">
        <v>336167720.5</v>
      </c>
      <c r="S5" s="115">
        <v>336861538.5</v>
      </c>
      <c r="T5" s="115">
        <v>337665353.5</v>
      </c>
      <c r="U5" s="115">
        <v>338604050</v>
      </c>
      <c r="V5" s="115">
        <v>339131686</v>
      </c>
      <c r="W5" s="115">
        <v>339284138</v>
      </c>
      <c r="X5" s="115">
        <v>340936874</v>
      </c>
      <c r="Y5" s="115">
        <v>341736614.5</v>
      </c>
      <c r="Z5" s="115">
        <v>343184815</v>
      </c>
      <c r="AA5" s="113">
        <v>343184815</v>
      </c>
      <c r="AB5" s="112">
        <v>7.0560976031952188E-2</v>
      </c>
    </row>
    <row r="6" spans="1:31" x14ac:dyDescent="0.25">
      <c r="B6" s="13" t="s">
        <v>131</v>
      </c>
      <c r="C6" s="116">
        <v>0.51290830485648753</v>
      </c>
      <c r="D6" s="115">
        <v>164420659.5</v>
      </c>
      <c r="E6" s="115">
        <v>165299700.5</v>
      </c>
      <c r="F6" s="115">
        <v>166159151.5</v>
      </c>
      <c r="G6" s="115">
        <v>167015070.5</v>
      </c>
      <c r="H6" s="115">
        <v>167756185</v>
      </c>
      <c r="I6" s="115">
        <v>168634860.5</v>
      </c>
      <c r="J6" s="115">
        <v>169480174.5</v>
      </c>
      <c r="K6" s="115">
        <v>170054022.5</v>
      </c>
      <c r="L6" s="115">
        <v>170496422</v>
      </c>
      <c r="M6" s="115">
        <v>170365713.5</v>
      </c>
      <c r="N6" s="115">
        <v>170705341.5</v>
      </c>
      <c r="O6" s="115">
        <v>170946261</v>
      </c>
      <c r="P6" s="115">
        <v>171329081</v>
      </c>
      <c r="Q6" s="115">
        <v>171675920.5</v>
      </c>
      <c r="R6" s="115">
        <v>172044392</v>
      </c>
      <c r="S6" s="115">
        <v>172349510</v>
      </c>
      <c r="T6" s="115">
        <v>172694682.5</v>
      </c>
      <c r="U6" s="115">
        <v>173111499</v>
      </c>
      <c r="V6" s="115">
        <v>173334094.5</v>
      </c>
      <c r="W6" s="115">
        <v>173333204</v>
      </c>
      <c r="X6" s="115">
        <v>174149501.5</v>
      </c>
      <c r="Y6" s="115">
        <v>174515187.5</v>
      </c>
      <c r="Z6" s="115">
        <v>175064492</v>
      </c>
      <c r="AA6" s="116">
        <v>0.51011724396955038</v>
      </c>
    </row>
    <row r="7" spans="1:31" x14ac:dyDescent="0.25">
      <c r="B7" s="13" t="s">
        <v>132</v>
      </c>
      <c r="C7" s="116">
        <v>0.48709169358376836</v>
      </c>
      <c r="D7" s="115">
        <v>156144747</v>
      </c>
      <c r="E7" s="115">
        <v>157067492.5</v>
      </c>
      <c r="F7" s="115">
        <v>157960396.5</v>
      </c>
      <c r="G7" s="115">
        <v>158901680.5</v>
      </c>
      <c r="H7" s="115">
        <v>159674524</v>
      </c>
      <c r="I7" s="115">
        <v>160611272</v>
      </c>
      <c r="J7" s="115">
        <v>161474282</v>
      </c>
      <c r="K7" s="115">
        <v>161998425</v>
      </c>
      <c r="L7" s="115">
        <v>162380750</v>
      </c>
      <c r="M7" s="115">
        <v>161805864</v>
      </c>
      <c r="N7" s="115">
        <v>162174485</v>
      </c>
      <c r="O7" s="115">
        <v>162467611</v>
      </c>
      <c r="P7" s="115">
        <v>162901615.5</v>
      </c>
      <c r="Q7" s="115">
        <v>163494813.5</v>
      </c>
      <c r="R7" s="115">
        <v>164123328.5</v>
      </c>
      <c r="S7" s="115">
        <v>164512028.5</v>
      </c>
      <c r="T7" s="115">
        <v>164970671</v>
      </c>
      <c r="U7" s="115">
        <v>165492550.5</v>
      </c>
      <c r="V7" s="115">
        <v>165797591.5</v>
      </c>
      <c r="W7" s="115">
        <v>165950934</v>
      </c>
      <c r="X7" s="115">
        <v>166787372.5</v>
      </c>
      <c r="Y7" s="115">
        <v>167221425.5</v>
      </c>
      <c r="Z7" s="115">
        <v>168120323</v>
      </c>
      <c r="AA7" s="116">
        <v>0.48988275603044967</v>
      </c>
    </row>
    <row r="9" spans="1:31" x14ac:dyDescent="0.25">
      <c r="A9" t="s">
        <v>148</v>
      </c>
    </row>
    <row r="10" spans="1:31" x14ac:dyDescent="0.25">
      <c r="A10" t="s">
        <v>149</v>
      </c>
      <c r="B10" t="s">
        <v>107</v>
      </c>
      <c r="C10" t="s">
        <v>150</v>
      </c>
      <c r="D10" t="s">
        <v>151</v>
      </c>
      <c r="E10" t="s">
        <v>108</v>
      </c>
      <c r="F10" t="s">
        <v>152</v>
      </c>
      <c r="G10" t="s">
        <v>153</v>
      </c>
      <c r="H10" t="s">
        <v>154</v>
      </c>
      <c r="I10" t="s">
        <v>58</v>
      </c>
      <c r="J10" t="s">
        <v>109</v>
      </c>
      <c r="K10" t="s">
        <v>110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59</v>
      </c>
      <c r="U10" t="s">
        <v>119</v>
      </c>
      <c r="V10" t="s">
        <v>120</v>
      </c>
      <c r="W10" t="s">
        <v>121</v>
      </c>
      <c r="X10" t="s">
        <v>122</v>
      </c>
      <c r="Y10" t="s">
        <v>123</v>
      </c>
      <c r="Z10" t="s">
        <v>124</v>
      </c>
      <c r="AA10" t="s">
        <v>125</v>
      </c>
      <c r="AB10" t="s">
        <v>126</v>
      </c>
      <c r="AC10" t="s">
        <v>127</v>
      </c>
      <c r="AD10" t="s">
        <v>60</v>
      </c>
      <c r="AE10" t="s">
        <v>128</v>
      </c>
    </row>
    <row r="11" spans="1:31" x14ac:dyDescent="0.25">
      <c r="A11" t="s">
        <v>133</v>
      </c>
      <c r="B11" t="s">
        <v>27</v>
      </c>
      <c r="C11" t="s">
        <v>28</v>
      </c>
      <c r="D11" t="s">
        <v>134</v>
      </c>
      <c r="E11" t="s">
        <v>135</v>
      </c>
      <c r="F11" t="s">
        <v>136</v>
      </c>
      <c r="G11" t="s">
        <v>130</v>
      </c>
      <c r="H11" t="s">
        <v>137</v>
      </c>
      <c r="I11">
        <v>40036262</v>
      </c>
      <c r="J11">
        <v>40334317</v>
      </c>
      <c r="K11">
        <v>40643943</v>
      </c>
      <c r="L11">
        <v>40967918</v>
      </c>
      <c r="M11">
        <v>41288023</v>
      </c>
      <c r="N11">
        <v>41546796</v>
      </c>
      <c r="O11">
        <v>41716240</v>
      </c>
      <c r="P11">
        <v>41830652</v>
      </c>
      <c r="Q11">
        <v>41942890</v>
      </c>
      <c r="R11">
        <v>41969558</v>
      </c>
      <c r="S11">
        <v>41897771</v>
      </c>
      <c r="T11">
        <v>41836202</v>
      </c>
      <c r="U11">
        <v>41893489</v>
      </c>
      <c r="V11">
        <v>41810564</v>
      </c>
      <c r="W11">
        <v>41721962</v>
      </c>
      <c r="X11">
        <v>41665470</v>
      </c>
      <c r="Y11">
        <v>41671167</v>
      </c>
      <c r="Z11">
        <v>41677958</v>
      </c>
      <c r="AA11">
        <v>41717790</v>
      </c>
      <c r="AB11">
        <v>41876070</v>
      </c>
      <c r="AC11">
        <v>42028294</v>
      </c>
      <c r="AD11">
        <v>42118042</v>
      </c>
      <c r="AE11">
        <v>42198234</v>
      </c>
    </row>
    <row r="12" spans="1:31" x14ac:dyDescent="0.25">
      <c r="A12" t="s">
        <v>140</v>
      </c>
      <c r="B12" t="s">
        <v>27</v>
      </c>
      <c r="C12" t="s">
        <v>28</v>
      </c>
      <c r="D12" t="s">
        <v>134</v>
      </c>
      <c r="E12" t="s">
        <v>135</v>
      </c>
      <c r="F12" t="s">
        <v>136</v>
      </c>
      <c r="G12" t="s">
        <v>130</v>
      </c>
      <c r="H12" t="s">
        <v>141</v>
      </c>
      <c r="I12">
        <v>9910704</v>
      </c>
      <c r="J12">
        <v>10028255</v>
      </c>
      <c r="K12">
        <v>10158217</v>
      </c>
      <c r="L12">
        <v>10284039</v>
      </c>
      <c r="M12">
        <v>10358305</v>
      </c>
      <c r="N12">
        <v>10431772</v>
      </c>
      <c r="O12">
        <v>10544351</v>
      </c>
      <c r="P12">
        <v>10669613</v>
      </c>
      <c r="Q12">
        <v>10800330</v>
      </c>
      <c r="R12">
        <v>11025429</v>
      </c>
      <c r="S12">
        <v>11350025</v>
      </c>
      <c r="T12">
        <v>11695697</v>
      </c>
      <c r="U12">
        <v>12053374</v>
      </c>
      <c r="V12">
        <v>12393831</v>
      </c>
      <c r="W12">
        <v>12720473</v>
      </c>
      <c r="X12">
        <v>13023872</v>
      </c>
      <c r="Y12">
        <v>13314321</v>
      </c>
      <c r="Z12">
        <v>13602819</v>
      </c>
      <c r="AA12">
        <v>13855360</v>
      </c>
      <c r="AB12">
        <v>14086960</v>
      </c>
      <c r="AC12">
        <v>14314285</v>
      </c>
      <c r="AD12">
        <v>14545272</v>
      </c>
      <c r="AE12">
        <v>14796813</v>
      </c>
    </row>
    <row r="13" spans="1:31" x14ac:dyDescent="0.25">
      <c r="A13" t="s">
        <v>133</v>
      </c>
      <c r="B13" t="s">
        <v>27</v>
      </c>
      <c r="C13" t="s">
        <v>28</v>
      </c>
      <c r="D13" t="s">
        <v>134</v>
      </c>
      <c r="E13" t="s">
        <v>135</v>
      </c>
      <c r="F13" t="s">
        <v>142</v>
      </c>
      <c r="G13" t="s">
        <v>143</v>
      </c>
      <c r="H13" t="s">
        <v>137</v>
      </c>
      <c r="I13">
        <v>19858554</v>
      </c>
      <c r="J13">
        <v>19991787</v>
      </c>
      <c r="K13">
        <v>20131405</v>
      </c>
      <c r="L13">
        <v>20279291</v>
      </c>
      <c r="M13">
        <v>20431887</v>
      </c>
      <c r="N13">
        <v>20553939</v>
      </c>
      <c r="O13">
        <v>20627914</v>
      </c>
      <c r="P13">
        <v>20677482</v>
      </c>
      <c r="Q13">
        <v>20728295</v>
      </c>
      <c r="R13">
        <v>20734764</v>
      </c>
      <c r="S13">
        <v>20693335</v>
      </c>
      <c r="T13">
        <v>20658049</v>
      </c>
      <c r="U13">
        <v>20673929</v>
      </c>
      <c r="V13">
        <v>20620554</v>
      </c>
      <c r="W13">
        <v>20568569</v>
      </c>
      <c r="X13">
        <v>20536531</v>
      </c>
      <c r="Y13">
        <v>20540963</v>
      </c>
      <c r="Z13">
        <v>20551278</v>
      </c>
      <c r="AA13">
        <v>20583721</v>
      </c>
      <c r="AB13">
        <v>20683046</v>
      </c>
      <c r="AC13">
        <v>20777643</v>
      </c>
      <c r="AD13">
        <v>20838612</v>
      </c>
      <c r="AE13">
        <v>20894695</v>
      </c>
    </row>
    <row r="14" spans="1:31" x14ac:dyDescent="0.25">
      <c r="A14" t="s">
        <v>140</v>
      </c>
      <c r="B14" t="s">
        <v>27</v>
      </c>
      <c r="C14" t="s">
        <v>28</v>
      </c>
      <c r="D14" t="s">
        <v>134</v>
      </c>
      <c r="E14" t="s">
        <v>135</v>
      </c>
      <c r="F14" t="s">
        <v>142</v>
      </c>
      <c r="G14" t="s">
        <v>143</v>
      </c>
      <c r="H14" t="s">
        <v>141</v>
      </c>
      <c r="I14">
        <v>4027805</v>
      </c>
      <c r="J14">
        <v>4082271</v>
      </c>
      <c r="K14">
        <v>4140473</v>
      </c>
      <c r="L14">
        <v>4194941</v>
      </c>
      <c r="M14">
        <v>4231092</v>
      </c>
      <c r="N14">
        <v>4273632</v>
      </c>
      <c r="O14">
        <v>4336304</v>
      </c>
      <c r="P14">
        <v>4405060</v>
      </c>
      <c r="Q14">
        <v>4476050</v>
      </c>
      <c r="R14">
        <v>4593046</v>
      </c>
      <c r="S14">
        <v>4759391</v>
      </c>
      <c r="T14">
        <v>4934581</v>
      </c>
      <c r="U14">
        <v>5113738</v>
      </c>
      <c r="V14">
        <v>5282007</v>
      </c>
      <c r="W14">
        <v>5437269</v>
      </c>
      <c r="X14">
        <v>5581768</v>
      </c>
      <c r="Y14">
        <v>5723231</v>
      </c>
      <c r="Z14">
        <v>5861198</v>
      </c>
      <c r="AA14">
        <v>5979611</v>
      </c>
      <c r="AB14">
        <v>6089238</v>
      </c>
      <c r="AC14">
        <v>6199821</v>
      </c>
      <c r="AD14">
        <v>6312449</v>
      </c>
      <c r="AE14">
        <v>6435594</v>
      </c>
    </row>
    <row r="15" spans="1:31" x14ac:dyDescent="0.25">
      <c r="A15" t="s">
        <v>140</v>
      </c>
      <c r="B15" t="s">
        <v>27</v>
      </c>
      <c r="C15" t="s">
        <v>28</v>
      </c>
      <c r="D15" t="s">
        <v>134</v>
      </c>
      <c r="E15" t="s">
        <v>135</v>
      </c>
      <c r="F15" t="s">
        <v>144</v>
      </c>
      <c r="G15" t="s">
        <v>145</v>
      </c>
      <c r="H15" t="s">
        <v>141</v>
      </c>
      <c r="I15">
        <v>5882899</v>
      </c>
      <c r="J15">
        <v>5945984</v>
      </c>
      <c r="K15">
        <v>6017744</v>
      </c>
      <c r="L15">
        <v>6089098</v>
      </c>
      <c r="M15">
        <v>6127213</v>
      </c>
      <c r="N15">
        <v>6158140</v>
      </c>
      <c r="O15">
        <v>6208047</v>
      </c>
      <c r="P15">
        <v>6264553</v>
      </c>
      <c r="Q15">
        <v>6324280</v>
      </c>
      <c r="R15">
        <v>6432383</v>
      </c>
      <c r="S15">
        <v>6590634</v>
      </c>
      <c r="T15">
        <v>6761116</v>
      </c>
      <c r="U15">
        <v>6939636</v>
      </c>
      <c r="V15">
        <v>7111824</v>
      </c>
      <c r="W15">
        <v>7283204</v>
      </c>
      <c r="X15">
        <v>7442104</v>
      </c>
      <c r="Y15">
        <v>7591090</v>
      </c>
      <c r="Z15">
        <v>7741621</v>
      </c>
      <c r="AA15">
        <v>7875749</v>
      </c>
      <c r="AB15">
        <v>7997722</v>
      </c>
      <c r="AC15">
        <v>8114464</v>
      </c>
      <c r="AD15">
        <v>8232823</v>
      </c>
      <c r="AE15">
        <v>8361219</v>
      </c>
    </row>
    <row r="16" spans="1:31" x14ac:dyDescent="0.25">
      <c r="A16" t="s">
        <v>133</v>
      </c>
      <c r="B16" t="s">
        <v>27</v>
      </c>
      <c r="C16" t="s">
        <v>28</v>
      </c>
      <c r="D16" t="s">
        <v>134</v>
      </c>
      <c r="E16" t="s">
        <v>135</v>
      </c>
      <c r="F16" t="s">
        <v>144</v>
      </c>
      <c r="G16" t="s">
        <v>145</v>
      </c>
      <c r="H16" t="s">
        <v>137</v>
      </c>
      <c r="I16">
        <v>20177708</v>
      </c>
      <c r="J16">
        <v>20342530</v>
      </c>
      <c r="K16">
        <v>20512538</v>
      </c>
      <c r="L16">
        <v>20688627</v>
      </c>
      <c r="M16">
        <v>20856136</v>
      </c>
      <c r="N16">
        <v>20992857</v>
      </c>
      <c r="O16">
        <v>21088326</v>
      </c>
      <c r="P16">
        <v>21153170</v>
      </c>
      <c r="Q16">
        <v>21214595</v>
      </c>
      <c r="R16">
        <v>21234794</v>
      </c>
      <c r="S16">
        <v>21204436</v>
      </c>
      <c r="T16">
        <v>21178153</v>
      </c>
      <c r="U16">
        <v>21219560</v>
      </c>
      <c r="V16">
        <v>21190010</v>
      </c>
      <c r="W16">
        <v>21153393</v>
      </c>
      <c r="X16">
        <v>21128939</v>
      </c>
      <c r="Y16">
        <v>21130204</v>
      </c>
      <c r="Z16">
        <v>21126680</v>
      </c>
      <c r="AA16">
        <v>21134069</v>
      </c>
      <c r="AB16">
        <v>21193024</v>
      </c>
      <c r="AC16">
        <v>21250651</v>
      </c>
      <c r="AD16">
        <v>21279430</v>
      </c>
      <c r="AE16">
        <v>21303539</v>
      </c>
    </row>
    <row r="17" spans="1:31" x14ac:dyDescent="0.25">
      <c r="A17" t="s">
        <v>146</v>
      </c>
      <c r="B17" t="s">
        <v>27</v>
      </c>
      <c r="C17" t="s">
        <v>28</v>
      </c>
      <c r="D17" t="s">
        <v>134</v>
      </c>
      <c r="E17" t="s">
        <v>135</v>
      </c>
      <c r="F17" t="s">
        <v>136</v>
      </c>
      <c r="G17" t="s">
        <v>130</v>
      </c>
      <c r="H17" t="s">
        <v>147</v>
      </c>
      <c r="I17">
        <v>11657428.9965</v>
      </c>
      <c r="J17">
        <v>11674845.40536</v>
      </c>
      <c r="K17">
        <v>11688904.140000001</v>
      </c>
      <c r="L17">
        <v>11706471.50832</v>
      </c>
      <c r="M17">
        <v>11746798.1318</v>
      </c>
      <c r="N17">
        <v>11802724.938750001</v>
      </c>
      <c r="O17">
        <v>11872333.170879999</v>
      </c>
      <c r="P17">
        <v>11958380.8068</v>
      </c>
      <c r="Q17">
        <v>12029672.94668</v>
      </c>
      <c r="R17">
        <v>12092572.625429999</v>
      </c>
      <c r="S17">
        <v>12155147.178300001</v>
      </c>
      <c r="T17">
        <v>12203881.15965</v>
      </c>
      <c r="U17">
        <v>12330111.87284</v>
      </c>
      <c r="V17">
        <v>12308148.857899999</v>
      </c>
      <c r="W17">
        <v>12246020.823690001</v>
      </c>
      <c r="X17">
        <v>12194165.80848</v>
      </c>
      <c r="Y17">
        <v>12139569.09035</v>
      </c>
      <c r="Z17">
        <v>12069106.022399999</v>
      </c>
      <c r="AA17">
        <v>11996282.99364</v>
      </c>
      <c r="AB17">
        <v>11915418.221000001</v>
      </c>
      <c r="AC17">
        <v>11810259.363500001</v>
      </c>
      <c r="AD17">
        <v>11678169.54624</v>
      </c>
      <c r="AE17">
        <v>11525936.41773</v>
      </c>
    </row>
    <row r="18" spans="1:31" x14ac:dyDescent="0.25">
      <c r="A18" t="s">
        <v>146</v>
      </c>
      <c r="B18" t="s">
        <v>27</v>
      </c>
      <c r="C18" t="s">
        <v>28</v>
      </c>
      <c r="D18" t="s">
        <v>134</v>
      </c>
      <c r="E18" t="s">
        <v>135</v>
      </c>
      <c r="F18" t="s">
        <v>144</v>
      </c>
      <c r="G18" t="s">
        <v>145</v>
      </c>
      <c r="H18" t="s">
        <v>147</v>
      </c>
      <c r="I18">
        <v>5685746.7483000001</v>
      </c>
      <c r="J18">
        <v>5694236.2281600004</v>
      </c>
      <c r="K18">
        <v>5701847.1683999998</v>
      </c>
      <c r="L18">
        <v>5712806.3733000001</v>
      </c>
      <c r="M18">
        <v>5734070.4520800002</v>
      </c>
      <c r="N18">
        <v>5760127.5000600005</v>
      </c>
      <c r="O18">
        <v>5794584.2720999997</v>
      </c>
      <c r="P18">
        <v>5838428.27568</v>
      </c>
      <c r="Q18">
        <v>5873992.2149999999</v>
      </c>
      <c r="R18">
        <v>5905792.3034600001</v>
      </c>
      <c r="S18">
        <v>5936025.1990200002</v>
      </c>
      <c r="T18">
        <v>5959007.8223400004</v>
      </c>
      <c r="U18">
        <v>6024950.6212499999</v>
      </c>
      <c r="V18">
        <v>6017154.1272600004</v>
      </c>
      <c r="W18">
        <v>5988209.4415499996</v>
      </c>
      <c r="X18">
        <v>5964679.5723900003</v>
      </c>
      <c r="Y18">
        <v>5936955.4841999998</v>
      </c>
      <c r="Z18">
        <v>5898927.0702</v>
      </c>
      <c r="AA18">
        <v>5861121.2096800003</v>
      </c>
      <c r="AB18">
        <v>5820622.6399999997</v>
      </c>
      <c r="AC18">
        <v>5767337.5747199999</v>
      </c>
      <c r="AD18">
        <v>5701440.9381299997</v>
      </c>
      <c r="AE18">
        <v>5626041.6403799998</v>
      </c>
    </row>
    <row r="19" spans="1:31" x14ac:dyDescent="0.25">
      <c r="A19" t="s">
        <v>146</v>
      </c>
      <c r="B19" t="s">
        <v>27</v>
      </c>
      <c r="C19" t="s">
        <v>28</v>
      </c>
      <c r="D19" t="s">
        <v>134</v>
      </c>
      <c r="E19" t="s">
        <v>135</v>
      </c>
      <c r="F19" t="s">
        <v>142</v>
      </c>
      <c r="G19" t="s">
        <v>143</v>
      </c>
      <c r="H19" t="s">
        <v>147</v>
      </c>
      <c r="I19">
        <v>5971965.9833699996</v>
      </c>
      <c r="J19">
        <v>5980572.8136</v>
      </c>
      <c r="K19">
        <v>5986999.0450400002</v>
      </c>
      <c r="L19">
        <v>5993629.1569600003</v>
      </c>
      <c r="M19">
        <v>6012782.7669799998</v>
      </c>
      <c r="N19">
        <v>6042498.1062799999</v>
      </c>
      <c r="O19">
        <v>6077725.7105599996</v>
      </c>
      <c r="P19">
        <v>6120095.0281800004</v>
      </c>
      <c r="Q19">
        <v>6156015.8971999995</v>
      </c>
      <c r="R19">
        <v>6186613.65441</v>
      </c>
      <c r="S19">
        <v>6219064.6336399997</v>
      </c>
      <c r="T19">
        <v>6244928.5672500003</v>
      </c>
      <c r="U19">
        <v>6304903.1588399997</v>
      </c>
      <c r="V19">
        <v>6290938.8697600001</v>
      </c>
      <c r="W19">
        <v>6257862.2090400001</v>
      </c>
      <c r="X19">
        <v>6229159.03785</v>
      </c>
      <c r="Y19">
        <v>6202789.2088500001</v>
      </c>
      <c r="Z19">
        <v>6170542.4055599999</v>
      </c>
      <c r="AA19">
        <v>6135209.2353499997</v>
      </c>
      <c r="AB19">
        <v>6095256.7336999997</v>
      </c>
      <c r="AC19">
        <v>6043124.3463300001</v>
      </c>
      <c r="AD19">
        <v>5976569.2590500005</v>
      </c>
      <c r="AE19">
        <v>5900061.7812000001</v>
      </c>
    </row>
    <row r="20" spans="1:31" x14ac:dyDescent="0.25">
      <c r="A20" t="s">
        <v>133</v>
      </c>
      <c r="B20" t="s">
        <v>27</v>
      </c>
      <c r="C20" t="s">
        <v>28</v>
      </c>
      <c r="D20" t="s">
        <v>138</v>
      </c>
      <c r="E20" t="s">
        <v>139</v>
      </c>
      <c r="F20" t="s">
        <v>136</v>
      </c>
      <c r="G20" t="s">
        <v>130</v>
      </c>
      <c r="H20" t="s">
        <v>137</v>
      </c>
      <c r="I20">
        <v>64.989000000000004</v>
      </c>
      <c r="J20">
        <v>65.016000000000005</v>
      </c>
      <c r="K20">
        <v>65.040000000000006</v>
      </c>
      <c r="L20">
        <v>65.070999999999998</v>
      </c>
      <c r="M20">
        <v>65.13</v>
      </c>
      <c r="N20">
        <v>65.138999999999996</v>
      </c>
      <c r="O20">
        <v>65.046000000000006</v>
      </c>
      <c r="P20">
        <v>64.894999999999996</v>
      </c>
      <c r="Q20">
        <v>64.753</v>
      </c>
      <c r="R20">
        <v>64.481999999999999</v>
      </c>
      <c r="S20">
        <v>64.061000000000007</v>
      </c>
      <c r="T20">
        <v>63.643000000000001</v>
      </c>
      <c r="U20">
        <v>63.21</v>
      </c>
      <c r="V20">
        <v>62.860999999999997</v>
      </c>
      <c r="W20">
        <v>62.561999999999998</v>
      </c>
      <c r="X20">
        <v>62.295999999999999</v>
      </c>
      <c r="Y20">
        <v>62.08</v>
      </c>
      <c r="Z20">
        <v>61.883000000000003</v>
      </c>
      <c r="AA20">
        <v>61.741</v>
      </c>
      <c r="AB20">
        <v>61.692999999999998</v>
      </c>
      <c r="AC20">
        <v>61.667000000000002</v>
      </c>
      <c r="AD20">
        <v>61.628999999999998</v>
      </c>
      <c r="AE20">
        <v>61.584000000000003</v>
      </c>
    </row>
    <row r="21" spans="1:31" x14ac:dyDescent="0.25">
      <c r="A21" t="s">
        <v>140</v>
      </c>
      <c r="B21" t="s">
        <v>27</v>
      </c>
      <c r="C21" t="s">
        <v>28</v>
      </c>
      <c r="D21" t="s">
        <v>138</v>
      </c>
      <c r="E21" t="s">
        <v>139</v>
      </c>
      <c r="F21" t="s">
        <v>136</v>
      </c>
      <c r="G21" t="s">
        <v>130</v>
      </c>
      <c r="H21" t="s">
        <v>141</v>
      </c>
      <c r="I21">
        <v>16.088000000000001</v>
      </c>
      <c r="J21">
        <v>16.164999999999999</v>
      </c>
      <c r="K21">
        <v>16.256</v>
      </c>
      <c r="L21">
        <v>16.335000000000001</v>
      </c>
      <c r="M21">
        <v>16.34</v>
      </c>
      <c r="N21">
        <v>16.356000000000002</v>
      </c>
      <c r="O21">
        <v>16.440999999999999</v>
      </c>
      <c r="P21">
        <v>16.553000000000001</v>
      </c>
      <c r="Q21">
        <v>16.673999999999999</v>
      </c>
      <c r="R21">
        <v>16.939</v>
      </c>
      <c r="S21">
        <v>17.353999999999999</v>
      </c>
      <c r="T21">
        <v>17.792000000000002</v>
      </c>
      <c r="U21">
        <v>18.186</v>
      </c>
      <c r="V21">
        <v>18.634</v>
      </c>
      <c r="W21">
        <v>19.074000000000002</v>
      </c>
      <c r="X21">
        <v>19.472999999999999</v>
      </c>
      <c r="Y21">
        <v>19.835000000000001</v>
      </c>
      <c r="Z21">
        <v>20.196999999999999</v>
      </c>
      <c r="AA21">
        <v>20.504999999999999</v>
      </c>
      <c r="AB21">
        <v>20.753</v>
      </c>
      <c r="AC21">
        <v>21.003</v>
      </c>
      <c r="AD21">
        <v>21.283000000000001</v>
      </c>
      <c r="AE21">
        <v>21.594999999999999</v>
      </c>
    </row>
    <row r="22" spans="1:31" x14ac:dyDescent="0.25">
      <c r="A22" t="s">
        <v>133</v>
      </c>
      <c r="B22" t="s">
        <v>27</v>
      </c>
      <c r="C22" t="s">
        <v>28</v>
      </c>
      <c r="D22" t="s">
        <v>138</v>
      </c>
      <c r="E22" t="s">
        <v>139</v>
      </c>
      <c r="F22" t="s">
        <v>142</v>
      </c>
      <c r="G22" t="s">
        <v>143</v>
      </c>
      <c r="H22" t="s">
        <v>137</v>
      </c>
      <c r="I22">
        <v>66.509</v>
      </c>
      <c r="J22">
        <v>66.518000000000001</v>
      </c>
      <c r="K22">
        <v>66.531000000000006</v>
      </c>
      <c r="L22">
        <v>66.56</v>
      </c>
      <c r="M22">
        <v>66.605999999999995</v>
      </c>
      <c r="N22">
        <v>66.581999999999994</v>
      </c>
      <c r="O22">
        <v>66.450999999999993</v>
      </c>
      <c r="P22">
        <v>66.268000000000001</v>
      </c>
      <c r="Q22">
        <v>66.096999999999994</v>
      </c>
      <c r="R22">
        <v>65.793999999999997</v>
      </c>
      <c r="S22">
        <v>65.337000000000003</v>
      </c>
      <c r="T22">
        <v>64.885999999999996</v>
      </c>
      <c r="U22">
        <v>64.42</v>
      </c>
      <c r="V22">
        <v>64.052000000000007</v>
      </c>
      <c r="W22">
        <v>63.750999999999998</v>
      </c>
      <c r="X22">
        <v>63.487000000000002</v>
      </c>
      <c r="Y22">
        <v>63.268000000000001</v>
      </c>
      <c r="Z22">
        <v>63.073999999999998</v>
      </c>
      <c r="AA22">
        <v>62.95</v>
      </c>
      <c r="AB22">
        <v>62.929000000000002</v>
      </c>
      <c r="AC22">
        <v>62.923000000000002</v>
      </c>
      <c r="AD22">
        <v>62.904000000000003</v>
      </c>
      <c r="AE22">
        <v>62.878</v>
      </c>
    </row>
    <row r="23" spans="1:31" x14ac:dyDescent="0.25">
      <c r="A23" t="s">
        <v>140</v>
      </c>
      <c r="B23" t="s">
        <v>27</v>
      </c>
      <c r="C23" t="s">
        <v>28</v>
      </c>
      <c r="D23" t="s">
        <v>138</v>
      </c>
      <c r="E23" t="s">
        <v>139</v>
      </c>
      <c r="F23" t="s">
        <v>142</v>
      </c>
      <c r="G23" t="s">
        <v>143</v>
      </c>
      <c r="H23" t="s">
        <v>141</v>
      </c>
      <c r="I23">
        <v>13.49</v>
      </c>
      <c r="J23">
        <v>13.583</v>
      </c>
      <c r="K23">
        <v>13.683999999999999</v>
      </c>
      <c r="L23">
        <v>13.768000000000001</v>
      </c>
      <c r="M23">
        <v>13.792999999999999</v>
      </c>
      <c r="N23">
        <v>13.843999999999999</v>
      </c>
      <c r="O23">
        <v>13.968999999999999</v>
      </c>
      <c r="P23">
        <v>14.118</v>
      </c>
      <c r="Q23">
        <v>14.273</v>
      </c>
      <c r="R23">
        <v>14.574</v>
      </c>
      <c r="S23">
        <v>15.026999999999999</v>
      </c>
      <c r="T23">
        <v>15.499000000000001</v>
      </c>
      <c r="U23">
        <v>15.933999999999999</v>
      </c>
      <c r="V23">
        <v>16.407</v>
      </c>
      <c r="W23">
        <v>16.853000000000002</v>
      </c>
      <c r="X23">
        <v>17.256</v>
      </c>
      <c r="Y23">
        <v>17.628</v>
      </c>
      <c r="Z23">
        <v>17.989000000000001</v>
      </c>
      <c r="AA23">
        <v>18.286999999999999</v>
      </c>
      <c r="AB23">
        <v>18.527000000000001</v>
      </c>
      <c r="AC23">
        <v>18.776</v>
      </c>
      <c r="AD23">
        <v>19.055</v>
      </c>
      <c r="AE23">
        <v>19.367000000000001</v>
      </c>
    </row>
    <row r="24" spans="1:31" x14ac:dyDescent="0.25">
      <c r="A24" t="s">
        <v>140</v>
      </c>
      <c r="B24" t="s">
        <v>27</v>
      </c>
      <c r="C24" t="s">
        <v>28</v>
      </c>
      <c r="D24" t="s">
        <v>138</v>
      </c>
      <c r="E24" t="s">
        <v>139</v>
      </c>
      <c r="F24" t="s">
        <v>144</v>
      </c>
      <c r="G24" t="s">
        <v>145</v>
      </c>
      <c r="H24" t="s">
        <v>141</v>
      </c>
      <c r="I24">
        <v>18.530999999999999</v>
      </c>
      <c r="J24">
        <v>18.591000000000001</v>
      </c>
      <c r="K24">
        <v>18.670000000000002</v>
      </c>
      <c r="L24">
        <v>18.741</v>
      </c>
      <c r="M24">
        <v>18.728000000000002</v>
      </c>
      <c r="N24">
        <v>18.710999999999999</v>
      </c>
      <c r="O24">
        <v>18.760000000000002</v>
      </c>
      <c r="P24">
        <v>18.837</v>
      </c>
      <c r="Q24">
        <v>18.928000000000001</v>
      </c>
      <c r="R24">
        <v>19.16</v>
      </c>
      <c r="S24">
        <v>19.539000000000001</v>
      </c>
      <c r="T24">
        <v>19.945</v>
      </c>
      <c r="U24">
        <v>20.300999999999998</v>
      </c>
      <c r="V24">
        <v>20.722999999999999</v>
      </c>
      <c r="W24">
        <v>21.157</v>
      </c>
      <c r="X24">
        <v>21.548999999999999</v>
      </c>
      <c r="Y24">
        <v>21.902999999999999</v>
      </c>
      <c r="Z24">
        <v>22.266999999999999</v>
      </c>
      <c r="AA24">
        <v>22.585000000000001</v>
      </c>
      <c r="AB24">
        <v>22.843</v>
      </c>
      <c r="AC24">
        <v>23.097000000000001</v>
      </c>
      <c r="AD24">
        <v>23.38</v>
      </c>
      <c r="AE24">
        <v>23.692</v>
      </c>
    </row>
    <row r="25" spans="1:31" x14ac:dyDescent="0.25">
      <c r="A25" t="s">
        <v>133</v>
      </c>
      <c r="B25" t="s">
        <v>27</v>
      </c>
      <c r="C25" t="s">
        <v>28</v>
      </c>
      <c r="D25" t="s">
        <v>138</v>
      </c>
      <c r="E25" t="s">
        <v>139</v>
      </c>
      <c r="F25" t="s">
        <v>144</v>
      </c>
      <c r="G25" t="s">
        <v>145</v>
      </c>
      <c r="H25" t="s">
        <v>137</v>
      </c>
      <c r="I25">
        <v>63.558999999999997</v>
      </c>
      <c r="J25">
        <v>63.603999999999999</v>
      </c>
      <c r="K25">
        <v>63.64</v>
      </c>
      <c r="L25">
        <v>63.676000000000002</v>
      </c>
      <c r="M25">
        <v>63.746000000000002</v>
      </c>
      <c r="N25">
        <v>63.786000000000001</v>
      </c>
      <c r="O25">
        <v>63.728000000000002</v>
      </c>
      <c r="P25">
        <v>63.606999999999999</v>
      </c>
      <c r="Q25">
        <v>63.491999999999997</v>
      </c>
      <c r="R25">
        <v>63.25</v>
      </c>
      <c r="S25">
        <v>62.863</v>
      </c>
      <c r="T25">
        <v>62.475000000000001</v>
      </c>
      <c r="U25">
        <v>62.073999999999998</v>
      </c>
      <c r="V25">
        <v>61.744</v>
      </c>
      <c r="W25">
        <v>61.448</v>
      </c>
      <c r="X25">
        <v>61.18</v>
      </c>
      <c r="Y25">
        <v>60.966999999999999</v>
      </c>
      <c r="Z25">
        <v>60.765999999999998</v>
      </c>
      <c r="AA25">
        <v>60.606000000000002</v>
      </c>
      <c r="AB25">
        <v>60.531999999999996</v>
      </c>
      <c r="AC25">
        <v>60.487000000000002</v>
      </c>
      <c r="AD25">
        <v>60.43</v>
      </c>
      <c r="AE25">
        <v>60.366</v>
      </c>
    </row>
    <row r="26" spans="1:31" x14ac:dyDescent="0.25">
      <c r="A26" t="s">
        <v>146</v>
      </c>
      <c r="B26" t="s">
        <v>27</v>
      </c>
      <c r="C26" t="s">
        <v>28</v>
      </c>
      <c r="D26" t="s">
        <v>138</v>
      </c>
      <c r="E26" t="s">
        <v>139</v>
      </c>
      <c r="F26" t="s">
        <v>136</v>
      </c>
      <c r="G26" t="s">
        <v>130</v>
      </c>
      <c r="H26" t="s">
        <v>147</v>
      </c>
      <c r="I26">
        <v>18.922999999999998</v>
      </c>
      <c r="J26">
        <v>18.818999999999999</v>
      </c>
      <c r="K26">
        <v>18.704999999999998</v>
      </c>
      <c r="L26">
        <v>18.594000000000001</v>
      </c>
      <c r="M26">
        <v>18.53</v>
      </c>
      <c r="N26">
        <v>18.504999999999999</v>
      </c>
      <c r="O26">
        <v>18.512</v>
      </c>
      <c r="P26">
        <v>18.552</v>
      </c>
      <c r="Q26">
        <v>18.571999999999999</v>
      </c>
      <c r="R26">
        <v>18.579000000000001</v>
      </c>
      <c r="S26">
        <v>18.585000000000001</v>
      </c>
      <c r="T26">
        <v>18.565000000000001</v>
      </c>
      <c r="U26">
        <v>18.603999999999999</v>
      </c>
      <c r="V26">
        <v>18.504999999999999</v>
      </c>
      <c r="W26">
        <v>18.363</v>
      </c>
      <c r="X26">
        <v>18.231999999999999</v>
      </c>
      <c r="Y26">
        <v>18.085000000000001</v>
      </c>
      <c r="Z26">
        <v>17.920000000000002</v>
      </c>
      <c r="AA26">
        <v>17.754000000000001</v>
      </c>
      <c r="AB26">
        <v>17.553999999999998</v>
      </c>
      <c r="AC26">
        <v>17.329000000000001</v>
      </c>
      <c r="AD26">
        <v>17.088000000000001</v>
      </c>
      <c r="AE26">
        <v>16.821000000000002</v>
      </c>
    </row>
    <row r="27" spans="1:31" x14ac:dyDescent="0.25">
      <c r="A27" t="s">
        <v>146</v>
      </c>
      <c r="B27" t="s">
        <v>27</v>
      </c>
      <c r="C27" t="s">
        <v>28</v>
      </c>
      <c r="D27" t="s">
        <v>138</v>
      </c>
      <c r="E27" t="s">
        <v>139</v>
      </c>
      <c r="F27" t="s">
        <v>144</v>
      </c>
      <c r="G27" t="s">
        <v>145</v>
      </c>
      <c r="H27" t="s">
        <v>147</v>
      </c>
      <c r="I27">
        <v>17.91</v>
      </c>
      <c r="J27">
        <v>17.803999999999998</v>
      </c>
      <c r="K27">
        <v>17.690000000000001</v>
      </c>
      <c r="L27">
        <v>17.582999999999998</v>
      </c>
      <c r="M27">
        <v>17.526</v>
      </c>
      <c r="N27">
        <v>17.501999999999999</v>
      </c>
      <c r="O27">
        <v>17.510999999999999</v>
      </c>
      <c r="P27">
        <v>17.556000000000001</v>
      </c>
      <c r="Q27">
        <v>17.579999999999998</v>
      </c>
      <c r="R27">
        <v>17.591000000000001</v>
      </c>
      <c r="S27">
        <v>17.597999999999999</v>
      </c>
      <c r="T27">
        <v>17.579000000000001</v>
      </c>
      <c r="U27">
        <v>17.625</v>
      </c>
      <c r="V27">
        <v>17.533000000000001</v>
      </c>
      <c r="W27">
        <v>17.395</v>
      </c>
      <c r="X27">
        <v>17.271000000000001</v>
      </c>
      <c r="Y27">
        <v>17.13</v>
      </c>
      <c r="Z27">
        <v>16.966999999999999</v>
      </c>
      <c r="AA27">
        <v>16.808</v>
      </c>
      <c r="AB27">
        <v>16.625</v>
      </c>
      <c r="AC27">
        <v>16.416</v>
      </c>
      <c r="AD27">
        <v>16.190999999999999</v>
      </c>
      <c r="AE27">
        <v>15.942</v>
      </c>
    </row>
    <row r="28" spans="1:31" x14ac:dyDescent="0.25">
      <c r="A28" t="s">
        <v>146</v>
      </c>
      <c r="B28" t="s">
        <v>27</v>
      </c>
      <c r="C28" t="s">
        <v>28</v>
      </c>
      <c r="D28" t="s">
        <v>138</v>
      </c>
      <c r="E28" t="s">
        <v>139</v>
      </c>
      <c r="F28" t="s">
        <v>142</v>
      </c>
      <c r="G28" t="s">
        <v>143</v>
      </c>
      <c r="H28" t="s">
        <v>147</v>
      </c>
      <c r="I28">
        <v>20.001000000000001</v>
      </c>
      <c r="J28">
        <v>19.899000000000001</v>
      </c>
      <c r="K28">
        <v>19.786000000000001</v>
      </c>
      <c r="L28">
        <v>19.672000000000001</v>
      </c>
      <c r="M28">
        <v>19.600999999999999</v>
      </c>
      <c r="N28">
        <v>19.574000000000002</v>
      </c>
      <c r="O28">
        <v>19.579000000000001</v>
      </c>
      <c r="P28">
        <v>19.614000000000001</v>
      </c>
      <c r="Q28">
        <v>19.63</v>
      </c>
      <c r="R28">
        <v>19.631</v>
      </c>
      <c r="S28">
        <v>19.635999999999999</v>
      </c>
      <c r="T28">
        <v>19.614999999999998</v>
      </c>
      <c r="U28">
        <v>19.646000000000001</v>
      </c>
      <c r="V28">
        <v>19.541</v>
      </c>
      <c r="W28">
        <v>19.396000000000001</v>
      </c>
      <c r="X28">
        <v>19.257000000000001</v>
      </c>
      <c r="Y28">
        <v>19.105</v>
      </c>
      <c r="Z28">
        <v>18.937999999999999</v>
      </c>
      <c r="AA28">
        <v>18.763000000000002</v>
      </c>
      <c r="AB28">
        <v>18.545000000000002</v>
      </c>
      <c r="AC28">
        <v>18.300999999999998</v>
      </c>
      <c r="AD28">
        <v>18.041</v>
      </c>
      <c r="AE28">
        <v>17.754999999999999</v>
      </c>
    </row>
    <row r="30" spans="1:31" x14ac:dyDescent="0.25">
      <c r="E30" t="s">
        <v>160</v>
      </c>
      <c r="I30" s="8">
        <f>I11+I12+I17</f>
        <v>61604394.9965</v>
      </c>
      <c r="J30" s="8">
        <f t="shared" ref="J30:AE30" si="0">J11+J12+J17</f>
        <v>62037417.405359998</v>
      </c>
      <c r="K30" s="8">
        <f t="shared" si="0"/>
        <v>62491064.140000001</v>
      </c>
      <c r="L30" s="8">
        <f t="shared" si="0"/>
        <v>62958428.508320004</v>
      </c>
      <c r="M30" s="8">
        <f t="shared" si="0"/>
        <v>63393126.131799996</v>
      </c>
      <c r="N30" s="8">
        <f t="shared" si="0"/>
        <v>63781292.938749999</v>
      </c>
      <c r="O30" s="8">
        <f t="shared" si="0"/>
        <v>64132924.170879997</v>
      </c>
      <c r="P30" s="8">
        <f t="shared" si="0"/>
        <v>64458645.8068</v>
      </c>
      <c r="Q30" s="8">
        <f t="shared" si="0"/>
        <v>64772892.946680002</v>
      </c>
      <c r="R30" s="8">
        <f t="shared" si="0"/>
        <v>65087559.625430003</v>
      </c>
      <c r="S30" s="8">
        <f t="shared" si="0"/>
        <v>65402943.178300001</v>
      </c>
      <c r="T30" s="8">
        <f t="shared" si="0"/>
        <v>65735780.159649998</v>
      </c>
      <c r="U30" s="8">
        <f t="shared" si="0"/>
        <v>66276974.872840002</v>
      </c>
      <c r="V30" s="8">
        <f t="shared" si="0"/>
        <v>66512543.857900001</v>
      </c>
      <c r="W30" s="8">
        <f t="shared" si="0"/>
        <v>66688455.823689997</v>
      </c>
      <c r="X30" s="8">
        <f t="shared" si="0"/>
        <v>66883507.808480002</v>
      </c>
      <c r="Y30" s="8">
        <f t="shared" si="0"/>
        <v>67125057.090350002</v>
      </c>
      <c r="Z30" s="8">
        <f t="shared" si="0"/>
        <v>67349883.022399992</v>
      </c>
      <c r="AA30" s="8">
        <f t="shared" si="0"/>
        <v>67569432.993640006</v>
      </c>
      <c r="AB30" s="8">
        <f t="shared" si="0"/>
        <v>67878448.221000001</v>
      </c>
      <c r="AC30" s="8">
        <f t="shared" si="0"/>
        <v>68152838.363499999</v>
      </c>
      <c r="AD30" s="8">
        <f t="shared" si="0"/>
        <v>68341483.546240002</v>
      </c>
      <c r="AE30" s="8">
        <f t="shared" si="0"/>
        <v>68520983.417730004</v>
      </c>
    </row>
    <row r="31" spans="1:31" x14ac:dyDescent="0.25">
      <c r="I31" s="8">
        <f>I30/$I30*100</f>
        <v>100</v>
      </c>
      <c r="J31" s="8">
        <f t="shared" ref="J31:AE31" si="1">J30/$I30*100</f>
        <v>100.70290830529964</v>
      </c>
      <c r="K31" s="8">
        <f t="shared" si="1"/>
        <v>101.43929527032994</v>
      </c>
      <c r="L31" s="8">
        <f t="shared" si="1"/>
        <v>102.19794953249183</v>
      </c>
      <c r="M31" s="8">
        <f t="shared" si="1"/>
        <v>102.90357714802916</v>
      </c>
      <c r="N31" s="8">
        <f t="shared" si="1"/>
        <v>103.53367311272788</v>
      </c>
      <c r="O31" s="8">
        <f t="shared" si="1"/>
        <v>104.10446231072257</v>
      </c>
      <c r="P31" s="8">
        <f t="shared" si="1"/>
        <v>104.63319347663777</v>
      </c>
      <c r="Q31" s="8">
        <f t="shared" si="1"/>
        <v>105.14329854283939</v>
      </c>
      <c r="R31" s="8">
        <f t="shared" si="1"/>
        <v>105.65408463004611</v>
      </c>
      <c r="S31" s="8">
        <f t="shared" si="1"/>
        <v>106.16603439091612</v>
      </c>
      <c r="T31" s="8">
        <f t="shared" si="1"/>
        <v>106.7063156182034</v>
      </c>
      <c r="U31" s="8">
        <f t="shared" si="1"/>
        <v>107.58481578563585</v>
      </c>
      <c r="V31" s="8">
        <f t="shared" si="1"/>
        <v>107.96720568667033</v>
      </c>
      <c r="W31" s="8">
        <f t="shared" si="1"/>
        <v>108.25275668640013</v>
      </c>
      <c r="X31" s="8">
        <f t="shared" si="1"/>
        <v>108.5693769288375</v>
      </c>
      <c r="Y31" s="8">
        <f t="shared" si="1"/>
        <v>108.96147441130401</v>
      </c>
      <c r="Z31" s="8">
        <f t="shared" si="1"/>
        <v>109.3264255354288</v>
      </c>
      <c r="AA31" s="8">
        <f t="shared" si="1"/>
        <v>109.68281239914603</v>
      </c>
      <c r="AB31" s="8">
        <f t="shared" si="1"/>
        <v>110.1844247068029</v>
      </c>
      <c r="AC31" s="8">
        <f t="shared" si="1"/>
        <v>110.62983147123195</v>
      </c>
      <c r="AD31" s="8">
        <f t="shared" si="1"/>
        <v>110.93605180299679</v>
      </c>
      <c r="AE31" s="8">
        <f t="shared" si="1"/>
        <v>111.2274269094323</v>
      </c>
    </row>
    <row r="32" spans="1:31" x14ac:dyDescent="0.25">
      <c r="I32" t="s">
        <v>58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  <c r="P32" t="s">
        <v>115</v>
      </c>
      <c r="Q32" t="s">
        <v>116</v>
      </c>
      <c r="R32" t="s">
        <v>117</v>
      </c>
      <c r="S32" t="s">
        <v>118</v>
      </c>
      <c r="T32" t="s">
        <v>59</v>
      </c>
      <c r="U32" t="s">
        <v>119</v>
      </c>
      <c r="V32" t="s">
        <v>120</v>
      </c>
      <c r="W32" t="s">
        <v>121</v>
      </c>
      <c r="X32" t="s">
        <v>122</v>
      </c>
      <c r="Y32" t="s">
        <v>123</v>
      </c>
      <c r="Z32" t="s">
        <v>124</v>
      </c>
      <c r="AA32" t="s">
        <v>125</v>
      </c>
      <c r="AB32" t="s">
        <v>126</v>
      </c>
      <c r="AC32" t="s">
        <v>127</v>
      </c>
      <c r="AD32" t="s">
        <v>60</v>
      </c>
      <c r="AE32" t="s">
        <v>128</v>
      </c>
    </row>
    <row r="33" spans="1:31" x14ac:dyDescent="0.25">
      <c r="A33" t="s">
        <v>146</v>
      </c>
      <c r="B33" t="s">
        <v>27</v>
      </c>
      <c r="C33" t="s">
        <v>28</v>
      </c>
      <c r="D33" t="s">
        <v>134</v>
      </c>
      <c r="E33" t="s">
        <v>159</v>
      </c>
      <c r="F33" t="s">
        <v>136</v>
      </c>
      <c r="G33" t="s">
        <v>130</v>
      </c>
      <c r="H33" t="s">
        <v>147</v>
      </c>
      <c r="I33">
        <v>11657428.9965</v>
      </c>
      <c r="J33">
        <v>11674845.40536</v>
      </c>
      <c r="K33">
        <v>11688904.140000001</v>
      </c>
      <c r="L33">
        <v>11706471.50832</v>
      </c>
      <c r="M33">
        <v>11746798.1318</v>
      </c>
      <c r="N33">
        <v>11802724.938750001</v>
      </c>
      <c r="O33">
        <v>11872333.170879999</v>
      </c>
      <c r="P33">
        <v>11958380.8068</v>
      </c>
      <c r="Q33">
        <v>12029672.94668</v>
      </c>
      <c r="R33">
        <v>12092572.625429999</v>
      </c>
      <c r="S33">
        <v>12155147.178300001</v>
      </c>
      <c r="T33">
        <v>12203881.15965</v>
      </c>
      <c r="U33">
        <v>12330111.87284</v>
      </c>
      <c r="V33">
        <v>12308148.857899999</v>
      </c>
      <c r="W33">
        <v>12246020.823690001</v>
      </c>
      <c r="X33">
        <v>12194165.80848</v>
      </c>
      <c r="Y33">
        <v>12139569.09035</v>
      </c>
      <c r="Z33">
        <v>12069106.022399999</v>
      </c>
      <c r="AA33">
        <v>11996282.99364</v>
      </c>
      <c r="AB33">
        <v>11915418.221000001</v>
      </c>
      <c r="AC33">
        <v>11810259.363500001</v>
      </c>
      <c r="AD33">
        <v>11678169.54624</v>
      </c>
      <c r="AE33">
        <v>11525936.41773</v>
      </c>
    </row>
    <row r="34" spans="1:31" x14ac:dyDescent="0.25">
      <c r="A34" t="s">
        <v>146</v>
      </c>
      <c r="B34" t="s">
        <v>27</v>
      </c>
      <c r="C34" t="s">
        <v>28</v>
      </c>
      <c r="D34" t="s">
        <v>138</v>
      </c>
      <c r="E34" t="s">
        <v>139</v>
      </c>
      <c r="F34" t="s">
        <v>136</v>
      </c>
      <c r="G34" t="s">
        <v>130</v>
      </c>
      <c r="H34" t="s">
        <v>147</v>
      </c>
      <c r="I34">
        <v>18.922999999999998</v>
      </c>
      <c r="J34">
        <v>18.818999999999999</v>
      </c>
      <c r="K34">
        <v>18.704999999999998</v>
      </c>
      <c r="L34">
        <v>18.594000000000001</v>
      </c>
      <c r="M34">
        <v>18.53</v>
      </c>
      <c r="N34">
        <v>18.504999999999999</v>
      </c>
      <c r="O34">
        <v>18.512</v>
      </c>
      <c r="P34">
        <v>18.552</v>
      </c>
      <c r="Q34">
        <v>18.571999999999999</v>
      </c>
      <c r="R34">
        <v>18.579000000000001</v>
      </c>
      <c r="S34">
        <v>18.585000000000001</v>
      </c>
      <c r="T34">
        <v>18.565000000000001</v>
      </c>
      <c r="U34">
        <v>18.603999999999999</v>
      </c>
      <c r="V34">
        <v>18.504999999999999</v>
      </c>
      <c r="W34">
        <v>18.363</v>
      </c>
      <c r="X34">
        <v>18.231999999999999</v>
      </c>
      <c r="Y34">
        <v>18.085000000000001</v>
      </c>
      <c r="Z34">
        <v>17.920000000000002</v>
      </c>
      <c r="AA34">
        <v>17.754000000000001</v>
      </c>
      <c r="AB34">
        <v>17.553999999999998</v>
      </c>
      <c r="AC34">
        <v>17.329000000000001</v>
      </c>
      <c r="AD34">
        <v>17.088000000000001</v>
      </c>
      <c r="AE34">
        <v>16.821000000000002</v>
      </c>
    </row>
    <row r="35" spans="1:31" x14ac:dyDescent="0.25">
      <c r="C35" t="s">
        <v>28</v>
      </c>
      <c r="D35" t="s">
        <v>134</v>
      </c>
      <c r="E35" t="s">
        <v>155</v>
      </c>
      <c r="F35" t="s">
        <v>136</v>
      </c>
      <c r="G35" t="s">
        <v>130</v>
      </c>
      <c r="H35" t="s">
        <v>147</v>
      </c>
      <c r="I35" s="8">
        <f>I33/$I33*100</f>
        <v>100</v>
      </c>
      <c r="J35" s="8">
        <f t="shared" ref="J35:AE35" si="2">J33/$I33*100</f>
        <v>100.14940180090505</v>
      </c>
      <c r="K35" s="8">
        <f t="shared" si="2"/>
        <v>100.27000073094547</v>
      </c>
      <c r="L35" s="8">
        <f t="shared" si="2"/>
        <v>100.42069749543165</v>
      </c>
      <c r="M35" s="8">
        <f t="shared" si="2"/>
        <v>100.76662817613413</v>
      </c>
      <c r="N35" s="8">
        <f t="shared" si="2"/>
        <v>101.24638067530691</v>
      </c>
      <c r="O35" s="8">
        <f t="shared" si="2"/>
        <v>101.84349546065879</v>
      </c>
      <c r="P35" s="8">
        <f t="shared" si="2"/>
        <v>102.58163108169353</v>
      </c>
      <c r="Q35" s="8">
        <f t="shared" si="2"/>
        <v>103.19319079954732</v>
      </c>
      <c r="R35" s="8">
        <f t="shared" si="2"/>
        <v>103.732758132695</v>
      </c>
      <c r="S35" s="8">
        <f t="shared" si="2"/>
        <v>104.26953646425325</v>
      </c>
      <c r="T35" s="8">
        <f t="shared" si="2"/>
        <v>104.68758731718688</v>
      </c>
      <c r="U35" s="8">
        <f t="shared" si="2"/>
        <v>105.7704222478384</v>
      </c>
      <c r="V35" s="8">
        <f t="shared" si="2"/>
        <v>105.58201865604646</v>
      </c>
      <c r="W35" s="8">
        <f t="shared" si="2"/>
        <v>105.04907066014914</v>
      </c>
      <c r="X35" s="8">
        <f t="shared" si="2"/>
        <v>104.60424688961132</v>
      </c>
      <c r="Y35" s="8">
        <f t="shared" si="2"/>
        <v>104.13590418603241</v>
      </c>
      <c r="Z35" s="8">
        <f t="shared" si="2"/>
        <v>103.53145643026092</v>
      </c>
      <c r="AA35" s="8">
        <f t="shared" si="2"/>
        <v>102.90676440956008</v>
      </c>
      <c r="AB35" s="8">
        <f t="shared" si="2"/>
        <v>102.21308853416528</v>
      </c>
      <c r="AC35" s="8">
        <f t="shared" si="2"/>
        <v>101.31101263448301</v>
      </c>
      <c r="AD35" s="8">
        <f t="shared" si="2"/>
        <v>100.1779170153747</v>
      </c>
      <c r="AE35" s="8">
        <f t="shared" si="2"/>
        <v>98.872027624534709</v>
      </c>
    </row>
    <row r="36" spans="1:31" x14ac:dyDescent="0.25">
      <c r="C36" t="s">
        <v>28</v>
      </c>
      <c r="D36" t="s">
        <v>138</v>
      </c>
      <c r="E36" t="s">
        <v>156</v>
      </c>
      <c r="F36" t="s">
        <v>136</v>
      </c>
      <c r="G36" t="s">
        <v>130</v>
      </c>
      <c r="H36" t="s">
        <v>147</v>
      </c>
      <c r="I36" s="8">
        <f t="shared" ref="I36:AE36" si="3">I34/$I34*100</f>
        <v>100</v>
      </c>
      <c r="J36" s="8">
        <f t="shared" si="3"/>
        <v>99.450404269936072</v>
      </c>
      <c r="K36" s="8">
        <f t="shared" si="3"/>
        <v>98.847962796596732</v>
      </c>
      <c r="L36" s="8">
        <f t="shared" si="3"/>
        <v>98.261375046240033</v>
      </c>
      <c r="M36" s="8">
        <f t="shared" si="3"/>
        <v>97.923162289277613</v>
      </c>
      <c r="N36" s="8">
        <f t="shared" si="3"/>
        <v>97.791047931089153</v>
      </c>
      <c r="O36" s="8">
        <f t="shared" si="3"/>
        <v>97.828039951381925</v>
      </c>
      <c r="P36" s="8">
        <f t="shared" si="3"/>
        <v>98.039422924483446</v>
      </c>
      <c r="Q36" s="8">
        <f t="shared" si="3"/>
        <v>98.1451144110342</v>
      </c>
      <c r="R36" s="8">
        <f t="shared" si="3"/>
        <v>98.182106431326972</v>
      </c>
      <c r="S36" s="8">
        <f t="shared" si="3"/>
        <v>98.213813877292196</v>
      </c>
      <c r="T36" s="8">
        <f t="shared" si="3"/>
        <v>98.108122390741443</v>
      </c>
      <c r="U36" s="8">
        <f t="shared" si="3"/>
        <v>98.314220789515403</v>
      </c>
      <c r="V36" s="8">
        <f t="shared" si="3"/>
        <v>97.791047931089153</v>
      </c>
      <c r="W36" s="8">
        <f t="shared" si="3"/>
        <v>97.040638376578769</v>
      </c>
      <c r="X36" s="8">
        <f t="shared" si="3"/>
        <v>96.348359139671302</v>
      </c>
      <c r="Y36" s="8">
        <f t="shared" si="3"/>
        <v>95.571526713523241</v>
      </c>
      <c r="Z36" s="8">
        <f t="shared" si="3"/>
        <v>94.699571949479491</v>
      </c>
      <c r="AA36" s="8">
        <f t="shared" si="3"/>
        <v>93.822332611108195</v>
      </c>
      <c r="AB36" s="8">
        <f t="shared" si="3"/>
        <v>92.765417745600601</v>
      </c>
      <c r="AC36" s="8">
        <f t="shared" si="3"/>
        <v>91.576388521904576</v>
      </c>
      <c r="AD36" s="8">
        <f t="shared" si="3"/>
        <v>90.302806108967943</v>
      </c>
      <c r="AE36" s="8">
        <f t="shared" si="3"/>
        <v>88.891824763515316</v>
      </c>
    </row>
    <row r="38" spans="1:31" x14ac:dyDescent="0.25">
      <c r="A38" t="s">
        <v>146</v>
      </c>
      <c r="B38" t="s">
        <v>27</v>
      </c>
      <c r="C38" t="s">
        <v>28</v>
      </c>
      <c r="D38" t="s">
        <v>134</v>
      </c>
      <c r="E38" t="s">
        <v>135</v>
      </c>
      <c r="F38" t="s">
        <v>144</v>
      </c>
      <c r="G38" t="s">
        <v>145</v>
      </c>
      <c r="H38" t="s">
        <v>147</v>
      </c>
      <c r="I38">
        <v>5685746.7483000001</v>
      </c>
      <c r="J38">
        <v>5694236.2281600004</v>
      </c>
      <c r="K38">
        <v>5701847.1683999998</v>
      </c>
      <c r="L38">
        <v>5712806.3733000001</v>
      </c>
      <c r="M38">
        <v>5734070.4520800002</v>
      </c>
      <c r="N38">
        <v>5760127.5000600005</v>
      </c>
      <c r="O38">
        <v>5794584.2720999997</v>
      </c>
      <c r="P38">
        <v>5838428.27568</v>
      </c>
      <c r="Q38">
        <v>5873992.2149999999</v>
      </c>
      <c r="R38">
        <v>5905792.3034600001</v>
      </c>
      <c r="S38">
        <v>5936025.1990200002</v>
      </c>
      <c r="T38">
        <v>5959007.8223400004</v>
      </c>
      <c r="U38">
        <v>6024950.6212499999</v>
      </c>
      <c r="V38">
        <v>6017154.1272600004</v>
      </c>
      <c r="W38">
        <v>5988209.4415499996</v>
      </c>
      <c r="X38">
        <v>5964679.5723900003</v>
      </c>
      <c r="Y38">
        <v>5936955.4841999998</v>
      </c>
      <c r="Z38">
        <v>5898927.0702</v>
      </c>
      <c r="AA38">
        <v>5861121.2096800003</v>
      </c>
      <c r="AB38">
        <v>5820622.6399999997</v>
      </c>
      <c r="AC38">
        <v>5767337.5747199999</v>
      </c>
      <c r="AD38">
        <v>5701440.9381299997</v>
      </c>
      <c r="AE38">
        <v>5626041.6403799998</v>
      </c>
    </row>
    <row r="39" spans="1:31" x14ac:dyDescent="0.25">
      <c r="A39" t="s">
        <v>146</v>
      </c>
      <c r="B39" t="s">
        <v>27</v>
      </c>
      <c r="C39" t="s">
        <v>28</v>
      </c>
      <c r="D39" t="s">
        <v>134</v>
      </c>
      <c r="E39" t="s">
        <v>135</v>
      </c>
      <c r="F39" t="s">
        <v>142</v>
      </c>
      <c r="G39" t="s">
        <v>143</v>
      </c>
      <c r="H39" t="s">
        <v>147</v>
      </c>
      <c r="I39">
        <v>5971965.9833699996</v>
      </c>
      <c r="J39">
        <v>5980572.8136</v>
      </c>
      <c r="K39">
        <v>5986999.0450400002</v>
      </c>
      <c r="L39">
        <v>5993629.1569600003</v>
      </c>
      <c r="M39">
        <v>6012782.7669799998</v>
      </c>
      <c r="N39">
        <v>6042498.1062799999</v>
      </c>
      <c r="O39">
        <v>6077725.7105599996</v>
      </c>
      <c r="P39">
        <v>6120095.0281800004</v>
      </c>
      <c r="Q39">
        <v>6156015.8971999995</v>
      </c>
      <c r="R39">
        <v>6186613.65441</v>
      </c>
      <c r="S39">
        <v>6219064.6336399997</v>
      </c>
      <c r="T39">
        <v>6244928.5672500003</v>
      </c>
      <c r="U39">
        <v>6304903.1588399997</v>
      </c>
      <c r="V39">
        <v>6290938.8697600001</v>
      </c>
      <c r="W39">
        <v>6257862.2090400001</v>
      </c>
      <c r="X39">
        <v>6229159.03785</v>
      </c>
      <c r="Y39">
        <v>6202789.2088500001</v>
      </c>
      <c r="Z39">
        <v>6170542.4055599999</v>
      </c>
      <c r="AA39">
        <v>6135209.2353499997</v>
      </c>
      <c r="AB39">
        <v>6095256.7336999997</v>
      </c>
      <c r="AC39">
        <v>6043124.3463300001</v>
      </c>
      <c r="AD39">
        <v>5976569.2590500005</v>
      </c>
      <c r="AE39">
        <v>5900061.7812000001</v>
      </c>
    </row>
    <row r="40" spans="1:31" x14ac:dyDescent="0.25">
      <c r="H40" s="117" t="s">
        <v>157</v>
      </c>
      <c r="I40" s="112">
        <f>I38/(I39+I38)</f>
        <v>0.48772403979845719</v>
      </c>
      <c r="J40" s="112">
        <f t="shared" ref="J40:AE40" si="4">J38/(J39+J38)</f>
        <v>0.48773699062589398</v>
      </c>
      <c r="K40" s="112">
        <f t="shared" si="4"/>
        <v>0.48780239420413757</v>
      </c>
      <c r="L40" s="112">
        <f t="shared" si="4"/>
        <v>0.48800562378983336</v>
      </c>
      <c r="M40" s="112">
        <f t="shared" si="4"/>
        <v>0.48813672437620265</v>
      </c>
      <c r="N40" s="112">
        <f t="shared" si="4"/>
        <v>0.48803780550031517</v>
      </c>
      <c r="O40" s="112">
        <f t="shared" si="4"/>
        <v>0.48807555400450547</v>
      </c>
      <c r="P40" s="112">
        <f t="shared" si="4"/>
        <v>0.48822318001382814</v>
      </c>
      <c r="Q40" s="112">
        <f t="shared" si="4"/>
        <v>0.48827832535233329</v>
      </c>
      <c r="R40" s="112">
        <f t="shared" si="4"/>
        <v>0.48838852450337916</v>
      </c>
      <c r="S40" s="112">
        <f t="shared" si="4"/>
        <v>0.48835716401455587</v>
      </c>
      <c r="T40" s="112">
        <f t="shared" si="4"/>
        <v>0.48828571635485207</v>
      </c>
      <c r="U40" s="112">
        <f t="shared" si="4"/>
        <v>0.48864736992899044</v>
      </c>
      <c r="V40" s="112">
        <f t="shared" si="4"/>
        <v>0.48887785692851493</v>
      </c>
      <c r="W40" s="112">
        <f t="shared" si="4"/>
        <v>0.48899023396302732</v>
      </c>
      <c r="X40" s="112">
        <f t="shared" si="4"/>
        <v>0.4891552006749581</v>
      </c>
      <c r="Y40" s="112">
        <f t="shared" si="4"/>
        <v>0.48905109903990851</v>
      </c>
      <c r="Z40" s="112">
        <f t="shared" si="4"/>
        <v>0.48874783452969889</v>
      </c>
      <c r="AA40" s="112">
        <f t="shared" si="4"/>
        <v>0.48857617223342026</v>
      </c>
      <c r="AB40" s="112">
        <f t="shared" si="4"/>
        <v>0.48847612983116645</v>
      </c>
      <c r="AC40" s="112">
        <f t="shared" si="4"/>
        <v>0.48832447141129759</v>
      </c>
      <c r="AD40" s="112">
        <f t="shared" si="4"/>
        <v>0.48822023973799761</v>
      </c>
      <c r="AE40" s="112">
        <f t="shared" si="4"/>
        <v>0.48811306255039494</v>
      </c>
    </row>
    <row r="42" spans="1:31" x14ac:dyDescent="0.25">
      <c r="H42" s="117" t="s">
        <v>158</v>
      </c>
      <c r="I42" s="43">
        <f>I15/(I15+I14)</f>
        <v>0.59359042505961235</v>
      </c>
      <c r="J42" s="43">
        <f t="shared" ref="J42:AE42" si="5">J15/(J15+J14)</f>
        <v>0.59292309579283731</v>
      </c>
      <c r="K42" s="43">
        <f t="shared" si="5"/>
        <v>0.59240159961142791</v>
      </c>
      <c r="L42" s="43">
        <f t="shared" si="5"/>
        <v>0.59209207588574875</v>
      </c>
      <c r="M42" s="43">
        <f t="shared" si="5"/>
        <v>0.59152660594566386</v>
      </c>
      <c r="N42" s="43">
        <f t="shared" si="5"/>
        <v>0.59032540205058159</v>
      </c>
      <c r="O42" s="43">
        <f t="shared" si="5"/>
        <v>0.5887557233252193</v>
      </c>
      <c r="P42" s="43">
        <f t="shared" si="5"/>
        <v>0.58713966476572299</v>
      </c>
      <c r="Q42" s="43">
        <f t="shared" si="5"/>
        <v>0.58556358926069851</v>
      </c>
      <c r="R42" s="43">
        <f t="shared" si="5"/>
        <v>0.5834133982450932</v>
      </c>
      <c r="S42" s="43">
        <f t="shared" si="5"/>
        <v>0.58067132010722444</v>
      </c>
      <c r="T42" s="43">
        <f t="shared" si="5"/>
        <v>0.57808576949283141</v>
      </c>
      <c r="U42" s="43">
        <f t="shared" si="5"/>
        <v>0.57574219467511756</v>
      </c>
      <c r="V42" s="43">
        <f t="shared" si="5"/>
        <v>0.57381966883363178</v>
      </c>
      <c r="W42" s="43">
        <f t="shared" si="5"/>
        <v>0.57255763995568398</v>
      </c>
      <c r="X42" s="43">
        <f t="shared" si="5"/>
        <v>0.57142023508830553</v>
      </c>
      <c r="Y42" s="43">
        <f t="shared" si="5"/>
        <v>0.5701447336293004</v>
      </c>
      <c r="Z42" s="43">
        <f t="shared" si="5"/>
        <v>0.56911887161036256</v>
      </c>
      <c r="AA42" s="43">
        <f t="shared" si="5"/>
        <v>0.56842615421035614</v>
      </c>
      <c r="AB42" s="43">
        <f t="shared" si="5"/>
        <v>0.56773938450879391</v>
      </c>
      <c r="AC42" s="43">
        <f t="shared" si="5"/>
        <v>0.56687875084225303</v>
      </c>
      <c r="AD42" s="43">
        <f t="shared" si="5"/>
        <v>0.56601368472174329</v>
      </c>
      <c r="AE42" s="43">
        <f t="shared" si="5"/>
        <v>0.56506891044713481</v>
      </c>
    </row>
  </sheetData>
  <sortState xmlns:xlrd2="http://schemas.microsoft.com/office/spreadsheetml/2017/richdata2" ref="A11:AE28">
    <sortCondition ref="D11:D28"/>
  </sortState>
  <conditionalFormatting sqref="I31:AE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5:AE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:AE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VISUEL1</vt:lpstr>
      <vt:lpstr>VISUEL2_data</vt:lpstr>
      <vt:lpstr>VISUEL2_resultats</vt:lpstr>
      <vt:lpstr>RECAP_data_traitees</vt:lpstr>
      <vt:lpstr>Test 1 INDICATEUR</vt:lpstr>
      <vt:lpstr>RECAP POP_AGE</vt:lpstr>
      <vt:lpstr>Competences </vt:lpstr>
      <vt:lpstr>pop</vt:lpstr>
    </vt:vector>
  </TitlesOfParts>
  <Company>INSTITUT PARIS REGION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BRAJON Delphine</dc:creator>
  <cp:lastModifiedBy>BRAJON Delphine</cp:lastModifiedBy>
  <cp:lastPrinted>2026-04-02T17:09:09Z</cp:lastPrinted>
  <dcterms:created xsi:type="dcterms:W3CDTF">2026-03-31T11:26:44Z</dcterms:created>
  <dcterms:modified xsi:type="dcterms:W3CDTF">2026-04-04T17:55:04Z</dcterms:modified>
</cp:coreProperties>
</file>