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hengxiao/Desktop/"/>
    </mc:Choice>
  </mc:AlternateContent>
  <xr:revisionPtr revIDLastSave="0" documentId="8_{59DEF072-690D-1B4F-B784-4EDD087FB607}" xr6:coauthVersionLast="47" xr6:coauthVersionMax="47" xr10:uidLastSave="{00000000-0000-0000-0000-000000000000}"/>
  <bookViews>
    <workbookView xWindow="0" yWindow="860" windowWidth="41120" windowHeight="25720" xr2:uid="{6AC4F300-DA83-4B1B-B37C-9F59A537128D}"/>
  </bookViews>
  <sheets>
    <sheet name="Sensitivity and BW" sheetId="1" r:id="rId1"/>
    <sheet name="Pull In voltage" sheetId="4" r:id="rId2"/>
    <sheet name="Y Mass and Length" sheetId="2" r:id="rId3"/>
    <sheet name="Spring Constant Y" sheetId="3" r:id="rId4"/>
    <sheet name="Size of 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S4" i="1"/>
  <c r="S6" i="1"/>
  <c r="S7" i="1"/>
  <c r="S8" i="1"/>
  <c r="S9" i="1"/>
  <c r="S10" i="1"/>
  <c r="S3" i="1"/>
  <c r="B6" i="5"/>
  <c r="B7" i="5"/>
  <c r="B8" i="5"/>
  <c r="B9" i="5"/>
  <c r="B10" i="5"/>
  <c r="B11" i="5"/>
  <c r="B12" i="5"/>
  <c r="B5" i="5"/>
  <c r="A6" i="5"/>
  <c r="A7" i="5"/>
  <c r="A8" i="5"/>
  <c r="A9" i="5"/>
  <c r="A10" i="5"/>
  <c r="A11" i="5"/>
  <c r="A12" i="5"/>
  <c r="A5" i="5"/>
  <c r="U4" i="1"/>
  <c r="U5" i="1"/>
  <c r="U6" i="1"/>
  <c r="U7" i="1"/>
  <c r="U8" i="1"/>
  <c r="U9" i="1"/>
  <c r="U10" i="1"/>
  <c r="U3" i="1"/>
  <c r="T4" i="1"/>
  <c r="T5" i="1"/>
  <c r="T6" i="1"/>
  <c r="T7" i="1"/>
  <c r="T8" i="1"/>
  <c r="T9" i="1"/>
  <c r="T10" i="1"/>
  <c r="T3" i="1"/>
  <c r="A6" i="3"/>
  <c r="B6" i="3" s="1"/>
  <c r="C6" i="3" s="1"/>
  <c r="E6" i="3"/>
  <c r="E7" i="3"/>
  <c r="E8" i="3"/>
  <c r="E9" i="3"/>
  <c r="E10" i="3"/>
  <c r="E11" i="3"/>
  <c r="E12" i="3"/>
  <c r="E5" i="3"/>
  <c r="J5" i="3" s="1"/>
  <c r="A12" i="3"/>
  <c r="B12" i="3" s="1"/>
  <c r="C12" i="3" s="1"/>
  <c r="A7" i="3"/>
  <c r="B7" i="3" s="1"/>
  <c r="C7" i="3" s="1"/>
  <c r="J7" i="3" s="1"/>
  <c r="A8" i="3"/>
  <c r="B8" i="3" s="1"/>
  <c r="C8" i="3" s="1"/>
  <c r="J8" i="3" s="1"/>
  <c r="A9" i="3"/>
  <c r="B9" i="3" s="1"/>
  <c r="C9" i="3" s="1"/>
  <c r="J9" i="3" s="1"/>
  <c r="A10" i="3"/>
  <c r="B10" i="3" s="1"/>
  <c r="C10" i="3" s="1"/>
  <c r="J10" i="3" s="1"/>
  <c r="A11" i="3"/>
  <c r="B11" i="3" s="1"/>
  <c r="C11" i="3" s="1"/>
  <c r="A4" i="3"/>
  <c r="A5" i="3"/>
  <c r="B5" i="3" s="1"/>
  <c r="C5" i="3" s="1"/>
  <c r="A6" i="2"/>
  <c r="C6" i="2" s="1"/>
  <c r="D6" i="2" s="1"/>
  <c r="B6" i="2"/>
  <c r="E6" i="2"/>
  <c r="A7" i="2"/>
  <c r="B7" i="2"/>
  <c r="C7" i="2" s="1"/>
  <c r="D7" i="2" s="1"/>
  <c r="E7" i="2"/>
  <c r="A8" i="2"/>
  <c r="B8" i="2"/>
  <c r="C8" i="2" s="1"/>
  <c r="D8" i="2" s="1"/>
  <c r="E8" i="2"/>
  <c r="A9" i="2"/>
  <c r="B9" i="2"/>
  <c r="C9" i="2"/>
  <c r="D9" i="2" s="1"/>
  <c r="E9" i="2"/>
  <c r="A10" i="2"/>
  <c r="B10" i="2"/>
  <c r="E10" i="2"/>
  <c r="A11" i="2"/>
  <c r="B11" i="2"/>
  <c r="C11" i="2"/>
  <c r="D11" i="2"/>
  <c r="E11" i="2"/>
  <c r="A12" i="2"/>
  <c r="B12" i="2"/>
  <c r="C12" i="2" s="1"/>
  <c r="D12" i="2" s="1"/>
  <c r="E12" i="2"/>
  <c r="E5" i="2"/>
  <c r="B5" i="2"/>
  <c r="A5" i="2"/>
  <c r="M3" i="1"/>
  <c r="F4" i="1"/>
  <c r="N4" i="1" s="1"/>
  <c r="F5" i="1"/>
  <c r="F6" i="1"/>
  <c r="F7" i="1"/>
  <c r="F8" i="1"/>
  <c r="F9" i="1"/>
  <c r="F10" i="1"/>
  <c r="F3" i="1"/>
  <c r="N3" i="1" s="1"/>
  <c r="N5" i="1"/>
  <c r="N6" i="1"/>
  <c r="N7" i="1"/>
  <c r="M4" i="1"/>
  <c r="M5" i="1"/>
  <c r="R5" i="1" s="1"/>
  <c r="M6" i="1"/>
  <c r="M7" i="1"/>
  <c r="M8" i="1"/>
  <c r="M9" i="1"/>
  <c r="P3" i="1"/>
  <c r="P5" i="1"/>
  <c r="P4" i="1"/>
  <c r="P6" i="1"/>
  <c r="P7" i="1"/>
  <c r="P8" i="1"/>
  <c r="P9" i="1"/>
  <c r="P10" i="1"/>
  <c r="M10" i="1"/>
  <c r="S5" i="1" l="1"/>
  <c r="C10" i="2"/>
  <c r="D10" i="2" s="1"/>
  <c r="F9" i="2"/>
  <c r="G9" i="2" s="1"/>
  <c r="G9" i="3" s="1"/>
  <c r="H9" i="3" s="1"/>
  <c r="N10" i="1"/>
  <c r="N8" i="1"/>
  <c r="Q8" i="1" s="1"/>
  <c r="F7" i="2"/>
  <c r="G7" i="2" s="1"/>
  <c r="G7" i="3" s="1"/>
  <c r="K7" i="3" s="1"/>
  <c r="F12" i="2"/>
  <c r="G12" i="2" s="1"/>
  <c r="G12" i="3" s="1"/>
  <c r="H12" i="3" s="1"/>
  <c r="C5" i="2"/>
  <c r="D5" i="2" s="1"/>
  <c r="F5" i="2" s="1"/>
  <c r="G5" i="2" s="1"/>
  <c r="G5" i="3" s="1"/>
  <c r="K5" i="3" s="1"/>
  <c r="N9" i="1"/>
  <c r="R9" i="1" s="1"/>
  <c r="F10" i="2"/>
  <c r="G10" i="2" s="1"/>
  <c r="G10" i="3" s="1"/>
  <c r="H10" i="3" s="1"/>
  <c r="J11" i="3"/>
  <c r="F8" i="2"/>
  <c r="G8" i="2" s="1"/>
  <c r="G8" i="3" s="1"/>
  <c r="H8" i="3" s="1"/>
  <c r="J12" i="3"/>
  <c r="K12" i="3" s="1"/>
  <c r="F11" i="2"/>
  <c r="G11" i="2" s="1"/>
  <c r="G11" i="3" s="1"/>
  <c r="H11" i="3" s="1"/>
  <c r="F6" i="2"/>
  <c r="G6" i="2" s="1"/>
  <c r="G6" i="3" s="1"/>
  <c r="H6" i="3" s="1"/>
  <c r="J6" i="3"/>
  <c r="K6" i="3" s="1"/>
  <c r="R3" i="1"/>
  <c r="Q4" i="1"/>
  <c r="Q5" i="1"/>
  <c r="Q10" i="1"/>
  <c r="Q9" i="1"/>
  <c r="Q7" i="1"/>
  <c r="Q6" i="1"/>
  <c r="Q3" i="1"/>
  <c r="R7" i="1"/>
  <c r="R10" i="1"/>
  <c r="R6" i="1"/>
  <c r="R8" i="1"/>
  <c r="R4" i="1"/>
  <c r="H7" i="3" l="1"/>
  <c r="K8" i="3"/>
  <c r="K11" i="3"/>
  <c r="K9" i="3"/>
  <c r="K10" i="3"/>
  <c r="H5" i="3"/>
</calcChain>
</file>

<file path=xl/sharedStrings.xml><?xml version="1.0" encoding="utf-8"?>
<sst xmlns="http://schemas.openxmlformats.org/spreadsheetml/2006/main" count="42" uniqueCount="40">
  <si>
    <t>Bias Voltage(Vb)</t>
  </si>
  <si>
    <t>natural freq (wo)</t>
  </si>
  <si>
    <t>Q factor</t>
  </si>
  <si>
    <t>angular vel</t>
  </si>
  <si>
    <t>x0</t>
  </si>
  <si>
    <t>yo</t>
  </si>
  <si>
    <t>current</t>
  </si>
  <si>
    <t>sensitivity</t>
  </si>
  <si>
    <t>BW(Hz)</t>
  </si>
  <si>
    <t>at BW 50Hz</t>
  </si>
  <si>
    <t>Capacitance Y (Co)</t>
  </si>
  <si>
    <t>width Y</t>
  </si>
  <si>
    <t>length Y</t>
  </si>
  <si>
    <t>gap Y</t>
  </si>
  <si>
    <t>spring constant (ky)</t>
  </si>
  <si>
    <t>gap X</t>
  </si>
  <si>
    <t>width X(h)</t>
  </si>
  <si>
    <t>length X (x)</t>
  </si>
  <si>
    <t>natural freq</t>
  </si>
  <si>
    <t>ky</t>
  </si>
  <si>
    <t>mass y</t>
  </si>
  <si>
    <t>PolySi density(kg/m^3)</t>
  </si>
  <si>
    <t>Vol y</t>
  </si>
  <si>
    <t>Area Y</t>
  </si>
  <si>
    <t>length</t>
  </si>
  <si>
    <t>k parallel</t>
  </si>
  <si>
    <t>k series</t>
  </si>
  <si>
    <t>Young's Modulus (Pa)</t>
  </si>
  <si>
    <t>width</t>
  </si>
  <si>
    <t>height</t>
  </si>
  <si>
    <t>k calculated</t>
  </si>
  <si>
    <t>max length</t>
  </si>
  <si>
    <t>work or not</t>
  </si>
  <si>
    <t>Nx</t>
  </si>
  <si>
    <t>Ny</t>
  </si>
  <si>
    <t>Does Pull In?</t>
  </si>
  <si>
    <t>PULL IN VOLTAGE</t>
  </si>
  <si>
    <t>Width Y</t>
  </si>
  <si>
    <t>small hole length</t>
  </si>
  <si>
    <t>Small hole total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</si>
</sst>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8151-11EF-45BA-BEC0-DBF29BE11AA5}">
  <dimension ref="A1:U223"/>
  <sheetViews>
    <sheetView tabSelected="1" topLeftCell="C1" zoomScale="143" workbookViewId="0">
      <selection activeCell="E5" sqref="E5"/>
    </sheetView>
  </sheetViews>
  <sheetFormatPr baseColWidth="10" defaultColWidth="8.83203125" defaultRowHeight="15" x14ac:dyDescent="0.2"/>
  <cols>
    <col min="1" max="1" width="9.5" bestFit="1" customWidth="1"/>
    <col min="2" max="2" width="14.1640625" bestFit="1" customWidth="1"/>
    <col min="3" max="4" width="8" bestFit="1" customWidth="1"/>
    <col min="7" max="7" width="9.6640625" bestFit="1" customWidth="1"/>
    <col min="11" max="11" width="16.6640625" style="1" bestFit="1" customWidth="1"/>
    <col min="12" max="12" width="16.5" style="1" bestFit="1" customWidth="1"/>
    <col min="13" max="13" width="16.5" bestFit="1" customWidth="1"/>
    <col min="14" max="14" width="8.33203125" bestFit="1" customWidth="1"/>
    <col min="15" max="15" width="8.33203125" customWidth="1"/>
    <col min="16" max="16" width="8.33203125" bestFit="1" customWidth="1"/>
    <col min="17" max="17" width="9.5" customWidth="1"/>
    <col min="20" max="20" width="11.1640625" bestFit="1" customWidth="1"/>
    <col min="21" max="21" width="15.1640625" bestFit="1" customWidth="1"/>
  </cols>
  <sheetData>
    <row r="1" spans="1:21" x14ac:dyDescent="0.2">
      <c r="S1" t="s">
        <v>9</v>
      </c>
    </row>
    <row r="2" spans="1:21" x14ac:dyDescent="0.2">
      <c r="A2" t="s">
        <v>3</v>
      </c>
      <c r="B2" t="s">
        <v>0</v>
      </c>
      <c r="C2" t="s">
        <v>11</v>
      </c>
      <c r="D2" t="s">
        <v>12</v>
      </c>
      <c r="E2" t="s">
        <v>13</v>
      </c>
      <c r="F2" t="s">
        <v>16</v>
      </c>
      <c r="G2" t="s">
        <v>17</v>
      </c>
      <c r="H2" t="s">
        <v>15</v>
      </c>
      <c r="I2" t="s">
        <v>33</v>
      </c>
      <c r="J2" t="s">
        <v>34</v>
      </c>
      <c r="K2" s="1" t="s">
        <v>14</v>
      </c>
      <c r="L2" s="1" t="s">
        <v>1</v>
      </c>
      <c r="M2" t="s">
        <v>10</v>
      </c>
      <c r="N2" t="s">
        <v>4</v>
      </c>
      <c r="O2" t="s">
        <v>8</v>
      </c>
      <c r="P2" t="s">
        <v>2</v>
      </c>
      <c r="Q2" t="s">
        <v>5</v>
      </c>
      <c r="R2" t="s">
        <v>6</v>
      </c>
      <c r="S2" t="s">
        <v>7</v>
      </c>
      <c r="T2" t="s">
        <v>35</v>
      </c>
      <c r="U2" t="s">
        <v>36</v>
      </c>
    </row>
    <row r="3" spans="1:21" x14ac:dyDescent="0.2">
      <c r="A3">
        <v>1</v>
      </c>
      <c r="B3">
        <v>15</v>
      </c>
      <c r="C3" s="1">
        <v>2.0000000000000002E-5</v>
      </c>
      <c r="D3" s="1">
        <v>1E-4</v>
      </c>
      <c r="E3" s="1">
        <v>9.9999999999999995E-7</v>
      </c>
      <c r="F3" s="1">
        <f>C3</f>
        <v>2.0000000000000002E-5</v>
      </c>
      <c r="G3" s="1"/>
      <c r="H3" s="1">
        <v>9.9999999999999995E-7</v>
      </c>
      <c r="I3" s="1">
        <v>10</v>
      </c>
      <c r="J3" s="1">
        <v>6</v>
      </c>
      <c r="K3" s="1">
        <v>200</v>
      </c>
      <c r="L3" s="1">
        <v>100000</v>
      </c>
      <c r="M3" s="1">
        <f>0.000000000008854*$D3*$C3/$E3</f>
        <v>1.7708000000000001E-14</v>
      </c>
      <c r="N3" s="1">
        <f t="shared" ref="N3:N9" si="0">$I3*0.00000000000885*$F3*$B3^2/(2*$K3*$H3)*$P3</f>
        <v>7.9229320107934176E-8</v>
      </c>
      <c r="O3" s="1">
        <v>100</v>
      </c>
      <c r="P3" s="1">
        <f t="shared" ref="P3:P9" si="1">$L3/(4*O3*PI())</f>
        <v>79.577471545947674</v>
      </c>
      <c r="Q3" s="1">
        <f t="shared" ref="Q3:Q9" si="2">2*$P3*$N3*$A$3/$L3</f>
        <v>1.2609737932987823E-10</v>
      </c>
      <c r="R3" s="1">
        <f t="shared" ref="R3:R9" si="3">$B3*4*$M3/$E3*$P3*N3</f>
        <v>6.6987971795204529E-12</v>
      </c>
      <c r="S3" s="1">
        <f>$B3*($J3-1)*$M3/$E3*$L3/(50*PI())*$N3</f>
        <v>6.6987971795204516E-11</v>
      </c>
      <c r="T3" t="str">
        <f>IF((E3/3)&gt;Q3, "NO PULL IN", "PULL IN")</f>
        <v>NO PULL IN</v>
      </c>
      <c r="U3">
        <f>SQRT(8*$K3*$E3^3/(27*0.00000000000885*$C3*$D3))</f>
        <v>57.861738213699496</v>
      </c>
    </row>
    <row r="4" spans="1:21" x14ac:dyDescent="0.2">
      <c r="A4">
        <v>1</v>
      </c>
      <c r="B4">
        <v>30</v>
      </c>
      <c r="C4" s="1">
        <v>4.0000000000000003E-5</v>
      </c>
      <c r="D4" s="1">
        <v>1E-4</v>
      </c>
      <c r="E4" s="1">
        <v>9.9999999999999995E-7</v>
      </c>
      <c r="F4" s="1">
        <f t="shared" ref="F4:F10" si="4">C4</f>
        <v>4.0000000000000003E-5</v>
      </c>
      <c r="G4" s="1"/>
      <c r="H4" s="1">
        <v>9.9999999999999995E-7</v>
      </c>
      <c r="I4" s="1">
        <v>7</v>
      </c>
      <c r="J4" s="1">
        <v>6</v>
      </c>
      <c r="K4" s="1">
        <v>250</v>
      </c>
      <c r="L4" s="1">
        <v>300000</v>
      </c>
      <c r="M4" s="1">
        <f t="shared" ref="M4:M10" si="5">0.000000000008854*$D4*$C4/$E4</f>
        <v>3.5416000000000003E-14</v>
      </c>
      <c r="N4" s="1">
        <f t="shared" si="0"/>
        <v>1.064842062250635E-6</v>
      </c>
      <c r="O4" s="1">
        <v>100</v>
      </c>
      <c r="P4" s="1">
        <f t="shared" si="1"/>
        <v>238.73241463784299</v>
      </c>
      <c r="Q4" s="1">
        <f t="shared" si="2"/>
        <v>1.6947487781935628E-9</v>
      </c>
      <c r="R4" s="1">
        <f t="shared" si="3"/>
        <v>1.0803820091130583E-9</v>
      </c>
      <c r="S4" s="1">
        <f t="shared" ref="S4:S10" si="6">$B4*($J4-1)*$M4/$E4*$L4/(50*PI())*$N4</f>
        <v>1.0803820091130582E-8</v>
      </c>
      <c r="T4" t="str">
        <f t="shared" ref="T4:T10" si="7">IF((E4/3)&gt;Q4, "NO PULL IN", "PULL IN")</f>
        <v>NO PULL IN</v>
      </c>
      <c r="U4">
        <f t="shared" ref="U4:U10" si="8">SQRT(8*$K4*$E4^3/(27*0.00000000000885*$C4*$D4))</f>
        <v>45.743720532923234</v>
      </c>
    </row>
    <row r="5" spans="1:21" x14ac:dyDescent="0.2">
      <c r="A5" s="6">
        <v>1</v>
      </c>
      <c r="B5" s="6">
        <v>30</v>
      </c>
      <c r="C5" s="5">
        <v>4.0000000000000003E-5</v>
      </c>
      <c r="D5" s="5">
        <v>1E-4</v>
      </c>
      <c r="E5" s="5">
        <v>9.9999999999999995E-7</v>
      </c>
      <c r="F5" s="5">
        <f t="shared" si="4"/>
        <v>4.0000000000000003E-5</v>
      </c>
      <c r="G5" s="5"/>
      <c r="H5" s="5">
        <v>9.9999999999999995E-7</v>
      </c>
      <c r="I5" s="5">
        <v>7</v>
      </c>
      <c r="J5" s="1">
        <v>6</v>
      </c>
      <c r="K5" s="5">
        <v>250</v>
      </c>
      <c r="L5" s="5">
        <v>100000</v>
      </c>
      <c r="M5" s="5">
        <f>0.000000000008854*$D5*$C5/$E5</f>
        <v>3.5416000000000003E-14</v>
      </c>
      <c r="N5" s="5">
        <f t="shared" si="0"/>
        <v>3.5494735408354505E-7</v>
      </c>
      <c r="O5" s="5">
        <v>100</v>
      </c>
      <c r="P5" s="5">
        <f t="shared" si="1"/>
        <v>79.577471545947674</v>
      </c>
      <c r="Q5" s="5">
        <f t="shared" si="2"/>
        <v>5.6491625939785443E-10</v>
      </c>
      <c r="R5" s="5">
        <f>$B5*4*$M5/$E5*$P5*N5</f>
        <v>1.200424454570065E-10</v>
      </c>
      <c r="S5" s="1">
        <f t="shared" si="6"/>
        <v>1.2004244545700646E-9</v>
      </c>
      <c r="T5" t="str">
        <f t="shared" si="7"/>
        <v>NO PULL IN</v>
      </c>
      <c r="U5">
        <f t="shared" si="8"/>
        <v>45.743720532923234</v>
      </c>
    </row>
    <row r="6" spans="1:21" x14ac:dyDescent="0.2">
      <c r="A6">
        <v>1</v>
      </c>
      <c r="B6">
        <v>15</v>
      </c>
      <c r="C6" s="1">
        <v>4.0000000000000003E-5</v>
      </c>
      <c r="D6" s="1">
        <v>1E-4</v>
      </c>
      <c r="E6" s="1">
        <v>9.9999999999999995E-7</v>
      </c>
      <c r="F6" s="1">
        <f t="shared" si="4"/>
        <v>4.0000000000000003E-5</v>
      </c>
      <c r="G6" s="1"/>
      <c r="H6" s="1">
        <v>9.9999999999999995E-7</v>
      </c>
      <c r="I6" s="1">
        <v>7</v>
      </c>
      <c r="J6" s="1">
        <v>6</v>
      </c>
      <c r="K6" s="1">
        <v>250</v>
      </c>
      <c r="L6" s="1">
        <v>300000</v>
      </c>
      <c r="M6" s="1">
        <f t="shared" si="5"/>
        <v>3.5416000000000003E-14</v>
      </c>
      <c r="N6" s="1">
        <f t="shared" si="0"/>
        <v>2.6621051556265875E-7</v>
      </c>
      <c r="O6" s="1">
        <v>100</v>
      </c>
      <c r="P6" s="1">
        <f t="shared" si="1"/>
        <v>238.73241463784299</v>
      </c>
      <c r="Q6" s="1">
        <f t="shared" si="2"/>
        <v>4.2368719454839069E-10</v>
      </c>
      <c r="R6" s="1">
        <f t="shared" si="3"/>
        <v>1.3504775113913229E-10</v>
      </c>
      <c r="S6" s="1">
        <f t="shared" si="6"/>
        <v>1.3504775113913227E-9</v>
      </c>
      <c r="T6" t="str">
        <f t="shared" si="7"/>
        <v>NO PULL IN</v>
      </c>
      <c r="U6">
        <f t="shared" si="8"/>
        <v>45.743720532923234</v>
      </c>
    </row>
    <row r="7" spans="1:21" x14ac:dyDescent="0.2">
      <c r="A7">
        <v>1</v>
      </c>
      <c r="B7">
        <v>10</v>
      </c>
      <c r="C7" s="1">
        <v>5.0000000000000002E-5</v>
      </c>
      <c r="D7" s="1">
        <v>1.4999999999999999E-4</v>
      </c>
      <c r="E7" s="1">
        <v>9.9999999999999995E-7</v>
      </c>
      <c r="F7" s="1">
        <f t="shared" si="4"/>
        <v>5.0000000000000002E-5</v>
      </c>
      <c r="G7" s="1"/>
      <c r="H7" s="1">
        <v>9.9999999999999995E-7</v>
      </c>
      <c r="I7" s="1">
        <v>7</v>
      </c>
      <c r="J7" s="1">
        <v>6</v>
      </c>
      <c r="K7" s="1">
        <v>250</v>
      </c>
      <c r="L7" s="1">
        <v>200000</v>
      </c>
      <c r="M7" s="1">
        <f t="shared" si="5"/>
        <v>6.6404999999999996E-14</v>
      </c>
      <c r="N7" s="1">
        <f t="shared" si="0"/>
        <v>9.8596487245429171E-8</v>
      </c>
      <c r="O7" s="1">
        <v>100</v>
      </c>
      <c r="P7" s="1">
        <f t="shared" si="1"/>
        <v>159.15494309189535</v>
      </c>
      <c r="Q7" s="1">
        <f t="shared" si="2"/>
        <v>1.5692118316607065E-10</v>
      </c>
      <c r="R7" s="1">
        <f t="shared" si="3"/>
        <v>4.1681404672571684E-11</v>
      </c>
      <c r="S7" s="1">
        <f t="shared" si="6"/>
        <v>4.1681404672571683E-10</v>
      </c>
      <c r="T7" t="str">
        <f t="shared" si="7"/>
        <v>NO PULL IN</v>
      </c>
      <c r="U7">
        <f t="shared" si="8"/>
        <v>33.406490133459066</v>
      </c>
    </row>
    <row r="8" spans="1:21" x14ac:dyDescent="0.2">
      <c r="A8">
        <v>1</v>
      </c>
      <c r="B8">
        <v>5</v>
      </c>
      <c r="C8" s="1">
        <v>5.0000000000000002E-5</v>
      </c>
      <c r="D8" s="1">
        <v>2.0000000000000001E-4</v>
      </c>
      <c r="E8" s="1">
        <v>9.9999999999999995E-7</v>
      </c>
      <c r="F8" s="1">
        <f t="shared" si="4"/>
        <v>5.0000000000000002E-5</v>
      </c>
      <c r="G8" s="1"/>
      <c r="H8" s="1">
        <v>9.9999999999999995E-7</v>
      </c>
      <c r="I8" s="1">
        <v>7</v>
      </c>
      <c r="J8" s="1">
        <v>6</v>
      </c>
      <c r="K8" s="1">
        <v>250</v>
      </c>
      <c r="L8" s="1">
        <v>300000</v>
      </c>
      <c r="M8" s="1">
        <f t="shared" si="5"/>
        <v>8.8540000000000007E-14</v>
      </c>
      <c r="N8" s="1">
        <f t="shared" si="0"/>
        <v>3.6973682717035931E-8</v>
      </c>
      <c r="O8" s="1">
        <v>100</v>
      </c>
      <c r="P8" s="1">
        <f t="shared" si="1"/>
        <v>238.73241463784299</v>
      </c>
      <c r="Q8" s="1">
        <f t="shared" si="2"/>
        <v>5.8845443687276475E-11</v>
      </c>
      <c r="R8" s="1">
        <f t="shared" si="3"/>
        <v>1.5630526752214379E-11</v>
      </c>
      <c r="S8" s="1">
        <f t="shared" si="6"/>
        <v>1.5630526752214379E-10</v>
      </c>
      <c r="T8" t="str">
        <f t="shared" si="7"/>
        <v>NO PULL IN</v>
      </c>
      <c r="U8">
        <f t="shared" si="8"/>
        <v>28.930869106849748</v>
      </c>
    </row>
    <row r="9" spans="1:21" x14ac:dyDescent="0.2">
      <c r="A9">
        <v>1</v>
      </c>
      <c r="B9">
        <v>10</v>
      </c>
      <c r="C9" s="1">
        <v>3.0000000000000001E-5</v>
      </c>
      <c r="D9" s="1">
        <v>2.0000000000000001E-4</v>
      </c>
      <c r="E9" s="1">
        <v>9.9999999999999995E-7</v>
      </c>
      <c r="F9" s="1">
        <f t="shared" si="4"/>
        <v>3.0000000000000001E-5</v>
      </c>
      <c r="G9" s="1"/>
      <c r="H9" s="1">
        <v>9.9999999999999995E-7</v>
      </c>
      <c r="I9" s="1">
        <v>7</v>
      </c>
      <c r="J9" s="1">
        <v>6</v>
      </c>
      <c r="K9" s="1">
        <v>250</v>
      </c>
      <c r="L9" s="1">
        <v>150000</v>
      </c>
      <c r="M9" s="1">
        <f t="shared" si="5"/>
        <v>5.3124000000000004E-14</v>
      </c>
      <c r="N9" s="1">
        <f t="shared" si="0"/>
        <v>4.4368419260443125E-8</v>
      </c>
      <c r="O9" s="1">
        <v>100</v>
      </c>
      <c r="P9" s="1">
        <f t="shared" si="1"/>
        <v>119.3662073189215</v>
      </c>
      <c r="Q9" s="1">
        <f t="shared" si="2"/>
        <v>7.0614532424731778E-11</v>
      </c>
      <c r="R9" s="1">
        <f t="shared" si="3"/>
        <v>1.1253979261594356E-11</v>
      </c>
      <c r="S9" s="1">
        <f t="shared" si="6"/>
        <v>1.1253979261594357E-10</v>
      </c>
      <c r="T9" t="str">
        <f t="shared" si="7"/>
        <v>NO PULL IN</v>
      </c>
      <c r="U9">
        <f t="shared" si="8"/>
        <v>37.349591414045243</v>
      </c>
    </row>
    <row r="10" spans="1:21" x14ac:dyDescent="0.2">
      <c r="A10" s="2">
        <v>1</v>
      </c>
      <c r="B10" s="2">
        <v>5</v>
      </c>
      <c r="C10" s="3">
        <v>4.0000000000000003E-5</v>
      </c>
      <c r="D10" s="3">
        <v>1.8000000000000001E-4</v>
      </c>
      <c r="E10" s="3">
        <v>9.9999999999999995E-7</v>
      </c>
      <c r="F10" s="1">
        <f t="shared" si="4"/>
        <v>4.0000000000000003E-5</v>
      </c>
      <c r="G10" s="3"/>
      <c r="H10" s="3">
        <v>9.9999999999999995E-7</v>
      </c>
      <c r="I10" s="1">
        <v>7</v>
      </c>
      <c r="J10" s="1">
        <v>6</v>
      </c>
      <c r="K10" s="1">
        <v>250</v>
      </c>
      <c r="L10" s="3">
        <v>200000</v>
      </c>
      <c r="M10" s="3">
        <f t="shared" si="5"/>
        <v>6.3748800000000008E-14</v>
      </c>
      <c r="N10" s="1">
        <f t="shared" ref="N10" si="9">$I10*0.00000000000885*$F10*$B10^2/(2*$K10*$H10)*$P10</f>
        <v>3.9422825767864532E-8</v>
      </c>
      <c r="O10" s="3">
        <v>50.02</v>
      </c>
      <c r="P10" s="3">
        <f t="shared" ref="P10" si="10">$L10/(4*O10*PI())</f>
        <v>318.18261313853526</v>
      </c>
      <c r="Q10" s="3">
        <f t="shared" ref="Q10" si="11">2*$P10*$N10*$A$3/$L10</f>
        <v>1.2543657720124318E-10</v>
      </c>
      <c r="R10" s="3">
        <f t="shared" ref="R10" si="12">$B10*4*$M10/$E10*$P10*N10</f>
        <v>1.5992862545373227E-11</v>
      </c>
      <c r="S10" s="1">
        <f t="shared" si="6"/>
        <v>7.9996298451956872E-11</v>
      </c>
      <c r="T10" t="str">
        <f t="shared" si="7"/>
        <v>NO PULL IN</v>
      </c>
      <c r="U10">
        <f t="shared" si="8"/>
        <v>34.095356218456416</v>
      </c>
    </row>
    <row r="11" spans="1:21" x14ac:dyDescent="0.2">
      <c r="C11" s="1"/>
      <c r="D11" s="1"/>
      <c r="E11" s="1"/>
      <c r="F11" s="1"/>
      <c r="G11" s="1"/>
      <c r="H11" s="1"/>
      <c r="I11" s="1"/>
      <c r="J11" s="1"/>
      <c r="M11" s="1"/>
      <c r="N11" s="1"/>
      <c r="O11" s="1"/>
      <c r="P11" s="1"/>
      <c r="Q11" s="1"/>
      <c r="R11" s="1"/>
      <c r="S11" s="1"/>
    </row>
    <row r="12" spans="1:21" x14ac:dyDescent="0.2">
      <c r="C12" s="1"/>
      <c r="D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</row>
    <row r="13" spans="1:21" x14ac:dyDescent="0.2">
      <c r="C13" s="1"/>
      <c r="D13" s="1"/>
      <c r="E13" s="1"/>
      <c r="F13" s="1"/>
      <c r="G13" s="1"/>
      <c r="H13" s="1"/>
      <c r="I13" s="1"/>
      <c r="J13" s="1"/>
      <c r="M13" s="1"/>
      <c r="N13" s="1"/>
      <c r="O13" s="1"/>
      <c r="P13" s="1"/>
      <c r="Q13" s="1"/>
      <c r="R13" s="1"/>
      <c r="S13" s="1"/>
    </row>
    <row r="14" spans="1:21" x14ac:dyDescent="0.2">
      <c r="C14" s="1"/>
      <c r="D14" s="1"/>
      <c r="E14" s="1"/>
      <c r="F14" s="1"/>
      <c r="G14" s="1"/>
      <c r="H14" s="1"/>
      <c r="I14" s="1"/>
      <c r="J14" s="1"/>
      <c r="M14" s="1"/>
      <c r="N14" s="1"/>
      <c r="O14" s="1"/>
      <c r="P14" s="1"/>
      <c r="Q14" s="1"/>
      <c r="R14" s="1"/>
      <c r="S14" s="1"/>
    </row>
    <row r="15" spans="1:21" x14ac:dyDescent="0.2">
      <c r="C15" s="1"/>
      <c r="D15" s="1"/>
      <c r="E15" s="1"/>
      <c r="F15" s="1"/>
      <c r="G15" s="1"/>
      <c r="H15" s="1"/>
      <c r="M15" s="1"/>
      <c r="N15" s="1"/>
      <c r="O15" s="1"/>
      <c r="P15" s="1"/>
      <c r="Q15" s="1"/>
      <c r="R15" s="1"/>
      <c r="S15" s="1"/>
    </row>
    <row r="16" spans="1:21" x14ac:dyDescent="0.2">
      <c r="C16" s="1"/>
      <c r="D16" s="1"/>
      <c r="E16" s="1"/>
      <c r="F16" s="1"/>
      <c r="G16" s="1"/>
      <c r="H16" s="1"/>
      <c r="J16" s="1"/>
      <c r="M16" s="1"/>
      <c r="N16" s="1"/>
      <c r="O16" s="1"/>
      <c r="P16" s="1"/>
      <c r="Q16" s="1"/>
      <c r="R16" s="1"/>
      <c r="S16" s="1"/>
    </row>
    <row r="17" spans="3:19" x14ac:dyDescent="0.2">
      <c r="C17" s="1"/>
      <c r="D17" s="1"/>
      <c r="E17" s="1"/>
      <c r="F17" s="1"/>
      <c r="G17" s="1"/>
      <c r="H17" s="1"/>
      <c r="J17" s="1"/>
      <c r="M17" s="1"/>
      <c r="N17" s="1"/>
      <c r="O17" s="1"/>
      <c r="P17" s="1"/>
      <c r="Q17" s="1"/>
      <c r="R17" s="1"/>
      <c r="S17" s="1"/>
    </row>
    <row r="18" spans="3:19" x14ac:dyDescent="0.2">
      <c r="C18" s="1"/>
      <c r="D18" s="1"/>
      <c r="E18" s="1"/>
      <c r="F18" s="1"/>
      <c r="G18" s="1"/>
      <c r="H18" s="1"/>
      <c r="J18" s="5"/>
      <c r="K18" s="1">
        <v>8.8539999999999992E-12</v>
      </c>
      <c r="M18" s="1"/>
      <c r="N18" s="1"/>
      <c r="O18" s="1"/>
      <c r="P18" s="1"/>
      <c r="Q18" s="1"/>
      <c r="R18" s="1"/>
      <c r="S18" s="1"/>
    </row>
    <row r="19" spans="3:19" x14ac:dyDescent="0.2">
      <c r="C19" s="1"/>
      <c r="D19" s="1"/>
      <c r="E19" s="1"/>
      <c r="F19" s="1"/>
      <c r="G19" s="1"/>
      <c r="H19" s="1"/>
      <c r="J19" s="1"/>
      <c r="M19" s="1"/>
      <c r="N19" s="1"/>
      <c r="O19" s="1"/>
      <c r="P19" s="1"/>
      <c r="Q19" s="1"/>
      <c r="R19" s="1"/>
      <c r="S19" s="1"/>
    </row>
    <row r="20" spans="3:19" x14ac:dyDescent="0.2">
      <c r="C20" s="1"/>
      <c r="D20" s="1"/>
      <c r="E20" s="1"/>
      <c r="F20" s="1"/>
      <c r="G20" s="1"/>
      <c r="H20" s="1"/>
      <c r="J20" s="1"/>
      <c r="M20" s="1"/>
      <c r="N20" s="1"/>
      <c r="O20" s="1"/>
      <c r="P20" s="1"/>
      <c r="Q20" s="1"/>
      <c r="R20" s="1"/>
      <c r="S20" s="1"/>
    </row>
    <row r="21" spans="3:19" x14ac:dyDescent="0.2">
      <c r="C21" s="1"/>
      <c r="D21" s="1"/>
      <c r="E21" s="1"/>
      <c r="F21" s="1"/>
      <c r="G21" s="1"/>
      <c r="H21" s="1"/>
      <c r="J21" s="1"/>
      <c r="M21" s="1"/>
      <c r="N21" s="1"/>
      <c r="O21" s="1"/>
      <c r="P21" s="1"/>
      <c r="Q21" s="1"/>
      <c r="R21" s="1"/>
      <c r="S21" s="1"/>
    </row>
    <row r="22" spans="3:19" x14ac:dyDescent="0.2">
      <c r="C22" s="1"/>
      <c r="D22" s="1"/>
      <c r="E22" s="1"/>
      <c r="F22" s="1"/>
      <c r="G22" s="1"/>
      <c r="H22" s="1"/>
      <c r="J22" s="1"/>
      <c r="M22" s="1"/>
      <c r="N22" s="1"/>
      <c r="O22" s="1"/>
      <c r="P22" s="1"/>
      <c r="Q22" s="1"/>
      <c r="R22" s="1"/>
      <c r="S22" s="1"/>
    </row>
    <row r="23" spans="3:19" x14ac:dyDescent="0.2">
      <c r="C23" s="1"/>
      <c r="D23" s="1"/>
      <c r="E23" s="1"/>
      <c r="F23" s="1"/>
      <c r="G23" s="1"/>
      <c r="H23" s="1"/>
      <c r="J23" s="1"/>
      <c r="M23" s="1"/>
      <c r="N23" s="1"/>
      <c r="O23" s="1"/>
      <c r="P23" s="1"/>
      <c r="Q23" s="1"/>
      <c r="R23" s="1"/>
      <c r="S23" s="1"/>
    </row>
    <row r="24" spans="3:19" x14ac:dyDescent="0.2">
      <c r="C24" s="1"/>
      <c r="D24" s="1"/>
      <c r="E24" s="1"/>
      <c r="F24" s="1"/>
      <c r="G24" s="1"/>
      <c r="H24" s="1"/>
      <c r="I24" s="1"/>
      <c r="J24" s="1"/>
      <c r="M24" s="1"/>
      <c r="N24" s="1"/>
      <c r="O24" s="1"/>
      <c r="P24" s="1"/>
      <c r="Q24" s="1"/>
      <c r="R24" s="1"/>
      <c r="S24" s="1"/>
    </row>
    <row r="25" spans="3:19" x14ac:dyDescent="0.2">
      <c r="C25" s="1"/>
      <c r="D25" s="1"/>
      <c r="E25" s="1"/>
      <c r="F25" s="1"/>
      <c r="G25" s="1"/>
      <c r="H25" s="1"/>
      <c r="I25" s="1"/>
      <c r="J25" s="1"/>
      <c r="M25" s="1"/>
      <c r="N25" s="1"/>
      <c r="O25" s="1"/>
      <c r="P25" s="1"/>
      <c r="Q25" s="1"/>
      <c r="R25" s="1"/>
      <c r="S25" s="1"/>
    </row>
    <row r="26" spans="3:19" x14ac:dyDescent="0.2">
      <c r="C26" s="1"/>
      <c r="D26" s="1"/>
      <c r="E26" s="1"/>
      <c r="F26" s="1"/>
      <c r="G26" s="1"/>
      <c r="H26" s="1"/>
      <c r="I26" s="1"/>
      <c r="J26" s="1"/>
      <c r="M26" s="1"/>
      <c r="N26" s="1"/>
      <c r="O26" s="1"/>
      <c r="P26" s="1"/>
      <c r="Q26" s="1"/>
      <c r="R26" s="1"/>
      <c r="S26" s="1"/>
    </row>
    <row r="27" spans="3:19" x14ac:dyDescent="0.2"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  <c r="Q27" s="1"/>
      <c r="R27" s="1"/>
      <c r="S27" s="1"/>
    </row>
    <row r="28" spans="3:19" x14ac:dyDescent="0.2">
      <c r="C28" s="1"/>
      <c r="D28" s="1"/>
      <c r="E28" s="1"/>
      <c r="F28" s="1"/>
      <c r="G28" s="1"/>
      <c r="H28" s="1"/>
      <c r="I28" s="1"/>
      <c r="J28" s="1"/>
      <c r="M28" s="1"/>
      <c r="N28" s="1"/>
      <c r="O28" s="1"/>
      <c r="P28" s="1"/>
      <c r="Q28" s="1"/>
      <c r="R28" s="1"/>
      <c r="S28" s="1"/>
    </row>
    <row r="29" spans="3:19" x14ac:dyDescent="0.2">
      <c r="C29" s="1"/>
      <c r="D29" s="1"/>
      <c r="E29" s="1"/>
      <c r="F29" s="1"/>
      <c r="G29" s="1"/>
      <c r="H29" s="1"/>
      <c r="I29" s="1"/>
      <c r="J29" s="1"/>
      <c r="M29" s="1"/>
      <c r="N29" s="1"/>
      <c r="O29" s="1"/>
      <c r="P29" s="1"/>
      <c r="Q29" s="1"/>
      <c r="R29" s="1"/>
      <c r="S29" s="1"/>
    </row>
    <row r="30" spans="3:19" x14ac:dyDescent="0.2">
      <c r="C30" s="1"/>
      <c r="D30" s="1"/>
      <c r="E30" s="1"/>
      <c r="F30" s="1"/>
      <c r="G30" s="1"/>
      <c r="H30" s="1"/>
      <c r="I30" s="1"/>
      <c r="J30" s="1"/>
      <c r="M30" s="1"/>
      <c r="N30" s="1"/>
      <c r="O30" s="1"/>
      <c r="P30" s="1"/>
      <c r="Q30" s="1"/>
      <c r="R30" s="1"/>
      <c r="S30" s="1"/>
    </row>
    <row r="31" spans="3:19" x14ac:dyDescent="0.2">
      <c r="C31" s="1"/>
      <c r="D31" s="1"/>
      <c r="E31" s="1"/>
      <c r="F31" s="1"/>
      <c r="G31" s="1"/>
      <c r="H31" s="1"/>
      <c r="I31" s="1"/>
      <c r="J31" s="1"/>
      <c r="M31" s="1"/>
      <c r="N31" s="1"/>
      <c r="O31" s="1"/>
      <c r="P31" s="1"/>
      <c r="Q31" s="1"/>
      <c r="R31" s="1"/>
      <c r="S31" s="1"/>
    </row>
    <row r="32" spans="3:19" x14ac:dyDescent="0.2">
      <c r="C32" s="1"/>
      <c r="D32" s="1"/>
      <c r="E32" s="1"/>
      <c r="F32" s="1"/>
      <c r="G32" s="1"/>
      <c r="H32" s="1"/>
      <c r="I32" s="1"/>
      <c r="J32" s="1"/>
      <c r="M32" s="1"/>
      <c r="N32" s="1"/>
      <c r="O32" s="1"/>
      <c r="P32" s="1"/>
      <c r="Q32" s="1"/>
      <c r="R32" s="1"/>
      <c r="S32" s="1"/>
    </row>
    <row r="33" spans="3:19" x14ac:dyDescent="0.2">
      <c r="C33" s="1"/>
      <c r="D33" s="1"/>
      <c r="E33" s="1"/>
      <c r="F33" s="1"/>
      <c r="G33" s="1"/>
      <c r="H33" s="1"/>
      <c r="I33" s="1"/>
      <c r="J33" s="1"/>
      <c r="M33" s="1"/>
      <c r="N33" s="1"/>
      <c r="O33" s="1"/>
      <c r="P33" s="1"/>
      <c r="Q33" s="1"/>
      <c r="R33" s="1"/>
      <c r="S33" s="1"/>
    </row>
    <row r="34" spans="3:19" x14ac:dyDescent="0.2">
      <c r="C34" s="1"/>
      <c r="D34" s="1"/>
      <c r="E34" s="1"/>
      <c r="F34" s="1"/>
      <c r="G34" s="1"/>
      <c r="H34" s="1"/>
      <c r="I34" s="1"/>
      <c r="J34" s="1"/>
      <c r="M34" s="1"/>
      <c r="N34" s="1"/>
      <c r="O34" s="1"/>
      <c r="P34" s="1"/>
      <c r="Q34" s="1"/>
      <c r="R34" s="1"/>
      <c r="S34" s="1"/>
    </row>
    <row r="35" spans="3:19" x14ac:dyDescent="0.2">
      <c r="C35" s="1"/>
      <c r="D35" s="1"/>
      <c r="E35" s="1"/>
      <c r="F35" s="1"/>
      <c r="G35" s="1"/>
      <c r="H35" s="1"/>
      <c r="I35" s="1"/>
      <c r="J35" s="1"/>
      <c r="M35" s="1"/>
      <c r="N35" s="1"/>
      <c r="O35" s="1"/>
      <c r="P35" s="1"/>
      <c r="Q35" s="1"/>
      <c r="R35" s="1"/>
      <c r="S35" s="1"/>
    </row>
    <row r="36" spans="3:19" x14ac:dyDescent="0.2"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  <c r="Q36" s="1"/>
      <c r="R36" s="1"/>
      <c r="S36" s="1"/>
    </row>
    <row r="37" spans="3:19" x14ac:dyDescent="0.2">
      <c r="C37" s="1"/>
      <c r="D37" s="1"/>
      <c r="E37" s="1"/>
      <c r="F37" s="1"/>
      <c r="G37" s="1"/>
      <c r="H37" s="1"/>
      <c r="I37" s="1"/>
      <c r="J37" s="1"/>
      <c r="M37" s="1"/>
      <c r="N37" s="1"/>
      <c r="O37" s="1"/>
      <c r="P37" s="1"/>
      <c r="Q37" s="1"/>
      <c r="R37" s="1"/>
      <c r="S37" s="1"/>
    </row>
    <row r="38" spans="3:19" x14ac:dyDescent="0.2">
      <c r="C38" s="1"/>
      <c r="D38" s="1"/>
      <c r="E38" s="1"/>
      <c r="F38" s="1"/>
      <c r="G38" s="1"/>
      <c r="H38" s="1"/>
      <c r="I38" s="1"/>
      <c r="J38" s="1"/>
      <c r="M38" s="1"/>
      <c r="N38" s="1"/>
      <c r="O38" s="1"/>
      <c r="P38" s="1"/>
      <c r="Q38" s="1"/>
      <c r="R38" s="1"/>
      <c r="S38" s="1"/>
    </row>
    <row r="39" spans="3:19" x14ac:dyDescent="0.2">
      <c r="C39" s="1"/>
      <c r="D39" s="1"/>
      <c r="E39" s="1"/>
      <c r="F39" s="1"/>
      <c r="G39" s="1"/>
      <c r="H39" s="1"/>
      <c r="I39" s="1"/>
      <c r="J39" s="1"/>
      <c r="M39" s="1"/>
      <c r="N39" s="1"/>
      <c r="O39" s="1"/>
      <c r="P39" s="1"/>
      <c r="Q39" s="1"/>
      <c r="R39" s="1"/>
      <c r="S39" s="1"/>
    </row>
    <row r="40" spans="3:19" x14ac:dyDescent="0.2">
      <c r="C40" s="1"/>
      <c r="D40" s="1"/>
      <c r="E40" s="1"/>
      <c r="F40" s="1"/>
      <c r="G40" s="1"/>
      <c r="H40" s="1"/>
      <c r="I40" s="1"/>
      <c r="J40" s="1"/>
      <c r="M40" s="1"/>
      <c r="N40" s="1"/>
      <c r="O40" s="1"/>
      <c r="P40" s="1"/>
      <c r="Q40" s="1"/>
      <c r="R40" s="1"/>
      <c r="S40" s="1"/>
    </row>
    <row r="41" spans="3:19" x14ac:dyDescent="0.2">
      <c r="C41" s="1"/>
      <c r="D41" s="1"/>
      <c r="E41" s="1"/>
      <c r="F41" s="1"/>
      <c r="G41" s="1"/>
      <c r="H41" s="1"/>
      <c r="I41" s="1"/>
      <c r="J41" s="1"/>
      <c r="M41" s="1"/>
      <c r="N41" s="1"/>
      <c r="O41" s="1"/>
      <c r="P41" s="1"/>
      <c r="Q41" s="1"/>
      <c r="R41" s="1"/>
      <c r="S41" s="1"/>
    </row>
    <row r="42" spans="3:19" x14ac:dyDescent="0.2">
      <c r="C42" s="1"/>
      <c r="D42" s="1"/>
      <c r="E42" s="1"/>
      <c r="F42" s="1"/>
      <c r="G42" s="1"/>
      <c r="H42" s="1"/>
      <c r="I42" s="1"/>
      <c r="J42" s="1"/>
      <c r="M42" s="1"/>
      <c r="N42" s="1"/>
      <c r="O42" s="1"/>
      <c r="P42" s="1"/>
      <c r="Q42" s="1"/>
      <c r="R42" s="1"/>
      <c r="S42" s="1"/>
    </row>
    <row r="43" spans="3:19" x14ac:dyDescent="0.2">
      <c r="C43" s="1"/>
      <c r="D43" s="1"/>
      <c r="E43" s="1"/>
      <c r="F43" s="1"/>
      <c r="G43" s="1"/>
      <c r="H43" s="1"/>
      <c r="I43" s="1"/>
      <c r="J43" s="1"/>
      <c r="M43" s="1"/>
      <c r="N43" s="1"/>
      <c r="O43" s="1"/>
      <c r="P43" s="1"/>
      <c r="Q43" s="1"/>
      <c r="R43" s="1"/>
      <c r="S43" s="1"/>
    </row>
    <row r="44" spans="3:19" x14ac:dyDescent="0.2">
      <c r="C44" s="1"/>
      <c r="D44" s="1"/>
      <c r="E44" s="1"/>
      <c r="F44" s="1"/>
      <c r="G44" s="1"/>
      <c r="H44" s="1"/>
      <c r="I44" s="1"/>
      <c r="J44" s="1"/>
      <c r="M44" s="1"/>
      <c r="N44" s="1"/>
      <c r="O44" s="1"/>
      <c r="P44" s="1"/>
      <c r="Q44" s="1"/>
      <c r="R44" s="1"/>
      <c r="S44" s="1"/>
    </row>
    <row r="45" spans="3:19" x14ac:dyDescent="0.2">
      <c r="C45" s="1"/>
      <c r="D45" s="1"/>
      <c r="E45" s="1"/>
      <c r="F45" s="1"/>
      <c r="G45" s="1"/>
      <c r="H45" s="1"/>
      <c r="I45" s="1"/>
      <c r="J45" s="1"/>
      <c r="M45" s="1"/>
      <c r="N45" s="1"/>
      <c r="O45" s="1"/>
      <c r="P45" s="1"/>
      <c r="Q45" s="1"/>
      <c r="R45" s="1"/>
      <c r="S45" s="1"/>
    </row>
    <row r="46" spans="3:19" x14ac:dyDescent="0.2">
      <c r="C46" s="1"/>
      <c r="D46" s="1"/>
      <c r="E46" s="1"/>
      <c r="F46" s="1"/>
      <c r="G46" s="1"/>
      <c r="H46" s="1"/>
      <c r="I46" s="1"/>
      <c r="J46" s="1"/>
      <c r="M46" s="1"/>
      <c r="N46" s="1"/>
      <c r="O46" s="1"/>
      <c r="P46" s="1"/>
      <c r="Q46" s="1"/>
      <c r="R46" s="1"/>
      <c r="S46" s="1"/>
    </row>
    <row r="47" spans="3:19" x14ac:dyDescent="0.2">
      <c r="C47" s="1"/>
      <c r="D47" s="1"/>
      <c r="E47" s="1"/>
      <c r="F47" s="1"/>
      <c r="G47" s="1"/>
      <c r="H47" s="1"/>
      <c r="I47" s="1"/>
      <c r="J47" s="1"/>
      <c r="M47" s="1"/>
      <c r="N47" s="1"/>
      <c r="O47" s="1"/>
      <c r="P47" s="1"/>
      <c r="Q47" s="1"/>
      <c r="R47" s="1"/>
      <c r="S47" s="1"/>
    </row>
    <row r="48" spans="3:19" x14ac:dyDescent="0.2">
      <c r="C48" s="1"/>
      <c r="D48" s="1"/>
      <c r="E48" s="1"/>
      <c r="F48" s="1"/>
      <c r="G48" s="1"/>
      <c r="H48" s="1"/>
      <c r="I48" s="1"/>
      <c r="J48" s="1"/>
      <c r="M48" s="1"/>
      <c r="N48" s="1"/>
      <c r="O48" s="1"/>
      <c r="P48" s="1"/>
      <c r="Q48" s="1"/>
      <c r="R48" s="1"/>
      <c r="S48" s="1"/>
    </row>
    <row r="49" spans="3:19" x14ac:dyDescent="0.2">
      <c r="C49" s="1"/>
      <c r="D49" s="1"/>
      <c r="E49" s="1"/>
      <c r="F49" s="1"/>
      <c r="G49" s="1"/>
      <c r="H49" s="1"/>
      <c r="I49" s="1"/>
      <c r="J49" s="1"/>
      <c r="M49" s="1"/>
      <c r="N49" s="1"/>
      <c r="O49" s="1"/>
      <c r="P49" s="1"/>
      <c r="Q49" s="1"/>
      <c r="R49" s="1"/>
      <c r="S49" s="1"/>
    </row>
    <row r="50" spans="3:19" x14ac:dyDescent="0.2">
      <c r="C50" s="1"/>
      <c r="D50" s="1"/>
      <c r="E50" s="1"/>
      <c r="F50" s="1"/>
      <c r="G50" s="1"/>
      <c r="H50" s="1"/>
      <c r="I50" s="1"/>
      <c r="J50" s="1"/>
      <c r="M50" s="1"/>
      <c r="N50" s="1"/>
      <c r="O50" s="1"/>
      <c r="P50" s="1"/>
      <c r="Q50" s="1"/>
      <c r="R50" s="1"/>
      <c r="S50" s="1"/>
    </row>
    <row r="51" spans="3:19" x14ac:dyDescent="0.2">
      <c r="C51" s="1"/>
      <c r="D51" s="1"/>
      <c r="E51" s="1"/>
      <c r="F51" s="1"/>
      <c r="G51" s="1"/>
      <c r="H51" s="1"/>
      <c r="I51" s="1"/>
      <c r="J51" s="1"/>
      <c r="M51" s="1"/>
      <c r="N51" s="1"/>
      <c r="O51" s="1"/>
      <c r="P51" s="1"/>
      <c r="Q51" s="1"/>
      <c r="R51" s="1"/>
      <c r="S51" s="1"/>
    </row>
    <row r="52" spans="3:19" x14ac:dyDescent="0.2">
      <c r="C52" s="1"/>
      <c r="D52" s="1"/>
      <c r="E52" s="1"/>
      <c r="F52" s="1"/>
      <c r="G52" s="1"/>
      <c r="H52" s="1"/>
      <c r="I52" s="1"/>
      <c r="J52" s="1"/>
      <c r="M52" s="1"/>
      <c r="N52" s="1"/>
      <c r="O52" s="1"/>
      <c r="P52" s="1"/>
      <c r="Q52" s="1"/>
      <c r="R52" s="1"/>
      <c r="S52" s="1"/>
    </row>
    <row r="53" spans="3:19" x14ac:dyDescent="0.2">
      <c r="C53" s="1"/>
      <c r="D53" s="1"/>
      <c r="E53" s="1"/>
      <c r="F53" s="1"/>
      <c r="G53" s="1"/>
      <c r="H53" s="1"/>
      <c r="I53" s="1"/>
      <c r="J53" s="1"/>
      <c r="M53" s="1"/>
      <c r="N53" s="1"/>
      <c r="O53" s="1"/>
      <c r="P53" s="1"/>
      <c r="Q53" s="1"/>
      <c r="R53" s="1"/>
      <c r="S53" s="1"/>
    </row>
    <row r="54" spans="3:19" x14ac:dyDescent="0.2">
      <c r="C54" s="1"/>
      <c r="D54" s="1"/>
      <c r="E54" s="1"/>
      <c r="F54" s="1"/>
      <c r="G54" s="1"/>
      <c r="H54" s="1"/>
      <c r="I54" s="1"/>
      <c r="J54" s="1"/>
      <c r="M54" s="1"/>
      <c r="N54" s="1"/>
      <c r="O54" s="1"/>
      <c r="P54" s="1"/>
      <c r="Q54" s="1"/>
      <c r="R54" s="1"/>
      <c r="S54" s="1"/>
    </row>
    <row r="55" spans="3:19" x14ac:dyDescent="0.2">
      <c r="C55" s="1"/>
      <c r="D55" s="1"/>
      <c r="E55" s="1"/>
      <c r="F55" s="1"/>
      <c r="G55" s="1"/>
      <c r="H55" s="1"/>
      <c r="I55" s="1"/>
      <c r="J55" s="1"/>
      <c r="M55" s="1"/>
      <c r="N55" s="1"/>
      <c r="O55" s="1"/>
      <c r="P55" s="1"/>
      <c r="Q55" s="1"/>
      <c r="R55" s="1"/>
      <c r="S55" s="1"/>
    </row>
    <row r="56" spans="3:19" x14ac:dyDescent="0.2">
      <c r="C56" s="1"/>
      <c r="D56" s="1"/>
      <c r="E56" s="1"/>
      <c r="F56" s="1"/>
      <c r="G56" s="1"/>
      <c r="H56" s="1"/>
      <c r="I56" s="1"/>
      <c r="J56" s="1"/>
      <c r="M56" s="1"/>
      <c r="N56" s="1"/>
      <c r="O56" s="1"/>
      <c r="P56" s="1"/>
      <c r="Q56" s="1"/>
      <c r="R56" s="1"/>
      <c r="S56" s="1"/>
    </row>
    <row r="57" spans="3:19" x14ac:dyDescent="0.2">
      <c r="C57" s="1"/>
      <c r="D57" s="1"/>
      <c r="E57" s="1"/>
      <c r="F57" s="1"/>
      <c r="G57" s="1"/>
      <c r="H57" s="1"/>
      <c r="I57" s="1"/>
      <c r="J57" s="1"/>
      <c r="M57" s="1"/>
      <c r="N57" s="1"/>
      <c r="O57" s="1"/>
      <c r="P57" s="1"/>
      <c r="Q57" s="1"/>
      <c r="R57" s="1"/>
      <c r="S57" s="1"/>
    </row>
    <row r="58" spans="3:19" x14ac:dyDescent="0.2">
      <c r="C58" s="1"/>
      <c r="D58" s="1"/>
      <c r="E58" s="1"/>
      <c r="F58" s="1"/>
      <c r="G58" s="1"/>
      <c r="H58" s="1"/>
      <c r="I58" s="1"/>
      <c r="J58" s="1"/>
      <c r="M58" s="1"/>
      <c r="N58" s="1"/>
      <c r="O58" s="1"/>
      <c r="P58" s="1"/>
      <c r="Q58" s="1"/>
      <c r="R58" s="1"/>
      <c r="S58" s="1"/>
    </row>
    <row r="59" spans="3:19" x14ac:dyDescent="0.2">
      <c r="C59" s="1"/>
      <c r="D59" s="1"/>
      <c r="E59" s="1"/>
      <c r="F59" s="1"/>
      <c r="G59" s="1"/>
      <c r="H59" s="1"/>
      <c r="I59" s="1"/>
      <c r="J59" s="1"/>
      <c r="M59" s="1"/>
      <c r="N59" s="1"/>
      <c r="O59" s="1"/>
      <c r="P59" s="1"/>
      <c r="Q59" s="1"/>
      <c r="R59" s="1"/>
      <c r="S59" s="1"/>
    </row>
    <row r="60" spans="3:19" x14ac:dyDescent="0.2">
      <c r="C60" s="1"/>
      <c r="D60" s="1"/>
      <c r="E60" s="1"/>
      <c r="F60" s="1"/>
      <c r="G60" s="1"/>
      <c r="H60" s="1"/>
      <c r="I60" s="1"/>
      <c r="J60" s="1"/>
      <c r="M60" s="1"/>
      <c r="N60" s="1"/>
      <c r="O60" s="1"/>
      <c r="P60" s="1"/>
      <c r="Q60" s="1"/>
      <c r="R60" s="1"/>
      <c r="S60" s="1"/>
    </row>
    <row r="61" spans="3:19" x14ac:dyDescent="0.2">
      <c r="C61" s="1"/>
      <c r="D61" s="1"/>
      <c r="E61" s="1"/>
      <c r="F61" s="1"/>
      <c r="G61" s="1"/>
      <c r="H61" s="1"/>
      <c r="I61" s="1"/>
      <c r="J61" s="1"/>
      <c r="M61" s="1"/>
      <c r="N61" s="1"/>
      <c r="O61" s="1"/>
      <c r="P61" s="1"/>
      <c r="Q61" s="1"/>
      <c r="R61" s="1"/>
      <c r="S61" s="1"/>
    </row>
    <row r="62" spans="3:19" x14ac:dyDescent="0.2">
      <c r="C62" s="1"/>
      <c r="D62" s="1"/>
      <c r="E62" s="1"/>
      <c r="F62" s="1"/>
      <c r="G62" s="1"/>
      <c r="H62" s="1"/>
      <c r="I62" s="1"/>
      <c r="J62" s="1"/>
      <c r="M62" s="1"/>
      <c r="N62" s="1"/>
      <c r="O62" s="1"/>
      <c r="P62" s="1"/>
      <c r="Q62" s="1"/>
      <c r="R62" s="1"/>
      <c r="S62" s="1"/>
    </row>
    <row r="63" spans="3:19" x14ac:dyDescent="0.2">
      <c r="C63" s="1"/>
      <c r="D63" s="1"/>
      <c r="E63" s="1"/>
      <c r="F63" s="1"/>
      <c r="G63" s="1"/>
      <c r="H63" s="1"/>
      <c r="I63" s="1"/>
      <c r="J63" s="1"/>
      <c r="M63" s="1"/>
      <c r="N63" s="1"/>
      <c r="O63" s="1"/>
      <c r="P63" s="1"/>
      <c r="Q63" s="1"/>
      <c r="R63" s="1"/>
      <c r="S63" s="1"/>
    </row>
    <row r="64" spans="3:19" x14ac:dyDescent="0.2">
      <c r="C64" s="1"/>
      <c r="D64" s="1"/>
      <c r="E64" s="1"/>
      <c r="F64" s="1"/>
      <c r="G64" s="1"/>
      <c r="H64" s="1"/>
      <c r="I64" s="1"/>
      <c r="J64" s="1"/>
      <c r="M64" s="1"/>
      <c r="N64" s="1"/>
      <c r="O64" s="1"/>
      <c r="P64" s="1"/>
      <c r="Q64" s="1"/>
      <c r="R64" s="1"/>
      <c r="S64" s="1"/>
    </row>
    <row r="65" spans="3:19" x14ac:dyDescent="0.2">
      <c r="C65" s="1"/>
      <c r="D65" s="1"/>
      <c r="E65" s="1"/>
      <c r="F65" s="1"/>
      <c r="G65" s="1"/>
      <c r="H65" s="1"/>
      <c r="I65" s="1"/>
      <c r="J65" s="1"/>
      <c r="M65" s="1"/>
      <c r="N65" s="1"/>
      <c r="O65" s="1"/>
      <c r="P65" s="1"/>
      <c r="Q65" s="1"/>
      <c r="R65" s="1"/>
      <c r="S65" s="1"/>
    </row>
    <row r="66" spans="3:19" x14ac:dyDescent="0.2">
      <c r="C66" s="1"/>
      <c r="D66" s="1"/>
      <c r="E66" s="1"/>
      <c r="F66" s="1"/>
      <c r="G66" s="1"/>
      <c r="H66" s="1"/>
      <c r="I66" s="1"/>
      <c r="J66" s="1"/>
      <c r="M66" s="1"/>
      <c r="N66" s="1"/>
      <c r="O66" s="1"/>
      <c r="P66" s="1"/>
      <c r="Q66" s="1"/>
      <c r="R66" s="1"/>
      <c r="S66" s="1"/>
    </row>
    <row r="67" spans="3:19" x14ac:dyDescent="0.2">
      <c r="C67" s="1"/>
      <c r="D67" s="1"/>
      <c r="E67" s="1"/>
      <c r="F67" s="1"/>
      <c r="G67" s="1"/>
      <c r="H67" s="1"/>
      <c r="I67" s="1"/>
      <c r="J67" s="1"/>
      <c r="M67" s="1"/>
      <c r="N67" s="1"/>
      <c r="O67" s="1"/>
      <c r="P67" s="1"/>
      <c r="Q67" s="1"/>
      <c r="R67" s="1"/>
      <c r="S67" s="1"/>
    </row>
    <row r="68" spans="3:19" x14ac:dyDescent="0.2">
      <c r="C68" s="1"/>
      <c r="D68" s="1"/>
      <c r="E68" s="1"/>
      <c r="F68" s="1"/>
      <c r="G68" s="1"/>
      <c r="H68" s="1"/>
      <c r="I68" s="1"/>
      <c r="J68" s="1"/>
      <c r="M68" s="1"/>
      <c r="N68" s="1"/>
      <c r="O68" s="1"/>
      <c r="P68" s="1"/>
      <c r="Q68" s="1"/>
      <c r="R68" s="1"/>
      <c r="S68" s="1"/>
    </row>
    <row r="69" spans="3:19" x14ac:dyDescent="0.2">
      <c r="C69" s="1"/>
      <c r="D69" s="1"/>
      <c r="E69" s="1"/>
      <c r="F69" s="1"/>
      <c r="G69" s="1"/>
      <c r="H69" s="1"/>
      <c r="I69" s="1"/>
      <c r="J69" s="1"/>
      <c r="M69" s="1"/>
      <c r="N69" s="1"/>
      <c r="O69" s="1"/>
      <c r="P69" s="1"/>
      <c r="Q69" s="1"/>
      <c r="R69" s="1"/>
      <c r="S69" s="1"/>
    </row>
    <row r="70" spans="3:19" x14ac:dyDescent="0.2">
      <c r="C70" s="1"/>
      <c r="D70" s="1"/>
      <c r="E70" s="1"/>
      <c r="F70" s="1"/>
      <c r="G70" s="1"/>
      <c r="H70" s="1"/>
      <c r="I70" s="1"/>
      <c r="J70" s="1"/>
      <c r="M70" s="1"/>
      <c r="N70" s="1"/>
      <c r="O70" s="1"/>
      <c r="P70" s="1"/>
      <c r="Q70" s="1"/>
      <c r="R70" s="1"/>
      <c r="S70" s="1"/>
    </row>
    <row r="71" spans="3:19" x14ac:dyDescent="0.2">
      <c r="C71" s="1"/>
      <c r="D71" s="1"/>
      <c r="E71" s="1"/>
      <c r="F71" s="1"/>
      <c r="G71" s="1"/>
      <c r="H71" s="1"/>
      <c r="I71" s="1"/>
      <c r="J71" s="1"/>
      <c r="M71" s="1"/>
      <c r="N71" s="1"/>
      <c r="O71" s="1"/>
      <c r="P71" s="1"/>
      <c r="Q71" s="1"/>
      <c r="R71" s="1"/>
      <c r="S71" s="1"/>
    </row>
    <row r="72" spans="3:19" x14ac:dyDescent="0.2">
      <c r="C72" s="1"/>
      <c r="D72" s="1"/>
      <c r="E72" s="1"/>
      <c r="F72" s="1"/>
      <c r="G72" s="1"/>
      <c r="H72" s="1"/>
      <c r="I72" s="1"/>
      <c r="J72" s="1"/>
      <c r="M72" s="1"/>
      <c r="N72" s="1"/>
      <c r="O72" s="1"/>
      <c r="P72" s="1"/>
      <c r="Q72" s="1"/>
      <c r="R72" s="1"/>
      <c r="S72" s="1"/>
    </row>
    <row r="73" spans="3:19" x14ac:dyDescent="0.2">
      <c r="C73" s="1"/>
      <c r="D73" s="1"/>
      <c r="E73" s="1"/>
      <c r="F73" s="1"/>
      <c r="G73" s="1"/>
      <c r="H73" s="1"/>
      <c r="I73" s="1"/>
      <c r="J73" s="1"/>
      <c r="M73" s="1"/>
      <c r="N73" s="1"/>
      <c r="O73" s="1"/>
      <c r="P73" s="1"/>
      <c r="Q73" s="1"/>
      <c r="R73" s="1"/>
      <c r="S73" s="1"/>
    </row>
    <row r="74" spans="3:19" x14ac:dyDescent="0.2">
      <c r="C74" s="1"/>
      <c r="D74" s="1"/>
      <c r="E74" s="1"/>
      <c r="F74" s="1"/>
      <c r="G74" s="1"/>
      <c r="H74" s="1"/>
      <c r="I74" s="1"/>
      <c r="J74" s="1"/>
      <c r="M74" s="1"/>
      <c r="N74" s="1"/>
      <c r="O74" s="1"/>
      <c r="P74" s="1"/>
      <c r="Q74" s="1"/>
      <c r="R74" s="1"/>
      <c r="S74" s="1"/>
    </row>
    <row r="75" spans="3:19" x14ac:dyDescent="0.2">
      <c r="C75" s="1"/>
      <c r="D75" s="1"/>
      <c r="E75" s="1"/>
      <c r="F75" s="1"/>
      <c r="G75" s="1"/>
      <c r="H75" s="1"/>
      <c r="I75" s="1"/>
      <c r="J75" s="1"/>
      <c r="M75" s="1"/>
      <c r="N75" s="1"/>
      <c r="O75" s="1"/>
      <c r="P75" s="1"/>
      <c r="Q75" s="1"/>
      <c r="R75" s="1"/>
      <c r="S75" s="1"/>
    </row>
    <row r="76" spans="3:19" x14ac:dyDescent="0.2">
      <c r="C76" s="1"/>
      <c r="D76" s="1"/>
      <c r="E76" s="1"/>
      <c r="F76" s="1"/>
      <c r="G76" s="1"/>
      <c r="H76" s="1"/>
      <c r="I76" s="1"/>
      <c r="J76" s="1"/>
      <c r="M76" s="1"/>
      <c r="N76" s="1"/>
      <c r="O76" s="1"/>
      <c r="P76" s="1"/>
      <c r="Q76" s="1"/>
      <c r="R76" s="1"/>
      <c r="S76" s="1"/>
    </row>
    <row r="77" spans="3:19" x14ac:dyDescent="0.2">
      <c r="C77" s="1"/>
      <c r="D77" s="1"/>
      <c r="E77" s="1"/>
      <c r="F77" s="1"/>
      <c r="G77" s="1"/>
      <c r="H77" s="1"/>
      <c r="I77" s="1"/>
      <c r="J77" s="1"/>
      <c r="M77" s="1"/>
      <c r="N77" s="1"/>
      <c r="O77" s="1"/>
      <c r="P77" s="1"/>
      <c r="Q77" s="1"/>
      <c r="R77" s="1"/>
      <c r="S77" s="1"/>
    </row>
    <row r="78" spans="3:19" x14ac:dyDescent="0.2">
      <c r="C78" s="1"/>
      <c r="D78" s="1"/>
      <c r="E78" s="1"/>
      <c r="F78" s="1"/>
      <c r="G78" s="1"/>
      <c r="H78" s="1"/>
      <c r="I78" s="1"/>
      <c r="J78" s="1"/>
      <c r="M78" s="1"/>
      <c r="N78" s="1"/>
      <c r="O78" s="1"/>
      <c r="P78" s="1"/>
      <c r="Q78" s="1"/>
      <c r="R78" s="1"/>
      <c r="S78" s="1"/>
    </row>
    <row r="79" spans="3:19" x14ac:dyDescent="0.2">
      <c r="C79" s="1"/>
      <c r="D79" s="1"/>
      <c r="E79" s="1"/>
      <c r="F79" s="1"/>
      <c r="G79" s="1"/>
      <c r="H79" s="1"/>
      <c r="I79" s="1"/>
      <c r="J79" s="1"/>
      <c r="M79" s="1"/>
      <c r="N79" s="1"/>
      <c r="O79" s="1"/>
      <c r="P79" s="1"/>
      <c r="Q79" s="1"/>
      <c r="R79" s="1"/>
      <c r="S79" s="1"/>
    </row>
    <row r="80" spans="3:19" x14ac:dyDescent="0.2">
      <c r="C80" s="1"/>
      <c r="D80" s="1"/>
      <c r="E80" s="1"/>
      <c r="F80" s="1"/>
      <c r="G80" s="1"/>
      <c r="H80" s="1"/>
      <c r="I80" s="1"/>
      <c r="J80" s="1"/>
      <c r="M80" s="1"/>
      <c r="N80" s="1"/>
      <c r="O80" s="1"/>
      <c r="P80" s="1"/>
      <c r="Q80" s="1"/>
      <c r="R80" s="1"/>
      <c r="S80" s="1"/>
    </row>
    <row r="81" spans="3:19" x14ac:dyDescent="0.2">
      <c r="C81" s="1"/>
      <c r="D81" s="1"/>
      <c r="E81" s="1"/>
      <c r="F81" s="1"/>
      <c r="G81" s="1"/>
      <c r="H81" s="1"/>
      <c r="I81" s="1"/>
      <c r="J81" s="1"/>
      <c r="M81" s="1"/>
      <c r="N81" s="1"/>
      <c r="O81" s="1"/>
      <c r="P81" s="1"/>
      <c r="Q81" s="1"/>
      <c r="R81" s="1"/>
      <c r="S81" s="1"/>
    </row>
    <row r="82" spans="3:19" x14ac:dyDescent="0.2">
      <c r="C82" s="1"/>
      <c r="D82" s="1"/>
      <c r="E82" s="1"/>
      <c r="F82" s="1"/>
      <c r="G82" s="1"/>
      <c r="H82" s="1"/>
      <c r="I82" s="1"/>
      <c r="J82" s="1"/>
      <c r="M82" s="1"/>
      <c r="N82" s="1"/>
      <c r="O82" s="1"/>
      <c r="P82" s="1"/>
      <c r="Q82" s="1"/>
      <c r="R82" s="1"/>
      <c r="S82" s="1"/>
    </row>
    <row r="83" spans="3:19" x14ac:dyDescent="0.2">
      <c r="C83" s="1"/>
      <c r="D83" s="1"/>
      <c r="E83" s="1"/>
      <c r="F83" s="1"/>
      <c r="G83" s="1"/>
      <c r="H83" s="1"/>
      <c r="I83" s="1"/>
      <c r="J83" s="1"/>
      <c r="M83" s="1"/>
      <c r="N83" s="1"/>
      <c r="O83" s="1"/>
      <c r="P83" s="1"/>
      <c r="Q83" s="1"/>
      <c r="R83" s="1"/>
      <c r="S83" s="1"/>
    </row>
    <row r="84" spans="3:19" x14ac:dyDescent="0.2">
      <c r="C84" s="1"/>
      <c r="D84" s="1"/>
      <c r="E84" s="1"/>
      <c r="F84" s="1"/>
      <c r="G84" s="1"/>
      <c r="H84" s="1"/>
      <c r="I84" s="1"/>
      <c r="J84" s="1"/>
      <c r="M84" s="1"/>
      <c r="N84" s="1"/>
      <c r="O84" s="1"/>
      <c r="P84" s="1"/>
      <c r="Q84" s="1"/>
      <c r="R84" s="1"/>
      <c r="S84" s="1"/>
    </row>
    <row r="85" spans="3:19" x14ac:dyDescent="0.2">
      <c r="C85" s="1"/>
      <c r="D85" s="1"/>
      <c r="E85" s="1"/>
      <c r="F85" s="1"/>
      <c r="G85" s="1"/>
      <c r="H85" s="1"/>
      <c r="I85" s="1"/>
      <c r="J85" s="1"/>
      <c r="M85" s="1"/>
      <c r="N85" s="1"/>
      <c r="O85" s="1"/>
      <c r="P85" s="1"/>
      <c r="Q85" s="1"/>
      <c r="R85" s="1"/>
      <c r="S85" s="1"/>
    </row>
    <row r="86" spans="3:19" x14ac:dyDescent="0.2">
      <c r="C86" s="1"/>
      <c r="D86" s="1"/>
      <c r="E86" s="1"/>
      <c r="F86" s="1"/>
      <c r="G86" s="1"/>
      <c r="H86" s="1"/>
      <c r="I86" s="1"/>
      <c r="J86" s="1"/>
      <c r="M86" s="1"/>
      <c r="N86" s="1"/>
      <c r="O86" s="1"/>
      <c r="P86" s="1"/>
      <c r="Q86" s="1"/>
      <c r="R86" s="1"/>
      <c r="S86" s="1"/>
    </row>
    <row r="87" spans="3:19" x14ac:dyDescent="0.2">
      <c r="C87" s="1"/>
      <c r="D87" s="1"/>
      <c r="E87" s="1"/>
      <c r="F87" s="1"/>
      <c r="G87" s="1"/>
      <c r="H87" s="1"/>
      <c r="I87" s="1"/>
      <c r="J87" s="1"/>
      <c r="M87" s="1"/>
      <c r="N87" s="1"/>
      <c r="O87" s="1"/>
      <c r="P87" s="1"/>
      <c r="Q87" s="1"/>
      <c r="R87" s="1"/>
      <c r="S87" s="1"/>
    </row>
    <row r="88" spans="3:19" x14ac:dyDescent="0.2">
      <c r="C88" s="1"/>
      <c r="D88" s="1"/>
      <c r="E88" s="1"/>
      <c r="F88" s="1"/>
      <c r="G88" s="1"/>
      <c r="H88" s="1"/>
      <c r="I88" s="1"/>
      <c r="J88" s="1"/>
      <c r="M88" s="1"/>
      <c r="N88" s="1"/>
      <c r="O88" s="1"/>
      <c r="P88" s="1"/>
      <c r="Q88" s="1"/>
      <c r="R88" s="1"/>
      <c r="S88" s="1"/>
    </row>
    <row r="89" spans="3:19" x14ac:dyDescent="0.2">
      <c r="C89" s="1"/>
      <c r="D89" s="1"/>
      <c r="E89" s="1"/>
      <c r="F89" s="1"/>
      <c r="G89" s="1"/>
      <c r="H89" s="1"/>
      <c r="I89" s="1"/>
      <c r="J89" s="1"/>
      <c r="M89" s="1"/>
      <c r="N89" s="1"/>
      <c r="O89" s="1"/>
      <c r="P89" s="1"/>
      <c r="Q89" s="1"/>
      <c r="R89" s="1"/>
      <c r="S89" s="1"/>
    </row>
    <row r="90" spans="3:19" x14ac:dyDescent="0.2">
      <c r="C90" s="1"/>
      <c r="D90" s="1"/>
      <c r="E90" s="1"/>
      <c r="F90" s="1"/>
      <c r="G90" s="1"/>
      <c r="H90" s="1"/>
      <c r="I90" s="1"/>
      <c r="J90" s="1"/>
      <c r="M90" s="1"/>
      <c r="N90" s="1"/>
      <c r="O90" s="1"/>
      <c r="P90" s="1"/>
      <c r="Q90" s="1"/>
      <c r="R90" s="1"/>
      <c r="S90" s="1"/>
    </row>
    <row r="91" spans="3:19" x14ac:dyDescent="0.2">
      <c r="C91" s="1"/>
      <c r="D91" s="1"/>
      <c r="E91" s="1"/>
      <c r="F91" s="1"/>
      <c r="G91" s="1"/>
      <c r="H91" s="1"/>
      <c r="I91" s="1"/>
      <c r="J91" s="1"/>
      <c r="M91" s="1"/>
      <c r="N91" s="1"/>
      <c r="O91" s="1"/>
      <c r="P91" s="1"/>
      <c r="Q91" s="1"/>
      <c r="R91" s="1"/>
      <c r="S91" s="1"/>
    </row>
    <row r="92" spans="3:19" x14ac:dyDescent="0.2">
      <c r="C92" s="1"/>
      <c r="D92" s="1"/>
      <c r="E92" s="1"/>
      <c r="F92" s="1"/>
      <c r="G92" s="1"/>
      <c r="H92" s="1"/>
      <c r="I92" s="1"/>
      <c r="J92" s="1"/>
      <c r="M92" s="1"/>
      <c r="N92" s="1"/>
      <c r="O92" s="1"/>
      <c r="P92" s="1"/>
      <c r="Q92" s="1"/>
      <c r="R92" s="1"/>
      <c r="S92" s="1"/>
    </row>
    <row r="93" spans="3:19" x14ac:dyDescent="0.2">
      <c r="C93" s="1"/>
      <c r="D93" s="1"/>
      <c r="E93" s="1"/>
      <c r="F93" s="1"/>
      <c r="G93" s="1"/>
      <c r="H93" s="1"/>
      <c r="I93" s="1"/>
      <c r="J93" s="1"/>
      <c r="M93" s="1"/>
      <c r="N93" s="1"/>
      <c r="O93" s="1"/>
      <c r="P93" s="1"/>
      <c r="Q93" s="1"/>
      <c r="R93" s="1"/>
      <c r="S93" s="1"/>
    </row>
    <row r="94" spans="3:19" x14ac:dyDescent="0.2">
      <c r="C94" s="1"/>
      <c r="D94" s="1"/>
      <c r="E94" s="1"/>
      <c r="F94" s="1"/>
      <c r="G94" s="1"/>
      <c r="H94" s="1"/>
      <c r="I94" s="1"/>
      <c r="J94" s="1"/>
      <c r="M94" s="1"/>
      <c r="N94" s="1"/>
      <c r="O94" s="1"/>
      <c r="P94" s="1"/>
      <c r="Q94" s="1"/>
      <c r="R94" s="1"/>
      <c r="S94" s="1"/>
    </row>
    <row r="95" spans="3:19" x14ac:dyDescent="0.2">
      <c r="C95" s="1"/>
      <c r="D95" s="1"/>
      <c r="E95" s="1"/>
      <c r="F95" s="1"/>
      <c r="G95" s="1"/>
      <c r="H95" s="1"/>
      <c r="I95" s="1"/>
      <c r="J95" s="1"/>
      <c r="M95" s="1"/>
      <c r="N95" s="1"/>
      <c r="O95" s="1"/>
      <c r="P95" s="1"/>
      <c r="Q95" s="1"/>
      <c r="R95" s="1"/>
      <c r="S95" s="1"/>
    </row>
    <row r="96" spans="3:19" x14ac:dyDescent="0.2">
      <c r="C96" s="1"/>
      <c r="D96" s="1"/>
      <c r="E96" s="1"/>
      <c r="F96" s="1"/>
      <c r="G96" s="1"/>
      <c r="H96" s="1"/>
      <c r="I96" s="1"/>
      <c r="J96" s="1"/>
      <c r="M96" s="1"/>
      <c r="N96" s="1"/>
      <c r="O96" s="1"/>
      <c r="P96" s="1"/>
      <c r="Q96" s="1"/>
      <c r="R96" s="1"/>
      <c r="S96" s="1"/>
    </row>
    <row r="97" spans="3:19" x14ac:dyDescent="0.2">
      <c r="C97" s="1"/>
      <c r="D97" s="1"/>
      <c r="E97" s="1"/>
      <c r="F97" s="1"/>
      <c r="G97" s="1"/>
      <c r="H97" s="1"/>
      <c r="I97" s="1"/>
      <c r="J97" s="1"/>
      <c r="M97" s="1"/>
      <c r="N97" s="1"/>
      <c r="O97" s="1"/>
      <c r="P97" s="1"/>
      <c r="Q97" s="1"/>
      <c r="R97" s="1"/>
      <c r="S97" s="1"/>
    </row>
    <row r="98" spans="3:19" x14ac:dyDescent="0.2">
      <c r="C98" s="1"/>
      <c r="D98" s="1"/>
      <c r="E98" s="1"/>
      <c r="F98" s="1"/>
      <c r="G98" s="1"/>
      <c r="H98" s="1"/>
      <c r="I98" s="1"/>
      <c r="J98" s="1"/>
      <c r="M98" s="1"/>
      <c r="N98" s="1"/>
      <c r="O98" s="1"/>
      <c r="P98" s="1"/>
      <c r="Q98" s="1"/>
      <c r="R98" s="1"/>
      <c r="S98" s="1"/>
    </row>
    <row r="99" spans="3:19" x14ac:dyDescent="0.2">
      <c r="C99" s="1"/>
      <c r="D99" s="1"/>
      <c r="E99" s="1"/>
      <c r="F99" s="1"/>
      <c r="G99" s="1"/>
      <c r="H99" s="1"/>
      <c r="I99" s="1"/>
      <c r="J99" s="1"/>
      <c r="M99" s="1"/>
      <c r="N99" s="1"/>
      <c r="O99" s="1"/>
      <c r="P99" s="1"/>
      <c r="Q99" s="1"/>
      <c r="R99" s="1"/>
      <c r="S99" s="1"/>
    </row>
    <row r="100" spans="3:19" x14ac:dyDescent="0.2">
      <c r="C100" s="1"/>
      <c r="D100" s="1"/>
      <c r="E100" s="1"/>
      <c r="F100" s="1"/>
      <c r="G100" s="1"/>
      <c r="H100" s="1"/>
      <c r="I100" s="1"/>
      <c r="J100" s="1"/>
      <c r="M100" s="1"/>
      <c r="N100" s="1"/>
      <c r="O100" s="1"/>
      <c r="P100" s="1"/>
      <c r="Q100" s="1"/>
      <c r="R100" s="1"/>
      <c r="S100" s="1"/>
    </row>
    <row r="101" spans="3:19" x14ac:dyDescent="0.2">
      <c r="C101" s="1"/>
      <c r="D101" s="1"/>
      <c r="E101" s="1"/>
      <c r="F101" s="1"/>
      <c r="G101" s="1"/>
      <c r="H101" s="1"/>
      <c r="I101" s="1"/>
      <c r="J101" s="1"/>
      <c r="M101" s="1"/>
      <c r="N101" s="1"/>
      <c r="O101" s="1"/>
      <c r="P101" s="1"/>
      <c r="Q101" s="1"/>
      <c r="R101" s="1"/>
      <c r="S101" s="1"/>
    </row>
    <row r="102" spans="3:19" x14ac:dyDescent="0.2">
      <c r="C102" s="1"/>
      <c r="D102" s="1"/>
      <c r="E102" s="1"/>
      <c r="F102" s="1"/>
      <c r="G102" s="1"/>
      <c r="H102" s="1"/>
      <c r="I102" s="1"/>
      <c r="J102" s="1"/>
      <c r="M102" s="1"/>
      <c r="N102" s="1"/>
      <c r="O102" s="1"/>
      <c r="P102" s="1"/>
      <c r="Q102" s="1"/>
      <c r="R102" s="1"/>
      <c r="S102" s="1"/>
    </row>
    <row r="103" spans="3:19" x14ac:dyDescent="0.2">
      <c r="C103" s="1"/>
      <c r="D103" s="1"/>
      <c r="E103" s="1"/>
      <c r="F103" s="1"/>
      <c r="G103" s="1"/>
      <c r="H103" s="1"/>
      <c r="I103" s="1"/>
      <c r="J103" s="1"/>
      <c r="M103" s="1"/>
      <c r="N103" s="1"/>
      <c r="O103" s="1"/>
      <c r="P103" s="1"/>
      <c r="Q103" s="1"/>
      <c r="R103" s="1"/>
      <c r="S103" s="1"/>
    </row>
    <row r="104" spans="3:19" x14ac:dyDescent="0.2">
      <c r="C104" s="1"/>
      <c r="D104" s="1"/>
      <c r="E104" s="1"/>
      <c r="F104" s="1"/>
      <c r="G104" s="1"/>
      <c r="H104" s="1"/>
      <c r="I104" s="1"/>
      <c r="J104" s="1"/>
      <c r="M104" s="1"/>
      <c r="N104" s="1"/>
      <c r="O104" s="1"/>
      <c r="P104" s="1"/>
      <c r="Q104" s="1"/>
      <c r="R104" s="1"/>
      <c r="S104" s="1"/>
    </row>
    <row r="105" spans="3:19" x14ac:dyDescent="0.2">
      <c r="C105" s="1"/>
      <c r="D105" s="1"/>
      <c r="E105" s="1"/>
      <c r="F105" s="1"/>
      <c r="G105" s="1"/>
      <c r="H105" s="1"/>
      <c r="I105" s="1"/>
      <c r="J105" s="1"/>
      <c r="M105" s="1"/>
      <c r="N105" s="1"/>
      <c r="O105" s="1"/>
      <c r="P105" s="1"/>
      <c r="Q105" s="1"/>
      <c r="R105" s="1"/>
      <c r="S105" s="1"/>
    </row>
    <row r="106" spans="3:19" x14ac:dyDescent="0.2">
      <c r="C106" s="1"/>
      <c r="D106" s="1"/>
      <c r="E106" s="1"/>
      <c r="F106" s="1"/>
      <c r="G106" s="1"/>
      <c r="H106" s="1"/>
      <c r="I106" s="1"/>
      <c r="J106" s="1"/>
      <c r="M106" s="1"/>
      <c r="N106" s="1"/>
      <c r="O106" s="1"/>
      <c r="P106" s="1"/>
      <c r="Q106" s="1"/>
      <c r="R106" s="1"/>
      <c r="S106" s="1"/>
    </row>
    <row r="107" spans="3:19" x14ac:dyDescent="0.2">
      <c r="C107" s="1"/>
      <c r="D107" s="1"/>
      <c r="E107" s="1"/>
      <c r="F107" s="1"/>
      <c r="G107" s="1"/>
      <c r="H107" s="1"/>
      <c r="I107" s="1"/>
      <c r="J107" s="1"/>
      <c r="M107" s="1"/>
      <c r="N107" s="1"/>
      <c r="O107" s="1"/>
      <c r="P107" s="1"/>
      <c r="Q107" s="1"/>
      <c r="R107" s="1"/>
      <c r="S107" s="1"/>
    </row>
    <row r="108" spans="3:19" x14ac:dyDescent="0.2">
      <c r="C108" s="1"/>
      <c r="D108" s="1"/>
      <c r="E108" s="1"/>
      <c r="F108" s="1"/>
      <c r="G108" s="1"/>
      <c r="H108" s="1"/>
      <c r="I108" s="1"/>
      <c r="J108" s="1"/>
      <c r="M108" s="1"/>
      <c r="N108" s="1"/>
      <c r="O108" s="1"/>
      <c r="P108" s="1"/>
      <c r="Q108" s="1"/>
      <c r="R108" s="1"/>
      <c r="S108" s="1"/>
    </row>
    <row r="109" spans="3:19" x14ac:dyDescent="0.2">
      <c r="C109" s="1"/>
      <c r="D109" s="1"/>
      <c r="E109" s="1"/>
      <c r="F109" s="1"/>
      <c r="G109" s="1"/>
      <c r="H109" s="1"/>
      <c r="I109" s="1"/>
      <c r="J109" s="1"/>
      <c r="M109" s="1"/>
      <c r="N109" s="1"/>
      <c r="O109" s="1"/>
      <c r="P109" s="1"/>
      <c r="Q109" s="1"/>
      <c r="R109" s="1"/>
      <c r="S109" s="1"/>
    </row>
    <row r="110" spans="3:19" x14ac:dyDescent="0.2">
      <c r="C110" s="1"/>
      <c r="D110" s="1"/>
      <c r="E110" s="1"/>
      <c r="F110" s="1"/>
      <c r="G110" s="1"/>
      <c r="H110" s="1"/>
      <c r="I110" s="1"/>
      <c r="J110" s="1"/>
      <c r="M110" s="1"/>
      <c r="N110" s="1"/>
      <c r="O110" s="1"/>
      <c r="P110" s="1"/>
      <c r="Q110" s="1"/>
      <c r="R110" s="1"/>
      <c r="S110" s="1"/>
    </row>
    <row r="111" spans="3:19" x14ac:dyDescent="0.2">
      <c r="C111" s="1"/>
      <c r="D111" s="1"/>
      <c r="E111" s="1"/>
      <c r="F111" s="1"/>
      <c r="G111" s="1"/>
      <c r="H111" s="1"/>
      <c r="I111" s="1"/>
      <c r="J111" s="1"/>
      <c r="M111" s="1"/>
      <c r="N111" s="1"/>
      <c r="O111" s="1"/>
      <c r="P111" s="1"/>
      <c r="Q111" s="1"/>
      <c r="R111" s="1"/>
      <c r="S111" s="1"/>
    </row>
    <row r="112" spans="3:19" x14ac:dyDescent="0.2">
      <c r="C112" s="1"/>
      <c r="D112" s="1"/>
      <c r="E112" s="1"/>
      <c r="F112" s="1"/>
      <c r="G112" s="1"/>
      <c r="H112" s="1"/>
      <c r="I112" s="1"/>
      <c r="J112" s="1"/>
      <c r="M112" s="1"/>
      <c r="N112" s="1"/>
      <c r="O112" s="1"/>
      <c r="P112" s="1"/>
      <c r="Q112" s="1"/>
      <c r="R112" s="1"/>
      <c r="S112" s="1"/>
    </row>
    <row r="113" spans="3:19" x14ac:dyDescent="0.2">
      <c r="C113" s="1"/>
      <c r="D113" s="1"/>
      <c r="E113" s="1"/>
      <c r="F113" s="1"/>
      <c r="G113" s="1"/>
      <c r="H113" s="1"/>
      <c r="I113" s="1"/>
      <c r="J113" s="1"/>
      <c r="M113" s="1"/>
      <c r="N113" s="1"/>
      <c r="O113" s="1"/>
      <c r="P113" s="1"/>
      <c r="Q113" s="1"/>
      <c r="R113" s="1"/>
      <c r="S113" s="1"/>
    </row>
    <row r="114" spans="3:19" x14ac:dyDescent="0.2">
      <c r="C114" s="1"/>
      <c r="D114" s="1"/>
      <c r="E114" s="1"/>
      <c r="F114" s="1"/>
      <c r="G114" s="1"/>
      <c r="H114" s="1"/>
      <c r="I114" s="1"/>
      <c r="J114" s="1"/>
      <c r="M114" s="1"/>
      <c r="N114" s="1"/>
      <c r="O114" s="1"/>
      <c r="P114" s="1"/>
      <c r="Q114" s="1"/>
      <c r="R114" s="1"/>
      <c r="S114" s="1"/>
    </row>
    <row r="115" spans="3:19" x14ac:dyDescent="0.2">
      <c r="C115" s="1"/>
      <c r="D115" s="1"/>
      <c r="E115" s="1"/>
      <c r="F115" s="1"/>
      <c r="G115" s="1"/>
      <c r="H115" s="1"/>
      <c r="I115" s="1"/>
      <c r="J115" s="1"/>
      <c r="M115" s="1"/>
      <c r="N115" s="1"/>
      <c r="O115" s="1"/>
      <c r="P115" s="1"/>
      <c r="Q115" s="1"/>
      <c r="R115" s="1"/>
      <c r="S115" s="1"/>
    </row>
    <row r="116" spans="3:19" x14ac:dyDescent="0.2">
      <c r="C116" s="1"/>
      <c r="D116" s="1"/>
      <c r="E116" s="1"/>
      <c r="F116" s="1"/>
      <c r="G116" s="1"/>
      <c r="H116" s="1"/>
      <c r="I116" s="1"/>
      <c r="J116" s="1"/>
      <c r="M116" s="1"/>
      <c r="N116" s="1"/>
      <c r="O116" s="1"/>
      <c r="P116" s="1"/>
      <c r="Q116" s="1"/>
      <c r="R116" s="1"/>
      <c r="S116" s="1"/>
    </row>
    <row r="117" spans="3:19" x14ac:dyDescent="0.2">
      <c r="C117" s="1"/>
      <c r="D117" s="1"/>
      <c r="E117" s="1"/>
      <c r="F117" s="1"/>
      <c r="G117" s="1"/>
      <c r="H117" s="1"/>
      <c r="I117" s="1"/>
      <c r="J117" s="1"/>
      <c r="M117" s="1"/>
      <c r="N117" s="1"/>
      <c r="O117" s="1"/>
      <c r="P117" s="1"/>
      <c r="Q117" s="1"/>
      <c r="R117" s="1"/>
      <c r="S117" s="1"/>
    </row>
    <row r="118" spans="3:19" x14ac:dyDescent="0.2">
      <c r="C118" s="1"/>
      <c r="D118" s="1"/>
      <c r="E118" s="1"/>
      <c r="F118" s="1"/>
      <c r="G118" s="1"/>
      <c r="H118" s="1"/>
      <c r="I118" s="1"/>
      <c r="J118" s="1"/>
      <c r="M118" s="1"/>
      <c r="N118" s="1"/>
      <c r="O118" s="1"/>
      <c r="P118" s="1"/>
      <c r="Q118" s="1"/>
      <c r="R118" s="1"/>
      <c r="S118" s="1"/>
    </row>
    <row r="119" spans="3:19" x14ac:dyDescent="0.2">
      <c r="C119" s="1"/>
      <c r="D119" s="1"/>
      <c r="E119" s="1"/>
      <c r="F119" s="1"/>
      <c r="G119" s="1"/>
      <c r="H119" s="1"/>
      <c r="I119" s="1"/>
      <c r="J119" s="1"/>
      <c r="M119" s="1"/>
      <c r="N119" s="1"/>
      <c r="O119" s="1"/>
      <c r="P119" s="1"/>
      <c r="Q119" s="1"/>
      <c r="R119" s="1"/>
      <c r="S119" s="1"/>
    </row>
    <row r="120" spans="3:19" x14ac:dyDescent="0.2">
      <c r="C120" s="1"/>
      <c r="D120" s="1"/>
      <c r="E120" s="1"/>
      <c r="F120" s="1"/>
      <c r="G120" s="1"/>
      <c r="H120" s="1"/>
      <c r="I120" s="1"/>
      <c r="J120" s="1"/>
      <c r="M120" s="1"/>
      <c r="N120" s="1"/>
      <c r="O120" s="1"/>
      <c r="P120" s="1"/>
      <c r="Q120" s="1"/>
      <c r="R120" s="1"/>
      <c r="S120" s="1"/>
    </row>
    <row r="121" spans="3:19" x14ac:dyDescent="0.2">
      <c r="C121" s="1"/>
      <c r="D121" s="1"/>
      <c r="E121" s="1"/>
      <c r="F121" s="1"/>
      <c r="G121" s="1"/>
      <c r="H121" s="1"/>
      <c r="I121" s="1"/>
      <c r="J121" s="1"/>
      <c r="M121" s="1"/>
      <c r="N121" s="1"/>
      <c r="O121" s="1"/>
      <c r="P121" s="1"/>
      <c r="Q121" s="1"/>
      <c r="R121" s="1"/>
      <c r="S121" s="1"/>
    </row>
    <row r="122" spans="3:19" x14ac:dyDescent="0.2">
      <c r="C122" s="1"/>
      <c r="D122" s="1"/>
      <c r="E122" s="1"/>
      <c r="F122" s="1"/>
      <c r="G122" s="1"/>
      <c r="H122" s="1"/>
      <c r="I122" s="1"/>
      <c r="J122" s="1"/>
      <c r="M122" s="1"/>
      <c r="N122" s="1"/>
      <c r="O122" s="1"/>
      <c r="P122" s="1"/>
      <c r="Q122" s="1"/>
      <c r="R122" s="1"/>
      <c r="S122" s="1"/>
    </row>
    <row r="123" spans="3:19" x14ac:dyDescent="0.2">
      <c r="C123" s="1"/>
      <c r="D123" s="1"/>
      <c r="E123" s="1"/>
      <c r="F123" s="1"/>
      <c r="G123" s="1"/>
      <c r="H123" s="1"/>
      <c r="I123" s="1"/>
      <c r="J123" s="1"/>
      <c r="M123" s="1"/>
      <c r="N123" s="1"/>
      <c r="O123" s="1"/>
      <c r="P123" s="1"/>
      <c r="Q123" s="1"/>
      <c r="R123" s="1"/>
      <c r="S123" s="1"/>
    </row>
    <row r="124" spans="3:19" x14ac:dyDescent="0.2">
      <c r="C124" s="1"/>
      <c r="D124" s="1"/>
      <c r="E124" s="1"/>
      <c r="F124" s="1"/>
      <c r="G124" s="1"/>
      <c r="H124" s="1"/>
      <c r="I124" s="1"/>
      <c r="J124" s="1"/>
      <c r="M124" s="1"/>
      <c r="N124" s="1"/>
      <c r="O124" s="1"/>
      <c r="P124" s="1"/>
      <c r="Q124" s="1"/>
      <c r="R124" s="1"/>
      <c r="S124" s="1"/>
    </row>
    <row r="125" spans="3:19" x14ac:dyDescent="0.2">
      <c r="C125" s="1"/>
      <c r="D125" s="1"/>
      <c r="E125" s="1"/>
      <c r="F125" s="1"/>
      <c r="G125" s="1"/>
      <c r="H125" s="1"/>
      <c r="I125" s="1"/>
      <c r="J125" s="1"/>
      <c r="M125" s="1"/>
      <c r="N125" s="1"/>
      <c r="O125" s="1"/>
      <c r="P125" s="1"/>
      <c r="Q125" s="1"/>
      <c r="R125" s="1"/>
      <c r="S125" s="1"/>
    </row>
    <row r="126" spans="3:19" x14ac:dyDescent="0.2">
      <c r="C126" s="1"/>
      <c r="D126" s="1"/>
      <c r="E126" s="1"/>
      <c r="F126" s="1"/>
      <c r="G126" s="1"/>
      <c r="H126" s="1"/>
      <c r="I126" s="1"/>
      <c r="J126" s="1"/>
      <c r="M126" s="1"/>
      <c r="N126" s="1"/>
      <c r="O126" s="1"/>
      <c r="P126" s="1"/>
      <c r="Q126" s="1"/>
      <c r="R126" s="1"/>
      <c r="S126" s="1"/>
    </row>
    <row r="127" spans="3:19" x14ac:dyDescent="0.2">
      <c r="C127" s="1"/>
      <c r="D127" s="1"/>
      <c r="E127" s="1"/>
      <c r="F127" s="1"/>
      <c r="G127" s="1"/>
      <c r="H127" s="1"/>
      <c r="I127" s="1"/>
      <c r="J127" s="1"/>
      <c r="M127" s="1"/>
      <c r="N127" s="1"/>
      <c r="O127" s="1"/>
      <c r="P127" s="1"/>
      <c r="Q127" s="1"/>
      <c r="R127" s="1"/>
      <c r="S127" s="1"/>
    </row>
    <row r="128" spans="3:19" x14ac:dyDescent="0.2">
      <c r="C128" s="1"/>
      <c r="D128" s="1"/>
      <c r="E128" s="1"/>
      <c r="F128" s="1"/>
      <c r="G128" s="1"/>
      <c r="H128" s="1"/>
      <c r="I128" s="1"/>
      <c r="J128" s="1"/>
      <c r="M128" s="1"/>
      <c r="N128" s="1"/>
      <c r="O128" s="1"/>
      <c r="P128" s="1"/>
      <c r="Q128" s="1"/>
      <c r="R128" s="1"/>
      <c r="S128" s="1"/>
    </row>
    <row r="129" spans="3:19" x14ac:dyDescent="0.2">
      <c r="C129" s="1"/>
      <c r="D129" s="1"/>
      <c r="E129" s="1"/>
      <c r="F129" s="1"/>
      <c r="G129" s="1"/>
      <c r="H129" s="1"/>
      <c r="I129" s="1"/>
      <c r="J129" s="1"/>
      <c r="M129" s="1"/>
      <c r="N129" s="1"/>
      <c r="O129" s="1"/>
      <c r="P129" s="1"/>
      <c r="Q129" s="1"/>
      <c r="R129" s="1"/>
      <c r="S129" s="1"/>
    </row>
    <row r="130" spans="3:19" x14ac:dyDescent="0.2">
      <c r="C130" s="1"/>
      <c r="D130" s="1"/>
      <c r="E130" s="1"/>
      <c r="F130" s="1"/>
      <c r="G130" s="1"/>
      <c r="H130" s="1"/>
      <c r="I130" s="1"/>
      <c r="J130" s="1"/>
      <c r="M130" s="1"/>
      <c r="N130" s="1"/>
      <c r="O130" s="1"/>
      <c r="P130" s="1"/>
      <c r="Q130" s="1"/>
      <c r="R130" s="1"/>
      <c r="S130" s="1"/>
    </row>
    <row r="131" spans="3:19" x14ac:dyDescent="0.2">
      <c r="C131" s="1"/>
      <c r="D131" s="1"/>
      <c r="E131" s="1"/>
      <c r="F131" s="1"/>
      <c r="G131" s="1"/>
      <c r="H131" s="1"/>
      <c r="I131" s="1"/>
      <c r="J131" s="1"/>
      <c r="M131" s="1"/>
      <c r="N131" s="1"/>
      <c r="O131" s="1"/>
      <c r="P131" s="1"/>
      <c r="Q131" s="1"/>
      <c r="R131" s="1"/>
      <c r="S131" s="1"/>
    </row>
    <row r="132" spans="3:19" x14ac:dyDescent="0.2">
      <c r="C132" s="1"/>
      <c r="D132" s="1"/>
      <c r="E132" s="1"/>
      <c r="F132" s="1"/>
      <c r="G132" s="1"/>
      <c r="H132" s="1"/>
      <c r="I132" s="1"/>
      <c r="J132" s="1"/>
      <c r="M132" s="1"/>
      <c r="N132" s="1"/>
      <c r="O132" s="1"/>
      <c r="P132" s="1"/>
      <c r="Q132" s="1"/>
      <c r="R132" s="1"/>
      <c r="S132" s="1"/>
    </row>
    <row r="133" spans="3:19" x14ac:dyDescent="0.2">
      <c r="C133" s="1"/>
      <c r="D133" s="1"/>
      <c r="E133" s="1"/>
      <c r="F133" s="1"/>
      <c r="G133" s="1"/>
      <c r="H133" s="1"/>
      <c r="I133" s="1"/>
      <c r="J133" s="1"/>
      <c r="M133" s="1"/>
      <c r="N133" s="1"/>
      <c r="O133" s="1"/>
      <c r="P133" s="1"/>
      <c r="Q133" s="1"/>
      <c r="R133" s="1"/>
      <c r="S133" s="1"/>
    </row>
    <row r="134" spans="3:19" x14ac:dyDescent="0.2">
      <c r="C134" s="1"/>
      <c r="D134" s="1"/>
      <c r="E134" s="1"/>
      <c r="F134" s="1"/>
      <c r="G134" s="1"/>
      <c r="H134" s="1"/>
      <c r="I134" s="1"/>
      <c r="J134" s="1"/>
      <c r="M134" s="1"/>
      <c r="N134" s="1"/>
      <c r="O134" s="1"/>
      <c r="P134" s="1"/>
      <c r="Q134" s="1"/>
      <c r="R134" s="1"/>
      <c r="S134" s="1"/>
    </row>
    <row r="135" spans="3:19" x14ac:dyDescent="0.2">
      <c r="C135" s="1"/>
      <c r="D135" s="1"/>
      <c r="E135" s="1"/>
      <c r="F135" s="1"/>
      <c r="G135" s="1"/>
      <c r="H135" s="1"/>
      <c r="I135" s="1"/>
      <c r="J135" s="1"/>
      <c r="M135" s="1"/>
      <c r="N135" s="1"/>
      <c r="O135" s="1"/>
      <c r="P135" s="1"/>
      <c r="Q135" s="1"/>
      <c r="R135" s="1"/>
      <c r="S135" s="1"/>
    </row>
    <row r="136" spans="3:19" x14ac:dyDescent="0.2">
      <c r="C136" s="1"/>
      <c r="D136" s="1"/>
      <c r="E136" s="1"/>
      <c r="F136" s="1"/>
      <c r="G136" s="1"/>
      <c r="H136" s="1"/>
      <c r="I136" s="1"/>
      <c r="J136" s="1"/>
      <c r="M136" s="1"/>
      <c r="N136" s="1"/>
      <c r="O136" s="1"/>
      <c r="P136" s="1"/>
      <c r="Q136" s="1"/>
      <c r="R136" s="1"/>
      <c r="S136" s="1"/>
    </row>
    <row r="137" spans="3:19" x14ac:dyDescent="0.2">
      <c r="C137" s="1"/>
      <c r="D137" s="1"/>
      <c r="E137" s="1"/>
      <c r="F137" s="1"/>
      <c r="G137" s="1"/>
      <c r="H137" s="1"/>
      <c r="I137" s="1"/>
      <c r="J137" s="1"/>
      <c r="M137" s="1"/>
      <c r="N137" s="1"/>
      <c r="O137" s="1"/>
      <c r="P137" s="1"/>
      <c r="Q137" s="1"/>
      <c r="R137" s="1"/>
      <c r="S137" s="1"/>
    </row>
    <row r="138" spans="3:19" x14ac:dyDescent="0.2">
      <c r="C138" s="1"/>
      <c r="D138" s="1"/>
      <c r="E138" s="1"/>
      <c r="F138" s="1"/>
      <c r="G138" s="1"/>
      <c r="H138" s="1"/>
      <c r="I138" s="1"/>
      <c r="J138" s="1"/>
      <c r="M138" s="1"/>
      <c r="N138" s="1"/>
      <c r="O138" s="1"/>
      <c r="P138" s="1"/>
      <c r="Q138" s="1"/>
      <c r="R138" s="1"/>
      <c r="S138" s="1"/>
    </row>
    <row r="139" spans="3:19" x14ac:dyDescent="0.2">
      <c r="C139" s="1"/>
      <c r="D139" s="1"/>
      <c r="E139" s="1"/>
      <c r="F139" s="1"/>
      <c r="G139" s="1"/>
      <c r="H139" s="1"/>
      <c r="I139" s="1"/>
      <c r="J139" s="1"/>
      <c r="M139" s="1"/>
      <c r="N139" s="1"/>
      <c r="O139" s="1"/>
      <c r="P139" s="1"/>
      <c r="Q139" s="1"/>
      <c r="R139" s="1"/>
      <c r="S139" s="1"/>
    </row>
    <row r="140" spans="3:19" x14ac:dyDescent="0.2">
      <c r="C140" s="1"/>
      <c r="D140" s="1"/>
      <c r="E140" s="1"/>
      <c r="F140" s="1"/>
      <c r="G140" s="1"/>
      <c r="H140" s="1"/>
      <c r="I140" s="1"/>
      <c r="J140" s="1"/>
      <c r="M140" s="1"/>
      <c r="N140" s="1"/>
      <c r="O140" s="1"/>
      <c r="P140" s="1"/>
      <c r="Q140" s="1"/>
      <c r="R140" s="1"/>
      <c r="S140" s="1"/>
    </row>
    <row r="141" spans="3:19" x14ac:dyDescent="0.2">
      <c r="C141" s="1"/>
      <c r="D141" s="1"/>
      <c r="E141" s="1"/>
      <c r="F141" s="1"/>
      <c r="G141" s="1"/>
      <c r="H141" s="1"/>
      <c r="I141" s="1"/>
      <c r="J141" s="1"/>
      <c r="M141" s="1"/>
      <c r="N141" s="1"/>
      <c r="O141" s="1"/>
      <c r="P141" s="1"/>
      <c r="Q141" s="1"/>
      <c r="R141" s="1"/>
      <c r="S141" s="1"/>
    </row>
    <row r="142" spans="3:19" x14ac:dyDescent="0.2">
      <c r="C142" s="1"/>
      <c r="D142" s="1"/>
      <c r="E142" s="1"/>
      <c r="F142" s="1"/>
      <c r="G142" s="1"/>
      <c r="H142" s="1"/>
      <c r="I142" s="1"/>
      <c r="J142" s="1"/>
      <c r="M142" s="1"/>
      <c r="N142" s="1"/>
      <c r="O142" s="1"/>
      <c r="P142" s="1"/>
      <c r="Q142" s="1"/>
      <c r="R142" s="1"/>
      <c r="S142" s="1"/>
    </row>
    <row r="143" spans="3:19" x14ac:dyDescent="0.2">
      <c r="C143" s="1"/>
      <c r="D143" s="1"/>
      <c r="E143" s="1"/>
      <c r="F143" s="1"/>
      <c r="G143" s="1"/>
      <c r="H143" s="1"/>
      <c r="I143" s="1"/>
      <c r="J143" s="1"/>
      <c r="M143" s="1"/>
      <c r="N143" s="1"/>
      <c r="O143" s="1"/>
      <c r="P143" s="1"/>
      <c r="Q143" s="1"/>
      <c r="R143" s="1"/>
      <c r="S143" s="1"/>
    </row>
    <row r="144" spans="3:19" x14ac:dyDescent="0.2">
      <c r="C144" s="1"/>
      <c r="D144" s="1"/>
      <c r="E144" s="1"/>
      <c r="F144" s="1"/>
      <c r="G144" s="1"/>
      <c r="H144" s="1"/>
      <c r="I144" s="1"/>
      <c r="J144" s="1"/>
      <c r="M144" s="1"/>
      <c r="N144" s="1"/>
      <c r="O144" s="1"/>
      <c r="P144" s="1"/>
      <c r="Q144" s="1"/>
      <c r="R144" s="1"/>
      <c r="S144" s="1"/>
    </row>
    <row r="145" spans="3:19" x14ac:dyDescent="0.2">
      <c r="C145" s="1"/>
      <c r="D145" s="1"/>
      <c r="E145" s="1"/>
      <c r="F145" s="1"/>
      <c r="G145" s="1"/>
      <c r="H145" s="1"/>
      <c r="I145" s="1"/>
      <c r="J145" s="1"/>
      <c r="M145" s="1"/>
      <c r="N145" s="1"/>
      <c r="O145" s="1"/>
      <c r="P145" s="1"/>
      <c r="Q145" s="1"/>
      <c r="R145" s="1"/>
      <c r="S145" s="1"/>
    </row>
    <row r="146" spans="3:19" x14ac:dyDescent="0.2">
      <c r="C146" s="1"/>
      <c r="D146" s="1"/>
      <c r="E146" s="1"/>
      <c r="F146" s="1"/>
      <c r="G146" s="1"/>
      <c r="H146" s="1"/>
      <c r="I146" s="1"/>
      <c r="J146" s="1"/>
      <c r="M146" s="1"/>
      <c r="N146" s="1"/>
      <c r="O146" s="1"/>
      <c r="P146" s="1"/>
      <c r="Q146" s="1"/>
      <c r="R146" s="1"/>
      <c r="S146" s="1"/>
    </row>
    <row r="147" spans="3:19" x14ac:dyDescent="0.2">
      <c r="C147" s="1"/>
      <c r="D147" s="1"/>
      <c r="E147" s="1"/>
      <c r="F147" s="1"/>
      <c r="G147" s="1"/>
      <c r="H147" s="1"/>
      <c r="I147" s="1"/>
      <c r="J147" s="1"/>
      <c r="M147" s="1"/>
      <c r="N147" s="1"/>
      <c r="O147" s="1"/>
      <c r="P147" s="1"/>
      <c r="Q147" s="1"/>
      <c r="R147" s="1"/>
      <c r="S147" s="1"/>
    </row>
    <row r="148" spans="3:19" x14ac:dyDescent="0.2">
      <c r="C148" s="1"/>
      <c r="D148" s="1"/>
      <c r="E148" s="1"/>
      <c r="F148" s="1"/>
      <c r="G148" s="1"/>
      <c r="H148" s="1"/>
      <c r="I148" s="1"/>
      <c r="J148" s="1"/>
      <c r="M148" s="1"/>
      <c r="N148" s="1"/>
      <c r="O148" s="1"/>
      <c r="P148" s="1"/>
      <c r="Q148" s="1"/>
      <c r="R148" s="1"/>
      <c r="S148" s="1"/>
    </row>
    <row r="149" spans="3:19" x14ac:dyDescent="0.2">
      <c r="C149" s="1"/>
      <c r="D149" s="1"/>
      <c r="E149" s="1"/>
      <c r="F149" s="1"/>
      <c r="G149" s="1"/>
      <c r="H149" s="1"/>
      <c r="I149" s="1"/>
      <c r="J149" s="1"/>
      <c r="M149" s="1"/>
      <c r="N149" s="1"/>
      <c r="O149" s="1"/>
      <c r="P149" s="1"/>
      <c r="Q149" s="1"/>
      <c r="R149" s="1"/>
      <c r="S149" s="1"/>
    </row>
    <row r="150" spans="3:19" x14ac:dyDescent="0.2">
      <c r="C150" s="1"/>
      <c r="D150" s="1"/>
      <c r="E150" s="1"/>
      <c r="F150" s="1"/>
      <c r="G150" s="1"/>
      <c r="H150" s="1"/>
      <c r="I150" s="1"/>
      <c r="J150" s="1"/>
      <c r="M150" s="1"/>
      <c r="N150" s="1"/>
      <c r="O150" s="1"/>
      <c r="P150" s="1"/>
      <c r="Q150" s="1"/>
      <c r="R150" s="1"/>
      <c r="S150" s="1"/>
    </row>
    <row r="151" spans="3:19" x14ac:dyDescent="0.2">
      <c r="C151" s="1"/>
      <c r="D151" s="1"/>
      <c r="E151" s="1"/>
      <c r="F151" s="1"/>
      <c r="G151" s="1"/>
      <c r="H151" s="1"/>
      <c r="I151" s="1"/>
      <c r="J151" s="1"/>
      <c r="M151" s="1"/>
      <c r="N151" s="1"/>
      <c r="O151" s="1"/>
      <c r="P151" s="1"/>
      <c r="Q151" s="1"/>
      <c r="R151" s="1"/>
      <c r="S151" s="1"/>
    </row>
    <row r="152" spans="3:19" x14ac:dyDescent="0.2">
      <c r="C152" s="1"/>
      <c r="D152" s="1"/>
      <c r="E152" s="1"/>
      <c r="F152" s="1"/>
      <c r="G152" s="1"/>
      <c r="H152" s="1"/>
      <c r="I152" s="1"/>
      <c r="J152" s="1"/>
      <c r="M152" s="1"/>
      <c r="N152" s="1"/>
      <c r="O152" s="1"/>
      <c r="P152" s="1"/>
      <c r="Q152" s="1"/>
      <c r="R152" s="1"/>
      <c r="S152" s="1"/>
    </row>
    <row r="153" spans="3:19" x14ac:dyDescent="0.2">
      <c r="C153" s="1"/>
      <c r="D153" s="1"/>
      <c r="E153" s="1"/>
      <c r="F153" s="1"/>
      <c r="G153" s="1"/>
      <c r="H153" s="1"/>
      <c r="I153" s="1"/>
      <c r="J153" s="1"/>
      <c r="M153" s="1"/>
      <c r="N153" s="1"/>
      <c r="O153" s="1"/>
      <c r="P153" s="1"/>
      <c r="Q153" s="1"/>
      <c r="R153" s="1"/>
      <c r="S153" s="1"/>
    </row>
    <row r="154" spans="3:19" x14ac:dyDescent="0.2">
      <c r="C154" s="1"/>
      <c r="D154" s="1"/>
      <c r="E154" s="1"/>
      <c r="F154" s="1"/>
      <c r="G154" s="1"/>
      <c r="H154" s="1"/>
      <c r="I154" s="1"/>
      <c r="J154" s="1"/>
      <c r="M154" s="1"/>
      <c r="N154" s="1"/>
      <c r="O154" s="1"/>
      <c r="P154" s="1"/>
      <c r="Q154" s="1"/>
      <c r="R154" s="1"/>
      <c r="S154" s="1"/>
    </row>
    <row r="155" spans="3:19" x14ac:dyDescent="0.2">
      <c r="C155" s="1"/>
      <c r="D155" s="1"/>
      <c r="E155" s="1"/>
      <c r="F155" s="1"/>
      <c r="G155" s="1"/>
      <c r="H155" s="1"/>
      <c r="I155" s="1"/>
      <c r="J155" s="1"/>
      <c r="M155" s="1"/>
      <c r="N155" s="1"/>
      <c r="O155" s="1"/>
      <c r="P155" s="1"/>
      <c r="Q155" s="1"/>
      <c r="R155" s="1"/>
      <c r="S155" s="1"/>
    </row>
    <row r="156" spans="3:19" x14ac:dyDescent="0.2">
      <c r="C156" s="1"/>
      <c r="D156" s="1"/>
      <c r="E156" s="1"/>
      <c r="F156" s="1"/>
      <c r="G156" s="1"/>
      <c r="H156" s="1"/>
      <c r="I156" s="1"/>
      <c r="J156" s="1"/>
      <c r="M156" s="1"/>
      <c r="N156" s="1"/>
      <c r="O156" s="1"/>
      <c r="P156" s="1"/>
      <c r="Q156" s="1"/>
      <c r="R156" s="1"/>
      <c r="S156" s="1"/>
    </row>
    <row r="157" spans="3:19" x14ac:dyDescent="0.2">
      <c r="C157" s="1"/>
      <c r="D157" s="1"/>
      <c r="E157" s="1"/>
      <c r="F157" s="1"/>
      <c r="G157" s="1"/>
      <c r="H157" s="1"/>
      <c r="I157" s="1"/>
      <c r="J157" s="1"/>
      <c r="M157" s="1"/>
      <c r="N157" s="1"/>
      <c r="O157" s="1"/>
      <c r="P157" s="1"/>
      <c r="Q157" s="1"/>
      <c r="R157" s="1"/>
      <c r="S157" s="1"/>
    </row>
    <row r="158" spans="3:19" x14ac:dyDescent="0.2">
      <c r="C158" s="1"/>
      <c r="D158" s="1"/>
      <c r="E158" s="1"/>
      <c r="F158" s="1"/>
      <c r="G158" s="1"/>
      <c r="H158" s="1"/>
      <c r="I158" s="1"/>
      <c r="J158" s="1"/>
      <c r="M158" s="1"/>
      <c r="N158" s="1"/>
      <c r="O158" s="1"/>
      <c r="P158" s="1"/>
      <c r="Q158" s="1"/>
      <c r="R158" s="1"/>
      <c r="S158" s="1"/>
    </row>
    <row r="159" spans="3:19" x14ac:dyDescent="0.2">
      <c r="C159" s="1"/>
      <c r="D159" s="1"/>
      <c r="E159" s="1"/>
      <c r="F159" s="1"/>
      <c r="G159" s="1"/>
      <c r="H159" s="1"/>
      <c r="I159" s="1"/>
      <c r="J159" s="1"/>
      <c r="M159" s="1"/>
      <c r="N159" s="1"/>
      <c r="O159" s="1"/>
      <c r="P159" s="1"/>
      <c r="Q159" s="1"/>
      <c r="R159" s="1"/>
      <c r="S159" s="1"/>
    </row>
    <row r="160" spans="3:19" x14ac:dyDescent="0.2">
      <c r="C160" s="1"/>
      <c r="D160" s="1"/>
      <c r="E160" s="1"/>
      <c r="F160" s="1"/>
      <c r="G160" s="1"/>
      <c r="H160" s="1"/>
      <c r="I160" s="1"/>
      <c r="J160" s="1"/>
      <c r="M160" s="1"/>
      <c r="N160" s="1"/>
      <c r="O160" s="1"/>
      <c r="P160" s="1"/>
      <c r="Q160" s="1"/>
      <c r="R160" s="1"/>
      <c r="S160" s="1"/>
    </row>
    <row r="161" spans="3:19" x14ac:dyDescent="0.2">
      <c r="C161" s="1"/>
      <c r="D161" s="1"/>
      <c r="E161" s="1"/>
      <c r="F161" s="1"/>
      <c r="G161" s="1"/>
      <c r="H161" s="1"/>
      <c r="I161" s="1"/>
      <c r="J161" s="1"/>
      <c r="M161" s="1"/>
      <c r="N161" s="1"/>
      <c r="O161" s="1"/>
      <c r="P161" s="1"/>
      <c r="Q161" s="1"/>
      <c r="R161" s="1"/>
      <c r="S161" s="1"/>
    </row>
    <row r="162" spans="3:19" x14ac:dyDescent="0.2">
      <c r="C162" s="1"/>
      <c r="D162" s="1"/>
      <c r="E162" s="1"/>
      <c r="F162" s="1"/>
      <c r="G162" s="1"/>
      <c r="H162" s="1"/>
      <c r="I162" s="1"/>
      <c r="J162" s="1"/>
      <c r="M162" s="1"/>
      <c r="N162" s="1"/>
      <c r="O162" s="1"/>
      <c r="P162" s="1"/>
      <c r="Q162" s="1"/>
      <c r="R162" s="1"/>
      <c r="S162" s="1"/>
    </row>
    <row r="163" spans="3:19" x14ac:dyDescent="0.2">
      <c r="C163" s="1"/>
      <c r="D163" s="1"/>
      <c r="E163" s="1"/>
      <c r="F163" s="1"/>
      <c r="G163" s="1"/>
      <c r="H163" s="1"/>
      <c r="I163" s="1"/>
      <c r="J163" s="1"/>
      <c r="M163" s="1"/>
      <c r="N163" s="1"/>
      <c r="O163" s="1"/>
      <c r="P163" s="1"/>
      <c r="Q163" s="1"/>
      <c r="R163" s="1"/>
      <c r="S163" s="1"/>
    </row>
    <row r="164" spans="3:19" x14ac:dyDescent="0.2">
      <c r="C164" s="1"/>
      <c r="D164" s="1"/>
      <c r="E164" s="1"/>
      <c r="F164" s="1"/>
      <c r="G164" s="1"/>
      <c r="H164" s="1"/>
      <c r="I164" s="1"/>
      <c r="J164" s="1"/>
      <c r="M164" s="1"/>
      <c r="N164" s="1"/>
      <c r="O164" s="1"/>
      <c r="P164" s="1"/>
      <c r="Q164" s="1"/>
      <c r="R164" s="1"/>
      <c r="S164" s="1"/>
    </row>
    <row r="165" spans="3:19" x14ac:dyDescent="0.2">
      <c r="C165" s="1"/>
      <c r="D165" s="1"/>
      <c r="E165" s="1"/>
      <c r="F165" s="1"/>
      <c r="G165" s="1"/>
      <c r="H165" s="1"/>
      <c r="I165" s="1"/>
      <c r="J165" s="1"/>
      <c r="M165" s="1"/>
      <c r="N165" s="1"/>
      <c r="O165" s="1"/>
      <c r="P165" s="1"/>
      <c r="Q165" s="1"/>
      <c r="R165" s="1"/>
      <c r="S165" s="1"/>
    </row>
    <row r="166" spans="3:19" x14ac:dyDescent="0.2">
      <c r="C166" s="1"/>
      <c r="D166" s="1"/>
      <c r="E166" s="1"/>
      <c r="F166" s="1"/>
      <c r="G166" s="1"/>
      <c r="H166" s="1"/>
      <c r="I166" s="1"/>
      <c r="J166" s="1"/>
      <c r="M166" s="1"/>
      <c r="N166" s="1"/>
      <c r="O166" s="1"/>
      <c r="P166" s="1"/>
      <c r="Q166" s="1"/>
      <c r="R166" s="1"/>
      <c r="S166" s="1"/>
    </row>
    <row r="167" spans="3:19" x14ac:dyDescent="0.2">
      <c r="C167" s="1"/>
      <c r="D167" s="1"/>
      <c r="E167" s="1"/>
      <c r="F167" s="1"/>
      <c r="G167" s="1"/>
      <c r="H167" s="1"/>
      <c r="I167" s="1"/>
      <c r="J167" s="1"/>
      <c r="M167" s="1"/>
      <c r="N167" s="1"/>
      <c r="O167" s="1"/>
      <c r="P167" s="1"/>
      <c r="Q167" s="1"/>
      <c r="R167" s="1"/>
      <c r="S167" s="1"/>
    </row>
    <row r="168" spans="3:19" x14ac:dyDescent="0.2">
      <c r="C168" s="1"/>
      <c r="D168" s="1"/>
      <c r="E168" s="1"/>
      <c r="F168" s="1"/>
      <c r="G168" s="1"/>
      <c r="H168" s="1"/>
      <c r="I168" s="1"/>
      <c r="J168" s="1"/>
      <c r="M168" s="1"/>
      <c r="N168" s="1"/>
      <c r="O168" s="1"/>
      <c r="P168" s="1"/>
      <c r="Q168" s="1"/>
      <c r="R168" s="1"/>
      <c r="S168" s="1"/>
    </row>
    <row r="169" spans="3:19" x14ac:dyDescent="0.2">
      <c r="C169" s="1"/>
      <c r="D169" s="1"/>
      <c r="E169" s="1"/>
      <c r="F169" s="1"/>
      <c r="G169" s="1"/>
      <c r="H169" s="1"/>
      <c r="I169" s="1"/>
      <c r="J169" s="1"/>
      <c r="M169" s="1"/>
      <c r="N169" s="1"/>
      <c r="O169" s="1"/>
      <c r="P169" s="1"/>
      <c r="Q169" s="1"/>
      <c r="R169" s="1"/>
      <c r="S169" s="1"/>
    </row>
    <row r="170" spans="3:19" x14ac:dyDescent="0.2">
      <c r="C170" s="1"/>
      <c r="D170" s="1"/>
      <c r="E170" s="1"/>
      <c r="F170" s="1"/>
      <c r="G170" s="1"/>
      <c r="H170" s="1"/>
      <c r="I170" s="1"/>
      <c r="J170" s="1"/>
      <c r="M170" s="1"/>
      <c r="N170" s="1"/>
      <c r="O170" s="1"/>
      <c r="P170" s="1"/>
      <c r="Q170" s="1"/>
      <c r="R170" s="1"/>
      <c r="S170" s="1"/>
    </row>
    <row r="171" spans="3:19" x14ac:dyDescent="0.2">
      <c r="C171" s="1"/>
      <c r="D171" s="1"/>
      <c r="E171" s="1"/>
      <c r="F171" s="1"/>
      <c r="G171" s="1"/>
      <c r="H171" s="1"/>
      <c r="I171" s="1"/>
      <c r="J171" s="1"/>
      <c r="M171" s="1"/>
      <c r="N171" s="1"/>
      <c r="O171" s="1"/>
      <c r="P171" s="1"/>
      <c r="Q171" s="1"/>
      <c r="R171" s="1"/>
      <c r="S171" s="1"/>
    </row>
    <row r="172" spans="3:19" x14ac:dyDescent="0.2">
      <c r="C172" s="1"/>
      <c r="D172" s="1"/>
      <c r="E172" s="1"/>
      <c r="F172" s="1"/>
      <c r="G172" s="1"/>
      <c r="H172" s="1"/>
      <c r="I172" s="1"/>
      <c r="J172" s="1"/>
      <c r="M172" s="1"/>
      <c r="N172" s="1"/>
      <c r="O172" s="1"/>
      <c r="P172" s="1"/>
      <c r="Q172" s="1"/>
      <c r="R172" s="1"/>
      <c r="S172" s="1"/>
    </row>
    <row r="173" spans="3:19" x14ac:dyDescent="0.2">
      <c r="C173" s="1"/>
      <c r="D173" s="1"/>
      <c r="E173" s="1"/>
      <c r="F173" s="1"/>
      <c r="G173" s="1"/>
      <c r="H173" s="1"/>
      <c r="I173" s="1"/>
      <c r="J173" s="1"/>
      <c r="M173" s="1"/>
      <c r="N173" s="1"/>
      <c r="O173" s="1"/>
      <c r="P173" s="1"/>
      <c r="Q173" s="1"/>
      <c r="R173" s="1"/>
      <c r="S173" s="1"/>
    </row>
    <row r="174" spans="3:19" x14ac:dyDescent="0.2">
      <c r="C174" s="1"/>
      <c r="D174" s="1"/>
      <c r="E174" s="1"/>
      <c r="F174" s="1"/>
      <c r="G174" s="1"/>
      <c r="H174" s="1"/>
      <c r="I174" s="1"/>
      <c r="J174" s="1"/>
      <c r="M174" s="1"/>
      <c r="N174" s="1"/>
      <c r="O174" s="1"/>
      <c r="P174" s="1"/>
      <c r="Q174" s="1"/>
      <c r="R174" s="1"/>
      <c r="S174" s="1"/>
    </row>
    <row r="175" spans="3:19" x14ac:dyDescent="0.2">
      <c r="C175" s="1"/>
      <c r="D175" s="1"/>
      <c r="E175" s="1"/>
      <c r="F175" s="1"/>
      <c r="G175" s="1"/>
      <c r="H175" s="1"/>
      <c r="I175" s="1"/>
      <c r="J175" s="1"/>
      <c r="M175" s="1"/>
      <c r="N175" s="1"/>
      <c r="O175" s="1"/>
      <c r="P175" s="1"/>
      <c r="Q175" s="1"/>
      <c r="R175" s="1"/>
      <c r="S175" s="1"/>
    </row>
    <row r="176" spans="3:19" x14ac:dyDescent="0.2">
      <c r="C176" s="1"/>
      <c r="D176" s="1"/>
      <c r="E176" s="1"/>
      <c r="F176" s="1"/>
      <c r="G176" s="1"/>
      <c r="H176" s="1"/>
      <c r="I176" s="1"/>
      <c r="J176" s="1"/>
      <c r="M176" s="1"/>
      <c r="N176" s="1"/>
      <c r="O176" s="1"/>
      <c r="P176" s="1"/>
      <c r="Q176" s="1"/>
      <c r="R176" s="1"/>
      <c r="S176" s="1"/>
    </row>
    <row r="177" spans="3:19" x14ac:dyDescent="0.2">
      <c r="C177" s="1"/>
      <c r="D177" s="1"/>
      <c r="E177" s="1"/>
      <c r="F177" s="1"/>
      <c r="G177" s="1"/>
      <c r="H177" s="1"/>
      <c r="I177" s="1"/>
      <c r="J177" s="1"/>
      <c r="M177" s="1"/>
      <c r="N177" s="1"/>
      <c r="O177" s="1"/>
      <c r="P177" s="1"/>
      <c r="Q177" s="1"/>
      <c r="R177" s="1"/>
      <c r="S177" s="1"/>
    </row>
    <row r="178" spans="3:19" x14ac:dyDescent="0.2">
      <c r="C178" s="1"/>
      <c r="D178" s="1"/>
      <c r="E178" s="1"/>
      <c r="F178" s="1"/>
      <c r="G178" s="1"/>
      <c r="H178" s="1"/>
      <c r="I178" s="1"/>
      <c r="J178" s="1"/>
      <c r="M178" s="1"/>
      <c r="N178" s="1"/>
      <c r="O178" s="1"/>
      <c r="P178" s="1"/>
      <c r="Q178" s="1"/>
      <c r="R178" s="1"/>
      <c r="S178" s="1"/>
    </row>
    <row r="179" spans="3:19" x14ac:dyDescent="0.2">
      <c r="C179" s="1"/>
      <c r="D179" s="1"/>
      <c r="E179" s="1"/>
      <c r="F179" s="1"/>
      <c r="G179" s="1"/>
      <c r="H179" s="1"/>
      <c r="I179" s="1"/>
      <c r="J179" s="1"/>
      <c r="M179" s="1"/>
      <c r="N179" s="1"/>
      <c r="O179" s="1"/>
      <c r="P179" s="1"/>
      <c r="Q179" s="1"/>
      <c r="R179" s="1"/>
      <c r="S179" s="1"/>
    </row>
    <row r="180" spans="3:19" x14ac:dyDescent="0.2">
      <c r="C180" s="1"/>
      <c r="D180" s="1"/>
      <c r="E180" s="1"/>
      <c r="F180" s="1"/>
      <c r="G180" s="1"/>
      <c r="H180" s="1"/>
      <c r="I180" s="1"/>
      <c r="J180" s="1"/>
      <c r="M180" s="1"/>
      <c r="N180" s="1"/>
      <c r="O180" s="1"/>
      <c r="P180" s="1"/>
      <c r="Q180" s="1"/>
      <c r="R180" s="1"/>
      <c r="S180" s="1"/>
    </row>
    <row r="181" spans="3:19" x14ac:dyDescent="0.2">
      <c r="C181" s="1"/>
      <c r="D181" s="1"/>
      <c r="E181" s="1"/>
      <c r="F181" s="1"/>
      <c r="G181" s="1"/>
      <c r="H181" s="1"/>
      <c r="I181" s="1"/>
      <c r="J181" s="1"/>
      <c r="M181" s="1"/>
      <c r="N181" s="1"/>
      <c r="O181" s="1"/>
      <c r="P181" s="1"/>
      <c r="Q181" s="1"/>
      <c r="R181" s="1"/>
      <c r="S181" s="1"/>
    </row>
    <row r="182" spans="3:19" x14ac:dyDescent="0.2">
      <c r="C182" s="1"/>
      <c r="D182" s="1"/>
      <c r="E182" s="1"/>
      <c r="F182" s="1"/>
      <c r="G182" s="1"/>
      <c r="H182" s="1"/>
      <c r="I182" s="1"/>
      <c r="J182" s="1"/>
      <c r="M182" s="1"/>
      <c r="N182" s="1"/>
      <c r="O182" s="1"/>
      <c r="P182" s="1"/>
      <c r="Q182" s="1"/>
      <c r="R182" s="1"/>
      <c r="S182" s="1"/>
    </row>
    <row r="183" spans="3:19" x14ac:dyDescent="0.2">
      <c r="C183" s="1"/>
      <c r="D183" s="1"/>
      <c r="E183" s="1"/>
      <c r="F183" s="1"/>
      <c r="G183" s="1"/>
      <c r="H183" s="1"/>
      <c r="I183" s="1"/>
      <c r="J183" s="1"/>
      <c r="M183" s="1"/>
      <c r="N183" s="1"/>
      <c r="O183" s="1"/>
      <c r="P183" s="1"/>
      <c r="Q183" s="1"/>
      <c r="R183" s="1"/>
      <c r="S183" s="1"/>
    </row>
    <row r="184" spans="3:19" x14ac:dyDescent="0.2">
      <c r="C184" s="1"/>
      <c r="D184" s="1"/>
      <c r="E184" s="1"/>
      <c r="F184" s="1"/>
      <c r="G184" s="1"/>
      <c r="H184" s="1"/>
      <c r="I184" s="1"/>
      <c r="J184" s="1"/>
      <c r="M184" s="1"/>
      <c r="N184" s="1"/>
      <c r="O184" s="1"/>
      <c r="P184" s="1"/>
      <c r="Q184" s="1"/>
      <c r="R184" s="1"/>
      <c r="S184" s="1"/>
    </row>
    <row r="185" spans="3:19" x14ac:dyDescent="0.2">
      <c r="C185" s="1"/>
      <c r="D185" s="1"/>
      <c r="E185" s="1"/>
      <c r="F185" s="1"/>
      <c r="G185" s="1"/>
      <c r="H185" s="1"/>
      <c r="I185" s="1"/>
      <c r="J185" s="1"/>
      <c r="M185" s="1"/>
      <c r="N185" s="1"/>
      <c r="O185" s="1"/>
      <c r="P185" s="1"/>
      <c r="Q185" s="1"/>
      <c r="R185" s="1"/>
      <c r="S185" s="1"/>
    </row>
    <row r="186" spans="3:19" x14ac:dyDescent="0.2">
      <c r="C186" s="1"/>
      <c r="D186" s="1"/>
      <c r="E186" s="1"/>
      <c r="F186" s="1"/>
      <c r="G186" s="1"/>
      <c r="H186" s="1"/>
      <c r="I186" s="1"/>
      <c r="J186" s="1"/>
      <c r="M186" s="1"/>
      <c r="N186" s="1"/>
      <c r="O186" s="1"/>
      <c r="P186" s="1"/>
      <c r="Q186" s="1"/>
      <c r="R186" s="1"/>
      <c r="S186" s="1"/>
    </row>
    <row r="187" spans="3:19" x14ac:dyDescent="0.2">
      <c r="C187" s="1"/>
      <c r="D187" s="1"/>
      <c r="E187" s="1"/>
      <c r="F187" s="1"/>
      <c r="G187" s="1"/>
      <c r="H187" s="1"/>
      <c r="I187" s="1"/>
      <c r="J187" s="1"/>
      <c r="M187" s="1"/>
      <c r="N187" s="1"/>
      <c r="O187" s="1"/>
      <c r="P187" s="1"/>
      <c r="Q187" s="1"/>
      <c r="R187" s="1"/>
      <c r="S187" s="1"/>
    </row>
    <row r="188" spans="3:19" x14ac:dyDescent="0.2">
      <c r="C188" s="1"/>
      <c r="D188" s="1"/>
      <c r="E188" s="1"/>
      <c r="F188" s="1"/>
      <c r="G188" s="1"/>
      <c r="H188" s="1"/>
      <c r="I188" s="1"/>
      <c r="J188" s="1"/>
      <c r="M188" s="1"/>
      <c r="N188" s="1"/>
      <c r="O188" s="1"/>
      <c r="P188" s="1"/>
      <c r="Q188" s="1"/>
      <c r="R188" s="1"/>
      <c r="S188" s="1"/>
    </row>
    <row r="189" spans="3:19" x14ac:dyDescent="0.2">
      <c r="C189" s="1"/>
      <c r="D189" s="1"/>
      <c r="E189" s="1"/>
      <c r="F189" s="1"/>
      <c r="G189" s="1"/>
      <c r="H189" s="1"/>
      <c r="I189" s="1"/>
      <c r="J189" s="1"/>
      <c r="M189" s="1"/>
      <c r="N189" s="1"/>
      <c r="O189" s="1"/>
      <c r="P189" s="1"/>
      <c r="Q189" s="1"/>
      <c r="R189" s="1"/>
      <c r="S189" s="1"/>
    </row>
    <row r="190" spans="3:19" x14ac:dyDescent="0.2">
      <c r="C190" s="1"/>
      <c r="D190" s="1"/>
      <c r="E190" s="1"/>
      <c r="F190" s="1"/>
      <c r="G190" s="1"/>
      <c r="H190" s="1"/>
      <c r="I190" s="1"/>
      <c r="J190" s="1"/>
      <c r="M190" s="1"/>
      <c r="N190" s="1"/>
      <c r="O190" s="1"/>
      <c r="P190" s="1"/>
      <c r="Q190" s="1"/>
      <c r="R190" s="1"/>
      <c r="S190" s="1"/>
    </row>
    <row r="191" spans="3:19" x14ac:dyDescent="0.2">
      <c r="C191" s="1"/>
      <c r="D191" s="1"/>
      <c r="E191" s="1"/>
      <c r="F191" s="1"/>
      <c r="G191" s="1"/>
      <c r="H191" s="1"/>
      <c r="I191" s="1"/>
      <c r="J191" s="1"/>
      <c r="M191" s="1"/>
      <c r="N191" s="1"/>
      <c r="O191" s="1"/>
      <c r="P191" s="1"/>
      <c r="Q191" s="1"/>
      <c r="R191" s="1"/>
      <c r="S191" s="1"/>
    </row>
    <row r="192" spans="3:19" x14ac:dyDescent="0.2">
      <c r="C192" s="1"/>
      <c r="D192" s="1"/>
      <c r="E192" s="1"/>
      <c r="F192" s="1"/>
      <c r="G192" s="1"/>
      <c r="H192" s="1"/>
      <c r="I192" s="1"/>
      <c r="J192" s="1"/>
      <c r="M192" s="1"/>
      <c r="N192" s="1"/>
      <c r="O192" s="1"/>
      <c r="P192" s="1"/>
      <c r="Q192" s="1"/>
      <c r="R192" s="1"/>
      <c r="S192" s="1"/>
    </row>
    <row r="193" spans="3:19" x14ac:dyDescent="0.2">
      <c r="C193" s="1"/>
      <c r="D193" s="1"/>
      <c r="E193" s="1"/>
      <c r="F193" s="1"/>
      <c r="G193" s="1"/>
      <c r="H193" s="1"/>
      <c r="I193" s="1"/>
      <c r="J193" s="1"/>
      <c r="M193" s="1"/>
      <c r="N193" s="1"/>
      <c r="O193" s="1"/>
      <c r="P193" s="1"/>
      <c r="Q193" s="1"/>
      <c r="R193" s="1"/>
      <c r="S193" s="1"/>
    </row>
    <row r="194" spans="3:19" x14ac:dyDescent="0.2">
      <c r="C194" s="1"/>
      <c r="D194" s="1"/>
      <c r="E194" s="1"/>
      <c r="F194" s="1"/>
      <c r="G194" s="1"/>
      <c r="H194" s="1"/>
      <c r="I194" s="1"/>
      <c r="J194" s="1"/>
      <c r="M194" s="1"/>
      <c r="N194" s="1"/>
      <c r="O194" s="1"/>
      <c r="P194" s="1"/>
      <c r="Q194" s="1"/>
      <c r="R194" s="1"/>
      <c r="S194" s="1"/>
    </row>
    <row r="195" spans="3:19" x14ac:dyDescent="0.2">
      <c r="C195" s="1"/>
      <c r="D195" s="1"/>
      <c r="E195" s="1"/>
      <c r="F195" s="1"/>
      <c r="G195" s="1"/>
      <c r="H195" s="1"/>
      <c r="I195" s="1"/>
      <c r="J195" s="1"/>
      <c r="M195" s="1"/>
      <c r="N195" s="1"/>
      <c r="O195" s="1"/>
      <c r="P195" s="1"/>
      <c r="Q195" s="1"/>
      <c r="R195" s="1"/>
      <c r="S195" s="1"/>
    </row>
    <row r="196" spans="3:19" x14ac:dyDescent="0.2">
      <c r="C196" s="1"/>
      <c r="D196" s="1"/>
      <c r="E196" s="1"/>
      <c r="F196" s="1"/>
      <c r="G196" s="1"/>
      <c r="H196" s="1"/>
      <c r="I196" s="1"/>
      <c r="J196" s="1"/>
      <c r="M196" s="1"/>
      <c r="N196" s="1"/>
      <c r="O196" s="1"/>
      <c r="P196" s="1"/>
      <c r="Q196" s="1"/>
      <c r="R196" s="1"/>
      <c r="S196" s="1"/>
    </row>
    <row r="197" spans="3:19" x14ac:dyDescent="0.2">
      <c r="C197" s="1"/>
      <c r="D197" s="1"/>
      <c r="E197" s="1"/>
      <c r="F197" s="1"/>
      <c r="G197" s="1"/>
      <c r="H197" s="1"/>
      <c r="I197" s="1"/>
      <c r="J197" s="1"/>
      <c r="M197" s="1"/>
      <c r="N197" s="1"/>
      <c r="O197" s="1"/>
      <c r="P197" s="1"/>
      <c r="Q197" s="1"/>
      <c r="R197" s="1"/>
      <c r="S197" s="1"/>
    </row>
    <row r="198" spans="3:19" x14ac:dyDescent="0.2">
      <c r="C198" s="1"/>
      <c r="D198" s="1"/>
      <c r="E198" s="1"/>
      <c r="F198" s="1"/>
      <c r="G198" s="1"/>
      <c r="H198" s="1"/>
      <c r="I198" s="1"/>
      <c r="J198" s="1"/>
      <c r="M198" s="1"/>
      <c r="N198" s="1"/>
      <c r="O198" s="1"/>
      <c r="P198" s="1"/>
      <c r="Q198" s="1"/>
      <c r="R198" s="1"/>
      <c r="S198" s="1"/>
    </row>
    <row r="199" spans="3:19" x14ac:dyDescent="0.2">
      <c r="C199" s="1"/>
      <c r="D199" s="1"/>
      <c r="E199" s="1"/>
      <c r="F199" s="1"/>
      <c r="G199" s="1"/>
      <c r="H199" s="1"/>
      <c r="I199" s="1"/>
      <c r="J199" s="1"/>
      <c r="M199" s="1"/>
      <c r="N199" s="1"/>
      <c r="O199" s="1"/>
      <c r="P199" s="1"/>
      <c r="Q199" s="1"/>
      <c r="R199" s="1"/>
      <c r="S199" s="1"/>
    </row>
    <row r="200" spans="3:19" x14ac:dyDescent="0.2">
      <c r="C200" s="1"/>
      <c r="D200" s="1"/>
      <c r="E200" s="1"/>
      <c r="F200" s="1"/>
      <c r="G200" s="1"/>
      <c r="H200" s="1"/>
      <c r="I200" s="1"/>
      <c r="J200" s="1"/>
      <c r="M200" s="1"/>
      <c r="N200" s="1"/>
      <c r="O200" s="1"/>
      <c r="P200" s="1"/>
      <c r="Q200" s="1"/>
      <c r="R200" s="1"/>
      <c r="S200" s="1"/>
    </row>
    <row r="201" spans="3:19" x14ac:dyDescent="0.2">
      <c r="C201" s="1"/>
      <c r="D201" s="1"/>
      <c r="E201" s="1"/>
      <c r="F201" s="1"/>
      <c r="G201" s="1"/>
      <c r="H201" s="1"/>
      <c r="I201" s="1"/>
      <c r="J201" s="1"/>
      <c r="M201" s="1"/>
      <c r="N201" s="1"/>
      <c r="O201" s="1"/>
      <c r="P201" s="1"/>
      <c r="Q201" s="1"/>
      <c r="R201" s="1"/>
      <c r="S201" s="1"/>
    </row>
    <row r="202" spans="3:19" x14ac:dyDescent="0.2">
      <c r="C202" s="1"/>
      <c r="D202" s="1"/>
      <c r="E202" s="1"/>
      <c r="F202" s="1"/>
      <c r="G202" s="1"/>
      <c r="H202" s="1"/>
      <c r="I202" s="1"/>
      <c r="J202" s="1"/>
      <c r="M202" s="1"/>
      <c r="N202" s="1"/>
      <c r="O202" s="1"/>
      <c r="P202" s="1"/>
      <c r="Q202" s="1"/>
      <c r="R202" s="1"/>
      <c r="S202" s="1"/>
    </row>
    <row r="203" spans="3:19" x14ac:dyDescent="0.2">
      <c r="C203" s="1"/>
      <c r="D203" s="1"/>
      <c r="E203" s="1"/>
      <c r="F203" s="1"/>
      <c r="G203" s="1"/>
      <c r="H203" s="1"/>
      <c r="I203" s="1"/>
      <c r="J203" s="1"/>
      <c r="M203" s="1"/>
      <c r="N203" s="1"/>
      <c r="O203" s="1"/>
      <c r="P203" s="1"/>
      <c r="Q203" s="1"/>
      <c r="R203" s="1"/>
      <c r="S203" s="1"/>
    </row>
    <row r="204" spans="3:19" x14ac:dyDescent="0.2">
      <c r="C204" s="1"/>
      <c r="D204" s="1"/>
      <c r="E204" s="1"/>
      <c r="F204" s="1"/>
      <c r="G204" s="1"/>
      <c r="H204" s="1"/>
      <c r="I204" s="1"/>
      <c r="J204" s="1"/>
      <c r="M204" s="1"/>
      <c r="N204" s="1"/>
      <c r="O204" s="1"/>
      <c r="P204" s="1"/>
      <c r="Q204" s="1"/>
      <c r="R204" s="1"/>
      <c r="S204" s="1"/>
    </row>
    <row r="205" spans="3:19" x14ac:dyDescent="0.2">
      <c r="C205" s="1"/>
      <c r="D205" s="1"/>
      <c r="E205" s="1"/>
      <c r="F205" s="1"/>
      <c r="G205" s="1"/>
      <c r="H205" s="1"/>
      <c r="I205" s="1"/>
      <c r="J205" s="1"/>
      <c r="M205" s="1"/>
      <c r="N205" s="1"/>
      <c r="O205" s="1"/>
      <c r="P205" s="1"/>
      <c r="Q205" s="1"/>
      <c r="R205" s="1"/>
      <c r="S205" s="1"/>
    </row>
    <row r="206" spans="3:19" x14ac:dyDescent="0.2">
      <c r="C206" s="1"/>
      <c r="D206" s="1"/>
      <c r="E206" s="1"/>
      <c r="F206" s="1"/>
      <c r="G206" s="1"/>
      <c r="H206" s="1"/>
      <c r="I206" s="1"/>
      <c r="J206" s="1"/>
      <c r="M206" s="1"/>
      <c r="N206" s="1"/>
      <c r="O206" s="1"/>
      <c r="P206" s="1"/>
      <c r="Q206" s="1"/>
      <c r="R206" s="1"/>
      <c r="S206" s="1"/>
    </row>
    <row r="207" spans="3:19" x14ac:dyDescent="0.2">
      <c r="C207" s="1"/>
      <c r="D207" s="1"/>
      <c r="E207" s="1"/>
      <c r="F207" s="1"/>
      <c r="G207" s="1"/>
      <c r="H207" s="1"/>
      <c r="I207" s="1"/>
      <c r="J207" s="1"/>
      <c r="M207" s="1"/>
      <c r="N207" s="1"/>
      <c r="O207" s="1"/>
      <c r="P207" s="1"/>
      <c r="Q207" s="1"/>
      <c r="R207" s="1"/>
      <c r="S207" s="1"/>
    </row>
    <row r="208" spans="3:19" x14ac:dyDescent="0.2">
      <c r="C208" s="1"/>
      <c r="D208" s="1"/>
      <c r="E208" s="1"/>
      <c r="F208" s="1"/>
      <c r="G208" s="1"/>
      <c r="H208" s="1"/>
      <c r="I208" s="1"/>
      <c r="J208" s="1"/>
      <c r="M208" s="1"/>
      <c r="N208" s="1"/>
      <c r="O208" s="1"/>
      <c r="P208" s="1"/>
      <c r="Q208" s="1"/>
      <c r="R208" s="1"/>
      <c r="S208" s="1"/>
    </row>
    <row r="209" spans="3:19" x14ac:dyDescent="0.2">
      <c r="C209" s="1"/>
      <c r="D209" s="1"/>
      <c r="E209" s="1"/>
      <c r="F209" s="1"/>
      <c r="G209" s="1"/>
      <c r="H209" s="1"/>
      <c r="I209" s="1"/>
      <c r="J209" s="1"/>
      <c r="M209" s="1"/>
      <c r="N209" s="1"/>
      <c r="O209" s="1"/>
      <c r="P209" s="1"/>
      <c r="Q209" s="1"/>
      <c r="R209" s="1"/>
      <c r="S209" s="1"/>
    </row>
    <row r="210" spans="3:19" x14ac:dyDescent="0.2">
      <c r="C210" s="1"/>
      <c r="D210" s="1"/>
      <c r="E210" s="1"/>
      <c r="F210" s="1"/>
      <c r="G210" s="1"/>
      <c r="H210" s="1"/>
      <c r="I210" s="1"/>
      <c r="J210" s="1"/>
      <c r="M210" s="1"/>
      <c r="N210" s="1"/>
      <c r="O210" s="1"/>
      <c r="P210" s="1"/>
      <c r="Q210" s="1"/>
      <c r="R210" s="1"/>
      <c r="S210" s="1"/>
    </row>
    <row r="211" spans="3:19" x14ac:dyDescent="0.2">
      <c r="C211" s="1"/>
      <c r="D211" s="1"/>
      <c r="E211" s="1"/>
      <c r="F211" s="1"/>
      <c r="G211" s="1"/>
      <c r="H211" s="1"/>
      <c r="I211" s="1"/>
      <c r="J211" s="1"/>
      <c r="M211" s="1"/>
      <c r="N211" s="1"/>
      <c r="O211" s="1"/>
      <c r="P211" s="1"/>
      <c r="Q211" s="1"/>
      <c r="R211" s="1"/>
      <c r="S211" s="1"/>
    </row>
    <row r="212" spans="3:19" x14ac:dyDescent="0.2">
      <c r="C212" s="1"/>
      <c r="D212" s="1"/>
      <c r="E212" s="1"/>
      <c r="F212" s="1"/>
      <c r="G212" s="1"/>
      <c r="H212" s="1"/>
      <c r="I212" s="1"/>
      <c r="J212" s="1"/>
      <c r="M212" s="1"/>
      <c r="N212" s="1"/>
      <c r="O212" s="1"/>
      <c r="P212" s="1"/>
      <c r="Q212" s="1"/>
      <c r="R212" s="1"/>
      <c r="S212" s="1"/>
    </row>
    <row r="213" spans="3:19" x14ac:dyDescent="0.2">
      <c r="C213" s="1"/>
      <c r="D213" s="1"/>
      <c r="E213" s="1"/>
      <c r="F213" s="1"/>
      <c r="G213" s="1"/>
      <c r="H213" s="1"/>
      <c r="I213" s="1"/>
      <c r="J213" s="1"/>
      <c r="M213" s="1"/>
      <c r="N213" s="1"/>
      <c r="O213" s="1"/>
      <c r="P213" s="1"/>
      <c r="Q213" s="1"/>
      <c r="R213" s="1"/>
      <c r="S213" s="1"/>
    </row>
    <row r="214" spans="3:19" x14ac:dyDescent="0.2">
      <c r="C214" s="1"/>
      <c r="D214" s="1"/>
      <c r="E214" s="1"/>
      <c r="F214" s="1"/>
      <c r="G214" s="1"/>
      <c r="H214" s="1"/>
      <c r="I214" s="1"/>
      <c r="J214" s="1"/>
      <c r="M214" s="1"/>
      <c r="N214" s="1"/>
      <c r="O214" s="1"/>
      <c r="P214" s="1"/>
      <c r="Q214" s="1"/>
      <c r="R214" s="1"/>
      <c r="S214" s="1"/>
    </row>
    <row r="215" spans="3:19" x14ac:dyDescent="0.2">
      <c r="C215" s="1"/>
      <c r="D215" s="1"/>
      <c r="E215" s="1"/>
      <c r="F215" s="1"/>
      <c r="G215" s="1"/>
      <c r="H215" s="1"/>
      <c r="I215" s="1"/>
      <c r="J215" s="1"/>
      <c r="M215" s="1"/>
      <c r="N215" s="1"/>
      <c r="O215" s="1"/>
      <c r="P215" s="1"/>
      <c r="Q215" s="1"/>
      <c r="R215" s="1"/>
      <c r="S215" s="1"/>
    </row>
    <row r="216" spans="3:19" x14ac:dyDescent="0.2">
      <c r="C216" s="1"/>
      <c r="D216" s="1"/>
      <c r="E216" s="1"/>
      <c r="F216" s="1"/>
      <c r="G216" s="1"/>
      <c r="H216" s="1"/>
      <c r="I216" s="1"/>
      <c r="J216" s="1"/>
      <c r="M216" s="1"/>
      <c r="N216" s="1"/>
      <c r="O216" s="1"/>
      <c r="P216" s="1"/>
      <c r="Q216" s="1"/>
      <c r="R216" s="1"/>
      <c r="S216" s="1"/>
    </row>
    <row r="217" spans="3:19" x14ac:dyDescent="0.2">
      <c r="C217" s="1"/>
      <c r="D217" s="1"/>
      <c r="E217" s="1"/>
      <c r="F217" s="1"/>
      <c r="G217" s="1"/>
      <c r="H217" s="1"/>
      <c r="I217" s="1"/>
      <c r="J217" s="1"/>
      <c r="M217" s="1"/>
      <c r="N217" s="1"/>
      <c r="O217" s="1"/>
      <c r="P217" s="1"/>
      <c r="Q217" s="1"/>
      <c r="R217" s="1"/>
      <c r="S217" s="1"/>
    </row>
    <row r="218" spans="3:19" x14ac:dyDescent="0.2">
      <c r="C218" s="1"/>
      <c r="D218" s="1"/>
      <c r="E218" s="1"/>
      <c r="F218" s="1"/>
      <c r="G218" s="1"/>
      <c r="H218" s="1"/>
      <c r="I218" s="1"/>
      <c r="J218" s="1"/>
      <c r="M218" s="1"/>
      <c r="N218" s="1"/>
      <c r="O218" s="1"/>
      <c r="P218" s="1"/>
      <c r="Q218" s="1"/>
      <c r="R218" s="1"/>
      <c r="S218" s="1"/>
    </row>
    <row r="219" spans="3:19" x14ac:dyDescent="0.2">
      <c r="C219" s="1"/>
      <c r="D219" s="1"/>
      <c r="E219" s="1"/>
      <c r="F219" s="1"/>
      <c r="G219" s="1"/>
      <c r="H219" s="1"/>
      <c r="I219" s="1"/>
      <c r="J219" s="1"/>
      <c r="M219" s="1"/>
      <c r="N219" s="1"/>
      <c r="O219" s="1"/>
      <c r="P219" s="1"/>
      <c r="Q219" s="1"/>
      <c r="R219" s="1"/>
      <c r="S219" s="1"/>
    </row>
    <row r="220" spans="3:19" x14ac:dyDescent="0.2">
      <c r="C220" s="1"/>
      <c r="D220" s="1"/>
      <c r="E220" s="1"/>
      <c r="F220" s="1"/>
      <c r="G220" s="1"/>
      <c r="H220" s="1"/>
      <c r="I220" s="1"/>
      <c r="J220" s="1"/>
      <c r="M220" s="1"/>
      <c r="N220" s="1"/>
      <c r="O220" s="1"/>
      <c r="P220" s="1"/>
      <c r="Q220" s="1"/>
      <c r="R220" s="1"/>
      <c r="S220" s="1"/>
    </row>
    <row r="221" spans="3:19" x14ac:dyDescent="0.2">
      <c r="C221" s="1"/>
      <c r="D221" s="1"/>
      <c r="E221" s="1"/>
      <c r="F221" s="1"/>
      <c r="G221" s="1"/>
      <c r="H221" s="1"/>
      <c r="I221" s="1"/>
      <c r="J221" s="1"/>
      <c r="M221" s="1"/>
      <c r="N221" s="1"/>
      <c r="O221" s="1"/>
      <c r="P221" s="1"/>
      <c r="Q221" s="1"/>
      <c r="R221" s="1"/>
      <c r="S221" s="1"/>
    </row>
    <row r="222" spans="3:19" x14ac:dyDescent="0.2">
      <c r="C222" s="1"/>
      <c r="D222" s="1"/>
      <c r="E222" s="1"/>
      <c r="F222" s="1"/>
      <c r="G222" s="1"/>
      <c r="H222" s="1"/>
      <c r="I222" s="1"/>
      <c r="J222" s="1"/>
      <c r="M222" s="1"/>
      <c r="N222" s="1"/>
      <c r="O222" s="1"/>
      <c r="P222" s="1"/>
      <c r="Q222" s="1"/>
      <c r="R222" s="1"/>
      <c r="S222" s="1"/>
    </row>
    <row r="223" spans="3:19" x14ac:dyDescent="0.2">
      <c r="O223" s="1"/>
      <c r="P2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37CD-A9E2-4418-A5FF-ED73CAC8A085}">
  <dimension ref="A1"/>
  <sheetViews>
    <sheetView workbookViewId="0">
      <selection activeCell="G15" sqref="G1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DE41-7192-4EB8-B69E-E8290B7F7D09}">
  <dimension ref="A1:G13"/>
  <sheetViews>
    <sheetView zoomScale="236" workbookViewId="0">
      <selection activeCell="K12" sqref="K12"/>
    </sheetView>
  </sheetViews>
  <sheetFormatPr baseColWidth="10" defaultColWidth="8.83203125" defaultRowHeight="15" x14ac:dyDescent="0.2"/>
  <cols>
    <col min="1" max="1" width="12.33203125" bestFit="1" customWidth="1"/>
  </cols>
  <sheetData>
    <row r="1" spans="1:7" x14ac:dyDescent="0.2">
      <c r="A1" t="s">
        <v>21</v>
      </c>
    </row>
    <row r="2" spans="1:7" x14ac:dyDescent="0.2">
      <c r="A2">
        <v>2320</v>
      </c>
      <c r="D2" s="1"/>
    </row>
    <row r="4" spans="1:7" x14ac:dyDescent="0.2">
      <c r="A4" t="s">
        <v>18</v>
      </c>
      <c r="B4" t="s">
        <v>19</v>
      </c>
      <c r="C4" t="s">
        <v>20</v>
      </c>
      <c r="D4" t="s">
        <v>22</v>
      </c>
      <c r="E4" t="s">
        <v>11</v>
      </c>
      <c r="F4" t="s">
        <v>23</v>
      </c>
      <c r="G4" t="s">
        <v>12</v>
      </c>
    </row>
    <row r="5" spans="1:7" x14ac:dyDescent="0.2">
      <c r="A5" s="1">
        <f>'Sensitivity and BW'!$L3</f>
        <v>100000</v>
      </c>
      <c r="B5" s="1">
        <f>'Sensitivity and BW'!$K3</f>
        <v>200</v>
      </c>
      <c r="C5" s="1">
        <f>B5/A5^2</f>
        <v>2E-8</v>
      </c>
      <c r="D5" s="1">
        <f>C5/$A$2</f>
        <v>8.6206896551724144E-12</v>
      </c>
      <c r="E5" s="1">
        <f>'Sensitivity and BW'!$C3</f>
        <v>2.0000000000000002E-5</v>
      </c>
      <c r="F5" s="1">
        <f>D5/E5</f>
        <v>4.3103448275862068E-7</v>
      </c>
      <c r="G5">
        <f>SQRT(F5)</f>
        <v>6.5653216429861273E-4</v>
      </c>
    </row>
    <row r="6" spans="1:7" x14ac:dyDescent="0.2">
      <c r="A6" s="1">
        <f>'Sensitivity and BW'!$L4</f>
        <v>300000</v>
      </c>
      <c r="B6" s="1">
        <f>'Sensitivity and BW'!$K4</f>
        <v>250</v>
      </c>
      <c r="C6" s="1">
        <f t="shared" ref="C6:C12" si="0">B6/A6^2</f>
        <v>2.777777777777778E-9</v>
      </c>
      <c r="D6" s="1">
        <f t="shared" ref="D6:D12" si="1">C6/$A$2</f>
        <v>1.1973180076628352E-12</v>
      </c>
      <c r="E6" s="1">
        <f>'Sensitivity and BW'!$C4</f>
        <v>4.0000000000000003E-5</v>
      </c>
      <c r="F6" s="1">
        <f t="shared" ref="F6:F12" si="2">D6/E6</f>
        <v>2.9932950191570879E-8</v>
      </c>
      <c r="G6">
        <f t="shared" ref="G6:G12" si="3">SQRT(F6)</f>
        <v>1.7301141636195827E-4</v>
      </c>
    </row>
    <row r="7" spans="1:7" x14ac:dyDescent="0.2">
      <c r="A7" s="1">
        <f>'Sensitivity and BW'!$L5</f>
        <v>100000</v>
      </c>
      <c r="B7" s="1">
        <f>'Sensitivity and BW'!$K5</f>
        <v>250</v>
      </c>
      <c r="C7" s="1">
        <f t="shared" si="0"/>
        <v>2.4999999999999999E-8</v>
      </c>
      <c r="D7" s="1">
        <f t="shared" si="1"/>
        <v>1.0775862068965516E-11</v>
      </c>
      <c r="E7" s="1">
        <f>'Sensitivity and BW'!$C5</f>
        <v>4.0000000000000003E-5</v>
      </c>
      <c r="F7" s="1">
        <f t="shared" si="2"/>
        <v>2.6939655172413789E-7</v>
      </c>
      <c r="G7">
        <f t="shared" si="3"/>
        <v>5.1903424908587479E-4</v>
      </c>
    </row>
    <row r="8" spans="1:7" x14ac:dyDescent="0.2">
      <c r="A8" s="1">
        <f>'Sensitivity and BW'!$L6</f>
        <v>300000</v>
      </c>
      <c r="B8" s="1">
        <f>'Sensitivity and BW'!$K6</f>
        <v>250</v>
      </c>
      <c r="C8" s="1">
        <f t="shared" si="0"/>
        <v>2.777777777777778E-9</v>
      </c>
      <c r="D8" s="1">
        <f t="shared" si="1"/>
        <v>1.1973180076628352E-12</v>
      </c>
      <c r="E8" s="1">
        <f>'Sensitivity and BW'!$C6</f>
        <v>4.0000000000000003E-5</v>
      </c>
      <c r="F8" s="1">
        <f t="shared" si="2"/>
        <v>2.9932950191570879E-8</v>
      </c>
      <c r="G8">
        <f t="shared" si="3"/>
        <v>1.7301141636195827E-4</v>
      </c>
    </row>
    <row r="9" spans="1:7" x14ac:dyDescent="0.2">
      <c r="A9" s="1">
        <f>'Sensitivity and BW'!$L7</f>
        <v>200000</v>
      </c>
      <c r="B9" s="1">
        <f>'Sensitivity and BW'!$K7</f>
        <v>250</v>
      </c>
      <c r="C9" s="1">
        <f t="shared" si="0"/>
        <v>6.2499999999999997E-9</v>
      </c>
      <c r="D9" s="1">
        <f t="shared" si="1"/>
        <v>2.693965517241379E-12</v>
      </c>
      <c r="E9" s="1">
        <f>'Sensitivity and BW'!$C7</f>
        <v>5.0000000000000002E-5</v>
      </c>
      <c r="F9" s="1">
        <f t="shared" si="2"/>
        <v>5.3879310344827578E-8</v>
      </c>
      <c r="G9">
        <f t="shared" si="3"/>
        <v>2.3211917272131482E-4</v>
      </c>
    </row>
    <row r="10" spans="1:7" x14ac:dyDescent="0.2">
      <c r="A10" s="1">
        <f>'Sensitivity and BW'!$L8</f>
        <v>300000</v>
      </c>
      <c r="B10" s="1">
        <f>'Sensitivity and BW'!$K8</f>
        <v>250</v>
      </c>
      <c r="C10" s="1">
        <f t="shared" si="0"/>
        <v>2.777777777777778E-9</v>
      </c>
      <c r="D10" s="1">
        <f t="shared" si="1"/>
        <v>1.1973180076628352E-12</v>
      </c>
      <c r="E10" s="1">
        <f>'Sensitivity and BW'!$C8</f>
        <v>5.0000000000000002E-5</v>
      </c>
      <c r="F10" s="1">
        <f t="shared" si="2"/>
        <v>2.3946360153256702E-8</v>
      </c>
      <c r="G10">
        <f t="shared" si="3"/>
        <v>1.5474611514754321E-4</v>
      </c>
    </row>
    <row r="11" spans="1:7" x14ac:dyDescent="0.2">
      <c r="A11" s="1">
        <f>'Sensitivity and BW'!$L9</f>
        <v>150000</v>
      </c>
      <c r="B11" s="1">
        <f>'Sensitivity and BW'!$K9</f>
        <v>250</v>
      </c>
      <c r="C11" s="1">
        <f t="shared" si="0"/>
        <v>1.1111111111111112E-8</v>
      </c>
      <c r="D11" s="1">
        <f t="shared" si="1"/>
        <v>4.789272030651341E-12</v>
      </c>
      <c r="E11" s="1">
        <f>'Sensitivity and BW'!$C9</f>
        <v>3.0000000000000001E-5</v>
      </c>
      <c r="F11" s="1">
        <f t="shared" si="2"/>
        <v>1.5964240102171135E-7</v>
      </c>
      <c r="G11">
        <f t="shared" si="3"/>
        <v>3.9955275123782012E-4</v>
      </c>
    </row>
    <row r="12" spans="1:7" x14ac:dyDescent="0.2">
      <c r="A12" s="1">
        <f>'Sensitivity and BW'!$L10</f>
        <v>200000</v>
      </c>
      <c r="B12" s="1">
        <f>'Sensitivity and BW'!$K10</f>
        <v>250</v>
      </c>
      <c r="C12" s="1">
        <f t="shared" si="0"/>
        <v>6.2499999999999997E-9</v>
      </c>
      <c r="D12" s="1">
        <f t="shared" si="1"/>
        <v>2.693965517241379E-12</v>
      </c>
      <c r="E12" s="1">
        <f>'Sensitivity and BW'!$C10</f>
        <v>4.0000000000000003E-5</v>
      </c>
      <c r="F12" s="1">
        <f t="shared" si="2"/>
        <v>6.7349137931034472E-8</v>
      </c>
      <c r="G12">
        <f t="shared" si="3"/>
        <v>2.5951712454293739E-4</v>
      </c>
    </row>
    <row r="13" spans="1:7" x14ac:dyDescent="0.2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BFFD-727B-4088-B31A-F0FE00E47CBF}">
  <dimension ref="A1:K15"/>
  <sheetViews>
    <sheetView zoomScale="248" workbookViewId="0">
      <selection activeCell="F19" sqref="F19"/>
    </sheetView>
  </sheetViews>
  <sheetFormatPr baseColWidth="10" defaultColWidth="8.83203125" defaultRowHeight="15" x14ac:dyDescent="0.2"/>
  <cols>
    <col min="1" max="1" width="18.1640625" bestFit="1" customWidth="1"/>
    <col min="5" max="5" width="8.83203125" customWidth="1"/>
    <col min="8" max="8" width="10.6640625" bestFit="1" customWidth="1"/>
  </cols>
  <sheetData>
    <row r="1" spans="1:11" x14ac:dyDescent="0.2">
      <c r="A1" t="s">
        <v>27</v>
      </c>
    </row>
    <row r="2" spans="1:11" x14ac:dyDescent="0.2">
      <c r="A2" s="1">
        <v>160000000000</v>
      </c>
    </row>
    <row r="4" spans="1:11" x14ac:dyDescent="0.2">
      <c r="A4" s="1" t="str">
        <f>'Sensitivity and BW'!K2</f>
        <v>spring constant (ky)</v>
      </c>
      <c r="B4" t="s">
        <v>25</v>
      </c>
      <c r="C4" t="s">
        <v>26</v>
      </c>
      <c r="E4" t="s">
        <v>29</v>
      </c>
      <c r="F4" t="s">
        <v>28</v>
      </c>
      <c r="G4" t="s">
        <v>31</v>
      </c>
      <c r="H4" t="s">
        <v>30</v>
      </c>
      <c r="J4" t="s">
        <v>24</v>
      </c>
      <c r="K4" t="s">
        <v>32</v>
      </c>
    </row>
    <row r="5" spans="1:11" x14ac:dyDescent="0.2">
      <c r="A5" s="5">
        <f>'Sensitivity and BW'!K3</f>
        <v>200</v>
      </c>
      <c r="B5" s="5">
        <f>A5/4</f>
        <v>50</v>
      </c>
      <c r="C5" s="5">
        <f>2*B5</f>
        <v>100</v>
      </c>
      <c r="D5" s="6"/>
      <c r="E5" s="5">
        <f>'Sensitivity and BW'!$C3</f>
        <v>2.0000000000000002E-5</v>
      </c>
      <c r="F5" s="5">
        <v>5.0000000000000004E-6</v>
      </c>
      <c r="G5" s="5">
        <f>'Y Mass and Length'!$G5/2</f>
        <v>3.2826608214930636E-4</v>
      </c>
      <c r="H5" s="5">
        <f>2*$A$2*$E5*$F5^3/$G5^3</f>
        <v>22.615799815173478</v>
      </c>
      <c r="I5" s="6"/>
      <c r="J5" s="5">
        <f>(2*$A$2*$E5*$F5^3/C5)^(1/3)</f>
        <v>2.000000000000002E-4</v>
      </c>
      <c r="K5" s="6" t="b">
        <f t="shared" ref="K5:K12" si="0">IF(J5&lt;G5,TRUE,FALSE)</f>
        <v>1</v>
      </c>
    </row>
    <row r="6" spans="1:11" x14ac:dyDescent="0.2">
      <c r="A6" s="1">
        <f>'Sensitivity and BW'!K4</f>
        <v>250</v>
      </c>
      <c r="B6" s="1">
        <f t="shared" ref="B6:B12" si="1">A6/4</f>
        <v>62.5</v>
      </c>
      <c r="C6" s="1">
        <f t="shared" ref="C6:C12" si="2">2*B6</f>
        <v>125</v>
      </c>
      <c r="E6" s="1">
        <f>'Sensitivity and BW'!$C4</f>
        <v>4.0000000000000003E-5</v>
      </c>
      <c r="F6" s="1">
        <v>5.0000000000000002E-5</v>
      </c>
      <c r="G6" s="4">
        <f>'Y Mass and Length'!$G6/2</f>
        <v>8.6505708180979136E-5</v>
      </c>
      <c r="H6" s="1">
        <f t="shared" ref="H6:H12" si="3">2*$A$2*$E6*$F6^3/$G6^3</f>
        <v>2471642.6753328717</v>
      </c>
      <c r="J6" s="4">
        <f>(2*$A$2*$E6*$F6^3/C6)^(1/3)</f>
        <v>2.3392141905702931E-3</v>
      </c>
      <c r="K6" t="b">
        <f t="shared" si="0"/>
        <v>0</v>
      </c>
    </row>
    <row r="7" spans="1:11" x14ac:dyDescent="0.2">
      <c r="A7" s="5">
        <f>'Sensitivity and BW'!K5</f>
        <v>250</v>
      </c>
      <c r="B7" s="5">
        <f t="shared" si="1"/>
        <v>62.5</v>
      </c>
      <c r="C7" s="5">
        <f t="shared" si="2"/>
        <v>125</v>
      </c>
      <c r="D7" s="6"/>
      <c r="E7" s="5">
        <f>'Sensitivity and BW'!$C5</f>
        <v>4.0000000000000003E-5</v>
      </c>
      <c r="F7" s="5">
        <v>5.0000000000000004E-6</v>
      </c>
      <c r="G7" s="5">
        <f>'Y Mass and Length'!$G7/2</f>
        <v>2.5951712454293739E-4</v>
      </c>
      <c r="H7" s="5">
        <f t="shared" si="3"/>
        <v>91.542321308624963</v>
      </c>
      <c r="I7" s="6"/>
      <c r="J7" s="5">
        <f t="shared" ref="J7:J12" si="4">(2*$A$2*$E7*$F7^3/C7)^(1/3)</f>
        <v>2.3392141905702947E-4</v>
      </c>
      <c r="K7" s="6" t="b">
        <f t="shared" si="0"/>
        <v>1</v>
      </c>
    </row>
    <row r="8" spans="1:11" x14ac:dyDescent="0.2">
      <c r="A8" s="1">
        <f>'Sensitivity and BW'!K6</f>
        <v>250</v>
      </c>
      <c r="B8" s="1">
        <f t="shared" si="1"/>
        <v>62.5</v>
      </c>
      <c r="C8" s="1">
        <f t="shared" si="2"/>
        <v>125</v>
      </c>
      <c r="E8" s="1">
        <f>'Sensitivity and BW'!$C6</f>
        <v>4.0000000000000003E-5</v>
      </c>
      <c r="F8" s="1">
        <v>5.0000000000000004E-6</v>
      </c>
      <c r="G8" s="4">
        <f>'Y Mass and Length'!$G8/2</f>
        <v>8.6505708180979136E-5</v>
      </c>
      <c r="H8" s="1">
        <f t="shared" si="3"/>
        <v>2471.6426753328728</v>
      </c>
      <c r="J8" s="4">
        <f t="shared" si="4"/>
        <v>2.3392141905702947E-4</v>
      </c>
      <c r="K8" t="b">
        <f t="shared" si="0"/>
        <v>0</v>
      </c>
    </row>
    <row r="9" spans="1:11" x14ac:dyDescent="0.2">
      <c r="A9" s="1">
        <f>'Sensitivity and BW'!K7</f>
        <v>250</v>
      </c>
      <c r="B9" s="1">
        <f t="shared" si="1"/>
        <v>62.5</v>
      </c>
      <c r="C9" s="1">
        <f t="shared" si="2"/>
        <v>125</v>
      </c>
      <c r="E9" s="1">
        <f>'Sensitivity and BW'!$C7</f>
        <v>5.0000000000000002E-5</v>
      </c>
      <c r="F9" s="1">
        <v>1.0000000000000001E-5</v>
      </c>
      <c r="G9" s="4">
        <f>'Y Mass and Length'!$G9/2</f>
        <v>1.1605958636065741E-4</v>
      </c>
      <c r="H9" s="1">
        <f t="shared" si="3"/>
        <v>10234.742663210642</v>
      </c>
      <c r="J9" s="4">
        <f t="shared" si="4"/>
        <v>5.039684199579492E-4</v>
      </c>
      <c r="K9" t="b">
        <f t="shared" si="0"/>
        <v>0</v>
      </c>
    </row>
    <row r="10" spans="1:11" x14ac:dyDescent="0.2">
      <c r="A10" s="1">
        <f>'Sensitivity and BW'!K8</f>
        <v>250</v>
      </c>
      <c r="B10" s="1">
        <f t="shared" si="1"/>
        <v>62.5</v>
      </c>
      <c r="C10" s="1">
        <f t="shared" si="2"/>
        <v>125</v>
      </c>
      <c r="E10" s="1">
        <f>'Sensitivity and BW'!$C8</f>
        <v>5.0000000000000002E-5</v>
      </c>
      <c r="F10" s="1">
        <v>1.0000000000000001E-5</v>
      </c>
      <c r="G10" s="4">
        <f>'Y Mass and Length'!$G10/2</f>
        <v>7.7373057573771603E-5</v>
      </c>
      <c r="H10" s="1">
        <f t="shared" si="3"/>
        <v>34542.256488335923</v>
      </c>
      <c r="J10" s="4">
        <f t="shared" si="4"/>
        <v>5.039684199579492E-4</v>
      </c>
      <c r="K10" t="b">
        <f t="shared" si="0"/>
        <v>0</v>
      </c>
    </row>
    <row r="11" spans="1:11" x14ac:dyDescent="0.2">
      <c r="A11" s="1">
        <f>'Sensitivity and BW'!K9</f>
        <v>250</v>
      </c>
      <c r="B11" s="1">
        <f t="shared" si="1"/>
        <v>62.5</v>
      </c>
      <c r="C11" s="1">
        <f t="shared" si="2"/>
        <v>125</v>
      </c>
      <c r="E11" s="1">
        <f>'Sensitivity and BW'!$C9</f>
        <v>3.0000000000000001E-5</v>
      </c>
      <c r="F11" s="1">
        <v>5.0000000000000004E-6</v>
      </c>
      <c r="G11" s="4">
        <f>'Y Mass and Length'!$G11/2</f>
        <v>1.9977637561891006E-4</v>
      </c>
      <c r="H11" s="1">
        <f t="shared" si="3"/>
        <v>150.50428213471886</v>
      </c>
      <c r="J11" s="4">
        <f t="shared" si="4"/>
        <v>2.1253171383652232E-4</v>
      </c>
      <c r="K11" t="b">
        <f t="shared" si="0"/>
        <v>0</v>
      </c>
    </row>
    <row r="12" spans="1:11" x14ac:dyDescent="0.2">
      <c r="A12" s="1">
        <f>'Sensitivity and BW'!K10</f>
        <v>250</v>
      </c>
      <c r="B12" s="1">
        <f t="shared" si="1"/>
        <v>62.5</v>
      </c>
      <c r="C12" s="1">
        <f t="shared" si="2"/>
        <v>125</v>
      </c>
      <c r="E12" s="1">
        <f>'Sensitivity and BW'!$C10</f>
        <v>4.0000000000000003E-5</v>
      </c>
      <c r="F12" s="1">
        <v>5.0000000000000004E-6</v>
      </c>
      <c r="G12" s="4">
        <f>'Y Mass and Length'!$G12/2</f>
        <v>1.297585622714687E-4</v>
      </c>
      <c r="H12" s="1">
        <f t="shared" si="3"/>
        <v>732.33857046899971</v>
      </c>
      <c r="J12" s="4">
        <f t="shared" si="4"/>
        <v>2.3392141905702947E-4</v>
      </c>
      <c r="K12" t="b">
        <f t="shared" si="0"/>
        <v>0</v>
      </c>
    </row>
    <row r="13" spans="1:11" x14ac:dyDescent="0.2">
      <c r="A13" s="1"/>
    </row>
    <row r="14" spans="1:11" x14ac:dyDescent="0.2">
      <c r="A14" s="1"/>
    </row>
    <row r="15" spans="1:11" x14ac:dyDescent="0.2">
      <c r="A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D0CA-CA0D-E34A-8AF1-7C14F91AC0C4}">
  <dimension ref="A4:C16"/>
  <sheetViews>
    <sheetView workbookViewId="0">
      <selection activeCell="C5" sqref="C5"/>
    </sheetView>
  </sheetViews>
  <sheetFormatPr baseColWidth="10" defaultRowHeight="15" x14ac:dyDescent="0.2"/>
  <cols>
    <col min="2" max="2" width="14" bestFit="1" customWidth="1"/>
    <col min="3" max="3" width="20.33203125" bestFit="1" customWidth="1"/>
  </cols>
  <sheetData>
    <row r="4" spans="1:3" x14ac:dyDescent="0.2">
      <c r="A4" t="s">
        <v>37</v>
      </c>
      <c r="B4" t="s">
        <v>38</v>
      </c>
      <c r="C4" t="s">
        <v>39</v>
      </c>
    </row>
    <row r="5" spans="1:3" x14ac:dyDescent="0.2">
      <c r="A5" s="1">
        <f>'Sensitivity and BW'!C3</f>
        <v>2.0000000000000002E-5</v>
      </c>
      <c r="B5" s="1">
        <f>'Sensitivity and BW'!D3</f>
        <v>1E-4</v>
      </c>
      <c r="C5" s="1">
        <f>('Sensitivity and BW'!J3-1)</f>
        <v>5</v>
      </c>
    </row>
    <row r="6" spans="1:3" x14ac:dyDescent="0.2">
      <c r="A6" s="1">
        <f>'Sensitivity and BW'!C4</f>
        <v>4.0000000000000003E-5</v>
      </c>
      <c r="B6" s="1">
        <f>'Sensitivity and BW'!D4</f>
        <v>1E-4</v>
      </c>
    </row>
    <row r="7" spans="1:3" x14ac:dyDescent="0.2">
      <c r="A7" s="1">
        <f>'Sensitivity and BW'!C5</f>
        <v>4.0000000000000003E-5</v>
      </c>
      <c r="B7" s="1">
        <f>'Sensitivity and BW'!D5</f>
        <v>1E-4</v>
      </c>
    </row>
    <row r="8" spans="1:3" x14ac:dyDescent="0.2">
      <c r="A8" s="1">
        <f>'Sensitivity and BW'!C6</f>
        <v>4.0000000000000003E-5</v>
      </c>
      <c r="B8" s="1">
        <f>'Sensitivity and BW'!D6</f>
        <v>1E-4</v>
      </c>
    </row>
    <row r="9" spans="1:3" x14ac:dyDescent="0.2">
      <c r="A9" s="1">
        <f>'Sensitivity and BW'!C7</f>
        <v>5.0000000000000002E-5</v>
      </c>
      <c r="B9" s="1">
        <f>'Sensitivity and BW'!D7</f>
        <v>1.4999999999999999E-4</v>
      </c>
    </row>
    <row r="10" spans="1:3" x14ac:dyDescent="0.2">
      <c r="A10" s="1">
        <f>'Sensitivity and BW'!C8</f>
        <v>5.0000000000000002E-5</v>
      </c>
      <c r="B10" s="1">
        <f>'Sensitivity and BW'!D8</f>
        <v>2.0000000000000001E-4</v>
      </c>
    </row>
    <row r="11" spans="1:3" x14ac:dyDescent="0.2">
      <c r="A11" s="1">
        <f>'Sensitivity and BW'!C9</f>
        <v>3.0000000000000001E-5</v>
      </c>
      <c r="B11" s="1">
        <f>'Sensitivity and BW'!D9</f>
        <v>2.0000000000000001E-4</v>
      </c>
    </row>
    <row r="12" spans="1:3" x14ac:dyDescent="0.2">
      <c r="A12" s="1">
        <f>'Sensitivity and BW'!C10</f>
        <v>4.0000000000000003E-5</v>
      </c>
      <c r="B12" s="1">
        <f>'Sensitivity and BW'!D10</f>
        <v>1.8000000000000001E-4</v>
      </c>
    </row>
    <row r="13" spans="1:3" x14ac:dyDescent="0.2">
      <c r="A13" s="1"/>
    </row>
    <row r="14" spans="1:3" x14ac:dyDescent="0.2">
      <c r="A14" s="1"/>
    </row>
    <row r="15" spans="1:3" x14ac:dyDescent="0.2">
      <c r="A15" s="1"/>
    </row>
    <row r="16" spans="1:3" x14ac:dyDescent="0.2">
      <c r="A1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3B99057C93D041A495DB2ACCB59259" ma:contentTypeVersion="7" ma:contentTypeDescription="Create a new document." ma:contentTypeScope="" ma:versionID="55fee22d5f706d01a72848639d7f98c4">
  <xsd:schema xmlns:xsd="http://www.w3.org/2001/XMLSchema" xmlns:xs="http://www.w3.org/2001/XMLSchema" xmlns:p="http://schemas.microsoft.com/office/2006/metadata/properties" xmlns:ns3="bd167b07-984d-4749-bd2a-7802c02c0aaa" xmlns:ns4="a01413a1-9397-40f2-a67e-c16318d007a4" targetNamespace="http://schemas.microsoft.com/office/2006/metadata/properties" ma:root="true" ma:fieldsID="025a11d1e52fb7c7e008e349dbb7464a" ns3:_="" ns4:_="">
    <xsd:import namespace="bd167b07-984d-4749-bd2a-7802c02c0aaa"/>
    <xsd:import namespace="a01413a1-9397-40f2-a67e-c16318d007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67b07-984d-4749-bd2a-7802c02c0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413a1-9397-40f2-a67e-c16318d007a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167b07-984d-4749-bd2a-7802c02c0aa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4FDCBA-1C53-4B14-9C86-3A2EEF96EC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167b07-984d-4749-bd2a-7802c02c0aaa"/>
    <ds:schemaRef ds:uri="a01413a1-9397-40f2-a67e-c16318d007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01C41B-3E9B-4735-AD19-8423760EBA1B}">
  <ds:schemaRefs>
    <ds:schemaRef ds:uri="a01413a1-9397-40f2-a67e-c16318d007a4"/>
    <ds:schemaRef ds:uri="bd167b07-984d-4749-bd2a-7802c02c0aaa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8181A8D-4A89-4923-B601-EC07585B35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and BW</vt:lpstr>
      <vt:lpstr>Pull In voltage</vt:lpstr>
      <vt:lpstr>Y Mass and Length</vt:lpstr>
      <vt:lpstr>Spring Constant Y</vt:lpstr>
      <vt:lpstr>Size of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Vicky Wing Yue</dc:creator>
  <cp:lastModifiedBy>Xiao, Andy</cp:lastModifiedBy>
  <dcterms:created xsi:type="dcterms:W3CDTF">2024-04-13T17:47:01Z</dcterms:created>
  <dcterms:modified xsi:type="dcterms:W3CDTF">2024-04-21T19:01:27Z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0x010100923B99057C93D041A495DB2ACCB59259</vt:lpwstr>
  </property>
</Properties>
</file>