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ky\Dropbox\PC (3)\Documents\University of Pennsylvania\Spring 2024\MEAM 5290 MEMS\"/>
    </mc:Choice>
  </mc:AlternateContent>
  <xr:revisionPtr revIDLastSave="0" documentId="8_{2E6ACB3F-5400-4DF6-906F-BB87BA205DE2}" xr6:coauthVersionLast="47" xr6:coauthVersionMax="47" xr10:uidLastSave="{00000000-0000-0000-0000-000000000000}"/>
  <bookViews>
    <workbookView xWindow="-110" yWindow="-110" windowWidth="25820" windowHeight="13900" tabRatio="709" activeTab="5" xr2:uid="{6AC4F300-DA83-4B1B-B37C-9F59A537128D}"/>
  </bookViews>
  <sheets>
    <sheet name="Sensitivity and BW" sheetId="1" r:id="rId1"/>
    <sheet name="Y Mass and Length" sheetId="2" r:id="rId2"/>
    <sheet name="Size of Y" sheetId="5" r:id="rId3"/>
    <sheet name="Spring Constant Y" sheetId="3" r:id="rId4"/>
    <sheet name="Size of X" sheetId="6" r:id="rId5"/>
    <sheet name="Spring Constant X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6" i="6"/>
  <c r="I6" i="6"/>
  <c r="K7" i="3"/>
  <c r="K6" i="7"/>
  <c r="K8" i="7"/>
  <c r="K9" i="7"/>
  <c r="K10" i="7"/>
  <c r="K11" i="7"/>
  <c r="K12" i="7"/>
  <c r="K13" i="7"/>
  <c r="K5" i="7"/>
  <c r="K6" i="3"/>
  <c r="K8" i="3"/>
  <c r="K9" i="3"/>
  <c r="K10" i="3"/>
  <c r="K11" i="3"/>
  <c r="K12" i="3"/>
  <c r="K13" i="3"/>
  <c r="K5" i="3"/>
  <c r="I7" i="3"/>
  <c r="A7" i="2"/>
  <c r="G4" i="6"/>
  <c r="G5" i="6"/>
  <c r="G7" i="6"/>
  <c r="G8" i="6"/>
  <c r="G9" i="6"/>
  <c r="G10" i="6"/>
  <c r="G11" i="6"/>
  <c r="G12" i="6"/>
  <c r="C3" i="1"/>
  <c r="C4" i="1"/>
  <c r="C5" i="1"/>
  <c r="C6" i="1"/>
  <c r="C7" i="1"/>
  <c r="P7" i="1" s="1"/>
  <c r="Q7" i="1" s="1"/>
  <c r="C8" i="1"/>
  <c r="C9" i="1"/>
  <c r="C10" i="1"/>
  <c r="C11" i="1"/>
  <c r="P8" i="1"/>
  <c r="Q8" i="1" s="1"/>
  <c r="P9" i="1"/>
  <c r="Q9" i="1" s="1"/>
  <c r="P10" i="1"/>
  <c r="Q10" i="1" s="1"/>
  <c r="F4" i="1"/>
  <c r="F5" i="1"/>
  <c r="F6" i="1"/>
  <c r="F7" i="1"/>
  <c r="F9" i="5" s="1"/>
  <c r="F8" i="1"/>
  <c r="F10" i="5" s="1"/>
  <c r="F9" i="1"/>
  <c r="F11" i="5" s="1"/>
  <c r="F10" i="1"/>
  <c r="F12" i="5" s="1"/>
  <c r="F11" i="1"/>
  <c r="F13" i="5" s="1"/>
  <c r="F3" i="1"/>
  <c r="O3" i="1" s="1"/>
  <c r="I4" i="1"/>
  <c r="I6" i="1"/>
  <c r="I7" i="1"/>
  <c r="I8" i="1"/>
  <c r="I9" i="1"/>
  <c r="I10" i="1"/>
  <c r="I11" i="1"/>
  <c r="I3" i="1"/>
  <c r="P3" i="1" s="1"/>
  <c r="Q3" i="1" s="1"/>
  <c r="P4" i="1"/>
  <c r="Q4" i="1" s="1"/>
  <c r="P6" i="1"/>
  <c r="Q6" i="1" s="1"/>
  <c r="X6" i="1"/>
  <c r="A6" i="7"/>
  <c r="A7" i="7"/>
  <c r="B7" i="7" s="1"/>
  <c r="C7" i="7" s="1"/>
  <c r="K7" i="7" s="1"/>
  <c r="A8" i="7"/>
  <c r="B8" i="7" s="1"/>
  <c r="A9" i="7"/>
  <c r="B9" i="7" s="1"/>
  <c r="C9" i="7" s="1"/>
  <c r="A10" i="7"/>
  <c r="B10" i="7" s="1"/>
  <c r="C10" i="7" s="1"/>
  <c r="A11" i="7"/>
  <c r="B11" i="7" s="1"/>
  <c r="C11" i="7" s="1"/>
  <c r="A12" i="7"/>
  <c r="B12" i="7" s="1"/>
  <c r="A13" i="7"/>
  <c r="B13" i="7" s="1"/>
  <c r="C13" i="7" s="1"/>
  <c r="A5" i="7"/>
  <c r="B5" i="7" s="1"/>
  <c r="C5" i="7" s="1"/>
  <c r="F13" i="7"/>
  <c r="F12" i="7"/>
  <c r="F11" i="7"/>
  <c r="F10" i="7"/>
  <c r="F9" i="7"/>
  <c r="F8" i="7"/>
  <c r="F7" i="7"/>
  <c r="F6" i="7"/>
  <c r="B6" i="7"/>
  <c r="C6" i="7" s="1"/>
  <c r="F5" i="7"/>
  <c r="A4" i="7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F8" i="3"/>
  <c r="A8" i="3"/>
  <c r="B8" i="3" s="1"/>
  <c r="C8" i="3" s="1"/>
  <c r="D8" i="3" s="1"/>
  <c r="A7" i="6"/>
  <c r="F8" i="5"/>
  <c r="B8" i="5"/>
  <c r="G8" i="5" s="1"/>
  <c r="A8" i="5"/>
  <c r="E8" i="2"/>
  <c r="B8" i="2"/>
  <c r="A8" i="2"/>
  <c r="A9" i="2"/>
  <c r="A10" i="2"/>
  <c r="A11" i="2"/>
  <c r="A12" i="2"/>
  <c r="A13" i="2"/>
  <c r="S6" i="1"/>
  <c r="G6" i="1"/>
  <c r="A12" i="6"/>
  <c r="A11" i="6"/>
  <c r="A10" i="6"/>
  <c r="A9" i="6"/>
  <c r="A8" i="6"/>
  <c r="A6" i="6"/>
  <c r="A5" i="6"/>
  <c r="F6" i="5"/>
  <c r="F7" i="5"/>
  <c r="F5" i="5"/>
  <c r="B5" i="5"/>
  <c r="E5" i="2"/>
  <c r="A5" i="2"/>
  <c r="S5" i="1"/>
  <c r="O5" i="1"/>
  <c r="G5" i="1"/>
  <c r="X5" i="1"/>
  <c r="A4" i="6"/>
  <c r="A6" i="2"/>
  <c r="S4" i="1"/>
  <c r="S7" i="1"/>
  <c r="S8" i="1"/>
  <c r="S9" i="1"/>
  <c r="S10" i="1"/>
  <c r="S11" i="1"/>
  <c r="S3" i="1"/>
  <c r="B3" i="6"/>
  <c r="F6" i="3"/>
  <c r="B6" i="5"/>
  <c r="B7" i="5"/>
  <c r="B9" i="5"/>
  <c r="B10" i="5"/>
  <c r="B11" i="5"/>
  <c r="B12" i="5"/>
  <c r="B13" i="5"/>
  <c r="A6" i="5"/>
  <c r="A7" i="5"/>
  <c r="A9" i="5"/>
  <c r="A10" i="5"/>
  <c r="A11" i="5"/>
  <c r="A12" i="5"/>
  <c r="A13" i="5"/>
  <c r="A5" i="5"/>
  <c r="X4" i="1"/>
  <c r="X7" i="1"/>
  <c r="X8" i="1"/>
  <c r="X9" i="1"/>
  <c r="X10" i="1"/>
  <c r="X11" i="1"/>
  <c r="A6" i="3"/>
  <c r="B6" i="3" s="1"/>
  <c r="C6" i="3" s="1"/>
  <c r="D6" i="3" s="1"/>
  <c r="F7" i="3"/>
  <c r="F9" i="3"/>
  <c r="F10" i="3"/>
  <c r="F11" i="3"/>
  <c r="F12" i="3"/>
  <c r="F13" i="3"/>
  <c r="F5" i="3"/>
  <c r="A13" i="3"/>
  <c r="B13" i="3" s="1"/>
  <c r="C13" i="3" s="1"/>
  <c r="D13" i="3" s="1"/>
  <c r="A7" i="3"/>
  <c r="A9" i="3"/>
  <c r="B9" i="3" s="1"/>
  <c r="C9" i="3" s="1"/>
  <c r="D9" i="3" s="1"/>
  <c r="A10" i="3"/>
  <c r="B10" i="3" s="1"/>
  <c r="C10" i="3" s="1"/>
  <c r="D10" i="3" s="1"/>
  <c r="A11" i="3"/>
  <c r="B11" i="3" s="1"/>
  <c r="C11" i="3" s="1"/>
  <c r="D11" i="3" s="1"/>
  <c r="A12" i="3"/>
  <c r="B12" i="3" s="1"/>
  <c r="C12" i="3" s="1"/>
  <c r="D12" i="3" s="1"/>
  <c r="A4" i="3"/>
  <c r="A5" i="3"/>
  <c r="B5" i="3" s="1"/>
  <c r="C5" i="3" s="1"/>
  <c r="D5" i="3" s="1"/>
  <c r="B6" i="2"/>
  <c r="E6" i="2"/>
  <c r="B7" i="2"/>
  <c r="E7" i="2"/>
  <c r="B9" i="2"/>
  <c r="E9" i="2"/>
  <c r="B10" i="2"/>
  <c r="E10" i="2"/>
  <c r="B11" i="2"/>
  <c r="E11" i="2"/>
  <c r="B12" i="2"/>
  <c r="E12" i="2"/>
  <c r="B13" i="2"/>
  <c r="E13" i="2"/>
  <c r="B5" i="2"/>
  <c r="G4" i="1"/>
  <c r="G7" i="1"/>
  <c r="G8" i="1"/>
  <c r="G9" i="1"/>
  <c r="G10" i="1"/>
  <c r="G11" i="1"/>
  <c r="G3" i="1"/>
  <c r="O4" i="1"/>
  <c r="O7" i="1"/>
  <c r="O8" i="1"/>
  <c r="O9" i="1"/>
  <c r="O10" i="1"/>
  <c r="O11" i="1"/>
  <c r="P5" i="1" l="1"/>
  <c r="Q5" i="1" s="1"/>
  <c r="A16" i="2" s="1"/>
  <c r="B7" i="3"/>
  <c r="C7" i="3" s="1"/>
  <c r="G5" i="5"/>
  <c r="X3" i="1"/>
  <c r="P11" i="1"/>
  <c r="Q11" i="1" s="1"/>
  <c r="B7" i="6"/>
  <c r="C7" i="6" s="1"/>
  <c r="C8" i="2"/>
  <c r="D8" i="2" s="1"/>
  <c r="F8" i="2" s="1"/>
  <c r="C12" i="7"/>
  <c r="D12" i="7" s="1"/>
  <c r="D10" i="7"/>
  <c r="C5" i="2"/>
  <c r="D5" i="2" s="1"/>
  <c r="F5" i="2" s="1"/>
  <c r="G5" i="2" s="1"/>
  <c r="C8" i="7"/>
  <c r="D8" i="7" s="1"/>
  <c r="O6" i="1"/>
  <c r="V6" i="1" s="1"/>
  <c r="D9" i="7"/>
  <c r="D5" i="7"/>
  <c r="D6" i="7"/>
  <c r="D11" i="7"/>
  <c r="D13" i="7"/>
  <c r="D7" i="7"/>
  <c r="T6" i="1"/>
  <c r="W6" i="1" s="1"/>
  <c r="B5" i="6"/>
  <c r="C5" i="6" s="1"/>
  <c r="T11" i="1"/>
  <c r="W11" i="1" s="1"/>
  <c r="B11" i="6"/>
  <c r="C11" i="6" s="1"/>
  <c r="B10" i="6"/>
  <c r="C10" i="6" s="1"/>
  <c r="B9" i="6"/>
  <c r="C9" i="6" s="1"/>
  <c r="B8" i="6"/>
  <c r="C8" i="6" s="1"/>
  <c r="U7" i="1"/>
  <c r="U3" i="1"/>
  <c r="G11" i="5"/>
  <c r="G9" i="5"/>
  <c r="G13" i="5"/>
  <c r="G12" i="5"/>
  <c r="G10" i="5"/>
  <c r="C10" i="2"/>
  <c r="D10" i="2" s="1"/>
  <c r="F10" i="2" s="1"/>
  <c r="G6" i="5"/>
  <c r="C12" i="2"/>
  <c r="D12" i="2" s="1"/>
  <c r="F12" i="2" s="1"/>
  <c r="G7" i="5"/>
  <c r="I7" i="5" s="1"/>
  <c r="C9" i="2"/>
  <c r="D9" i="2" s="1"/>
  <c r="F9" i="2" s="1"/>
  <c r="C13" i="2"/>
  <c r="D13" i="2" s="1"/>
  <c r="F13" i="2" s="1"/>
  <c r="C7" i="2"/>
  <c r="C6" i="2"/>
  <c r="D6" i="2" s="1"/>
  <c r="F6" i="2" s="1"/>
  <c r="C11" i="2"/>
  <c r="D11" i="2" s="1"/>
  <c r="F11" i="2" s="1"/>
  <c r="T5" i="1" l="1"/>
  <c r="A17" i="2" s="1"/>
  <c r="V5" i="1"/>
  <c r="D7" i="3"/>
  <c r="U4" i="1"/>
  <c r="U6" i="1"/>
  <c r="D7" i="2"/>
  <c r="F7" i="2" s="1"/>
  <c r="H7" i="5" s="1"/>
  <c r="J7" i="5" s="1"/>
  <c r="V10" i="1"/>
  <c r="T7" i="1"/>
  <c r="W7" i="1" s="1"/>
  <c r="G8" i="2"/>
  <c r="H8" i="3" s="1"/>
  <c r="I8" i="3" s="1"/>
  <c r="H8" i="5"/>
  <c r="I8" i="5" s="1"/>
  <c r="J8" i="5" s="1"/>
  <c r="L8" i="7" s="1"/>
  <c r="M8" i="7" s="1"/>
  <c r="H5" i="5"/>
  <c r="I5" i="5" s="1"/>
  <c r="B6" i="6"/>
  <c r="C6" i="6" s="1"/>
  <c r="V7" i="1"/>
  <c r="U8" i="1"/>
  <c r="T9" i="1"/>
  <c r="W9" i="1" s="1"/>
  <c r="U11" i="1"/>
  <c r="U5" i="1"/>
  <c r="V11" i="1"/>
  <c r="T10" i="1"/>
  <c r="W10" i="1" s="1"/>
  <c r="B12" i="6"/>
  <c r="C12" i="6" s="1"/>
  <c r="V4" i="1"/>
  <c r="V8" i="1"/>
  <c r="U9" i="1"/>
  <c r="W5" i="1"/>
  <c r="U10" i="1"/>
  <c r="T8" i="1"/>
  <c r="W8" i="1" s="1"/>
  <c r="V9" i="1"/>
  <c r="T4" i="1"/>
  <c r="W4" i="1" s="1"/>
  <c r="B4" i="6"/>
  <c r="C4" i="6" s="1"/>
  <c r="V3" i="1"/>
  <c r="T3" i="1"/>
  <c r="W3" i="1" s="1"/>
  <c r="G6" i="2"/>
  <c r="H6" i="3" s="1"/>
  <c r="I6" i="3" s="1"/>
  <c r="H6" i="5"/>
  <c r="I6" i="5" s="1"/>
  <c r="J6" i="5" s="1"/>
  <c r="L6" i="7" s="1"/>
  <c r="M6" i="7" s="1"/>
  <c r="G13" i="2"/>
  <c r="H13" i="3" s="1"/>
  <c r="I13" i="3" s="1"/>
  <c r="H13" i="5"/>
  <c r="I13" i="5" s="1"/>
  <c r="J13" i="5" s="1"/>
  <c r="L13" i="7" s="1"/>
  <c r="M13" i="7" s="1"/>
  <c r="G12" i="2"/>
  <c r="H12" i="3" s="1"/>
  <c r="I12" i="3" s="1"/>
  <c r="H12" i="5"/>
  <c r="I12" i="5" s="1"/>
  <c r="J12" i="5" s="1"/>
  <c r="L12" i="7" s="1"/>
  <c r="M12" i="7" s="1"/>
  <c r="G9" i="2"/>
  <c r="H9" i="3" s="1"/>
  <c r="I9" i="3" s="1"/>
  <c r="H9" i="5"/>
  <c r="I9" i="5" s="1"/>
  <c r="J9" i="5" s="1"/>
  <c r="L9" i="7" s="1"/>
  <c r="M9" i="7" s="1"/>
  <c r="G11" i="2"/>
  <c r="H11" i="3" s="1"/>
  <c r="I11" i="3" s="1"/>
  <c r="H11" i="5"/>
  <c r="I11" i="5" s="1"/>
  <c r="J11" i="5" s="1"/>
  <c r="L11" i="7" s="1"/>
  <c r="M11" i="7" s="1"/>
  <c r="G10" i="2"/>
  <c r="H10" i="3" s="1"/>
  <c r="I10" i="3" s="1"/>
  <c r="H10" i="5"/>
  <c r="I10" i="5" s="1"/>
  <c r="J10" i="5" s="1"/>
  <c r="L10" i="7" s="1"/>
  <c r="M10" i="7" s="1"/>
  <c r="G7" i="2" l="1"/>
  <c r="H7" i="3" s="1"/>
  <c r="J5" i="5"/>
  <c r="F6" i="6"/>
  <c r="L7" i="7"/>
  <c r="M7" i="7" s="1"/>
  <c r="L8" i="3"/>
  <c r="M8" i="3" s="1"/>
  <c r="F7" i="6"/>
  <c r="F8" i="6"/>
  <c r="L9" i="3"/>
  <c r="M9" i="3" s="1"/>
  <c r="F12" i="6"/>
  <c r="L13" i="3"/>
  <c r="M13" i="3" s="1"/>
  <c r="F10" i="6"/>
  <c r="L11" i="3"/>
  <c r="M11" i="3" s="1"/>
  <c r="L7" i="3"/>
  <c r="M7" i="3" s="1"/>
  <c r="F11" i="6"/>
  <c r="L12" i="3"/>
  <c r="M12" i="3" s="1"/>
  <c r="F9" i="6"/>
  <c r="L10" i="3"/>
  <c r="M10" i="3" s="1"/>
  <c r="F5" i="6"/>
  <c r="L6" i="3"/>
  <c r="M6" i="3" s="1"/>
  <c r="H5" i="3"/>
  <c r="I5" i="3" s="1"/>
  <c r="J6" i="6" l="1"/>
  <c r="H6" i="6"/>
  <c r="K6" i="6"/>
  <c r="H7" i="7" s="1"/>
  <c r="I7" i="7" s="1"/>
  <c r="L5" i="7"/>
  <c r="M5" i="7" s="1"/>
  <c r="L5" i="3"/>
  <c r="M5" i="3" s="1"/>
  <c r="F4" i="6"/>
  <c r="I4" i="6" s="1"/>
  <c r="I7" i="6"/>
  <c r="J7" i="6"/>
  <c r="K7" i="6"/>
  <c r="H8" i="7" s="1"/>
  <c r="I8" i="7" s="1"/>
  <c r="H7" i="6"/>
  <c r="I9" i="6"/>
  <c r="K9" i="6"/>
  <c r="H10" i="7" s="1"/>
  <c r="I10" i="7" s="1"/>
  <c r="H9" i="6"/>
  <c r="J9" i="6"/>
  <c r="H12" i="6"/>
  <c r="I12" i="6"/>
  <c r="K12" i="6"/>
  <c r="H13" i="7" s="1"/>
  <c r="I13" i="7" s="1"/>
  <c r="J12" i="6"/>
  <c r="H5" i="6"/>
  <c r="I5" i="6"/>
  <c r="K5" i="6"/>
  <c r="H6" i="7" s="1"/>
  <c r="I6" i="7" s="1"/>
  <c r="J5" i="6"/>
  <c r="I11" i="6"/>
  <c r="K11" i="6"/>
  <c r="H12" i="7" s="1"/>
  <c r="I12" i="7" s="1"/>
  <c r="H11" i="6"/>
  <c r="J11" i="6"/>
  <c r="L11" i="6" s="1"/>
  <c r="I10" i="6"/>
  <c r="H10" i="6"/>
  <c r="K10" i="6"/>
  <c r="H11" i="7" s="1"/>
  <c r="I11" i="7" s="1"/>
  <c r="J10" i="6"/>
  <c r="I8" i="6"/>
  <c r="K8" i="6"/>
  <c r="H9" i="7" s="1"/>
  <c r="I9" i="7" s="1"/>
  <c r="H8" i="6"/>
  <c r="J8" i="6"/>
  <c r="M6" i="6" l="1"/>
  <c r="N6" i="6" s="1"/>
  <c r="O6" i="6" s="1"/>
  <c r="P6" i="6" s="1"/>
  <c r="L6" i="6"/>
  <c r="L5" i="6"/>
  <c r="M10" i="6"/>
  <c r="N10" i="6" s="1"/>
  <c r="O10" i="6" s="1"/>
  <c r="P10" i="6" s="1"/>
  <c r="L10" i="6"/>
  <c r="M9" i="6"/>
  <c r="N9" i="6" s="1"/>
  <c r="O9" i="6" s="1"/>
  <c r="P9" i="6" s="1"/>
  <c r="L9" i="6"/>
  <c r="K4" i="6"/>
  <c r="H5" i="7" s="1"/>
  <c r="I5" i="7" s="1"/>
  <c r="J4" i="6"/>
  <c r="H4" i="6"/>
  <c r="M8" i="6"/>
  <c r="N8" i="6" s="1"/>
  <c r="O8" i="6" s="1"/>
  <c r="P8" i="6" s="1"/>
  <c r="L8" i="6"/>
  <c r="L12" i="6"/>
  <c r="L7" i="6"/>
  <c r="M7" i="6"/>
  <c r="N7" i="6" s="1"/>
  <c r="O7" i="6" s="1"/>
  <c r="P7" i="6" s="1"/>
  <c r="M5" i="6"/>
  <c r="N5" i="6" s="1"/>
  <c r="M11" i="6"/>
  <c r="N11" i="6" s="1"/>
  <c r="M12" i="6"/>
  <c r="N12" i="6" s="1"/>
  <c r="L4" i="6" l="1"/>
  <c r="M4" i="6"/>
  <c r="N4" i="6" s="1"/>
  <c r="O4" i="6" s="1"/>
  <c r="P4" i="6" s="1"/>
  <c r="O5" i="6"/>
  <c r="P5" i="6" s="1"/>
  <c r="O12" i="6"/>
  <c r="P12" i="6" s="1"/>
  <c r="O11" i="6"/>
  <c r="P11" i="6" s="1"/>
</calcChain>
</file>

<file path=xl/sharedStrings.xml><?xml version="1.0" encoding="utf-8"?>
<sst xmlns="http://schemas.openxmlformats.org/spreadsheetml/2006/main" count="84" uniqueCount="70">
  <si>
    <t>Bias Voltage(Vb)</t>
  </si>
  <si>
    <t>Q factor</t>
  </si>
  <si>
    <t>angular vel</t>
  </si>
  <si>
    <t>x0</t>
  </si>
  <si>
    <t>yo</t>
  </si>
  <si>
    <t>current</t>
  </si>
  <si>
    <t>sensitivity</t>
  </si>
  <si>
    <t>BW(Hz)</t>
  </si>
  <si>
    <t>at BW 50Hz</t>
  </si>
  <si>
    <t>Capacitance Y (Co)</t>
  </si>
  <si>
    <t>width Y</t>
  </si>
  <si>
    <t>length Y</t>
  </si>
  <si>
    <t>gap Y</t>
  </si>
  <si>
    <t>spring constant (ky)</t>
  </si>
  <si>
    <t>gap X</t>
  </si>
  <si>
    <t>width X(h)</t>
  </si>
  <si>
    <t>length X (x)</t>
  </si>
  <si>
    <t>ky</t>
  </si>
  <si>
    <t>mass y</t>
  </si>
  <si>
    <t>PolySi density(kg/m^3)</t>
  </si>
  <si>
    <t>Vol y</t>
  </si>
  <si>
    <t>Area Y</t>
  </si>
  <si>
    <t>length</t>
  </si>
  <si>
    <t>k parallel</t>
  </si>
  <si>
    <t>k series</t>
  </si>
  <si>
    <t>Young's Modulus (Pa)</t>
  </si>
  <si>
    <t>width</t>
  </si>
  <si>
    <t>height</t>
  </si>
  <si>
    <t>k calculated</t>
  </si>
  <si>
    <t>max length</t>
  </si>
  <si>
    <t>work or not</t>
  </si>
  <si>
    <t>Nx</t>
  </si>
  <si>
    <t>Ny</t>
  </si>
  <si>
    <t>Does Pull In?</t>
  </si>
  <si>
    <t>PULL IN VOLTAGE</t>
  </si>
  <si>
    <t>Width Y</t>
  </si>
  <si>
    <t>small hole length</t>
  </si>
  <si>
    <t>Small hole total thickness</t>
  </si>
  <si>
    <t>Small hole Area</t>
  </si>
  <si>
    <t>Rotor Thickness</t>
  </si>
  <si>
    <t>Stator Thickness</t>
  </si>
  <si>
    <t>Mass Area</t>
  </si>
  <si>
    <t>Large Area</t>
  </si>
  <si>
    <t>Large Area Length</t>
  </si>
  <si>
    <t>Spring constant (kx)</t>
  </si>
  <si>
    <t>x0 round up</t>
  </si>
  <si>
    <t>Buffer on X</t>
  </si>
  <si>
    <t>Buffer on Y</t>
  </si>
  <si>
    <t>Mass Y Length</t>
  </si>
  <si>
    <t>Total X</t>
  </si>
  <si>
    <t>Total Y</t>
  </si>
  <si>
    <t>Total Increased Mass</t>
  </si>
  <si>
    <t>Total Mass</t>
  </si>
  <si>
    <t>Spring Constant(kx)</t>
  </si>
  <si>
    <t>Area of Total Mass</t>
  </si>
  <si>
    <t>natural freq (Hz)</t>
  </si>
  <si>
    <t>natural freq(wo)</t>
  </si>
  <si>
    <t>k_total</t>
  </si>
  <si>
    <t>n</t>
  </si>
  <si>
    <t>Length of Total Mass</t>
  </si>
  <si>
    <t>Clearness Thickness</t>
  </si>
  <si>
    <t>Natural Freq (rad/s)</t>
  </si>
  <si>
    <t>Inner X</t>
  </si>
  <si>
    <t>Inner Y</t>
  </si>
  <si>
    <t>Total Area Covered</t>
  </si>
  <si>
    <t>F_coriolis</t>
  </si>
  <si>
    <t>F_drive</t>
  </si>
  <si>
    <t>Vin</t>
  </si>
  <si>
    <t>Com drive distance</t>
  </si>
  <si>
    <t>permitivity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</si>
</sst>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8151-11EF-45BA-BEC0-DBF29BE11AA5}">
  <dimension ref="A1:X224"/>
  <sheetViews>
    <sheetView zoomScale="120" zoomScaleNormal="83" workbookViewId="0">
      <selection activeCell="L5" sqref="L5"/>
    </sheetView>
  </sheetViews>
  <sheetFormatPr defaultColWidth="8.81640625" defaultRowHeight="14.5" x14ac:dyDescent="0.35"/>
  <cols>
    <col min="1" max="1" width="9.453125" bestFit="1" customWidth="1"/>
    <col min="2" max="2" width="14.1796875" bestFit="1" customWidth="1"/>
    <col min="3" max="3" width="14.1796875" customWidth="1"/>
    <col min="4" max="5" width="8" bestFit="1" customWidth="1"/>
    <col min="8" max="8" width="9.6328125" bestFit="1" customWidth="1"/>
    <col min="12" max="12" width="16.81640625" bestFit="1" customWidth="1"/>
    <col min="13" max="13" width="16.6328125" style="1" bestFit="1" customWidth="1"/>
    <col min="14" max="14" width="16.453125" style="1" bestFit="1" customWidth="1"/>
    <col min="15" max="15" width="16.453125" bestFit="1" customWidth="1"/>
    <col min="16" max="16" width="16.453125" customWidth="1"/>
    <col min="17" max="17" width="8.36328125" bestFit="1" customWidth="1"/>
    <col min="18" max="18" width="8.36328125" customWidth="1"/>
    <col min="19" max="19" width="8.36328125" bestFit="1" customWidth="1"/>
    <col min="20" max="20" width="9.453125" customWidth="1"/>
    <col min="23" max="23" width="11.1796875" bestFit="1" customWidth="1"/>
    <col min="24" max="24" width="15.1796875" bestFit="1" customWidth="1"/>
  </cols>
  <sheetData>
    <row r="1" spans="1:24" x14ac:dyDescent="0.35">
      <c r="V1" t="s">
        <v>8</v>
      </c>
    </row>
    <row r="2" spans="1:24" x14ac:dyDescent="0.35">
      <c r="A2" t="s">
        <v>2</v>
      </c>
      <c r="B2" t="s">
        <v>0</v>
      </c>
      <c r="C2" t="s">
        <v>67</v>
      </c>
      <c r="D2" t="s">
        <v>10</v>
      </c>
      <c r="E2" t="s">
        <v>11</v>
      </c>
      <c r="F2" t="s">
        <v>12</v>
      </c>
      <c r="G2" t="s">
        <v>15</v>
      </c>
      <c r="H2" t="s">
        <v>16</v>
      </c>
      <c r="I2" t="s">
        <v>14</v>
      </c>
      <c r="J2" t="s">
        <v>31</v>
      </c>
      <c r="K2" t="s">
        <v>32</v>
      </c>
      <c r="L2" t="s">
        <v>44</v>
      </c>
      <c r="M2" s="1" t="s">
        <v>13</v>
      </c>
      <c r="N2" s="1" t="s">
        <v>55</v>
      </c>
      <c r="O2" t="s">
        <v>9</v>
      </c>
      <c r="P2" t="s">
        <v>66</v>
      </c>
      <c r="Q2" t="s">
        <v>3</v>
      </c>
      <c r="R2" t="s">
        <v>7</v>
      </c>
      <c r="S2" t="s">
        <v>1</v>
      </c>
      <c r="T2" t="s">
        <v>4</v>
      </c>
      <c r="U2" t="s">
        <v>5</v>
      </c>
      <c r="V2" t="s">
        <v>6</v>
      </c>
      <c r="W2" t="s">
        <v>33</v>
      </c>
      <c r="X2" t="s">
        <v>34</v>
      </c>
    </row>
    <row r="3" spans="1:24" x14ac:dyDescent="0.35">
      <c r="A3">
        <v>1</v>
      </c>
      <c r="B3">
        <v>15</v>
      </c>
      <c r="C3">
        <f>B3/10</f>
        <v>1.5</v>
      </c>
      <c r="D3" s="1">
        <v>2.0000000000000002E-5</v>
      </c>
      <c r="E3" s="1">
        <v>1E-4</v>
      </c>
      <c r="F3" s="1">
        <f>D3/20</f>
        <v>1.0000000000000002E-6</v>
      </c>
      <c r="G3" s="1">
        <f>D3</f>
        <v>2.0000000000000002E-5</v>
      </c>
      <c r="H3" s="1"/>
      <c r="I3" s="1">
        <f>D3/20</f>
        <v>1.0000000000000002E-6</v>
      </c>
      <c r="J3" s="1">
        <v>19</v>
      </c>
      <c r="K3" s="1">
        <v>6</v>
      </c>
      <c r="L3" s="1">
        <v>80</v>
      </c>
      <c r="M3" s="1">
        <v>70</v>
      </c>
      <c r="N3" s="1">
        <v>10000</v>
      </c>
      <c r="O3" s="1">
        <f>0.000000000008854*$E3*$D3/$F3</f>
        <v>1.7707999999999998E-14</v>
      </c>
      <c r="P3" s="1">
        <f>B3*(J3-1)*$M$19*G3/I3*2*C3</f>
        <v>1.434348E-7</v>
      </c>
      <c r="Q3" s="1">
        <f>S3*P3/L3</f>
        <v>1.6299409090909089E-7</v>
      </c>
      <c r="R3" s="1">
        <v>55</v>
      </c>
      <c r="S3" s="1">
        <f>$N3/(2*R3)</f>
        <v>90.909090909090907</v>
      </c>
      <c r="T3" s="1">
        <f t="shared" ref="T3:T11" si="0">2*$S3*$Q3*$A$3/($N3*2*PI())</f>
        <v>4.7166027750821044E-10</v>
      </c>
      <c r="U3" s="1">
        <f t="shared" ref="U3:U11" si="1">$B3*4*K3*$O3/$F3*$S3*Q3</f>
        <v>9.4460706386776817E-11</v>
      </c>
      <c r="V3" s="1">
        <f t="shared" ref="V3:V11" si="2">4*$B3*$K3*$O3/$F3*$N3/(2*R3)*$Q3</f>
        <v>9.4460706386776817E-11</v>
      </c>
      <c r="W3" t="str">
        <f t="shared" ref="W3:W11" si="3">IF((F3/3)&gt;T3, "NO PULL IN", "PULL IN")</f>
        <v>NO PULL IN</v>
      </c>
      <c r="X3">
        <f t="shared" ref="X3:X11" si="4">SQRT(8*$M3*$F3^3/(27*0.00000000000885*$D3*$E3))</f>
        <v>34.231465966107017</v>
      </c>
    </row>
    <row r="4" spans="1:24" x14ac:dyDescent="0.35">
      <c r="A4">
        <v>1</v>
      </c>
      <c r="B4">
        <v>30</v>
      </c>
      <c r="C4">
        <f t="shared" ref="C4:C11" si="5">B4/10</f>
        <v>3</v>
      </c>
      <c r="D4" s="1">
        <v>4.0000000000000003E-5</v>
      </c>
      <c r="E4" s="1">
        <v>1E-4</v>
      </c>
      <c r="F4" s="1">
        <f t="shared" ref="F4:F11" si="6">D4/20</f>
        <v>2.0000000000000003E-6</v>
      </c>
      <c r="G4" s="1">
        <f t="shared" ref="G4:G11" si="7">D4</f>
        <v>4.0000000000000003E-5</v>
      </c>
      <c r="H4" s="1"/>
      <c r="I4" s="1">
        <f t="shared" ref="I4:I11" si="8">D4/20</f>
        <v>2.0000000000000003E-6</v>
      </c>
      <c r="J4" s="1">
        <v>19</v>
      </c>
      <c r="K4" s="1">
        <v>6</v>
      </c>
      <c r="L4" s="1">
        <v>80</v>
      </c>
      <c r="M4" s="1">
        <v>70</v>
      </c>
      <c r="N4" s="1">
        <v>30000</v>
      </c>
      <c r="O4" s="1">
        <f t="shared" ref="O4:O11" si="9">0.000000000008854*$E4*$D4/$F4</f>
        <v>1.7707999999999998E-14</v>
      </c>
      <c r="P4" s="1">
        <f t="shared" ref="P4:P11" si="10">B4*(J4-1)*$M$19*G4/I4*2*C4</f>
        <v>5.7373920000000001E-7</v>
      </c>
      <c r="Q4" s="1">
        <f t="shared" ref="Q4:Q11" si="11">S4*P4/L4</f>
        <v>1.9559290909090913E-6</v>
      </c>
      <c r="R4" s="1">
        <v>55</v>
      </c>
      <c r="S4" s="1">
        <f t="shared" ref="S4:S11" si="12">$N4/(2*R4)</f>
        <v>272.72727272727275</v>
      </c>
      <c r="T4" s="1">
        <f t="shared" si="0"/>
        <v>5.6599233300985277E-9</v>
      </c>
      <c r="U4" s="1">
        <f t="shared" si="1"/>
        <v>3.4005854299239671E-9</v>
      </c>
      <c r="V4" s="1">
        <f t="shared" si="2"/>
        <v>3.4005854299239666E-9</v>
      </c>
      <c r="W4" t="str">
        <f t="shared" si="3"/>
        <v>NO PULL IN</v>
      </c>
      <c r="X4">
        <f t="shared" si="4"/>
        <v>68.462931932214033</v>
      </c>
    </row>
    <row r="5" spans="1:24" x14ac:dyDescent="0.35">
      <c r="A5" s="5">
        <v>1</v>
      </c>
      <c r="B5" s="5">
        <v>40</v>
      </c>
      <c r="C5" s="5">
        <f t="shared" si="5"/>
        <v>4</v>
      </c>
      <c r="D5" s="4">
        <v>3.4999999999999997E-5</v>
      </c>
      <c r="E5" s="4">
        <v>1.4999999999999999E-4</v>
      </c>
      <c r="F5" s="4">
        <f t="shared" si="6"/>
        <v>1.7499999999999998E-6</v>
      </c>
      <c r="G5" s="4">
        <f>D5</f>
        <v>3.4999999999999997E-5</v>
      </c>
      <c r="H5" s="4"/>
      <c r="I5" s="4">
        <f t="shared" si="8"/>
        <v>1.7499999999999998E-6</v>
      </c>
      <c r="J5" s="4">
        <v>25</v>
      </c>
      <c r="K5" s="4">
        <v>6</v>
      </c>
      <c r="L5" s="4">
        <v>80.5</v>
      </c>
      <c r="M5" s="4">
        <v>70</v>
      </c>
      <c r="N5" s="4">
        <v>10000</v>
      </c>
      <c r="O5" s="4">
        <f>0.000000000008854*$E5*$D5/$F5</f>
        <v>2.6561999999999996E-14</v>
      </c>
      <c r="P5" s="4">
        <f>B5*(J5-1)*$M$19*G5/I5*2*C5</f>
        <v>1.3599744E-6</v>
      </c>
      <c r="Q5" s="4">
        <f>S5*P5/L5</f>
        <v>1.689409192546584E-6</v>
      </c>
      <c r="R5" s="4">
        <v>50</v>
      </c>
      <c r="S5" s="4">
        <f>$N5/(2*R5)</f>
        <v>100</v>
      </c>
      <c r="T5" s="4">
        <f>2*$S5*$Q5*$A$3/($N5*2*PI())</f>
        <v>5.3775564779735281E-9</v>
      </c>
      <c r="U5" s="4">
        <f t="shared" si="1"/>
        <v>2.4616641996300266E-9</v>
      </c>
      <c r="V5" s="4">
        <f t="shared" si="2"/>
        <v>2.4616641996300266E-9</v>
      </c>
      <c r="W5" s="5" t="str">
        <f t="shared" si="3"/>
        <v>NO PULL IN</v>
      </c>
      <c r="X5" s="5">
        <f>SQRT(8*$M5*$F5^3/(27*0.00000000000885*$D5*$E5))</f>
        <v>48.912281112572828</v>
      </c>
    </row>
    <row r="6" spans="1:24" x14ac:dyDescent="0.35">
      <c r="A6" s="7">
        <v>1</v>
      </c>
      <c r="B6" s="7">
        <v>30</v>
      </c>
      <c r="C6" s="7">
        <f t="shared" si="5"/>
        <v>3</v>
      </c>
      <c r="D6" s="6">
        <v>2.0000000000000002E-5</v>
      </c>
      <c r="E6" s="6">
        <v>1E-4</v>
      </c>
      <c r="F6" s="6">
        <f t="shared" si="6"/>
        <v>1.0000000000000002E-6</v>
      </c>
      <c r="G6" s="6">
        <f>D6</f>
        <v>2.0000000000000002E-5</v>
      </c>
      <c r="H6" s="6"/>
      <c r="I6" s="6">
        <f t="shared" si="8"/>
        <v>1.0000000000000002E-6</v>
      </c>
      <c r="J6" s="6">
        <v>19</v>
      </c>
      <c r="K6" s="6">
        <v>6</v>
      </c>
      <c r="L6" s="6">
        <v>81.599999999999994</v>
      </c>
      <c r="M6" s="6">
        <v>70</v>
      </c>
      <c r="N6" s="6">
        <v>15000</v>
      </c>
      <c r="O6" s="6">
        <f>0.000000000008854*$E6*$D6/$F6</f>
        <v>1.7707999999999998E-14</v>
      </c>
      <c r="P6" s="6">
        <f t="shared" si="10"/>
        <v>5.7373920000000001E-7</v>
      </c>
      <c r="Q6" s="6">
        <f t="shared" si="11"/>
        <v>1.0546676470588238E-6</v>
      </c>
      <c r="R6" s="6">
        <v>50</v>
      </c>
      <c r="S6" s="6">
        <f>$N6/(2*R6)</f>
        <v>150</v>
      </c>
      <c r="T6" s="6">
        <f t="shared" si="0"/>
        <v>3.3571113869702049E-9</v>
      </c>
      <c r="U6" s="6">
        <f t="shared" si="1"/>
        <v>2.0170139069647059E-9</v>
      </c>
      <c r="V6" s="6">
        <f t="shared" si="2"/>
        <v>2.0170139069647059E-9</v>
      </c>
      <c r="W6" s="7" t="str">
        <f t="shared" si="3"/>
        <v>NO PULL IN</v>
      </c>
      <c r="X6" s="7">
        <f>SQRT(8*$M6*$F6^3/(27*0.00000000000885*$D6*$E6))</f>
        <v>34.231465966107017</v>
      </c>
    </row>
    <row r="7" spans="1:24" x14ac:dyDescent="0.35">
      <c r="A7">
        <v>1</v>
      </c>
      <c r="B7">
        <v>15</v>
      </c>
      <c r="C7">
        <f t="shared" si="5"/>
        <v>1.5</v>
      </c>
      <c r="D7" s="1">
        <v>4.0000000000000003E-5</v>
      </c>
      <c r="E7" s="1">
        <v>1E-4</v>
      </c>
      <c r="F7" s="1">
        <f t="shared" si="6"/>
        <v>2.0000000000000003E-6</v>
      </c>
      <c r="G7" s="1">
        <f t="shared" si="7"/>
        <v>4.0000000000000003E-5</v>
      </c>
      <c r="H7" s="1"/>
      <c r="I7" s="1">
        <f t="shared" si="8"/>
        <v>2.0000000000000003E-6</v>
      </c>
      <c r="J7" s="1">
        <v>19</v>
      </c>
      <c r="K7" s="1">
        <v>6</v>
      </c>
      <c r="L7" s="1">
        <v>80</v>
      </c>
      <c r="M7" s="1">
        <v>70</v>
      </c>
      <c r="N7" s="1">
        <v>30000</v>
      </c>
      <c r="O7" s="1">
        <f t="shared" si="9"/>
        <v>1.7707999999999998E-14</v>
      </c>
      <c r="P7" s="1">
        <f t="shared" si="10"/>
        <v>1.434348E-7</v>
      </c>
      <c r="Q7" s="1">
        <f t="shared" si="11"/>
        <v>4.8898227272727282E-7</v>
      </c>
      <c r="R7" s="1">
        <v>55</v>
      </c>
      <c r="S7" s="1">
        <f t="shared" si="12"/>
        <v>272.72727272727275</v>
      </c>
      <c r="T7" s="1">
        <f t="shared" si="0"/>
        <v>1.4149808325246319E-9</v>
      </c>
      <c r="U7" s="1">
        <f t="shared" si="1"/>
        <v>4.2507317874049588E-10</v>
      </c>
      <c r="V7" s="1">
        <f t="shared" si="2"/>
        <v>4.2507317874049583E-10</v>
      </c>
      <c r="W7" t="str">
        <f t="shared" si="3"/>
        <v>NO PULL IN</v>
      </c>
      <c r="X7">
        <f t="shared" si="4"/>
        <v>68.462931932214033</v>
      </c>
    </row>
    <row r="8" spans="1:24" x14ac:dyDescent="0.35">
      <c r="A8">
        <v>1</v>
      </c>
      <c r="B8">
        <v>10</v>
      </c>
      <c r="C8">
        <f t="shared" si="5"/>
        <v>1</v>
      </c>
      <c r="D8" s="1">
        <v>5.0000000000000002E-5</v>
      </c>
      <c r="E8" s="1">
        <v>1.4999999999999999E-4</v>
      </c>
      <c r="F8" s="1">
        <f t="shared" si="6"/>
        <v>2.5000000000000002E-6</v>
      </c>
      <c r="G8" s="1">
        <f t="shared" si="7"/>
        <v>5.0000000000000002E-5</v>
      </c>
      <c r="H8" s="1"/>
      <c r="I8" s="1">
        <f t="shared" si="8"/>
        <v>2.5000000000000002E-6</v>
      </c>
      <c r="J8" s="1">
        <v>19</v>
      </c>
      <c r="K8" s="1">
        <v>6</v>
      </c>
      <c r="L8" s="1">
        <v>80</v>
      </c>
      <c r="M8" s="1">
        <v>70</v>
      </c>
      <c r="N8" s="1">
        <v>30000</v>
      </c>
      <c r="O8" s="1">
        <f t="shared" si="9"/>
        <v>2.6561999999999996E-14</v>
      </c>
      <c r="P8" s="1">
        <f t="shared" si="10"/>
        <v>6.37488E-8</v>
      </c>
      <c r="Q8" s="1">
        <f t="shared" si="11"/>
        <v>2.1732545454545457E-7</v>
      </c>
      <c r="R8" s="1">
        <v>55</v>
      </c>
      <c r="S8" s="1">
        <f t="shared" si="12"/>
        <v>272.72727272727275</v>
      </c>
      <c r="T8" s="1">
        <f t="shared" si="0"/>
        <v>6.2888037001094753E-10</v>
      </c>
      <c r="U8" s="1">
        <f t="shared" si="1"/>
        <v>1.5113713021884298E-10</v>
      </c>
      <c r="V8" s="1">
        <f t="shared" si="2"/>
        <v>1.5113713021884298E-10</v>
      </c>
      <c r="W8" t="str">
        <f t="shared" si="3"/>
        <v>NO PULL IN</v>
      </c>
      <c r="X8">
        <f t="shared" si="4"/>
        <v>69.874687303675486</v>
      </c>
    </row>
    <row r="9" spans="1:24" x14ac:dyDescent="0.35">
      <c r="A9">
        <v>1</v>
      </c>
      <c r="B9">
        <v>5</v>
      </c>
      <c r="C9">
        <f t="shared" si="5"/>
        <v>0.5</v>
      </c>
      <c r="D9" s="1">
        <v>5.0000000000000002E-5</v>
      </c>
      <c r="E9" s="1">
        <v>2.0000000000000001E-4</v>
      </c>
      <c r="F9" s="1">
        <f t="shared" si="6"/>
        <v>2.5000000000000002E-6</v>
      </c>
      <c r="G9" s="1">
        <f t="shared" si="7"/>
        <v>5.0000000000000002E-5</v>
      </c>
      <c r="H9" s="1"/>
      <c r="I9" s="1">
        <f t="shared" si="8"/>
        <v>2.5000000000000002E-6</v>
      </c>
      <c r="J9" s="1">
        <v>19</v>
      </c>
      <c r="K9" s="1">
        <v>6</v>
      </c>
      <c r="L9" s="1">
        <v>80</v>
      </c>
      <c r="M9" s="1">
        <v>70</v>
      </c>
      <c r="N9" s="1">
        <v>30000</v>
      </c>
      <c r="O9" s="1">
        <f t="shared" si="9"/>
        <v>3.5415999999999996E-14</v>
      </c>
      <c r="P9" s="1">
        <f t="shared" si="10"/>
        <v>1.59372E-8</v>
      </c>
      <c r="Q9" s="1">
        <f t="shared" si="11"/>
        <v>5.4331363636363643E-8</v>
      </c>
      <c r="R9" s="1">
        <v>55</v>
      </c>
      <c r="S9" s="1">
        <f t="shared" si="12"/>
        <v>272.72727272727275</v>
      </c>
      <c r="T9" s="1">
        <f t="shared" si="0"/>
        <v>1.5722009250273688E-10</v>
      </c>
      <c r="U9" s="1">
        <f t="shared" si="1"/>
        <v>2.5189521703140499E-11</v>
      </c>
      <c r="V9" s="1">
        <f t="shared" si="2"/>
        <v>2.5189521703140495E-11</v>
      </c>
      <c r="W9" t="str">
        <f t="shared" si="3"/>
        <v>NO PULL IN</v>
      </c>
      <c r="X9">
        <f t="shared" si="4"/>
        <v>60.51325428647695</v>
      </c>
    </row>
    <row r="10" spans="1:24" x14ac:dyDescent="0.35">
      <c r="A10">
        <v>1</v>
      </c>
      <c r="B10">
        <v>10</v>
      </c>
      <c r="C10">
        <f t="shared" si="5"/>
        <v>1</v>
      </c>
      <c r="D10" s="1">
        <v>3.0000000000000001E-5</v>
      </c>
      <c r="E10" s="1">
        <v>2.0000000000000001E-4</v>
      </c>
      <c r="F10" s="1">
        <f t="shared" si="6"/>
        <v>1.5E-6</v>
      </c>
      <c r="G10" s="1">
        <f t="shared" si="7"/>
        <v>3.0000000000000001E-5</v>
      </c>
      <c r="H10" s="1"/>
      <c r="I10" s="1">
        <f t="shared" si="8"/>
        <v>1.5E-6</v>
      </c>
      <c r="J10" s="1">
        <v>19</v>
      </c>
      <c r="K10" s="1">
        <v>6</v>
      </c>
      <c r="L10" s="1">
        <v>80</v>
      </c>
      <c r="M10" s="1">
        <v>70</v>
      </c>
      <c r="N10" s="1">
        <v>30000</v>
      </c>
      <c r="O10" s="1">
        <f t="shared" si="9"/>
        <v>3.5416000000000003E-14</v>
      </c>
      <c r="P10" s="1">
        <f t="shared" si="10"/>
        <v>6.37488E-8</v>
      </c>
      <c r="Q10" s="1">
        <f t="shared" si="11"/>
        <v>2.1732545454545457E-7</v>
      </c>
      <c r="R10" s="1">
        <v>55</v>
      </c>
      <c r="S10" s="1">
        <f t="shared" si="12"/>
        <v>272.72727272727275</v>
      </c>
      <c r="T10" s="1">
        <f t="shared" si="0"/>
        <v>6.2888037001094753E-10</v>
      </c>
      <c r="U10" s="1">
        <f t="shared" si="1"/>
        <v>3.3586028937520672E-10</v>
      </c>
      <c r="V10" s="1">
        <f t="shared" si="2"/>
        <v>3.3586028937520672E-10</v>
      </c>
      <c r="W10" t="str">
        <f t="shared" si="3"/>
        <v>NO PULL IN</v>
      </c>
      <c r="X10">
        <f t="shared" si="4"/>
        <v>36.307952571886169</v>
      </c>
    </row>
    <row r="11" spans="1:24" s="7" customFormat="1" x14ac:dyDescent="0.35">
      <c r="A11" s="7">
        <v>1</v>
      </c>
      <c r="B11" s="7">
        <v>5</v>
      </c>
      <c r="C11" s="7">
        <f t="shared" si="5"/>
        <v>0.5</v>
      </c>
      <c r="D11" s="6">
        <v>4.0000000000000003E-5</v>
      </c>
      <c r="E11" s="6">
        <v>1.8000000000000001E-4</v>
      </c>
      <c r="F11" s="6">
        <f t="shared" si="6"/>
        <v>2.0000000000000003E-6</v>
      </c>
      <c r="G11" s="6">
        <f t="shared" si="7"/>
        <v>4.0000000000000003E-5</v>
      </c>
      <c r="H11" s="6"/>
      <c r="I11" s="6">
        <f t="shared" si="8"/>
        <v>2.0000000000000003E-6</v>
      </c>
      <c r="J11" s="6">
        <v>19</v>
      </c>
      <c r="K11" s="6">
        <v>6</v>
      </c>
      <c r="L11" s="6">
        <v>80</v>
      </c>
      <c r="M11" s="6">
        <v>70</v>
      </c>
      <c r="N11" s="6">
        <v>30000</v>
      </c>
      <c r="O11" s="6">
        <f t="shared" si="9"/>
        <v>3.1874399999999997E-14</v>
      </c>
      <c r="P11" s="6">
        <f t="shared" si="10"/>
        <v>1.59372E-8</v>
      </c>
      <c r="Q11" s="6">
        <f t="shared" si="11"/>
        <v>5.4331363636363643E-8</v>
      </c>
      <c r="R11" s="6">
        <v>55</v>
      </c>
      <c r="S11" s="6">
        <f t="shared" si="12"/>
        <v>272.72727272727275</v>
      </c>
      <c r="T11" s="6">
        <f t="shared" si="0"/>
        <v>1.5722009250273688E-10</v>
      </c>
      <c r="U11" s="6">
        <f t="shared" si="1"/>
        <v>2.8338211916033062E-11</v>
      </c>
      <c r="V11" s="6">
        <f t="shared" si="2"/>
        <v>2.8338211916033055E-11</v>
      </c>
      <c r="W11" s="7" t="str">
        <f t="shared" si="3"/>
        <v>NO PULL IN</v>
      </c>
      <c r="X11" s="7">
        <f t="shared" si="4"/>
        <v>51.029256579790534</v>
      </c>
    </row>
    <row r="12" spans="1:24" x14ac:dyDescent="0.35">
      <c r="D12" s="1"/>
      <c r="E12" s="1"/>
      <c r="F12" s="1"/>
      <c r="G12" s="1"/>
      <c r="H12" s="1"/>
      <c r="I12" s="1"/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</row>
    <row r="13" spans="1:24" x14ac:dyDescent="0.35">
      <c r="D13" s="1"/>
      <c r="E13" s="1"/>
      <c r="F13" s="1"/>
      <c r="G13" s="1"/>
      <c r="H13" s="1"/>
      <c r="I13" s="1"/>
      <c r="J13" s="1"/>
      <c r="K13" s="1"/>
      <c r="L13" s="1"/>
      <c r="O13" s="1"/>
      <c r="P13" s="1"/>
      <c r="Q13" s="1"/>
      <c r="R13" s="1"/>
      <c r="S13" s="1"/>
      <c r="T13" s="1"/>
      <c r="U13" s="1"/>
      <c r="V13" s="1"/>
    </row>
    <row r="14" spans="1:24" x14ac:dyDescent="0.35">
      <c r="D14" s="1"/>
      <c r="E14" s="1"/>
      <c r="F14" s="1"/>
      <c r="G14" s="1"/>
      <c r="H14" s="1"/>
      <c r="I14" s="1"/>
      <c r="J14" s="1"/>
      <c r="K14" s="1"/>
      <c r="L14" s="1"/>
      <c r="O14" s="1"/>
      <c r="P14" s="1"/>
      <c r="Q14" s="1"/>
      <c r="R14" s="1"/>
      <c r="S14" s="1"/>
      <c r="T14" s="1"/>
      <c r="U14" s="1"/>
      <c r="V14" s="1"/>
    </row>
    <row r="15" spans="1:24" x14ac:dyDescent="0.35">
      <c r="D15" s="1"/>
      <c r="E15" s="1"/>
      <c r="F15" s="1"/>
      <c r="G15" s="1"/>
      <c r="H15" s="1"/>
      <c r="I15" s="1"/>
      <c r="J15" s="1"/>
      <c r="K15" s="1"/>
      <c r="L15" s="1"/>
      <c r="O15" s="1"/>
      <c r="P15" s="1"/>
      <c r="Q15" s="1"/>
      <c r="R15" s="1"/>
      <c r="S15" s="1"/>
      <c r="T15" s="1"/>
      <c r="U15" s="1"/>
      <c r="V15" s="1"/>
    </row>
    <row r="16" spans="1:24" x14ac:dyDescent="0.35">
      <c r="D16" s="1"/>
      <c r="E16" s="1"/>
      <c r="F16" s="1"/>
      <c r="G16" s="1"/>
      <c r="H16" s="1"/>
      <c r="I16" s="1"/>
      <c r="O16" s="1"/>
      <c r="P16" s="1"/>
      <c r="Q16" s="1"/>
      <c r="R16" s="1"/>
      <c r="S16" s="1"/>
      <c r="T16" s="1"/>
      <c r="U16" s="1"/>
      <c r="V16" s="1"/>
    </row>
    <row r="17" spans="4:22" x14ac:dyDescent="0.35">
      <c r="D17" s="1"/>
      <c r="E17" s="1"/>
      <c r="F17" s="1"/>
      <c r="G17" s="1"/>
      <c r="H17" s="1"/>
      <c r="I17" s="1"/>
      <c r="K17" s="1"/>
      <c r="L17" s="1"/>
      <c r="O17" s="1"/>
      <c r="P17" s="1"/>
      <c r="Q17" s="1"/>
      <c r="R17" s="1"/>
      <c r="S17" s="1"/>
      <c r="T17" s="1"/>
      <c r="U17" s="1"/>
      <c r="V17" s="1"/>
    </row>
    <row r="18" spans="4:22" x14ac:dyDescent="0.35">
      <c r="D18" s="1"/>
      <c r="E18" s="1"/>
      <c r="F18" s="1"/>
      <c r="G18" s="1"/>
      <c r="H18" s="1"/>
      <c r="I18" s="1"/>
      <c r="K18" s="1"/>
      <c r="L18" s="1"/>
      <c r="M18" s="1" t="s">
        <v>69</v>
      </c>
      <c r="O18" s="1"/>
      <c r="P18" s="1"/>
      <c r="Q18" s="1"/>
      <c r="R18" s="1"/>
      <c r="S18" s="1"/>
      <c r="T18" s="1"/>
      <c r="U18" s="1"/>
      <c r="V18" s="1"/>
    </row>
    <row r="19" spans="4:22" x14ac:dyDescent="0.35">
      <c r="D19" s="1"/>
      <c r="E19" s="1"/>
      <c r="F19" s="1"/>
      <c r="G19" s="1"/>
      <c r="H19" s="1"/>
      <c r="I19" s="1"/>
      <c r="K19" s="6"/>
      <c r="L19" s="6"/>
      <c r="M19" s="1">
        <v>8.8539999999999992E-12</v>
      </c>
      <c r="O19" s="1"/>
      <c r="P19" s="1"/>
      <c r="Q19" s="1"/>
      <c r="R19" s="1"/>
      <c r="S19" s="1"/>
      <c r="T19" s="1"/>
      <c r="U19" s="1"/>
      <c r="V19" s="1"/>
    </row>
    <row r="20" spans="4:22" x14ac:dyDescent="0.35">
      <c r="D20" s="1"/>
      <c r="E20" s="1"/>
      <c r="F20" s="1"/>
      <c r="G20" s="1"/>
      <c r="H20" s="1"/>
      <c r="I20" s="1"/>
      <c r="K20" s="1"/>
      <c r="L20" s="1"/>
      <c r="O20" s="1"/>
      <c r="P20" s="1"/>
      <c r="Q20" s="1"/>
      <c r="R20" s="1"/>
      <c r="S20" s="1"/>
      <c r="T20" s="1"/>
      <c r="U20" s="1"/>
      <c r="V20" s="1"/>
    </row>
    <row r="21" spans="4:22" x14ac:dyDescent="0.35">
      <c r="D21" s="1"/>
      <c r="E21" s="1"/>
      <c r="F21" s="1"/>
      <c r="G21" s="1"/>
      <c r="H21" s="1"/>
      <c r="I21" s="1"/>
      <c r="K21" s="1"/>
      <c r="L21" s="1"/>
      <c r="O21" s="1"/>
      <c r="P21" s="1"/>
      <c r="Q21" s="1"/>
      <c r="R21" s="1"/>
      <c r="S21" s="1"/>
      <c r="T21" s="1"/>
      <c r="U21" s="1"/>
      <c r="V21" s="1"/>
    </row>
    <row r="22" spans="4:22" x14ac:dyDescent="0.35">
      <c r="D22" s="1"/>
      <c r="E22" s="1"/>
      <c r="F22" s="1"/>
      <c r="G22" s="1"/>
      <c r="H22" s="1"/>
      <c r="I22" s="1"/>
      <c r="K22" s="1"/>
      <c r="L22" s="1"/>
      <c r="O22" s="1"/>
      <c r="P22" s="1"/>
      <c r="Q22" s="1"/>
      <c r="R22" s="1"/>
      <c r="S22" s="1"/>
      <c r="T22" s="1"/>
      <c r="U22" s="1"/>
      <c r="V22" s="1"/>
    </row>
    <row r="23" spans="4:22" x14ac:dyDescent="0.35">
      <c r="D23" s="1"/>
      <c r="E23" s="1"/>
      <c r="F23" s="1"/>
      <c r="G23" s="1"/>
      <c r="H23" s="1"/>
      <c r="I23" s="1"/>
      <c r="K23" s="1"/>
      <c r="L23" s="1"/>
      <c r="O23" s="1"/>
      <c r="P23" s="1"/>
      <c r="Q23" s="1"/>
      <c r="R23" s="1"/>
      <c r="S23" s="1"/>
      <c r="T23" s="1"/>
      <c r="U23" s="1"/>
      <c r="V23" s="1"/>
    </row>
    <row r="24" spans="4:22" x14ac:dyDescent="0.35">
      <c r="D24" s="1"/>
      <c r="E24" s="1"/>
      <c r="F24" s="1"/>
      <c r="G24" s="1"/>
      <c r="H24" s="1"/>
      <c r="I24" s="1"/>
      <c r="K24" s="1"/>
      <c r="L24" s="1"/>
      <c r="O24" s="1"/>
      <c r="P24" s="1"/>
      <c r="Q24" s="1"/>
      <c r="R24" s="1"/>
      <c r="S24" s="1"/>
      <c r="T24" s="1"/>
      <c r="U24" s="1"/>
      <c r="V24" s="1"/>
    </row>
    <row r="25" spans="4:22" x14ac:dyDescent="0.35">
      <c r="D25" s="1"/>
      <c r="E25" s="1"/>
      <c r="F25" s="1"/>
      <c r="G25" s="1"/>
      <c r="H25" s="1"/>
      <c r="I25" s="1"/>
      <c r="J25" s="1"/>
      <c r="K25" s="1"/>
      <c r="L25" s="1"/>
      <c r="O25" s="1"/>
      <c r="P25" s="1"/>
      <c r="Q25" s="1"/>
      <c r="R25" s="1"/>
      <c r="S25" s="1"/>
      <c r="T25" s="1"/>
      <c r="U25" s="1"/>
      <c r="V25" s="1"/>
    </row>
    <row r="26" spans="4:22" x14ac:dyDescent="0.35">
      <c r="D26" s="1"/>
      <c r="E26" s="1"/>
      <c r="F26" s="1"/>
      <c r="G26" s="1"/>
      <c r="H26" s="1"/>
      <c r="I26" s="1"/>
      <c r="J26" s="1"/>
      <c r="K26" s="1"/>
      <c r="L26" s="1"/>
      <c r="O26" s="1"/>
      <c r="P26" s="1"/>
      <c r="Q26" s="1"/>
      <c r="R26" s="1"/>
      <c r="S26" s="1"/>
      <c r="T26" s="1"/>
      <c r="U26" s="1"/>
      <c r="V26" s="1"/>
    </row>
    <row r="27" spans="4:22" x14ac:dyDescent="0.35">
      <c r="D27" s="1"/>
      <c r="E27" s="1"/>
      <c r="F27" s="1"/>
      <c r="G27" s="1"/>
      <c r="H27" s="1"/>
      <c r="I27" s="1"/>
      <c r="J27" s="1"/>
      <c r="K27" s="1"/>
      <c r="L27" s="1"/>
      <c r="O27" s="1"/>
      <c r="P27" s="1"/>
      <c r="Q27" s="1"/>
      <c r="R27" s="1"/>
      <c r="S27" s="1"/>
      <c r="T27" s="1"/>
      <c r="U27" s="1"/>
      <c r="V27" s="1"/>
    </row>
    <row r="28" spans="4:22" x14ac:dyDescent="0.35">
      <c r="D28" s="1"/>
      <c r="E28" s="1"/>
      <c r="F28" s="1"/>
      <c r="G28" s="1"/>
      <c r="H28" s="1"/>
      <c r="I28" s="1"/>
      <c r="J28" s="1"/>
      <c r="K28" s="1"/>
      <c r="L28" s="1"/>
      <c r="O28" s="1"/>
      <c r="P28" s="1"/>
      <c r="Q28" s="1"/>
      <c r="R28" s="1"/>
      <c r="S28" s="1"/>
      <c r="T28" s="1"/>
      <c r="U28" s="1"/>
      <c r="V28" s="1"/>
    </row>
    <row r="29" spans="4:22" x14ac:dyDescent="0.35">
      <c r="D29" s="1"/>
      <c r="E29" s="1"/>
      <c r="F29" s="1"/>
      <c r="G29" s="1"/>
      <c r="H29" s="1"/>
      <c r="I29" s="1"/>
      <c r="J29" s="1"/>
      <c r="K29" s="1"/>
      <c r="L29" s="1"/>
      <c r="O29" s="1"/>
      <c r="P29" s="1"/>
      <c r="Q29" s="1"/>
      <c r="R29" s="1"/>
      <c r="S29" s="1"/>
      <c r="T29" s="1"/>
      <c r="U29" s="1"/>
      <c r="V29" s="1"/>
    </row>
    <row r="30" spans="4:22" x14ac:dyDescent="0.35">
      <c r="D30" s="1"/>
      <c r="E30" s="1"/>
      <c r="F30" s="1"/>
      <c r="G30" s="1"/>
      <c r="H30" s="1"/>
      <c r="I30" s="1"/>
      <c r="J30" s="1"/>
      <c r="K30" s="1"/>
      <c r="L30" s="1"/>
      <c r="O30" s="1"/>
      <c r="P30" s="1"/>
      <c r="Q30" s="1"/>
      <c r="R30" s="1"/>
      <c r="S30" s="1"/>
      <c r="T30" s="1"/>
      <c r="U30" s="1"/>
      <c r="V30" s="1"/>
    </row>
    <row r="31" spans="4:22" x14ac:dyDescent="0.35">
      <c r="D31" s="1"/>
      <c r="E31" s="1"/>
      <c r="F31" s="1"/>
      <c r="G31" s="1"/>
      <c r="H31" s="1"/>
      <c r="I31" s="1"/>
      <c r="J31" s="1"/>
      <c r="K31" s="1"/>
      <c r="L31" s="1"/>
      <c r="O31" s="1"/>
      <c r="P31" s="1"/>
      <c r="Q31" s="1"/>
      <c r="R31" s="1"/>
      <c r="S31" s="1"/>
      <c r="T31" s="1"/>
      <c r="U31" s="1"/>
      <c r="V31" s="1"/>
    </row>
    <row r="32" spans="4:22" x14ac:dyDescent="0.35">
      <c r="D32" s="1"/>
      <c r="E32" s="1"/>
      <c r="F32" s="1"/>
      <c r="G32" s="1"/>
      <c r="H32" s="1"/>
      <c r="I32" s="1"/>
      <c r="J32" s="1"/>
      <c r="K32" s="1"/>
      <c r="L32" s="1"/>
      <c r="O32" s="1"/>
      <c r="P32" s="1"/>
      <c r="Q32" s="1"/>
      <c r="R32" s="1"/>
      <c r="S32" s="1"/>
      <c r="T32" s="1"/>
      <c r="U32" s="1"/>
      <c r="V32" s="1"/>
    </row>
    <row r="33" spans="4:22" x14ac:dyDescent="0.35">
      <c r="D33" s="1"/>
      <c r="E33" s="1"/>
      <c r="F33" s="1"/>
      <c r="G33" s="1"/>
      <c r="H33" s="1"/>
      <c r="I33" s="1"/>
      <c r="J33" s="1"/>
      <c r="K33" s="1"/>
      <c r="L33" s="1"/>
      <c r="O33" s="1"/>
      <c r="P33" s="1"/>
      <c r="Q33" s="1"/>
      <c r="R33" s="1"/>
      <c r="S33" s="1"/>
      <c r="T33" s="1"/>
      <c r="U33" s="1"/>
      <c r="V33" s="1"/>
    </row>
    <row r="34" spans="4:22" x14ac:dyDescent="0.35">
      <c r="D34" s="1"/>
      <c r="E34" s="1"/>
      <c r="F34" s="1"/>
      <c r="G34" s="1"/>
      <c r="H34" s="1"/>
      <c r="I34" s="1"/>
      <c r="J34" s="1"/>
      <c r="K34" s="1"/>
      <c r="L34" s="1"/>
      <c r="O34" s="1"/>
      <c r="P34" s="1"/>
      <c r="Q34" s="1"/>
      <c r="R34" s="1"/>
      <c r="S34" s="1"/>
      <c r="T34" s="1"/>
      <c r="U34" s="1"/>
      <c r="V34" s="1"/>
    </row>
    <row r="35" spans="4:22" x14ac:dyDescent="0.35">
      <c r="D35" s="1"/>
      <c r="E35" s="1"/>
      <c r="F35" s="1"/>
      <c r="G35" s="1"/>
      <c r="H35" s="1"/>
      <c r="I35" s="1"/>
      <c r="J35" s="1"/>
      <c r="K35" s="1"/>
      <c r="L35" s="1"/>
      <c r="O35" s="1"/>
      <c r="P35" s="1"/>
      <c r="Q35" s="1"/>
      <c r="R35" s="1"/>
      <c r="S35" s="1"/>
      <c r="T35" s="1"/>
      <c r="U35" s="1"/>
      <c r="V35" s="1"/>
    </row>
    <row r="36" spans="4:22" x14ac:dyDescent="0.35">
      <c r="D36" s="1"/>
      <c r="E36" s="1"/>
      <c r="F36" s="1"/>
      <c r="G36" s="1"/>
      <c r="H36" s="1"/>
      <c r="I36" s="1"/>
      <c r="J36" s="1"/>
      <c r="K36" s="1"/>
      <c r="L36" s="1"/>
      <c r="O36" s="1"/>
      <c r="P36" s="1"/>
      <c r="Q36" s="1"/>
      <c r="R36" s="1"/>
      <c r="S36" s="1"/>
      <c r="T36" s="1"/>
      <c r="U36" s="1"/>
      <c r="V36" s="1"/>
    </row>
    <row r="37" spans="4:22" x14ac:dyDescent="0.35">
      <c r="D37" s="1"/>
      <c r="E37" s="1"/>
      <c r="F37" s="1"/>
      <c r="G37" s="1"/>
      <c r="H37" s="1"/>
      <c r="I37" s="1"/>
      <c r="J37" s="1"/>
      <c r="K37" s="1"/>
      <c r="L37" s="1"/>
      <c r="O37" s="1"/>
      <c r="P37" s="1"/>
      <c r="Q37" s="1"/>
      <c r="R37" s="1"/>
      <c r="S37" s="1"/>
      <c r="T37" s="1"/>
      <c r="U37" s="1"/>
      <c r="V37" s="1"/>
    </row>
    <row r="38" spans="4:22" x14ac:dyDescent="0.35">
      <c r="D38" s="1"/>
      <c r="E38" s="1"/>
      <c r="F38" s="1"/>
      <c r="G38" s="1"/>
      <c r="H38" s="1"/>
      <c r="I38" s="1"/>
      <c r="J38" s="1"/>
      <c r="K38" s="1"/>
      <c r="L38" s="1"/>
      <c r="O38" s="1"/>
      <c r="P38" s="1"/>
      <c r="Q38" s="1"/>
      <c r="R38" s="1"/>
      <c r="S38" s="1"/>
      <c r="T38" s="1"/>
      <c r="U38" s="1"/>
      <c r="V38" s="1"/>
    </row>
    <row r="39" spans="4:22" x14ac:dyDescent="0.35">
      <c r="D39" s="1"/>
      <c r="E39" s="1"/>
      <c r="F39" s="1"/>
      <c r="G39" s="1"/>
      <c r="H39" s="1"/>
      <c r="I39" s="1"/>
      <c r="J39" s="1"/>
      <c r="K39" s="1"/>
      <c r="L39" s="1"/>
      <c r="O39" s="1"/>
      <c r="P39" s="1"/>
      <c r="Q39" s="1"/>
      <c r="R39" s="1"/>
      <c r="S39" s="1"/>
      <c r="T39" s="1"/>
      <c r="U39" s="1"/>
      <c r="V39" s="1"/>
    </row>
    <row r="40" spans="4:22" x14ac:dyDescent="0.35">
      <c r="D40" s="1"/>
      <c r="E40" s="1"/>
      <c r="F40" s="1"/>
      <c r="G40" s="1"/>
      <c r="H40" s="1"/>
      <c r="I40" s="1"/>
      <c r="J40" s="1"/>
      <c r="K40" s="1"/>
      <c r="L40" s="1"/>
      <c r="O40" s="1"/>
      <c r="P40" s="1"/>
      <c r="Q40" s="1"/>
      <c r="R40" s="1"/>
      <c r="S40" s="1"/>
      <c r="T40" s="1"/>
      <c r="U40" s="1"/>
      <c r="V40" s="1"/>
    </row>
    <row r="41" spans="4:22" x14ac:dyDescent="0.35">
      <c r="D41" s="1"/>
      <c r="E41" s="1"/>
      <c r="F41" s="1"/>
      <c r="G41" s="1"/>
      <c r="H41" s="1"/>
      <c r="I41" s="1"/>
      <c r="J41" s="1"/>
      <c r="K41" s="1"/>
      <c r="L41" s="1"/>
      <c r="O41" s="1"/>
      <c r="P41" s="1"/>
      <c r="Q41" s="1"/>
      <c r="R41" s="1"/>
      <c r="S41" s="1"/>
      <c r="T41" s="1"/>
      <c r="U41" s="1"/>
      <c r="V41" s="1"/>
    </row>
    <row r="42" spans="4:22" x14ac:dyDescent="0.35">
      <c r="D42" s="1"/>
      <c r="E42" s="1"/>
      <c r="F42" s="1"/>
      <c r="G42" s="1"/>
      <c r="H42" s="1"/>
      <c r="I42" s="1"/>
      <c r="J42" s="1"/>
      <c r="K42" s="1"/>
      <c r="L42" s="1"/>
      <c r="O42" s="1"/>
      <c r="P42" s="1"/>
      <c r="Q42" s="1"/>
      <c r="R42" s="1"/>
      <c r="S42" s="1"/>
      <c r="T42" s="1"/>
      <c r="U42" s="1"/>
      <c r="V42" s="1"/>
    </row>
    <row r="43" spans="4:22" x14ac:dyDescent="0.35">
      <c r="D43" s="1"/>
      <c r="E43" s="1"/>
      <c r="F43" s="1"/>
      <c r="G43" s="1"/>
      <c r="H43" s="1"/>
      <c r="I43" s="1"/>
      <c r="J43" s="1"/>
      <c r="K43" s="1"/>
      <c r="L43" s="1"/>
      <c r="O43" s="1"/>
      <c r="P43" s="1"/>
      <c r="Q43" s="1"/>
      <c r="R43" s="1"/>
      <c r="S43" s="1"/>
      <c r="T43" s="1"/>
      <c r="U43" s="1"/>
      <c r="V43" s="1"/>
    </row>
    <row r="44" spans="4:22" x14ac:dyDescent="0.35">
      <c r="D44" s="1"/>
      <c r="E44" s="1"/>
      <c r="F44" s="1"/>
      <c r="G44" s="1"/>
      <c r="H44" s="1"/>
      <c r="I44" s="1"/>
      <c r="J44" s="1"/>
      <c r="K44" s="1"/>
      <c r="L44" s="1"/>
      <c r="O44" s="1"/>
      <c r="P44" s="1"/>
      <c r="Q44" s="1"/>
      <c r="R44" s="1"/>
      <c r="S44" s="1"/>
      <c r="T44" s="1"/>
      <c r="U44" s="1"/>
      <c r="V44" s="1"/>
    </row>
    <row r="45" spans="4:22" x14ac:dyDescent="0.35">
      <c r="D45" s="1"/>
      <c r="E45" s="1"/>
      <c r="F45" s="1"/>
      <c r="G45" s="1"/>
      <c r="H45" s="1"/>
      <c r="I45" s="1"/>
      <c r="J45" s="1"/>
      <c r="K45" s="1"/>
      <c r="L45" s="1"/>
      <c r="O45" s="1"/>
      <c r="P45" s="1"/>
      <c r="Q45" s="1"/>
      <c r="R45" s="1"/>
      <c r="S45" s="1"/>
      <c r="T45" s="1"/>
      <c r="U45" s="1"/>
      <c r="V45" s="1"/>
    </row>
    <row r="46" spans="4:22" x14ac:dyDescent="0.35">
      <c r="D46" s="1"/>
      <c r="E46" s="1"/>
      <c r="F46" s="1"/>
      <c r="G46" s="1"/>
      <c r="H46" s="1"/>
      <c r="I46" s="1"/>
      <c r="J46" s="1"/>
      <c r="K46" s="1"/>
      <c r="L46" s="1"/>
      <c r="O46" s="1"/>
      <c r="P46" s="1"/>
      <c r="Q46" s="1"/>
      <c r="R46" s="1"/>
      <c r="S46" s="1"/>
      <c r="T46" s="1"/>
      <c r="U46" s="1"/>
      <c r="V46" s="1"/>
    </row>
    <row r="47" spans="4:22" x14ac:dyDescent="0.35">
      <c r="D47" s="1"/>
      <c r="E47" s="1"/>
      <c r="F47" s="1"/>
      <c r="G47" s="1"/>
      <c r="H47" s="1"/>
      <c r="I47" s="1"/>
      <c r="J47" s="1"/>
      <c r="K47" s="1"/>
      <c r="L47" s="1"/>
      <c r="O47" s="1"/>
      <c r="P47" s="1"/>
      <c r="Q47" s="1"/>
      <c r="R47" s="1"/>
      <c r="S47" s="1"/>
      <c r="T47" s="1"/>
      <c r="U47" s="1"/>
      <c r="V47" s="1"/>
    </row>
    <row r="48" spans="4:22" x14ac:dyDescent="0.35">
      <c r="D48" s="1"/>
      <c r="E48" s="1"/>
      <c r="F48" s="1"/>
      <c r="G48" s="1"/>
      <c r="H48" s="1"/>
      <c r="I48" s="1"/>
      <c r="J48" s="1"/>
      <c r="K48" s="1"/>
      <c r="L48" s="1"/>
      <c r="O48" s="1"/>
      <c r="P48" s="1"/>
      <c r="Q48" s="1"/>
      <c r="R48" s="1"/>
      <c r="S48" s="1"/>
      <c r="T48" s="1"/>
      <c r="U48" s="1"/>
      <c r="V48" s="1"/>
    </row>
    <row r="49" spans="4:22" x14ac:dyDescent="0.35">
      <c r="D49" s="1"/>
      <c r="E49" s="1"/>
      <c r="F49" s="1"/>
      <c r="G49" s="1"/>
      <c r="H49" s="1"/>
      <c r="I49" s="1"/>
      <c r="J49" s="1"/>
      <c r="K49" s="1"/>
      <c r="L49" s="1"/>
      <c r="O49" s="1"/>
      <c r="P49" s="1"/>
      <c r="Q49" s="1"/>
      <c r="R49" s="1"/>
      <c r="S49" s="1"/>
      <c r="T49" s="1"/>
      <c r="U49" s="1"/>
      <c r="V49" s="1"/>
    </row>
    <row r="50" spans="4:22" x14ac:dyDescent="0.35">
      <c r="D50" s="1"/>
      <c r="E50" s="1"/>
      <c r="F50" s="1"/>
      <c r="G50" s="1"/>
      <c r="H50" s="1"/>
      <c r="I50" s="1"/>
      <c r="J50" s="1"/>
      <c r="K50" s="1"/>
      <c r="L50" s="1"/>
      <c r="O50" s="1"/>
      <c r="P50" s="1"/>
      <c r="Q50" s="1"/>
      <c r="R50" s="1"/>
      <c r="S50" s="1"/>
      <c r="T50" s="1"/>
      <c r="U50" s="1"/>
      <c r="V50" s="1"/>
    </row>
    <row r="51" spans="4:22" x14ac:dyDescent="0.35">
      <c r="D51" s="1"/>
      <c r="E51" s="1"/>
      <c r="F51" s="1"/>
      <c r="G51" s="1"/>
      <c r="H51" s="1"/>
      <c r="I51" s="1"/>
      <c r="J51" s="1"/>
      <c r="K51" s="1"/>
      <c r="L51" s="1"/>
      <c r="O51" s="1"/>
      <c r="P51" s="1"/>
      <c r="Q51" s="1"/>
      <c r="R51" s="1"/>
      <c r="S51" s="1"/>
      <c r="T51" s="1"/>
      <c r="U51" s="1"/>
      <c r="V51" s="1"/>
    </row>
    <row r="52" spans="4:22" x14ac:dyDescent="0.35">
      <c r="D52" s="1"/>
      <c r="E52" s="1"/>
      <c r="F52" s="1"/>
      <c r="G52" s="1"/>
      <c r="H52" s="1"/>
      <c r="I52" s="1"/>
      <c r="J52" s="1"/>
      <c r="K52" s="1"/>
      <c r="L52" s="1"/>
      <c r="O52" s="1"/>
      <c r="P52" s="1"/>
      <c r="Q52" s="1"/>
      <c r="R52" s="1"/>
      <c r="S52" s="1"/>
      <c r="T52" s="1"/>
      <c r="U52" s="1"/>
      <c r="V52" s="1"/>
    </row>
    <row r="53" spans="4:22" x14ac:dyDescent="0.35">
      <c r="D53" s="1"/>
      <c r="E53" s="1"/>
      <c r="F53" s="1"/>
      <c r="G53" s="1"/>
      <c r="H53" s="1"/>
      <c r="I53" s="1"/>
      <c r="J53" s="1"/>
      <c r="K53" s="1"/>
      <c r="L53" s="1"/>
      <c r="O53" s="1"/>
      <c r="P53" s="1"/>
      <c r="Q53" s="1"/>
      <c r="R53" s="1"/>
      <c r="S53" s="1"/>
      <c r="T53" s="1"/>
      <c r="U53" s="1"/>
      <c r="V53" s="1"/>
    </row>
    <row r="54" spans="4:22" x14ac:dyDescent="0.35">
      <c r="D54" s="1"/>
      <c r="E54" s="1"/>
      <c r="F54" s="1"/>
      <c r="G54" s="1"/>
      <c r="H54" s="1"/>
      <c r="I54" s="1"/>
      <c r="J54" s="1"/>
      <c r="K54" s="1"/>
      <c r="L54" s="1"/>
      <c r="O54" s="1"/>
      <c r="P54" s="1"/>
      <c r="Q54" s="1"/>
      <c r="R54" s="1"/>
      <c r="S54" s="1"/>
      <c r="T54" s="1"/>
      <c r="U54" s="1"/>
      <c r="V54" s="1"/>
    </row>
    <row r="55" spans="4:22" x14ac:dyDescent="0.35">
      <c r="D55" s="1"/>
      <c r="E55" s="1"/>
      <c r="F55" s="1"/>
      <c r="G55" s="1"/>
      <c r="H55" s="1"/>
      <c r="I55" s="1"/>
      <c r="J55" s="1"/>
      <c r="K55" s="1"/>
      <c r="L55" s="1"/>
      <c r="O55" s="1"/>
      <c r="P55" s="1"/>
      <c r="Q55" s="1"/>
      <c r="R55" s="1"/>
      <c r="S55" s="1"/>
      <c r="T55" s="1"/>
      <c r="U55" s="1"/>
      <c r="V55" s="1"/>
    </row>
    <row r="56" spans="4:22" x14ac:dyDescent="0.35">
      <c r="D56" s="1"/>
      <c r="E56" s="1"/>
      <c r="F56" s="1"/>
      <c r="G56" s="1"/>
      <c r="H56" s="1"/>
      <c r="I56" s="1"/>
      <c r="J56" s="1"/>
      <c r="K56" s="1"/>
      <c r="L56" s="1"/>
      <c r="O56" s="1"/>
      <c r="P56" s="1"/>
      <c r="Q56" s="1"/>
      <c r="R56" s="1"/>
      <c r="S56" s="1"/>
      <c r="T56" s="1"/>
      <c r="U56" s="1"/>
      <c r="V56" s="1"/>
    </row>
    <row r="57" spans="4:22" x14ac:dyDescent="0.35">
      <c r="D57" s="1"/>
      <c r="E57" s="1"/>
      <c r="F57" s="1"/>
      <c r="G57" s="1"/>
      <c r="H57" s="1"/>
      <c r="I57" s="1"/>
      <c r="J57" s="1"/>
      <c r="K57" s="1"/>
      <c r="L57" s="1"/>
      <c r="O57" s="1"/>
      <c r="P57" s="1"/>
      <c r="Q57" s="1"/>
      <c r="R57" s="1"/>
      <c r="S57" s="1"/>
      <c r="T57" s="1"/>
      <c r="U57" s="1"/>
      <c r="V57" s="1"/>
    </row>
    <row r="58" spans="4:22" x14ac:dyDescent="0.35">
      <c r="D58" s="1"/>
      <c r="E58" s="1"/>
      <c r="F58" s="1"/>
      <c r="G58" s="1"/>
      <c r="H58" s="1"/>
      <c r="I58" s="1"/>
      <c r="J58" s="1"/>
      <c r="K58" s="1"/>
      <c r="L58" s="1"/>
      <c r="O58" s="1"/>
      <c r="P58" s="1"/>
      <c r="Q58" s="1"/>
      <c r="R58" s="1"/>
      <c r="S58" s="1"/>
      <c r="T58" s="1"/>
      <c r="U58" s="1"/>
      <c r="V58" s="1"/>
    </row>
    <row r="59" spans="4:22" x14ac:dyDescent="0.35">
      <c r="D59" s="1"/>
      <c r="E59" s="1"/>
      <c r="F59" s="1"/>
      <c r="G59" s="1"/>
      <c r="H59" s="1"/>
      <c r="I59" s="1"/>
      <c r="J59" s="1"/>
      <c r="K59" s="1"/>
      <c r="L59" s="1"/>
      <c r="O59" s="1"/>
      <c r="P59" s="1"/>
      <c r="Q59" s="1"/>
      <c r="R59" s="1"/>
      <c r="S59" s="1"/>
      <c r="T59" s="1"/>
      <c r="U59" s="1"/>
      <c r="V59" s="1"/>
    </row>
    <row r="60" spans="4:22" x14ac:dyDescent="0.35">
      <c r="D60" s="1"/>
      <c r="E60" s="1"/>
      <c r="F60" s="1"/>
      <c r="G60" s="1"/>
      <c r="H60" s="1"/>
      <c r="I60" s="1"/>
      <c r="J60" s="1"/>
      <c r="K60" s="1"/>
      <c r="L60" s="1"/>
      <c r="O60" s="1"/>
      <c r="P60" s="1"/>
      <c r="Q60" s="1"/>
      <c r="R60" s="1"/>
      <c r="S60" s="1"/>
      <c r="T60" s="1"/>
      <c r="U60" s="1"/>
      <c r="V60" s="1"/>
    </row>
    <row r="61" spans="4:22" x14ac:dyDescent="0.35">
      <c r="D61" s="1"/>
      <c r="E61" s="1"/>
      <c r="F61" s="1"/>
      <c r="G61" s="1"/>
      <c r="H61" s="1"/>
      <c r="I61" s="1"/>
      <c r="J61" s="1"/>
      <c r="K61" s="1"/>
      <c r="L61" s="1"/>
      <c r="O61" s="1"/>
      <c r="P61" s="1"/>
      <c r="Q61" s="1"/>
      <c r="R61" s="1"/>
      <c r="S61" s="1"/>
      <c r="T61" s="1"/>
      <c r="U61" s="1"/>
      <c r="V61" s="1"/>
    </row>
    <row r="62" spans="4:22" x14ac:dyDescent="0.35">
      <c r="D62" s="1"/>
      <c r="E62" s="1"/>
      <c r="F62" s="1"/>
      <c r="G62" s="1"/>
      <c r="H62" s="1"/>
      <c r="I62" s="1"/>
      <c r="J62" s="1"/>
      <c r="K62" s="1"/>
      <c r="L62" s="1"/>
      <c r="O62" s="1"/>
      <c r="P62" s="1"/>
      <c r="Q62" s="1"/>
      <c r="R62" s="1"/>
      <c r="S62" s="1"/>
      <c r="T62" s="1"/>
      <c r="U62" s="1"/>
      <c r="V62" s="1"/>
    </row>
    <row r="63" spans="4:22" x14ac:dyDescent="0.35">
      <c r="D63" s="1"/>
      <c r="E63" s="1"/>
      <c r="F63" s="1"/>
      <c r="G63" s="1"/>
      <c r="H63" s="1"/>
      <c r="I63" s="1"/>
      <c r="J63" s="1"/>
      <c r="K63" s="1"/>
      <c r="L63" s="1"/>
      <c r="O63" s="1"/>
      <c r="P63" s="1"/>
      <c r="Q63" s="1"/>
      <c r="R63" s="1"/>
      <c r="S63" s="1"/>
      <c r="T63" s="1"/>
      <c r="U63" s="1"/>
      <c r="V63" s="1"/>
    </row>
    <row r="64" spans="4:22" x14ac:dyDescent="0.35">
      <c r="D64" s="1"/>
      <c r="E64" s="1"/>
      <c r="F64" s="1"/>
      <c r="G64" s="1"/>
      <c r="H64" s="1"/>
      <c r="I64" s="1"/>
      <c r="J64" s="1"/>
      <c r="K64" s="1"/>
      <c r="L64" s="1"/>
      <c r="O64" s="1"/>
      <c r="P64" s="1"/>
      <c r="Q64" s="1"/>
      <c r="R64" s="1"/>
      <c r="S64" s="1"/>
      <c r="T64" s="1"/>
      <c r="U64" s="1"/>
      <c r="V64" s="1"/>
    </row>
    <row r="65" spans="4:22" x14ac:dyDescent="0.35">
      <c r="D65" s="1"/>
      <c r="E65" s="1"/>
      <c r="F65" s="1"/>
      <c r="G65" s="1"/>
      <c r="H65" s="1"/>
      <c r="I65" s="1"/>
      <c r="J65" s="1"/>
      <c r="K65" s="1"/>
      <c r="L65" s="1"/>
      <c r="O65" s="1"/>
      <c r="P65" s="1"/>
      <c r="Q65" s="1"/>
      <c r="R65" s="1"/>
      <c r="S65" s="1"/>
      <c r="T65" s="1"/>
      <c r="U65" s="1"/>
      <c r="V65" s="1"/>
    </row>
    <row r="66" spans="4:22" x14ac:dyDescent="0.35">
      <c r="D66" s="1"/>
      <c r="E66" s="1"/>
      <c r="F66" s="1"/>
      <c r="G66" s="1"/>
      <c r="H66" s="1"/>
      <c r="I66" s="1"/>
      <c r="J66" s="1"/>
      <c r="K66" s="1"/>
      <c r="L66" s="1"/>
      <c r="O66" s="1"/>
      <c r="P66" s="1"/>
      <c r="Q66" s="1"/>
      <c r="R66" s="1"/>
      <c r="S66" s="1"/>
      <c r="T66" s="1"/>
      <c r="U66" s="1"/>
      <c r="V66" s="1"/>
    </row>
    <row r="67" spans="4:22" x14ac:dyDescent="0.35">
      <c r="D67" s="1"/>
      <c r="E67" s="1"/>
      <c r="F67" s="1"/>
      <c r="G67" s="1"/>
      <c r="H67" s="1"/>
      <c r="I67" s="1"/>
      <c r="J67" s="1"/>
      <c r="K67" s="1"/>
      <c r="L67" s="1"/>
      <c r="O67" s="1"/>
      <c r="P67" s="1"/>
      <c r="Q67" s="1"/>
      <c r="R67" s="1"/>
      <c r="S67" s="1"/>
      <c r="T67" s="1"/>
      <c r="U67" s="1"/>
      <c r="V67" s="1"/>
    </row>
    <row r="68" spans="4:22" x14ac:dyDescent="0.35">
      <c r="D68" s="1"/>
      <c r="E68" s="1"/>
      <c r="F68" s="1"/>
      <c r="G68" s="1"/>
      <c r="H68" s="1"/>
      <c r="I68" s="1"/>
      <c r="J68" s="1"/>
      <c r="K68" s="1"/>
      <c r="L68" s="1"/>
      <c r="O68" s="1"/>
      <c r="P68" s="1"/>
      <c r="Q68" s="1"/>
      <c r="R68" s="1"/>
      <c r="S68" s="1"/>
      <c r="T68" s="1"/>
      <c r="U68" s="1"/>
      <c r="V68" s="1"/>
    </row>
    <row r="69" spans="4:22" x14ac:dyDescent="0.35">
      <c r="D69" s="1"/>
      <c r="E69" s="1"/>
      <c r="F69" s="1"/>
      <c r="G69" s="1"/>
      <c r="H69" s="1"/>
      <c r="I69" s="1"/>
      <c r="J69" s="1"/>
      <c r="K69" s="1"/>
      <c r="L69" s="1"/>
      <c r="O69" s="1"/>
      <c r="P69" s="1"/>
      <c r="Q69" s="1"/>
      <c r="R69" s="1"/>
      <c r="S69" s="1"/>
      <c r="T69" s="1"/>
      <c r="U69" s="1"/>
      <c r="V69" s="1"/>
    </row>
    <row r="70" spans="4:22" x14ac:dyDescent="0.35">
      <c r="D70" s="1"/>
      <c r="E70" s="1"/>
      <c r="F70" s="1"/>
      <c r="G70" s="1"/>
      <c r="H70" s="1"/>
      <c r="I70" s="1"/>
      <c r="J70" s="1"/>
      <c r="K70" s="1"/>
      <c r="L70" s="1"/>
      <c r="O70" s="1"/>
      <c r="P70" s="1"/>
      <c r="Q70" s="1"/>
      <c r="R70" s="1"/>
      <c r="S70" s="1"/>
      <c r="T70" s="1"/>
      <c r="U70" s="1"/>
      <c r="V70" s="1"/>
    </row>
    <row r="71" spans="4:22" x14ac:dyDescent="0.35">
      <c r="D71" s="1"/>
      <c r="E71" s="1"/>
      <c r="F71" s="1"/>
      <c r="G71" s="1"/>
      <c r="H71" s="1"/>
      <c r="I71" s="1"/>
      <c r="J71" s="1"/>
      <c r="K71" s="1"/>
      <c r="L71" s="1"/>
      <c r="O71" s="1"/>
      <c r="P71" s="1"/>
      <c r="Q71" s="1"/>
      <c r="R71" s="1"/>
      <c r="S71" s="1"/>
      <c r="T71" s="1"/>
      <c r="U71" s="1"/>
      <c r="V71" s="1"/>
    </row>
    <row r="72" spans="4:22" x14ac:dyDescent="0.35">
      <c r="D72" s="1"/>
      <c r="E72" s="1"/>
      <c r="F72" s="1"/>
      <c r="G72" s="1"/>
      <c r="H72" s="1"/>
      <c r="I72" s="1"/>
      <c r="J72" s="1"/>
      <c r="K72" s="1"/>
      <c r="L72" s="1"/>
      <c r="O72" s="1"/>
      <c r="P72" s="1"/>
      <c r="Q72" s="1"/>
      <c r="R72" s="1"/>
      <c r="S72" s="1"/>
      <c r="T72" s="1"/>
      <c r="U72" s="1"/>
      <c r="V72" s="1"/>
    </row>
    <row r="73" spans="4:22" x14ac:dyDescent="0.35">
      <c r="D73" s="1"/>
      <c r="E73" s="1"/>
      <c r="F73" s="1"/>
      <c r="G73" s="1"/>
      <c r="H73" s="1"/>
      <c r="I73" s="1"/>
      <c r="J73" s="1"/>
      <c r="K73" s="1"/>
      <c r="L73" s="1"/>
      <c r="O73" s="1"/>
      <c r="P73" s="1"/>
      <c r="Q73" s="1"/>
      <c r="R73" s="1"/>
      <c r="S73" s="1"/>
      <c r="T73" s="1"/>
      <c r="U73" s="1"/>
      <c r="V73" s="1"/>
    </row>
    <row r="74" spans="4:22" x14ac:dyDescent="0.35">
      <c r="D74" s="1"/>
      <c r="E74" s="1"/>
      <c r="F74" s="1"/>
      <c r="G74" s="1"/>
      <c r="H74" s="1"/>
      <c r="I74" s="1"/>
      <c r="J74" s="1"/>
      <c r="K74" s="1"/>
      <c r="L74" s="1"/>
      <c r="O74" s="1"/>
      <c r="P74" s="1"/>
      <c r="Q74" s="1"/>
      <c r="R74" s="1"/>
      <c r="S74" s="1"/>
      <c r="T74" s="1"/>
      <c r="U74" s="1"/>
      <c r="V74" s="1"/>
    </row>
    <row r="75" spans="4:22" x14ac:dyDescent="0.35">
      <c r="D75" s="1"/>
      <c r="E75" s="1"/>
      <c r="F75" s="1"/>
      <c r="G75" s="1"/>
      <c r="H75" s="1"/>
      <c r="I75" s="1"/>
      <c r="J75" s="1"/>
      <c r="K75" s="1"/>
      <c r="L75" s="1"/>
      <c r="O75" s="1"/>
      <c r="P75" s="1"/>
      <c r="Q75" s="1"/>
      <c r="R75" s="1"/>
      <c r="S75" s="1"/>
      <c r="T75" s="1"/>
      <c r="U75" s="1"/>
      <c r="V75" s="1"/>
    </row>
    <row r="76" spans="4:22" x14ac:dyDescent="0.35">
      <c r="D76" s="1"/>
      <c r="E76" s="1"/>
      <c r="F76" s="1"/>
      <c r="G76" s="1"/>
      <c r="H76" s="1"/>
      <c r="I76" s="1"/>
      <c r="J76" s="1"/>
      <c r="K76" s="1"/>
      <c r="L76" s="1"/>
      <c r="O76" s="1"/>
      <c r="P76" s="1"/>
      <c r="Q76" s="1"/>
      <c r="R76" s="1"/>
      <c r="S76" s="1"/>
      <c r="T76" s="1"/>
      <c r="U76" s="1"/>
      <c r="V76" s="1"/>
    </row>
    <row r="77" spans="4:22" x14ac:dyDescent="0.35">
      <c r="D77" s="1"/>
      <c r="E77" s="1"/>
      <c r="F77" s="1"/>
      <c r="G77" s="1"/>
      <c r="H77" s="1"/>
      <c r="I77" s="1"/>
      <c r="J77" s="1"/>
      <c r="K77" s="1"/>
      <c r="L77" s="1"/>
      <c r="O77" s="1"/>
      <c r="P77" s="1"/>
      <c r="Q77" s="1"/>
      <c r="R77" s="1"/>
      <c r="S77" s="1"/>
      <c r="T77" s="1"/>
      <c r="U77" s="1"/>
      <c r="V77" s="1"/>
    </row>
    <row r="78" spans="4:22" x14ac:dyDescent="0.35">
      <c r="D78" s="1"/>
      <c r="E78" s="1"/>
      <c r="F78" s="1"/>
      <c r="G78" s="1"/>
      <c r="H78" s="1"/>
      <c r="I78" s="1"/>
      <c r="J78" s="1"/>
      <c r="K78" s="1"/>
      <c r="L78" s="1"/>
      <c r="O78" s="1"/>
      <c r="P78" s="1"/>
      <c r="Q78" s="1"/>
      <c r="R78" s="1"/>
      <c r="S78" s="1"/>
      <c r="T78" s="1"/>
      <c r="U78" s="1"/>
      <c r="V78" s="1"/>
    </row>
    <row r="79" spans="4:22" x14ac:dyDescent="0.35">
      <c r="D79" s="1"/>
      <c r="E79" s="1"/>
      <c r="F79" s="1"/>
      <c r="G79" s="1"/>
      <c r="H79" s="1"/>
      <c r="I79" s="1"/>
      <c r="J79" s="1"/>
      <c r="K79" s="1"/>
      <c r="L79" s="1"/>
      <c r="O79" s="1"/>
      <c r="P79" s="1"/>
      <c r="Q79" s="1"/>
      <c r="R79" s="1"/>
      <c r="S79" s="1"/>
      <c r="T79" s="1"/>
      <c r="U79" s="1"/>
      <c r="V79" s="1"/>
    </row>
    <row r="80" spans="4:22" x14ac:dyDescent="0.35">
      <c r="D80" s="1"/>
      <c r="E80" s="1"/>
      <c r="F80" s="1"/>
      <c r="G80" s="1"/>
      <c r="H80" s="1"/>
      <c r="I80" s="1"/>
      <c r="J80" s="1"/>
      <c r="K80" s="1"/>
      <c r="L80" s="1"/>
      <c r="O80" s="1"/>
      <c r="P80" s="1"/>
      <c r="Q80" s="1"/>
      <c r="R80" s="1"/>
      <c r="S80" s="1"/>
      <c r="T80" s="1"/>
      <c r="U80" s="1"/>
      <c r="V80" s="1"/>
    </row>
    <row r="81" spans="4:22" x14ac:dyDescent="0.35">
      <c r="D81" s="1"/>
      <c r="E81" s="1"/>
      <c r="F81" s="1"/>
      <c r="G81" s="1"/>
      <c r="H81" s="1"/>
      <c r="I81" s="1"/>
      <c r="J81" s="1"/>
      <c r="K81" s="1"/>
      <c r="L81" s="1"/>
      <c r="O81" s="1"/>
      <c r="P81" s="1"/>
      <c r="Q81" s="1"/>
      <c r="R81" s="1"/>
      <c r="S81" s="1"/>
      <c r="T81" s="1"/>
      <c r="U81" s="1"/>
      <c r="V81" s="1"/>
    </row>
    <row r="82" spans="4:22" x14ac:dyDescent="0.35">
      <c r="D82" s="1"/>
      <c r="E82" s="1"/>
      <c r="F82" s="1"/>
      <c r="G82" s="1"/>
      <c r="H82" s="1"/>
      <c r="I82" s="1"/>
      <c r="J82" s="1"/>
      <c r="K82" s="1"/>
      <c r="L82" s="1"/>
      <c r="O82" s="1"/>
      <c r="P82" s="1"/>
      <c r="Q82" s="1"/>
      <c r="R82" s="1"/>
      <c r="S82" s="1"/>
      <c r="T82" s="1"/>
      <c r="U82" s="1"/>
      <c r="V82" s="1"/>
    </row>
    <row r="83" spans="4:22" x14ac:dyDescent="0.35">
      <c r="D83" s="1"/>
      <c r="E83" s="1"/>
      <c r="F83" s="1"/>
      <c r="G83" s="1"/>
      <c r="H83" s="1"/>
      <c r="I83" s="1"/>
      <c r="J83" s="1"/>
      <c r="K83" s="1"/>
      <c r="L83" s="1"/>
      <c r="O83" s="1"/>
      <c r="P83" s="1"/>
      <c r="Q83" s="1"/>
      <c r="R83" s="1"/>
      <c r="S83" s="1"/>
      <c r="T83" s="1"/>
      <c r="U83" s="1"/>
      <c r="V83" s="1"/>
    </row>
    <row r="84" spans="4:22" x14ac:dyDescent="0.35">
      <c r="D84" s="1"/>
      <c r="E84" s="1"/>
      <c r="F84" s="1"/>
      <c r="G84" s="1"/>
      <c r="H84" s="1"/>
      <c r="I84" s="1"/>
      <c r="J84" s="1"/>
      <c r="K84" s="1"/>
      <c r="L84" s="1"/>
      <c r="O84" s="1"/>
      <c r="P84" s="1"/>
      <c r="Q84" s="1"/>
      <c r="R84" s="1"/>
      <c r="S84" s="1"/>
      <c r="T84" s="1"/>
      <c r="U84" s="1"/>
      <c r="V84" s="1"/>
    </row>
    <row r="85" spans="4:22" x14ac:dyDescent="0.35">
      <c r="D85" s="1"/>
      <c r="E85" s="1"/>
      <c r="F85" s="1"/>
      <c r="G85" s="1"/>
      <c r="H85" s="1"/>
      <c r="I85" s="1"/>
      <c r="J85" s="1"/>
      <c r="K85" s="1"/>
      <c r="L85" s="1"/>
      <c r="O85" s="1"/>
      <c r="P85" s="1"/>
      <c r="Q85" s="1"/>
      <c r="R85" s="1"/>
      <c r="S85" s="1"/>
      <c r="T85" s="1"/>
      <c r="U85" s="1"/>
      <c r="V85" s="1"/>
    </row>
    <row r="86" spans="4:22" x14ac:dyDescent="0.35">
      <c r="D86" s="1"/>
      <c r="E86" s="1"/>
      <c r="F86" s="1"/>
      <c r="G86" s="1"/>
      <c r="H86" s="1"/>
      <c r="I86" s="1"/>
      <c r="J86" s="1"/>
      <c r="K86" s="1"/>
      <c r="L86" s="1"/>
      <c r="O86" s="1"/>
      <c r="P86" s="1"/>
      <c r="Q86" s="1"/>
      <c r="R86" s="1"/>
      <c r="S86" s="1"/>
      <c r="T86" s="1"/>
      <c r="U86" s="1"/>
      <c r="V86" s="1"/>
    </row>
    <row r="87" spans="4:22" x14ac:dyDescent="0.35">
      <c r="D87" s="1"/>
      <c r="E87" s="1"/>
      <c r="F87" s="1"/>
      <c r="G87" s="1"/>
      <c r="H87" s="1"/>
      <c r="I87" s="1"/>
      <c r="J87" s="1"/>
      <c r="K87" s="1"/>
      <c r="L87" s="1"/>
      <c r="O87" s="1"/>
      <c r="P87" s="1"/>
      <c r="Q87" s="1"/>
      <c r="R87" s="1"/>
      <c r="S87" s="1"/>
      <c r="T87" s="1"/>
      <c r="U87" s="1"/>
      <c r="V87" s="1"/>
    </row>
    <row r="88" spans="4:22" x14ac:dyDescent="0.35">
      <c r="D88" s="1"/>
      <c r="E88" s="1"/>
      <c r="F88" s="1"/>
      <c r="G88" s="1"/>
      <c r="H88" s="1"/>
      <c r="I88" s="1"/>
      <c r="J88" s="1"/>
      <c r="K88" s="1"/>
      <c r="L88" s="1"/>
      <c r="O88" s="1"/>
      <c r="P88" s="1"/>
      <c r="Q88" s="1"/>
      <c r="R88" s="1"/>
      <c r="S88" s="1"/>
      <c r="T88" s="1"/>
      <c r="U88" s="1"/>
      <c r="V88" s="1"/>
    </row>
    <row r="89" spans="4:22" x14ac:dyDescent="0.35">
      <c r="D89" s="1"/>
      <c r="E89" s="1"/>
      <c r="F89" s="1"/>
      <c r="G89" s="1"/>
      <c r="H89" s="1"/>
      <c r="I89" s="1"/>
      <c r="J89" s="1"/>
      <c r="K89" s="1"/>
      <c r="L89" s="1"/>
      <c r="O89" s="1"/>
      <c r="P89" s="1"/>
      <c r="Q89" s="1"/>
      <c r="R89" s="1"/>
      <c r="S89" s="1"/>
      <c r="T89" s="1"/>
      <c r="U89" s="1"/>
      <c r="V89" s="1"/>
    </row>
    <row r="90" spans="4:22" x14ac:dyDescent="0.35">
      <c r="D90" s="1"/>
      <c r="E90" s="1"/>
      <c r="F90" s="1"/>
      <c r="G90" s="1"/>
      <c r="H90" s="1"/>
      <c r="I90" s="1"/>
      <c r="J90" s="1"/>
      <c r="K90" s="1"/>
      <c r="L90" s="1"/>
      <c r="O90" s="1"/>
      <c r="P90" s="1"/>
      <c r="Q90" s="1"/>
      <c r="R90" s="1"/>
      <c r="S90" s="1"/>
      <c r="T90" s="1"/>
      <c r="U90" s="1"/>
      <c r="V90" s="1"/>
    </row>
    <row r="91" spans="4:22" x14ac:dyDescent="0.35">
      <c r="D91" s="1"/>
      <c r="E91" s="1"/>
      <c r="F91" s="1"/>
      <c r="G91" s="1"/>
      <c r="H91" s="1"/>
      <c r="I91" s="1"/>
      <c r="J91" s="1"/>
      <c r="K91" s="1"/>
      <c r="L91" s="1"/>
      <c r="O91" s="1"/>
      <c r="P91" s="1"/>
      <c r="Q91" s="1"/>
      <c r="R91" s="1"/>
      <c r="S91" s="1"/>
      <c r="T91" s="1"/>
      <c r="U91" s="1"/>
      <c r="V91" s="1"/>
    </row>
    <row r="92" spans="4:22" x14ac:dyDescent="0.35">
      <c r="D92" s="1"/>
      <c r="E92" s="1"/>
      <c r="F92" s="1"/>
      <c r="G92" s="1"/>
      <c r="H92" s="1"/>
      <c r="I92" s="1"/>
      <c r="J92" s="1"/>
      <c r="K92" s="1"/>
      <c r="L92" s="1"/>
      <c r="O92" s="1"/>
      <c r="P92" s="1"/>
      <c r="Q92" s="1"/>
      <c r="R92" s="1"/>
      <c r="S92" s="1"/>
      <c r="T92" s="1"/>
      <c r="U92" s="1"/>
      <c r="V92" s="1"/>
    </row>
    <row r="93" spans="4:22" x14ac:dyDescent="0.35">
      <c r="D93" s="1"/>
      <c r="E93" s="1"/>
      <c r="F93" s="1"/>
      <c r="G93" s="1"/>
      <c r="H93" s="1"/>
      <c r="I93" s="1"/>
      <c r="J93" s="1"/>
      <c r="K93" s="1"/>
      <c r="L93" s="1"/>
      <c r="O93" s="1"/>
      <c r="P93" s="1"/>
      <c r="Q93" s="1"/>
      <c r="R93" s="1"/>
      <c r="S93" s="1"/>
      <c r="T93" s="1"/>
      <c r="U93" s="1"/>
      <c r="V93" s="1"/>
    </row>
    <row r="94" spans="4:22" x14ac:dyDescent="0.35">
      <c r="D94" s="1"/>
      <c r="E94" s="1"/>
      <c r="F94" s="1"/>
      <c r="G94" s="1"/>
      <c r="H94" s="1"/>
      <c r="I94" s="1"/>
      <c r="J94" s="1"/>
      <c r="K94" s="1"/>
      <c r="L94" s="1"/>
      <c r="O94" s="1"/>
      <c r="P94" s="1"/>
      <c r="Q94" s="1"/>
      <c r="R94" s="1"/>
      <c r="S94" s="1"/>
      <c r="T94" s="1"/>
      <c r="U94" s="1"/>
      <c r="V94" s="1"/>
    </row>
    <row r="95" spans="4:22" x14ac:dyDescent="0.35">
      <c r="D95" s="1"/>
      <c r="E95" s="1"/>
      <c r="F95" s="1"/>
      <c r="G95" s="1"/>
      <c r="H95" s="1"/>
      <c r="I95" s="1"/>
      <c r="J95" s="1"/>
      <c r="K95" s="1"/>
      <c r="L95" s="1"/>
      <c r="O95" s="1"/>
      <c r="P95" s="1"/>
      <c r="Q95" s="1"/>
      <c r="R95" s="1"/>
      <c r="S95" s="1"/>
      <c r="T95" s="1"/>
      <c r="U95" s="1"/>
      <c r="V95" s="1"/>
    </row>
    <row r="96" spans="4:22" x14ac:dyDescent="0.35">
      <c r="D96" s="1"/>
      <c r="E96" s="1"/>
      <c r="F96" s="1"/>
      <c r="G96" s="1"/>
      <c r="H96" s="1"/>
      <c r="I96" s="1"/>
      <c r="J96" s="1"/>
      <c r="K96" s="1"/>
      <c r="L96" s="1"/>
      <c r="O96" s="1"/>
      <c r="P96" s="1"/>
      <c r="Q96" s="1"/>
      <c r="R96" s="1"/>
      <c r="S96" s="1"/>
      <c r="T96" s="1"/>
      <c r="U96" s="1"/>
      <c r="V96" s="1"/>
    </row>
    <row r="97" spans="4:22" x14ac:dyDescent="0.35">
      <c r="D97" s="1"/>
      <c r="E97" s="1"/>
      <c r="F97" s="1"/>
      <c r="G97" s="1"/>
      <c r="H97" s="1"/>
      <c r="I97" s="1"/>
      <c r="J97" s="1"/>
      <c r="K97" s="1"/>
      <c r="L97" s="1"/>
      <c r="O97" s="1"/>
      <c r="P97" s="1"/>
      <c r="Q97" s="1"/>
      <c r="R97" s="1"/>
      <c r="S97" s="1"/>
      <c r="T97" s="1"/>
      <c r="U97" s="1"/>
      <c r="V97" s="1"/>
    </row>
    <row r="98" spans="4:22" x14ac:dyDescent="0.35">
      <c r="D98" s="1"/>
      <c r="E98" s="1"/>
      <c r="F98" s="1"/>
      <c r="G98" s="1"/>
      <c r="H98" s="1"/>
      <c r="I98" s="1"/>
      <c r="J98" s="1"/>
      <c r="K98" s="1"/>
      <c r="L98" s="1"/>
      <c r="O98" s="1"/>
      <c r="P98" s="1"/>
      <c r="Q98" s="1"/>
      <c r="R98" s="1"/>
      <c r="S98" s="1"/>
      <c r="T98" s="1"/>
      <c r="U98" s="1"/>
      <c r="V98" s="1"/>
    </row>
    <row r="99" spans="4:22" x14ac:dyDescent="0.35">
      <c r="D99" s="1"/>
      <c r="E99" s="1"/>
      <c r="F99" s="1"/>
      <c r="G99" s="1"/>
      <c r="H99" s="1"/>
      <c r="I99" s="1"/>
      <c r="J99" s="1"/>
      <c r="K99" s="1"/>
      <c r="L99" s="1"/>
      <c r="O99" s="1"/>
      <c r="P99" s="1"/>
      <c r="Q99" s="1"/>
      <c r="R99" s="1"/>
      <c r="S99" s="1"/>
      <c r="T99" s="1"/>
      <c r="U99" s="1"/>
      <c r="V99" s="1"/>
    </row>
    <row r="100" spans="4:22" x14ac:dyDescent="0.35">
      <c r="D100" s="1"/>
      <c r="E100" s="1"/>
      <c r="F100" s="1"/>
      <c r="G100" s="1"/>
      <c r="H100" s="1"/>
      <c r="I100" s="1"/>
      <c r="J100" s="1"/>
      <c r="K100" s="1"/>
      <c r="L100" s="1"/>
      <c r="O100" s="1"/>
      <c r="P100" s="1"/>
      <c r="Q100" s="1"/>
      <c r="R100" s="1"/>
      <c r="S100" s="1"/>
      <c r="T100" s="1"/>
      <c r="U100" s="1"/>
      <c r="V100" s="1"/>
    </row>
    <row r="101" spans="4:22" x14ac:dyDescent="0.35">
      <c r="D101" s="1"/>
      <c r="E101" s="1"/>
      <c r="F101" s="1"/>
      <c r="G101" s="1"/>
      <c r="H101" s="1"/>
      <c r="I101" s="1"/>
      <c r="J101" s="1"/>
      <c r="K101" s="1"/>
      <c r="L101" s="1"/>
      <c r="O101" s="1"/>
      <c r="P101" s="1"/>
      <c r="Q101" s="1"/>
      <c r="R101" s="1"/>
      <c r="S101" s="1"/>
      <c r="T101" s="1"/>
      <c r="U101" s="1"/>
      <c r="V101" s="1"/>
    </row>
    <row r="102" spans="4:22" x14ac:dyDescent="0.35">
      <c r="D102" s="1"/>
      <c r="E102" s="1"/>
      <c r="F102" s="1"/>
      <c r="G102" s="1"/>
      <c r="H102" s="1"/>
      <c r="I102" s="1"/>
      <c r="J102" s="1"/>
      <c r="K102" s="1"/>
      <c r="L102" s="1"/>
      <c r="O102" s="1"/>
      <c r="P102" s="1"/>
      <c r="Q102" s="1"/>
      <c r="R102" s="1"/>
      <c r="S102" s="1"/>
      <c r="T102" s="1"/>
      <c r="U102" s="1"/>
      <c r="V102" s="1"/>
    </row>
    <row r="103" spans="4:22" x14ac:dyDescent="0.35">
      <c r="D103" s="1"/>
      <c r="E103" s="1"/>
      <c r="F103" s="1"/>
      <c r="G103" s="1"/>
      <c r="H103" s="1"/>
      <c r="I103" s="1"/>
      <c r="J103" s="1"/>
      <c r="K103" s="1"/>
      <c r="L103" s="1"/>
      <c r="O103" s="1"/>
      <c r="P103" s="1"/>
      <c r="Q103" s="1"/>
      <c r="R103" s="1"/>
      <c r="S103" s="1"/>
      <c r="T103" s="1"/>
      <c r="U103" s="1"/>
      <c r="V103" s="1"/>
    </row>
    <row r="104" spans="4:22" x14ac:dyDescent="0.35">
      <c r="D104" s="1"/>
      <c r="E104" s="1"/>
      <c r="F104" s="1"/>
      <c r="G104" s="1"/>
      <c r="H104" s="1"/>
      <c r="I104" s="1"/>
      <c r="J104" s="1"/>
      <c r="K104" s="1"/>
      <c r="L104" s="1"/>
      <c r="O104" s="1"/>
      <c r="P104" s="1"/>
      <c r="Q104" s="1"/>
      <c r="R104" s="1"/>
      <c r="S104" s="1"/>
      <c r="T104" s="1"/>
      <c r="U104" s="1"/>
      <c r="V104" s="1"/>
    </row>
    <row r="105" spans="4:22" x14ac:dyDescent="0.35">
      <c r="D105" s="1"/>
      <c r="E105" s="1"/>
      <c r="F105" s="1"/>
      <c r="G105" s="1"/>
      <c r="H105" s="1"/>
      <c r="I105" s="1"/>
      <c r="J105" s="1"/>
      <c r="K105" s="1"/>
      <c r="L105" s="1"/>
      <c r="O105" s="1"/>
      <c r="P105" s="1"/>
      <c r="Q105" s="1"/>
      <c r="R105" s="1"/>
      <c r="S105" s="1"/>
      <c r="T105" s="1"/>
      <c r="U105" s="1"/>
      <c r="V105" s="1"/>
    </row>
    <row r="106" spans="4:22" x14ac:dyDescent="0.35">
      <c r="D106" s="1"/>
      <c r="E106" s="1"/>
      <c r="F106" s="1"/>
      <c r="G106" s="1"/>
      <c r="H106" s="1"/>
      <c r="I106" s="1"/>
      <c r="J106" s="1"/>
      <c r="K106" s="1"/>
      <c r="L106" s="1"/>
      <c r="O106" s="1"/>
      <c r="P106" s="1"/>
      <c r="Q106" s="1"/>
      <c r="R106" s="1"/>
      <c r="S106" s="1"/>
      <c r="T106" s="1"/>
      <c r="U106" s="1"/>
      <c r="V106" s="1"/>
    </row>
    <row r="107" spans="4:22" x14ac:dyDescent="0.35">
      <c r="D107" s="1"/>
      <c r="E107" s="1"/>
      <c r="F107" s="1"/>
      <c r="G107" s="1"/>
      <c r="H107" s="1"/>
      <c r="I107" s="1"/>
      <c r="J107" s="1"/>
      <c r="K107" s="1"/>
      <c r="L107" s="1"/>
      <c r="O107" s="1"/>
      <c r="P107" s="1"/>
      <c r="Q107" s="1"/>
      <c r="R107" s="1"/>
      <c r="S107" s="1"/>
      <c r="T107" s="1"/>
      <c r="U107" s="1"/>
      <c r="V107" s="1"/>
    </row>
    <row r="108" spans="4:22" x14ac:dyDescent="0.35">
      <c r="D108" s="1"/>
      <c r="E108" s="1"/>
      <c r="F108" s="1"/>
      <c r="G108" s="1"/>
      <c r="H108" s="1"/>
      <c r="I108" s="1"/>
      <c r="J108" s="1"/>
      <c r="K108" s="1"/>
      <c r="L108" s="1"/>
      <c r="O108" s="1"/>
      <c r="P108" s="1"/>
      <c r="Q108" s="1"/>
      <c r="R108" s="1"/>
      <c r="S108" s="1"/>
      <c r="T108" s="1"/>
      <c r="U108" s="1"/>
      <c r="V108" s="1"/>
    </row>
    <row r="109" spans="4:22" x14ac:dyDescent="0.35">
      <c r="D109" s="1"/>
      <c r="E109" s="1"/>
      <c r="F109" s="1"/>
      <c r="G109" s="1"/>
      <c r="H109" s="1"/>
      <c r="I109" s="1"/>
      <c r="J109" s="1"/>
      <c r="K109" s="1"/>
      <c r="L109" s="1"/>
      <c r="O109" s="1"/>
      <c r="P109" s="1"/>
      <c r="Q109" s="1"/>
      <c r="R109" s="1"/>
      <c r="S109" s="1"/>
      <c r="T109" s="1"/>
      <c r="U109" s="1"/>
      <c r="V109" s="1"/>
    </row>
    <row r="110" spans="4:22" x14ac:dyDescent="0.35">
      <c r="D110" s="1"/>
      <c r="E110" s="1"/>
      <c r="F110" s="1"/>
      <c r="G110" s="1"/>
      <c r="H110" s="1"/>
      <c r="I110" s="1"/>
      <c r="J110" s="1"/>
      <c r="K110" s="1"/>
      <c r="L110" s="1"/>
      <c r="O110" s="1"/>
      <c r="P110" s="1"/>
      <c r="Q110" s="1"/>
      <c r="R110" s="1"/>
      <c r="S110" s="1"/>
      <c r="T110" s="1"/>
      <c r="U110" s="1"/>
      <c r="V110" s="1"/>
    </row>
    <row r="111" spans="4:22" x14ac:dyDescent="0.35">
      <c r="D111" s="1"/>
      <c r="E111" s="1"/>
      <c r="F111" s="1"/>
      <c r="G111" s="1"/>
      <c r="H111" s="1"/>
      <c r="I111" s="1"/>
      <c r="J111" s="1"/>
      <c r="K111" s="1"/>
      <c r="L111" s="1"/>
      <c r="O111" s="1"/>
      <c r="P111" s="1"/>
      <c r="Q111" s="1"/>
      <c r="R111" s="1"/>
      <c r="S111" s="1"/>
      <c r="T111" s="1"/>
      <c r="U111" s="1"/>
      <c r="V111" s="1"/>
    </row>
    <row r="112" spans="4:22" x14ac:dyDescent="0.35">
      <c r="D112" s="1"/>
      <c r="E112" s="1"/>
      <c r="F112" s="1"/>
      <c r="G112" s="1"/>
      <c r="H112" s="1"/>
      <c r="I112" s="1"/>
      <c r="J112" s="1"/>
      <c r="K112" s="1"/>
      <c r="L112" s="1"/>
      <c r="O112" s="1"/>
      <c r="P112" s="1"/>
      <c r="Q112" s="1"/>
      <c r="R112" s="1"/>
      <c r="S112" s="1"/>
      <c r="T112" s="1"/>
      <c r="U112" s="1"/>
      <c r="V112" s="1"/>
    </row>
    <row r="113" spans="4:22" x14ac:dyDescent="0.35">
      <c r="D113" s="1"/>
      <c r="E113" s="1"/>
      <c r="F113" s="1"/>
      <c r="G113" s="1"/>
      <c r="H113" s="1"/>
      <c r="I113" s="1"/>
      <c r="J113" s="1"/>
      <c r="K113" s="1"/>
      <c r="L113" s="1"/>
      <c r="O113" s="1"/>
      <c r="P113" s="1"/>
      <c r="Q113" s="1"/>
      <c r="R113" s="1"/>
      <c r="S113" s="1"/>
      <c r="T113" s="1"/>
      <c r="U113" s="1"/>
      <c r="V113" s="1"/>
    </row>
    <row r="114" spans="4:22" x14ac:dyDescent="0.35">
      <c r="D114" s="1"/>
      <c r="E114" s="1"/>
      <c r="F114" s="1"/>
      <c r="G114" s="1"/>
      <c r="H114" s="1"/>
      <c r="I114" s="1"/>
      <c r="J114" s="1"/>
      <c r="K114" s="1"/>
      <c r="L114" s="1"/>
      <c r="O114" s="1"/>
      <c r="P114" s="1"/>
      <c r="Q114" s="1"/>
      <c r="R114" s="1"/>
      <c r="S114" s="1"/>
      <c r="T114" s="1"/>
      <c r="U114" s="1"/>
      <c r="V114" s="1"/>
    </row>
    <row r="115" spans="4:22" x14ac:dyDescent="0.35">
      <c r="D115" s="1"/>
      <c r="E115" s="1"/>
      <c r="F115" s="1"/>
      <c r="G115" s="1"/>
      <c r="H115" s="1"/>
      <c r="I115" s="1"/>
      <c r="J115" s="1"/>
      <c r="K115" s="1"/>
      <c r="L115" s="1"/>
      <c r="O115" s="1"/>
      <c r="P115" s="1"/>
      <c r="Q115" s="1"/>
      <c r="R115" s="1"/>
      <c r="S115" s="1"/>
      <c r="T115" s="1"/>
      <c r="U115" s="1"/>
      <c r="V115" s="1"/>
    </row>
    <row r="116" spans="4:22" x14ac:dyDescent="0.35">
      <c r="D116" s="1"/>
      <c r="E116" s="1"/>
      <c r="F116" s="1"/>
      <c r="G116" s="1"/>
      <c r="H116" s="1"/>
      <c r="I116" s="1"/>
      <c r="J116" s="1"/>
      <c r="K116" s="1"/>
      <c r="L116" s="1"/>
      <c r="O116" s="1"/>
      <c r="P116" s="1"/>
      <c r="Q116" s="1"/>
      <c r="R116" s="1"/>
      <c r="S116" s="1"/>
      <c r="T116" s="1"/>
      <c r="U116" s="1"/>
      <c r="V116" s="1"/>
    </row>
    <row r="117" spans="4:22" x14ac:dyDescent="0.35">
      <c r="D117" s="1"/>
      <c r="E117" s="1"/>
      <c r="F117" s="1"/>
      <c r="G117" s="1"/>
      <c r="H117" s="1"/>
      <c r="I117" s="1"/>
      <c r="J117" s="1"/>
      <c r="K117" s="1"/>
      <c r="L117" s="1"/>
      <c r="O117" s="1"/>
      <c r="P117" s="1"/>
      <c r="Q117" s="1"/>
      <c r="R117" s="1"/>
      <c r="S117" s="1"/>
      <c r="T117" s="1"/>
      <c r="U117" s="1"/>
      <c r="V117" s="1"/>
    </row>
    <row r="118" spans="4:22" x14ac:dyDescent="0.35">
      <c r="D118" s="1"/>
      <c r="E118" s="1"/>
      <c r="F118" s="1"/>
      <c r="G118" s="1"/>
      <c r="H118" s="1"/>
      <c r="I118" s="1"/>
      <c r="J118" s="1"/>
      <c r="K118" s="1"/>
      <c r="L118" s="1"/>
      <c r="O118" s="1"/>
      <c r="P118" s="1"/>
      <c r="Q118" s="1"/>
      <c r="R118" s="1"/>
      <c r="S118" s="1"/>
      <c r="T118" s="1"/>
      <c r="U118" s="1"/>
      <c r="V118" s="1"/>
    </row>
    <row r="119" spans="4:22" x14ac:dyDescent="0.35">
      <c r="D119" s="1"/>
      <c r="E119" s="1"/>
      <c r="F119" s="1"/>
      <c r="G119" s="1"/>
      <c r="H119" s="1"/>
      <c r="I119" s="1"/>
      <c r="J119" s="1"/>
      <c r="K119" s="1"/>
      <c r="L119" s="1"/>
      <c r="O119" s="1"/>
      <c r="P119" s="1"/>
      <c r="Q119" s="1"/>
      <c r="R119" s="1"/>
      <c r="S119" s="1"/>
      <c r="T119" s="1"/>
      <c r="U119" s="1"/>
      <c r="V119" s="1"/>
    </row>
    <row r="120" spans="4:22" x14ac:dyDescent="0.35">
      <c r="D120" s="1"/>
      <c r="E120" s="1"/>
      <c r="F120" s="1"/>
      <c r="G120" s="1"/>
      <c r="H120" s="1"/>
      <c r="I120" s="1"/>
      <c r="J120" s="1"/>
      <c r="K120" s="1"/>
      <c r="L120" s="1"/>
      <c r="O120" s="1"/>
      <c r="P120" s="1"/>
      <c r="Q120" s="1"/>
      <c r="R120" s="1"/>
      <c r="S120" s="1"/>
      <c r="T120" s="1"/>
      <c r="U120" s="1"/>
      <c r="V120" s="1"/>
    </row>
    <row r="121" spans="4:22" x14ac:dyDescent="0.35">
      <c r="D121" s="1"/>
      <c r="E121" s="1"/>
      <c r="F121" s="1"/>
      <c r="G121" s="1"/>
      <c r="H121" s="1"/>
      <c r="I121" s="1"/>
      <c r="J121" s="1"/>
      <c r="K121" s="1"/>
      <c r="L121" s="1"/>
      <c r="O121" s="1"/>
      <c r="P121" s="1"/>
      <c r="Q121" s="1"/>
      <c r="R121" s="1"/>
      <c r="S121" s="1"/>
      <c r="T121" s="1"/>
      <c r="U121" s="1"/>
      <c r="V121" s="1"/>
    </row>
    <row r="122" spans="4:22" x14ac:dyDescent="0.35">
      <c r="D122" s="1"/>
      <c r="E122" s="1"/>
      <c r="F122" s="1"/>
      <c r="G122" s="1"/>
      <c r="H122" s="1"/>
      <c r="I122" s="1"/>
      <c r="J122" s="1"/>
      <c r="K122" s="1"/>
      <c r="L122" s="1"/>
      <c r="O122" s="1"/>
      <c r="P122" s="1"/>
      <c r="Q122" s="1"/>
      <c r="R122" s="1"/>
      <c r="S122" s="1"/>
      <c r="T122" s="1"/>
      <c r="U122" s="1"/>
      <c r="V122" s="1"/>
    </row>
    <row r="123" spans="4:22" x14ac:dyDescent="0.35">
      <c r="D123" s="1"/>
      <c r="E123" s="1"/>
      <c r="F123" s="1"/>
      <c r="G123" s="1"/>
      <c r="H123" s="1"/>
      <c r="I123" s="1"/>
      <c r="J123" s="1"/>
      <c r="K123" s="1"/>
      <c r="L123" s="1"/>
      <c r="O123" s="1"/>
      <c r="P123" s="1"/>
      <c r="Q123" s="1"/>
      <c r="R123" s="1"/>
      <c r="S123" s="1"/>
      <c r="T123" s="1"/>
      <c r="U123" s="1"/>
      <c r="V123" s="1"/>
    </row>
    <row r="124" spans="4:22" x14ac:dyDescent="0.35">
      <c r="D124" s="1"/>
      <c r="E124" s="1"/>
      <c r="F124" s="1"/>
      <c r="G124" s="1"/>
      <c r="H124" s="1"/>
      <c r="I124" s="1"/>
      <c r="J124" s="1"/>
      <c r="K124" s="1"/>
      <c r="L124" s="1"/>
      <c r="O124" s="1"/>
      <c r="P124" s="1"/>
      <c r="Q124" s="1"/>
      <c r="R124" s="1"/>
      <c r="S124" s="1"/>
      <c r="T124" s="1"/>
      <c r="U124" s="1"/>
      <c r="V124" s="1"/>
    </row>
    <row r="125" spans="4:22" x14ac:dyDescent="0.35">
      <c r="D125" s="1"/>
      <c r="E125" s="1"/>
      <c r="F125" s="1"/>
      <c r="G125" s="1"/>
      <c r="H125" s="1"/>
      <c r="I125" s="1"/>
      <c r="J125" s="1"/>
      <c r="K125" s="1"/>
      <c r="L125" s="1"/>
      <c r="O125" s="1"/>
      <c r="P125" s="1"/>
      <c r="Q125" s="1"/>
      <c r="R125" s="1"/>
      <c r="S125" s="1"/>
      <c r="T125" s="1"/>
      <c r="U125" s="1"/>
      <c r="V125" s="1"/>
    </row>
    <row r="126" spans="4:22" x14ac:dyDescent="0.35">
      <c r="D126" s="1"/>
      <c r="E126" s="1"/>
      <c r="F126" s="1"/>
      <c r="G126" s="1"/>
      <c r="H126" s="1"/>
      <c r="I126" s="1"/>
      <c r="J126" s="1"/>
      <c r="K126" s="1"/>
      <c r="L126" s="1"/>
      <c r="O126" s="1"/>
      <c r="P126" s="1"/>
      <c r="Q126" s="1"/>
      <c r="R126" s="1"/>
      <c r="S126" s="1"/>
      <c r="T126" s="1"/>
      <c r="U126" s="1"/>
      <c r="V126" s="1"/>
    </row>
    <row r="127" spans="4:22" x14ac:dyDescent="0.35">
      <c r="D127" s="1"/>
      <c r="E127" s="1"/>
      <c r="F127" s="1"/>
      <c r="G127" s="1"/>
      <c r="H127" s="1"/>
      <c r="I127" s="1"/>
      <c r="J127" s="1"/>
      <c r="K127" s="1"/>
      <c r="L127" s="1"/>
      <c r="O127" s="1"/>
      <c r="P127" s="1"/>
      <c r="Q127" s="1"/>
      <c r="R127" s="1"/>
      <c r="S127" s="1"/>
      <c r="T127" s="1"/>
      <c r="U127" s="1"/>
      <c r="V127" s="1"/>
    </row>
    <row r="128" spans="4:22" x14ac:dyDescent="0.35">
      <c r="D128" s="1"/>
      <c r="E128" s="1"/>
      <c r="F128" s="1"/>
      <c r="G128" s="1"/>
      <c r="H128" s="1"/>
      <c r="I128" s="1"/>
      <c r="J128" s="1"/>
      <c r="K128" s="1"/>
      <c r="L128" s="1"/>
      <c r="O128" s="1"/>
      <c r="P128" s="1"/>
      <c r="Q128" s="1"/>
      <c r="R128" s="1"/>
      <c r="S128" s="1"/>
      <c r="T128" s="1"/>
      <c r="U128" s="1"/>
      <c r="V128" s="1"/>
    </row>
    <row r="129" spans="4:22" x14ac:dyDescent="0.35">
      <c r="D129" s="1"/>
      <c r="E129" s="1"/>
      <c r="F129" s="1"/>
      <c r="G129" s="1"/>
      <c r="H129" s="1"/>
      <c r="I129" s="1"/>
      <c r="J129" s="1"/>
      <c r="K129" s="1"/>
      <c r="L129" s="1"/>
      <c r="O129" s="1"/>
      <c r="P129" s="1"/>
      <c r="Q129" s="1"/>
      <c r="R129" s="1"/>
      <c r="S129" s="1"/>
      <c r="T129" s="1"/>
      <c r="U129" s="1"/>
      <c r="V129" s="1"/>
    </row>
    <row r="130" spans="4:22" x14ac:dyDescent="0.35">
      <c r="D130" s="1"/>
      <c r="E130" s="1"/>
      <c r="F130" s="1"/>
      <c r="G130" s="1"/>
      <c r="H130" s="1"/>
      <c r="I130" s="1"/>
      <c r="J130" s="1"/>
      <c r="K130" s="1"/>
      <c r="L130" s="1"/>
      <c r="O130" s="1"/>
      <c r="P130" s="1"/>
      <c r="Q130" s="1"/>
      <c r="R130" s="1"/>
      <c r="S130" s="1"/>
      <c r="T130" s="1"/>
      <c r="U130" s="1"/>
      <c r="V130" s="1"/>
    </row>
    <row r="131" spans="4:22" x14ac:dyDescent="0.35">
      <c r="D131" s="1"/>
      <c r="E131" s="1"/>
      <c r="F131" s="1"/>
      <c r="G131" s="1"/>
      <c r="H131" s="1"/>
      <c r="I131" s="1"/>
      <c r="J131" s="1"/>
      <c r="K131" s="1"/>
      <c r="L131" s="1"/>
      <c r="O131" s="1"/>
      <c r="P131" s="1"/>
      <c r="Q131" s="1"/>
      <c r="R131" s="1"/>
      <c r="S131" s="1"/>
      <c r="T131" s="1"/>
      <c r="U131" s="1"/>
      <c r="V131" s="1"/>
    </row>
    <row r="132" spans="4:22" x14ac:dyDescent="0.35">
      <c r="D132" s="1"/>
      <c r="E132" s="1"/>
      <c r="F132" s="1"/>
      <c r="G132" s="1"/>
      <c r="H132" s="1"/>
      <c r="I132" s="1"/>
      <c r="J132" s="1"/>
      <c r="K132" s="1"/>
      <c r="L132" s="1"/>
      <c r="O132" s="1"/>
      <c r="P132" s="1"/>
      <c r="Q132" s="1"/>
      <c r="R132" s="1"/>
      <c r="S132" s="1"/>
      <c r="T132" s="1"/>
      <c r="U132" s="1"/>
      <c r="V132" s="1"/>
    </row>
    <row r="133" spans="4:22" x14ac:dyDescent="0.35">
      <c r="D133" s="1"/>
      <c r="E133" s="1"/>
      <c r="F133" s="1"/>
      <c r="G133" s="1"/>
      <c r="H133" s="1"/>
      <c r="I133" s="1"/>
      <c r="J133" s="1"/>
      <c r="K133" s="1"/>
      <c r="L133" s="1"/>
      <c r="O133" s="1"/>
      <c r="P133" s="1"/>
      <c r="Q133" s="1"/>
      <c r="R133" s="1"/>
      <c r="S133" s="1"/>
      <c r="T133" s="1"/>
      <c r="U133" s="1"/>
      <c r="V133" s="1"/>
    </row>
    <row r="134" spans="4:22" x14ac:dyDescent="0.35">
      <c r="D134" s="1"/>
      <c r="E134" s="1"/>
      <c r="F134" s="1"/>
      <c r="G134" s="1"/>
      <c r="H134" s="1"/>
      <c r="I134" s="1"/>
      <c r="J134" s="1"/>
      <c r="K134" s="1"/>
      <c r="L134" s="1"/>
      <c r="O134" s="1"/>
      <c r="P134" s="1"/>
      <c r="Q134" s="1"/>
      <c r="R134" s="1"/>
      <c r="S134" s="1"/>
      <c r="T134" s="1"/>
      <c r="U134" s="1"/>
      <c r="V134" s="1"/>
    </row>
    <row r="135" spans="4:22" x14ac:dyDescent="0.35">
      <c r="D135" s="1"/>
      <c r="E135" s="1"/>
      <c r="F135" s="1"/>
      <c r="G135" s="1"/>
      <c r="H135" s="1"/>
      <c r="I135" s="1"/>
      <c r="J135" s="1"/>
      <c r="K135" s="1"/>
      <c r="L135" s="1"/>
      <c r="O135" s="1"/>
      <c r="P135" s="1"/>
      <c r="Q135" s="1"/>
      <c r="R135" s="1"/>
      <c r="S135" s="1"/>
      <c r="T135" s="1"/>
      <c r="U135" s="1"/>
      <c r="V135" s="1"/>
    </row>
    <row r="136" spans="4:22" x14ac:dyDescent="0.35">
      <c r="D136" s="1"/>
      <c r="E136" s="1"/>
      <c r="F136" s="1"/>
      <c r="G136" s="1"/>
      <c r="H136" s="1"/>
      <c r="I136" s="1"/>
      <c r="J136" s="1"/>
      <c r="K136" s="1"/>
      <c r="L136" s="1"/>
      <c r="O136" s="1"/>
      <c r="P136" s="1"/>
      <c r="Q136" s="1"/>
      <c r="R136" s="1"/>
      <c r="S136" s="1"/>
      <c r="T136" s="1"/>
      <c r="U136" s="1"/>
      <c r="V136" s="1"/>
    </row>
    <row r="137" spans="4:22" x14ac:dyDescent="0.35">
      <c r="D137" s="1"/>
      <c r="E137" s="1"/>
      <c r="F137" s="1"/>
      <c r="G137" s="1"/>
      <c r="H137" s="1"/>
      <c r="I137" s="1"/>
      <c r="J137" s="1"/>
      <c r="K137" s="1"/>
      <c r="L137" s="1"/>
      <c r="O137" s="1"/>
      <c r="P137" s="1"/>
      <c r="Q137" s="1"/>
      <c r="R137" s="1"/>
      <c r="S137" s="1"/>
      <c r="T137" s="1"/>
      <c r="U137" s="1"/>
      <c r="V137" s="1"/>
    </row>
    <row r="138" spans="4:22" x14ac:dyDescent="0.35">
      <c r="D138" s="1"/>
      <c r="E138" s="1"/>
      <c r="F138" s="1"/>
      <c r="G138" s="1"/>
      <c r="H138" s="1"/>
      <c r="I138" s="1"/>
      <c r="J138" s="1"/>
      <c r="K138" s="1"/>
      <c r="L138" s="1"/>
      <c r="O138" s="1"/>
      <c r="P138" s="1"/>
      <c r="Q138" s="1"/>
      <c r="R138" s="1"/>
      <c r="S138" s="1"/>
      <c r="T138" s="1"/>
      <c r="U138" s="1"/>
      <c r="V138" s="1"/>
    </row>
    <row r="139" spans="4:22" x14ac:dyDescent="0.35">
      <c r="D139" s="1"/>
      <c r="E139" s="1"/>
      <c r="F139" s="1"/>
      <c r="G139" s="1"/>
      <c r="H139" s="1"/>
      <c r="I139" s="1"/>
      <c r="J139" s="1"/>
      <c r="K139" s="1"/>
      <c r="L139" s="1"/>
      <c r="O139" s="1"/>
      <c r="P139" s="1"/>
      <c r="Q139" s="1"/>
      <c r="R139" s="1"/>
      <c r="S139" s="1"/>
      <c r="T139" s="1"/>
      <c r="U139" s="1"/>
      <c r="V139" s="1"/>
    </row>
    <row r="140" spans="4:22" x14ac:dyDescent="0.35">
      <c r="D140" s="1"/>
      <c r="E140" s="1"/>
      <c r="F140" s="1"/>
      <c r="G140" s="1"/>
      <c r="H140" s="1"/>
      <c r="I140" s="1"/>
      <c r="J140" s="1"/>
      <c r="K140" s="1"/>
      <c r="L140" s="1"/>
      <c r="O140" s="1"/>
      <c r="P140" s="1"/>
      <c r="Q140" s="1"/>
      <c r="R140" s="1"/>
      <c r="S140" s="1"/>
      <c r="T140" s="1"/>
      <c r="U140" s="1"/>
      <c r="V140" s="1"/>
    </row>
    <row r="141" spans="4:22" x14ac:dyDescent="0.35">
      <c r="D141" s="1"/>
      <c r="E141" s="1"/>
      <c r="F141" s="1"/>
      <c r="G141" s="1"/>
      <c r="H141" s="1"/>
      <c r="I141" s="1"/>
      <c r="J141" s="1"/>
      <c r="K141" s="1"/>
      <c r="L141" s="1"/>
      <c r="O141" s="1"/>
      <c r="P141" s="1"/>
      <c r="Q141" s="1"/>
      <c r="R141" s="1"/>
      <c r="S141" s="1"/>
      <c r="T141" s="1"/>
      <c r="U141" s="1"/>
      <c r="V141" s="1"/>
    </row>
    <row r="142" spans="4:22" x14ac:dyDescent="0.35">
      <c r="D142" s="1"/>
      <c r="E142" s="1"/>
      <c r="F142" s="1"/>
      <c r="G142" s="1"/>
      <c r="H142" s="1"/>
      <c r="I142" s="1"/>
      <c r="J142" s="1"/>
      <c r="K142" s="1"/>
      <c r="L142" s="1"/>
      <c r="O142" s="1"/>
      <c r="P142" s="1"/>
      <c r="Q142" s="1"/>
      <c r="R142" s="1"/>
      <c r="S142" s="1"/>
      <c r="T142" s="1"/>
      <c r="U142" s="1"/>
      <c r="V142" s="1"/>
    </row>
    <row r="143" spans="4:22" x14ac:dyDescent="0.35">
      <c r="D143" s="1"/>
      <c r="E143" s="1"/>
      <c r="F143" s="1"/>
      <c r="G143" s="1"/>
      <c r="H143" s="1"/>
      <c r="I143" s="1"/>
      <c r="J143" s="1"/>
      <c r="K143" s="1"/>
      <c r="L143" s="1"/>
      <c r="O143" s="1"/>
      <c r="P143" s="1"/>
      <c r="Q143" s="1"/>
      <c r="R143" s="1"/>
      <c r="S143" s="1"/>
      <c r="T143" s="1"/>
      <c r="U143" s="1"/>
      <c r="V143" s="1"/>
    </row>
    <row r="144" spans="4:22" x14ac:dyDescent="0.35">
      <c r="D144" s="1"/>
      <c r="E144" s="1"/>
      <c r="F144" s="1"/>
      <c r="G144" s="1"/>
      <c r="H144" s="1"/>
      <c r="I144" s="1"/>
      <c r="J144" s="1"/>
      <c r="K144" s="1"/>
      <c r="L144" s="1"/>
      <c r="O144" s="1"/>
      <c r="P144" s="1"/>
      <c r="Q144" s="1"/>
      <c r="R144" s="1"/>
      <c r="S144" s="1"/>
      <c r="T144" s="1"/>
      <c r="U144" s="1"/>
      <c r="V144" s="1"/>
    </row>
    <row r="145" spans="4:22" x14ac:dyDescent="0.35">
      <c r="D145" s="1"/>
      <c r="E145" s="1"/>
      <c r="F145" s="1"/>
      <c r="G145" s="1"/>
      <c r="H145" s="1"/>
      <c r="I145" s="1"/>
      <c r="J145" s="1"/>
      <c r="K145" s="1"/>
      <c r="L145" s="1"/>
      <c r="O145" s="1"/>
      <c r="P145" s="1"/>
      <c r="Q145" s="1"/>
      <c r="R145" s="1"/>
      <c r="S145" s="1"/>
      <c r="T145" s="1"/>
      <c r="U145" s="1"/>
      <c r="V145" s="1"/>
    </row>
    <row r="146" spans="4:22" x14ac:dyDescent="0.35">
      <c r="D146" s="1"/>
      <c r="E146" s="1"/>
      <c r="F146" s="1"/>
      <c r="G146" s="1"/>
      <c r="H146" s="1"/>
      <c r="I146" s="1"/>
      <c r="J146" s="1"/>
      <c r="K146" s="1"/>
      <c r="L146" s="1"/>
      <c r="O146" s="1"/>
      <c r="P146" s="1"/>
      <c r="Q146" s="1"/>
      <c r="R146" s="1"/>
      <c r="S146" s="1"/>
      <c r="T146" s="1"/>
      <c r="U146" s="1"/>
      <c r="V146" s="1"/>
    </row>
    <row r="147" spans="4:22" x14ac:dyDescent="0.35">
      <c r="D147" s="1"/>
      <c r="E147" s="1"/>
      <c r="F147" s="1"/>
      <c r="G147" s="1"/>
      <c r="H147" s="1"/>
      <c r="I147" s="1"/>
      <c r="J147" s="1"/>
      <c r="K147" s="1"/>
      <c r="L147" s="1"/>
      <c r="O147" s="1"/>
      <c r="P147" s="1"/>
      <c r="Q147" s="1"/>
      <c r="R147" s="1"/>
      <c r="S147" s="1"/>
      <c r="T147" s="1"/>
      <c r="U147" s="1"/>
      <c r="V147" s="1"/>
    </row>
    <row r="148" spans="4:22" x14ac:dyDescent="0.35">
      <c r="D148" s="1"/>
      <c r="E148" s="1"/>
      <c r="F148" s="1"/>
      <c r="G148" s="1"/>
      <c r="H148" s="1"/>
      <c r="I148" s="1"/>
      <c r="J148" s="1"/>
      <c r="K148" s="1"/>
      <c r="L148" s="1"/>
      <c r="O148" s="1"/>
      <c r="P148" s="1"/>
      <c r="Q148" s="1"/>
      <c r="R148" s="1"/>
      <c r="S148" s="1"/>
      <c r="T148" s="1"/>
      <c r="U148" s="1"/>
      <c r="V148" s="1"/>
    </row>
    <row r="149" spans="4:22" x14ac:dyDescent="0.35">
      <c r="D149" s="1"/>
      <c r="E149" s="1"/>
      <c r="F149" s="1"/>
      <c r="G149" s="1"/>
      <c r="H149" s="1"/>
      <c r="I149" s="1"/>
      <c r="J149" s="1"/>
      <c r="K149" s="1"/>
      <c r="L149" s="1"/>
      <c r="O149" s="1"/>
      <c r="P149" s="1"/>
      <c r="Q149" s="1"/>
      <c r="R149" s="1"/>
      <c r="S149" s="1"/>
      <c r="T149" s="1"/>
      <c r="U149" s="1"/>
      <c r="V149" s="1"/>
    </row>
    <row r="150" spans="4:22" x14ac:dyDescent="0.35">
      <c r="D150" s="1"/>
      <c r="E150" s="1"/>
      <c r="F150" s="1"/>
      <c r="G150" s="1"/>
      <c r="H150" s="1"/>
      <c r="I150" s="1"/>
      <c r="J150" s="1"/>
      <c r="K150" s="1"/>
      <c r="L150" s="1"/>
      <c r="O150" s="1"/>
      <c r="P150" s="1"/>
      <c r="Q150" s="1"/>
      <c r="R150" s="1"/>
      <c r="S150" s="1"/>
      <c r="T150" s="1"/>
      <c r="U150" s="1"/>
      <c r="V150" s="1"/>
    </row>
    <row r="151" spans="4:22" x14ac:dyDescent="0.35">
      <c r="D151" s="1"/>
      <c r="E151" s="1"/>
      <c r="F151" s="1"/>
      <c r="G151" s="1"/>
      <c r="H151" s="1"/>
      <c r="I151" s="1"/>
      <c r="J151" s="1"/>
      <c r="K151" s="1"/>
      <c r="L151" s="1"/>
      <c r="O151" s="1"/>
      <c r="P151" s="1"/>
      <c r="Q151" s="1"/>
      <c r="R151" s="1"/>
      <c r="S151" s="1"/>
      <c r="T151" s="1"/>
      <c r="U151" s="1"/>
      <c r="V151" s="1"/>
    </row>
    <row r="152" spans="4:22" x14ac:dyDescent="0.35">
      <c r="D152" s="1"/>
      <c r="E152" s="1"/>
      <c r="F152" s="1"/>
      <c r="G152" s="1"/>
      <c r="H152" s="1"/>
      <c r="I152" s="1"/>
      <c r="J152" s="1"/>
      <c r="K152" s="1"/>
      <c r="L152" s="1"/>
      <c r="O152" s="1"/>
      <c r="P152" s="1"/>
      <c r="Q152" s="1"/>
      <c r="R152" s="1"/>
      <c r="S152" s="1"/>
      <c r="T152" s="1"/>
      <c r="U152" s="1"/>
      <c r="V152" s="1"/>
    </row>
    <row r="153" spans="4:22" x14ac:dyDescent="0.35">
      <c r="D153" s="1"/>
      <c r="E153" s="1"/>
      <c r="F153" s="1"/>
      <c r="G153" s="1"/>
      <c r="H153" s="1"/>
      <c r="I153" s="1"/>
      <c r="J153" s="1"/>
      <c r="K153" s="1"/>
      <c r="L153" s="1"/>
      <c r="O153" s="1"/>
      <c r="P153" s="1"/>
      <c r="Q153" s="1"/>
      <c r="R153" s="1"/>
      <c r="S153" s="1"/>
      <c r="T153" s="1"/>
      <c r="U153" s="1"/>
      <c r="V153" s="1"/>
    </row>
    <row r="154" spans="4:22" x14ac:dyDescent="0.35">
      <c r="D154" s="1"/>
      <c r="E154" s="1"/>
      <c r="F154" s="1"/>
      <c r="G154" s="1"/>
      <c r="H154" s="1"/>
      <c r="I154" s="1"/>
      <c r="J154" s="1"/>
      <c r="K154" s="1"/>
      <c r="L154" s="1"/>
      <c r="O154" s="1"/>
      <c r="P154" s="1"/>
      <c r="Q154" s="1"/>
      <c r="R154" s="1"/>
      <c r="S154" s="1"/>
      <c r="T154" s="1"/>
      <c r="U154" s="1"/>
      <c r="V154" s="1"/>
    </row>
    <row r="155" spans="4:22" x14ac:dyDescent="0.35">
      <c r="D155" s="1"/>
      <c r="E155" s="1"/>
      <c r="F155" s="1"/>
      <c r="G155" s="1"/>
      <c r="H155" s="1"/>
      <c r="I155" s="1"/>
      <c r="J155" s="1"/>
      <c r="K155" s="1"/>
      <c r="L155" s="1"/>
      <c r="O155" s="1"/>
      <c r="P155" s="1"/>
      <c r="Q155" s="1"/>
      <c r="R155" s="1"/>
      <c r="S155" s="1"/>
      <c r="T155" s="1"/>
      <c r="U155" s="1"/>
      <c r="V155" s="1"/>
    </row>
    <row r="156" spans="4:22" x14ac:dyDescent="0.35">
      <c r="D156" s="1"/>
      <c r="E156" s="1"/>
      <c r="F156" s="1"/>
      <c r="G156" s="1"/>
      <c r="H156" s="1"/>
      <c r="I156" s="1"/>
      <c r="J156" s="1"/>
      <c r="K156" s="1"/>
      <c r="L156" s="1"/>
      <c r="O156" s="1"/>
      <c r="P156" s="1"/>
      <c r="Q156" s="1"/>
      <c r="R156" s="1"/>
      <c r="S156" s="1"/>
      <c r="T156" s="1"/>
      <c r="U156" s="1"/>
      <c r="V156" s="1"/>
    </row>
    <row r="157" spans="4:22" x14ac:dyDescent="0.35">
      <c r="D157" s="1"/>
      <c r="E157" s="1"/>
      <c r="F157" s="1"/>
      <c r="G157" s="1"/>
      <c r="H157" s="1"/>
      <c r="I157" s="1"/>
      <c r="J157" s="1"/>
      <c r="K157" s="1"/>
      <c r="L157" s="1"/>
      <c r="O157" s="1"/>
      <c r="P157" s="1"/>
      <c r="Q157" s="1"/>
      <c r="R157" s="1"/>
      <c r="S157" s="1"/>
      <c r="T157" s="1"/>
      <c r="U157" s="1"/>
      <c r="V157" s="1"/>
    </row>
    <row r="158" spans="4:22" x14ac:dyDescent="0.35">
      <c r="D158" s="1"/>
      <c r="E158" s="1"/>
      <c r="F158" s="1"/>
      <c r="G158" s="1"/>
      <c r="H158" s="1"/>
      <c r="I158" s="1"/>
      <c r="J158" s="1"/>
      <c r="K158" s="1"/>
      <c r="L158" s="1"/>
      <c r="O158" s="1"/>
      <c r="P158" s="1"/>
      <c r="Q158" s="1"/>
      <c r="R158" s="1"/>
      <c r="S158" s="1"/>
      <c r="T158" s="1"/>
      <c r="U158" s="1"/>
      <c r="V158" s="1"/>
    </row>
    <row r="159" spans="4:22" x14ac:dyDescent="0.35">
      <c r="D159" s="1"/>
      <c r="E159" s="1"/>
      <c r="F159" s="1"/>
      <c r="G159" s="1"/>
      <c r="H159" s="1"/>
      <c r="I159" s="1"/>
      <c r="J159" s="1"/>
      <c r="K159" s="1"/>
      <c r="L159" s="1"/>
      <c r="O159" s="1"/>
      <c r="P159" s="1"/>
      <c r="Q159" s="1"/>
      <c r="R159" s="1"/>
      <c r="S159" s="1"/>
      <c r="T159" s="1"/>
      <c r="U159" s="1"/>
      <c r="V159" s="1"/>
    </row>
    <row r="160" spans="4:22" x14ac:dyDescent="0.35">
      <c r="D160" s="1"/>
      <c r="E160" s="1"/>
      <c r="F160" s="1"/>
      <c r="G160" s="1"/>
      <c r="H160" s="1"/>
      <c r="I160" s="1"/>
      <c r="J160" s="1"/>
      <c r="K160" s="1"/>
      <c r="L160" s="1"/>
      <c r="O160" s="1"/>
      <c r="P160" s="1"/>
      <c r="Q160" s="1"/>
      <c r="R160" s="1"/>
      <c r="S160" s="1"/>
      <c r="T160" s="1"/>
      <c r="U160" s="1"/>
      <c r="V160" s="1"/>
    </row>
    <row r="161" spans="4:22" x14ac:dyDescent="0.35">
      <c r="D161" s="1"/>
      <c r="E161" s="1"/>
      <c r="F161" s="1"/>
      <c r="G161" s="1"/>
      <c r="H161" s="1"/>
      <c r="I161" s="1"/>
      <c r="J161" s="1"/>
      <c r="K161" s="1"/>
      <c r="L161" s="1"/>
      <c r="O161" s="1"/>
      <c r="P161" s="1"/>
      <c r="Q161" s="1"/>
      <c r="R161" s="1"/>
      <c r="S161" s="1"/>
      <c r="T161" s="1"/>
      <c r="U161" s="1"/>
      <c r="V161" s="1"/>
    </row>
    <row r="162" spans="4:22" x14ac:dyDescent="0.35">
      <c r="D162" s="1"/>
      <c r="E162" s="1"/>
      <c r="F162" s="1"/>
      <c r="G162" s="1"/>
      <c r="H162" s="1"/>
      <c r="I162" s="1"/>
      <c r="J162" s="1"/>
      <c r="K162" s="1"/>
      <c r="L162" s="1"/>
      <c r="O162" s="1"/>
      <c r="P162" s="1"/>
      <c r="Q162" s="1"/>
      <c r="R162" s="1"/>
      <c r="S162" s="1"/>
      <c r="T162" s="1"/>
      <c r="U162" s="1"/>
      <c r="V162" s="1"/>
    </row>
    <row r="163" spans="4:22" x14ac:dyDescent="0.35">
      <c r="D163" s="1"/>
      <c r="E163" s="1"/>
      <c r="F163" s="1"/>
      <c r="G163" s="1"/>
      <c r="H163" s="1"/>
      <c r="I163" s="1"/>
      <c r="J163" s="1"/>
      <c r="K163" s="1"/>
      <c r="L163" s="1"/>
      <c r="O163" s="1"/>
      <c r="P163" s="1"/>
      <c r="Q163" s="1"/>
      <c r="R163" s="1"/>
      <c r="S163" s="1"/>
      <c r="T163" s="1"/>
      <c r="U163" s="1"/>
      <c r="V163" s="1"/>
    </row>
    <row r="164" spans="4:22" x14ac:dyDescent="0.35">
      <c r="D164" s="1"/>
      <c r="E164" s="1"/>
      <c r="F164" s="1"/>
      <c r="G164" s="1"/>
      <c r="H164" s="1"/>
      <c r="I164" s="1"/>
      <c r="J164" s="1"/>
      <c r="K164" s="1"/>
      <c r="L164" s="1"/>
      <c r="O164" s="1"/>
      <c r="P164" s="1"/>
      <c r="Q164" s="1"/>
      <c r="R164" s="1"/>
      <c r="S164" s="1"/>
      <c r="T164" s="1"/>
      <c r="U164" s="1"/>
      <c r="V164" s="1"/>
    </row>
    <row r="165" spans="4:22" x14ac:dyDescent="0.35">
      <c r="D165" s="1"/>
      <c r="E165" s="1"/>
      <c r="F165" s="1"/>
      <c r="G165" s="1"/>
      <c r="H165" s="1"/>
      <c r="I165" s="1"/>
      <c r="J165" s="1"/>
      <c r="K165" s="1"/>
      <c r="L165" s="1"/>
      <c r="O165" s="1"/>
      <c r="P165" s="1"/>
      <c r="Q165" s="1"/>
      <c r="R165" s="1"/>
      <c r="S165" s="1"/>
      <c r="T165" s="1"/>
      <c r="U165" s="1"/>
      <c r="V165" s="1"/>
    </row>
    <row r="166" spans="4:22" x14ac:dyDescent="0.35">
      <c r="D166" s="1"/>
      <c r="E166" s="1"/>
      <c r="F166" s="1"/>
      <c r="G166" s="1"/>
      <c r="H166" s="1"/>
      <c r="I166" s="1"/>
      <c r="J166" s="1"/>
      <c r="K166" s="1"/>
      <c r="L166" s="1"/>
      <c r="O166" s="1"/>
      <c r="P166" s="1"/>
      <c r="Q166" s="1"/>
      <c r="R166" s="1"/>
      <c r="S166" s="1"/>
      <c r="T166" s="1"/>
      <c r="U166" s="1"/>
      <c r="V166" s="1"/>
    </row>
    <row r="167" spans="4:22" x14ac:dyDescent="0.35">
      <c r="D167" s="1"/>
      <c r="E167" s="1"/>
      <c r="F167" s="1"/>
      <c r="G167" s="1"/>
      <c r="H167" s="1"/>
      <c r="I167" s="1"/>
      <c r="J167" s="1"/>
      <c r="K167" s="1"/>
      <c r="L167" s="1"/>
      <c r="O167" s="1"/>
      <c r="P167" s="1"/>
      <c r="Q167" s="1"/>
      <c r="R167" s="1"/>
      <c r="S167" s="1"/>
      <c r="T167" s="1"/>
      <c r="U167" s="1"/>
      <c r="V167" s="1"/>
    </row>
    <row r="168" spans="4:22" x14ac:dyDescent="0.35">
      <c r="D168" s="1"/>
      <c r="E168" s="1"/>
      <c r="F168" s="1"/>
      <c r="G168" s="1"/>
      <c r="H168" s="1"/>
      <c r="I168" s="1"/>
      <c r="J168" s="1"/>
      <c r="K168" s="1"/>
      <c r="L168" s="1"/>
      <c r="O168" s="1"/>
      <c r="P168" s="1"/>
      <c r="Q168" s="1"/>
      <c r="R168" s="1"/>
      <c r="S168" s="1"/>
      <c r="T168" s="1"/>
      <c r="U168" s="1"/>
      <c r="V168" s="1"/>
    </row>
    <row r="169" spans="4:22" x14ac:dyDescent="0.35">
      <c r="D169" s="1"/>
      <c r="E169" s="1"/>
      <c r="F169" s="1"/>
      <c r="G169" s="1"/>
      <c r="H169" s="1"/>
      <c r="I169" s="1"/>
      <c r="J169" s="1"/>
      <c r="K169" s="1"/>
      <c r="L169" s="1"/>
      <c r="O169" s="1"/>
      <c r="P169" s="1"/>
      <c r="Q169" s="1"/>
      <c r="R169" s="1"/>
      <c r="S169" s="1"/>
      <c r="T169" s="1"/>
      <c r="U169" s="1"/>
      <c r="V169" s="1"/>
    </row>
    <row r="170" spans="4:22" x14ac:dyDescent="0.35">
      <c r="D170" s="1"/>
      <c r="E170" s="1"/>
      <c r="F170" s="1"/>
      <c r="G170" s="1"/>
      <c r="H170" s="1"/>
      <c r="I170" s="1"/>
      <c r="J170" s="1"/>
      <c r="K170" s="1"/>
      <c r="L170" s="1"/>
      <c r="O170" s="1"/>
      <c r="P170" s="1"/>
      <c r="Q170" s="1"/>
      <c r="R170" s="1"/>
      <c r="S170" s="1"/>
      <c r="T170" s="1"/>
      <c r="U170" s="1"/>
      <c r="V170" s="1"/>
    </row>
    <row r="171" spans="4:22" x14ac:dyDescent="0.35">
      <c r="D171" s="1"/>
      <c r="E171" s="1"/>
      <c r="F171" s="1"/>
      <c r="G171" s="1"/>
      <c r="H171" s="1"/>
      <c r="I171" s="1"/>
      <c r="J171" s="1"/>
      <c r="K171" s="1"/>
      <c r="L171" s="1"/>
      <c r="O171" s="1"/>
      <c r="P171" s="1"/>
      <c r="Q171" s="1"/>
      <c r="R171" s="1"/>
      <c r="S171" s="1"/>
      <c r="T171" s="1"/>
      <c r="U171" s="1"/>
      <c r="V171" s="1"/>
    </row>
    <row r="172" spans="4:22" x14ac:dyDescent="0.35">
      <c r="D172" s="1"/>
      <c r="E172" s="1"/>
      <c r="F172" s="1"/>
      <c r="G172" s="1"/>
      <c r="H172" s="1"/>
      <c r="I172" s="1"/>
      <c r="J172" s="1"/>
      <c r="K172" s="1"/>
      <c r="L172" s="1"/>
      <c r="O172" s="1"/>
      <c r="P172" s="1"/>
      <c r="Q172" s="1"/>
      <c r="R172" s="1"/>
      <c r="S172" s="1"/>
      <c r="T172" s="1"/>
      <c r="U172" s="1"/>
      <c r="V172" s="1"/>
    </row>
    <row r="173" spans="4:22" x14ac:dyDescent="0.35">
      <c r="D173" s="1"/>
      <c r="E173" s="1"/>
      <c r="F173" s="1"/>
      <c r="G173" s="1"/>
      <c r="H173" s="1"/>
      <c r="I173" s="1"/>
      <c r="J173" s="1"/>
      <c r="K173" s="1"/>
      <c r="L173" s="1"/>
      <c r="O173" s="1"/>
      <c r="P173" s="1"/>
      <c r="Q173" s="1"/>
      <c r="R173" s="1"/>
      <c r="S173" s="1"/>
      <c r="T173" s="1"/>
      <c r="U173" s="1"/>
      <c r="V173" s="1"/>
    </row>
    <row r="174" spans="4:22" x14ac:dyDescent="0.35">
      <c r="D174" s="1"/>
      <c r="E174" s="1"/>
      <c r="F174" s="1"/>
      <c r="G174" s="1"/>
      <c r="H174" s="1"/>
      <c r="I174" s="1"/>
      <c r="J174" s="1"/>
      <c r="K174" s="1"/>
      <c r="L174" s="1"/>
      <c r="O174" s="1"/>
      <c r="P174" s="1"/>
      <c r="Q174" s="1"/>
      <c r="R174" s="1"/>
      <c r="S174" s="1"/>
      <c r="T174" s="1"/>
      <c r="U174" s="1"/>
      <c r="V174" s="1"/>
    </row>
    <row r="175" spans="4:22" x14ac:dyDescent="0.35">
      <c r="D175" s="1"/>
      <c r="E175" s="1"/>
      <c r="F175" s="1"/>
      <c r="G175" s="1"/>
      <c r="H175" s="1"/>
      <c r="I175" s="1"/>
      <c r="J175" s="1"/>
      <c r="K175" s="1"/>
      <c r="L175" s="1"/>
      <c r="O175" s="1"/>
      <c r="P175" s="1"/>
      <c r="Q175" s="1"/>
      <c r="R175" s="1"/>
      <c r="S175" s="1"/>
      <c r="T175" s="1"/>
      <c r="U175" s="1"/>
      <c r="V175" s="1"/>
    </row>
    <row r="176" spans="4:22" x14ac:dyDescent="0.35">
      <c r="D176" s="1"/>
      <c r="E176" s="1"/>
      <c r="F176" s="1"/>
      <c r="G176" s="1"/>
      <c r="H176" s="1"/>
      <c r="I176" s="1"/>
      <c r="J176" s="1"/>
      <c r="K176" s="1"/>
      <c r="L176" s="1"/>
      <c r="O176" s="1"/>
      <c r="P176" s="1"/>
      <c r="Q176" s="1"/>
      <c r="R176" s="1"/>
      <c r="S176" s="1"/>
      <c r="T176" s="1"/>
      <c r="U176" s="1"/>
      <c r="V176" s="1"/>
    </row>
    <row r="177" spans="4:22" x14ac:dyDescent="0.35">
      <c r="D177" s="1"/>
      <c r="E177" s="1"/>
      <c r="F177" s="1"/>
      <c r="G177" s="1"/>
      <c r="H177" s="1"/>
      <c r="I177" s="1"/>
      <c r="J177" s="1"/>
      <c r="K177" s="1"/>
      <c r="L177" s="1"/>
      <c r="O177" s="1"/>
      <c r="P177" s="1"/>
      <c r="Q177" s="1"/>
      <c r="R177" s="1"/>
      <c r="S177" s="1"/>
      <c r="T177" s="1"/>
      <c r="U177" s="1"/>
      <c r="V177" s="1"/>
    </row>
    <row r="178" spans="4:22" x14ac:dyDescent="0.35">
      <c r="D178" s="1"/>
      <c r="E178" s="1"/>
      <c r="F178" s="1"/>
      <c r="G178" s="1"/>
      <c r="H178" s="1"/>
      <c r="I178" s="1"/>
      <c r="J178" s="1"/>
      <c r="K178" s="1"/>
      <c r="L178" s="1"/>
      <c r="O178" s="1"/>
      <c r="P178" s="1"/>
      <c r="Q178" s="1"/>
      <c r="R178" s="1"/>
      <c r="S178" s="1"/>
      <c r="T178" s="1"/>
      <c r="U178" s="1"/>
      <c r="V178" s="1"/>
    </row>
    <row r="179" spans="4:22" x14ac:dyDescent="0.35">
      <c r="D179" s="1"/>
      <c r="E179" s="1"/>
      <c r="F179" s="1"/>
      <c r="G179" s="1"/>
      <c r="H179" s="1"/>
      <c r="I179" s="1"/>
      <c r="J179" s="1"/>
      <c r="K179" s="1"/>
      <c r="L179" s="1"/>
      <c r="O179" s="1"/>
      <c r="P179" s="1"/>
      <c r="Q179" s="1"/>
      <c r="R179" s="1"/>
      <c r="S179" s="1"/>
      <c r="T179" s="1"/>
      <c r="U179" s="1"/>
      <c r="V179" s="1"/>
    </row>
    <row r="180" spans="4:22" x14ac:dyDescent="0.35">
      <c r="D180" s="1"/>
      <c r="E180" s="1"/>
      <c r="F180" s="1"/>
      <c r="G180" s="1"/>
      <c r="H180" s="1"/>
      <c r="I180" s="1"/>
      <c r="J180" s="1"/>
      <c r="K180" s="1"/>
      <c r="L180" s="1"/>
      <c r="O180" s="1"/>
      <c r="P180" s="1"/>
      <c r="Q180" s="1"/>
      <c r="R180" s="1"/>
      <c r="S180" s="1"/>
      <c r="T180" s="1"/>
      <c r="U180" s="1"/>
      <c r="V180" s="1"/>
    </row>
    <row r="181" spans="4:22" x14ac:dyDescent="0.35">
      <c r="D181" s="1"/>
      <c r="E181" s="1"/>
      <c r="F181" s="1"/>
      <c r="G181" s="1"/>
      <c r="H181" s="1"/>
      <c r="I181" s="1"/>
      <c r="J181" s="1"/>
      <c r="K181" s="1"/>
      <c r="L181" s="1"/>
      <c r="O181" s="1"/>
      <c r="P181" s="1"/>
      <c r="Q181" s="1"/>
      <c r="R181" s="1"/>
      <c r="S181" s="1"/>
      <c r="T181" s="1"/>
      <c r="U181" s="1"/>
      <c r="V181" s="1"/>
    </row>
    <row r="182" spans="4:22" x14ac:dyDescent="0.35">
      <c r="D182" s="1"/>
      <c r="E182" s="1"/>
      <c r="F182" s="1"/>
      <c r="G182" s="1"/>
      <c r="H182" s="1"/>
      <c r="I182" s="1"/>
      <c r="J182" s="1"/>
      <c r="K182" s="1"/>
      <c r="L182" s="1"/>
      <c r="O182" s="1"/>
      <c r="P182" s="1"/>
      <c r="Q182" s="1"/>
      <c r="R182" s="1"/>
      <c r="S182" s="1"/>
      <c r="T182" s="1"/>
      <c r="U182" s="1"/>
      <c r="V182" s="1"/>
    </row>
    <row r="183" spans="4:22" x14ac:dyDescent="0.35">
      <c r="D183" s="1"/>
      <c r="E183" s="1"/>
      <c r="F183" s="1"/>
      <c r="G183" s="1"/>
      <c r="H183" s="1"/>
      <c r="I183" s="1"/>
      <c r="J183" s="1"/>
      <c r="K183" s="1"/>
      <c r="L183" s="1"/>
      <c r="O183" s="1"/>
      <c r="P183" s="1"/>
      <c r="Q183" s="1"/>
      <c r="R183" s="1"/>
      <c r="S183" s="1"/>
      <c r="T183" s="1"/>
      <c r="U183" s="1"/>
      <c r="V183" s="1"/>
    </row>
    <row r="184" spans="4:22" x14ac:dyDescent="0.35">
      <c r="D184" s="1"/>
      <c r="E184" s="1"/>
      <c r="F184" s="1"/>
      <c r="G184" s="1"/>
      <c r="H184" s="1"/>
      <c r="I184" s="1"/>
      <c r="J184" s="1"/>
      <c r="K184" s="1"/>
      <c r="L184" s="1"/>
      <c r="O184" s="1"/>
      <c r="P184" s="1"/>
      <c r="Q184" s="1"/>
      <c r="R184" s="1"/>
      <c r="S184" s="1"/>
      <c r="T184" s="1"/>
      <c r="U184" s="1"/>
      <c r="V184" s="1"/>
    </row>
    <row r="185" spans="4:22" x14ac:dyDescent="0.35">
      <c r="D185" s="1"/>
      <c r="E185" s="1"/>
      <c r="F185" s="1"/>
      <c r="G185" s="1"/>
      <c r="H185" s="1"/>
      <c r="I185" s="1"/>
      <c r="J185" s="1"/>
      <c r="K185" s="1"/>
      <c r="L185" s="1"/>
      <c r="O185" s="1"/>
      <c r="P185" s="1"/>
      <c r="Q185" s="1"/>
      <c r="R185" s="1"/>
      <c r="S185" s="1"/>
      <c r="T185" s="1"/>
      <c r="U185" s="1"/>
      <c r="V185" s="1"/>
    </row>
    <row r="186" spans="4:22" x14ac:dyDescent="0.35">
      <c r="D186" s="1"/>
      <c r="E186" s="1"/>
      <c r="F186" s="1"/>
      <c r="G186" s="1"/>
      <c r="H186" s="1"/>
      <c r="I186" s="1"/>
      <c r="J186" s="1"/>
      <c r="K186" s="1"/>
      <c r="L186" s="1"/>
      <c r="O186" s="1"/>
      <c r="P186" s="1"/>
      <c r="Q186" s="1"/>
      <c r="R186" s="1"/>
      <c r="S186" s="1"/>
      <c r="T186" s="1"/>
      <c r="U186" s="1"/>
      <c r="V186" s="1"/>
    </row>
    <row r="187" spans="4:22" x14ac:dyDescent="0.35">
      <c r="D187" s="1"/>
      <c r="E187" s="1"/>
      <c r="F187" s="1"/>
      <c r="G187" s="1"/>
      <c r="H187" s="1"/>
      <c r="I187" s="1"/>
      <c r="J187" s="1"/>
      <c r="K187" s="1"/>
      <c r="L187" s="1"/>
      <c r="O187" s="1"/>
      <c r="P187" s="1"/>
      <c r="Q187" s="1"/>
      <c r="R187" s="1"/>
      <c r="S187" s="1"/>
      <c r="T187" s="1"/>
      <c r="U187" s="1"/>
      <c r="V187" s="1"/>
    </row>
    <row r="188" spans="4:22" x14ac:dyDescent="0.35">
      <c r="D188" s="1"/>
      <c r="E188" s="1"/>
      <c r="F188" s="1"/>
      <c r="G188" s="1"/>
      <c r="H188" s="1"/>
      <c r="I188" s="1"/>
      <c r="J188" s="1"/>
      <c r="K188" s="1"/>
      <c r="L188" s="1"/>
      <c r="O188" s="1"/>
      <c r="P188" s="1"/>
      <c r="Q188" s="1"/>
      <c r="R188" s="1"/>
      <c r="S188" s="1"/>
      <c r="T188" s="1"/>
      <c r="U188" s="1"/>
      <c r="V188" s="1"/>
    </row>
    <row r="189" spans="4:22" x14ac:dyDescent="0.35">
      <c r="D189" s="1"/>
      <c r="E189" s="1"/>
      <c r="F189" s="1"/>
      <c r="G189" s="1"/>
      <c r="H189" s="1"/>
      <c r="I189" s="1"/>
      <c r="J189" s="1"/>
      <c r="K189" s="1"/>
      <c r="L189" s="1"/>
      <c r="O189" s="1"/>
      <c r="P189" s="1"/>
      <c r="Q189" s="1"/>
      <c r="R189" s="1"/>
      <c r="S189" s="1"/>
      <c r="T189" s="1"/>
      <c r="U189" s="1"/>
      <c r="V189" s="1"/>
    </row>
    <row r="190" spans="4:22" x14ac:dyDescent="0.35">
      <c r="D190" s="1"/>
      <c r="E190" s="1"/>
      <c r="F190" s="1"/>
      <c r="G190" s="1"/>
      <c r="H190" s="1"/>
      <c r="I190" s="1"/>
      <c r="J190" s="1"/>
      <c r="K190" s="1"/>
      <c r="L190" s="1"/>
      <c r="O190" s="1"/>
      <c r="P190" s="1"/>
      <c r="Q190" s="1"/>
      <c r="R190" s="1"/>
      <c r="S190" s="1"/>
      <c r="T190" s="1"/>
      <c r="U190" s="1"/>
      <c r="V190" s="1"/>
    </row>
    <row r="191" spans="4:22" x14ac:dyDescent="0.35">
      <c r="D191" s="1"/>
      <c r="E191" s="1"/>
      <c r="F191" s="1"/>
      <c r="G191" s="1"/>
      <c r="H191" s="1"/>
      <c r="I191" s="1"/>
      <c r="J191" s="1"/>
      <c r="K191" s="1"/>
      <c r="L191" s="1"/>
      <c r="O191" s="1"/>
      <c r="P191" s="1"/>
      <c r="Q191" s="1"/>
      <c r="R191" s="1"/>
      <c r="S191" s="1"/>
      <c r="T191" s="1"/>
      <c r="U191" s="1"/>
      <c r="V191" s="1"/>
    </row>
    <row r="192" spans="4:22" x14ac:dyDescent="0.35">
      <c r="D192" s="1"/>
      <c r="E192" s="1"/>
      <c r="F192" s="1"/>
      <c r="G192" s="1"/>
      <c r="H192" s="1"/>
      <c r="I192" s="1"/>
      <c r="J192" s="1"/>
      <c r="K192" s="1"/>
      <c r="L192" s="1"/>
      <c r="O192" s="1"/>
      <c r="P192" s="1"/>
      <c r="Q192" s="1"/>
      <c r="R192" s="1"/>
      <c r="S192" s="1"/>
      <c r="T192" s="1"/>
      <c r="U192" s="1"/>
      <c r="V192" s="1"/>
    </row>
    <row r="193" spans="4:22" x14ac:dyDescent="0.35">
      <c r="D193" s="1"/>
      <c r="E193" s="1"/>
      <c r="F193" s="1"/>
      <c r="G193" s="1"/>
      <c r="H193" s="1"/>
      <c r="I193" s="1"/>
      <c r="J193" s="1"/>
      <c r="K193" s="1"/>
      <c r="L193" s="1"/>
      <c r="O193" s="1"/>
      <c r="P193" s="1"/>
      <c r="Q193" s="1"/>
      <c r="R193" s="1"/>
      <c r="S193" s="1"/>
      <c r="T193" s="1"/>
      <c r="U193" s="1"/>
      <c r="V193" s="1"/>
    </row>
    <row r="194" spans="4:22" x14ac:dyDescent="0.35">
      <c r="D194" s="1"/>
      <c r="E194" s="1"/>
      <c r="F194" s="1"/>
      <c r="G194" s="1"/>
      <c r="H194" s="1"/>
      <c r="I194" s="1"/>
      <c r="J194" s="1"/>
      <c r="K194" s="1"/>
      <c r="L194" s="1"/>
      <c r="O194" s="1"/>
      <c r="P194" s="1"/>
      <c r="Q194" s="1"/>
      <c r="R194" s="1"/>
      <c r="S194" s="1"/>
      <c r="T194" s="1"/>
      <c r="U194" s="1"/>
      <c r="V194" s="1"/>
    </row>
    <row r="195" spans="4:22" x14ac:dyDescent="0.35">
      <c r="D195" s="1"/>
      <c r="E195" s="1"/>
      <c r="F195" s="1"/>
      <c r="G195" s="1"/>
      <c r="H195" s="1"/>
      <c r="I195" s="1"/>
      <c r="J195" s="1"/>
      <c r="K195" s="1"/>
      <c r="L195" s="1"/>
      <c r="O195" s="1"/>
      <c r="P195" s="1"/>
      <c r="Q195" s="1"/>
      <c r="R195" s="1"/>
      <c r="S195" s="1"/>
      <c r="T195" s="1"/>
      <c r="U195" s="1"/>
      <c r="V195" s="1"/>
    </row>
    <row r="196" spans="4:22" x14ac:dyDescent="0.35">
      <c r="D196" s="1"/>
      <c r="E196" s="1"/>
      <c r="F196" s="1"/>
      <c r="G196" s="1"/>
      <c r="H196" s="1"/>
      <c r="I196" s="1"/>
      <c r="J196" s="1"/>
      <c r="K196" s="1"/>
      <c r="L196" s="1"/>
      <c r="O196" s="1"/>
      <c r="P196" s="1"/>
      <c r="Q196" s="1"/>
      <c r="R196" s="1"/>
      <c r="S196" s="1"/>
      <c r="T196" s="1"/>
      <c r="U196" s="1"/>
      <c r="V196" s="1"/>
    </row>
    <row r="197" spans="4:22" x14ac:dyDescent="0.35">
      <c r="D197" s="1"/>
      <c r="E197" s="1"/>
      <c r="F197" s="1"/>
      <c r="G197" s="1"/>
      <c r="H197" s="1"/>
      <c r="I197" s="1"/>
      <c r="J197" s="1"/>
      <c r="K197" s="1"/>
      <c r="L197" s="1"/>
      <c r="O197" s="1"/>
      <c r="P197" s="1"/>
      <c r="Q197" s="1"/>
      <c r="R197" s="1"/>
      <c r="S197" s="1"/>
      <c r="T197" s="1"/>
      <c r="U197" s="1"/>
      <c r="V197" s="1"/>
    </row>
    <row r="198" spans="4:22" x14ac:dyDescent="0.35">
      <c r="D198" s="1"/>
      <c r="E198" s="1"/>
      <c r="F198" s="1"/>
      <c r="G198" s="1"/>
      <c r="H198" s="1"/>
      <c r="I198" s="1"/>
      <c r="J198" s="1"/>
      <c r="K198" s="1"/>
      <c r="L198" s="1"/>
      <c r="O198" s="1"/>
      <c r="P198" s="1"/>
      <c r="Q198" s="1"/>
      <c r="R198" s="1"/>
      <c r="S198" s="1"/>
      <c r="T198" s="1"/>
      <c r="U198" s="1"/>
      <c r="V198" s="1"/>
    </row>
    <row r="199" spans="4:22" x14ac:dyDescent="0.35">
      <c r="D199" s="1"/>
      <c r="E199" s="1"/>
      <c r="F199" s="1"/>
      <c r="G199" s="1"/>
      <c r="H199" s="1"/>
      <c r="I199" s="1"/>
      <c r="J199" s="1"/>
      <c r="K199" s="1"/>
      <c r="L199" s="1"/>
      <c r="O199" s="1"/>
      <c r="P199" s="1"/>
      <c r="Q199" s="1"/>
      <c r="R199" s="1"/>
      <c r="S199" s="1"/>
      <c r="T199" s="1"/>
      <c r="U199" s="1"/>
      <c r="V199" s="1"/>
    </row>
    <row r="200" spans="4:22" x14ac:dyDescent="0.35">
      <c r="D200" s="1"/>
      <c r="E200" s="1"/>
      <c r="F200" s="1"/>
      <c r="G200" s="1"/>
      <c r="H200" s="1"/>
      <c r="I200" s="1"/>
      <c r="J200" s="1"/>
      <c r="K200" s="1"/>
      <c r="L200" s="1"/>
      <c r="O200" s="1"/>
      <c r="P200" s="1"/>
      <c r="Q200" s="1"/>
      <c r="R200" s="1"/>
      <c r="S200" s="1"/>
      <c r="T200" s="1"/>
      <c r="U200" s="1"/>
      <c r="V200" s="1"/>
    </row>
    <row r="201" spans="4:22" x14ac:dyDescent="0.35">
      <c r="D201" s="1"/>
      <c r="E201" s="1"/>
      <c r="F201" s="1"/>
      <c r="G201" s="1"/>
      <c r="H201" s="1"/>
      <c r="I201" s="1"/>
      <c r="J201" s="1"/>
      <c r="K201" s="1"/>
      <c r="L201" s="1"/>
      <c r="O201" s="1"/>
      <c r="P201" s="1"/>
      <c r="Q201" s="1"/>
      <c r="R201" s="1"/>
      <c r="S201" s="1"/>
      <c r="T201" s="1"/>
      <c r="U201" s="1"/>
      <c r="V201" s="1"/>
    </row>
    <row r="202" spans="4:22" x14ac:dyDescent="0.35">
      <c r="D202" s="1"/>
      <c r="E202" s="1"/>
      <c r="F202" s="1"/>
      <c r="G202" s="1"/>
      <c r="H202" s="1"/>
      <c r="I202" s="1"/>
      <c r="J202" s="1"/>
      <c r="K202" s="1"/>
      <c r="L202" s="1"/>
      <c r="O202" s="1"/>
      <c r="P202" s="1"/>
      <c r="Q202" s="1"/>
      <c r="R202" s="1"/>
      <c r="S202" s="1"/>
      <c r="T202" s="1"/>
      <c r="U202" s="1"/>
      <c r="V202" s="1"/>
    </row>
    <row r="203" spans="4:22" x14ac:dyDescent="0.35">
      <c r="D203" s="1"/>
      <c r="E203" s="1"/>
      <c r="F203" s="1"/>
      <c r="G203" s="1"/>
      <c r="H203" s="1"/>
      <c r="I203" s="1"/>
      <c r="J203" s="1"/>
      <c r="K203" s="1"/>
      <c r="L203" s="1"/>
      <c r="O203" s="1"/>
      <c r="P203" s="1"/>
      <c r="Q203" s="1"/>
      <c r="R203" s="1"/>
      <c r="S203" s="1"/>
      <c r="T203" s="1"/>
      <c r="U203" s="1"/>
      <c r="V203" s="1"/>
    </row>
    <row r="204" spans="4:22" x14ac:dyDescent="0.35">
      <c r="D204" s="1"/>
      <c r="E204" s="1"/>
      <c r="F204" s="1"/>
      <c r="G204" s="1"/>
      <c r="H204" s="1"/>
      <c r="I204" s="1"/>
      <c r="J204" s="1"/>
      <c r="K204" s="1"/>
      <c r="L204" s="1"/>
      <c r="O204" s="1"/>
      <c r="P204" s="1"/>
      <c r="Q204" s="1"/>
      <c r="R204" s="1"/>
      <c r="S204" s="1"/>
      <c r="T204" s="1"/>
      <c r="U204" s="1"/>
      <c r="V204" s="1"/>
    </row>
    <row r="205" spans="4:22" x14ac:dyDescent="0.35">
      <c r="D205" s="1"/>
      <c r="E205" s="1"/>
      <c r="F205" s="1"/>
      <c r="G205" s="1"/>
      <c r="H205" s="1"/>
      <c r="I205" s="1"/>
      <c r="J205" s="1"/>
      <c r="K205" s="1"/>
      <c r="L205" s="1"/>
      <c r="O205" s="1"/>
      <c r="P205" s="1"/>
      <c r="Q205" s="1"/>
      <c r="R205" s="1"/>
      <c r="S205" s="1"/>
      <c r="T205" s="1"/>
      <c r="U205" s="1"/>
      <c r="V205" s="1"/>
    </row>
    <row r="206" spans="4:22" x14ac:dyDescent="0.35">
      <c r="D206" s="1"/>
      <c r="E206" s="1"/>
      <c r="F206" s="1"/>
      <c r="G206" s="1"/>
      <c r="H206" s="1"/>
      <c r="I206" s="1"/>
      <c r="J206" s="1"/>
      <c r="K206" s="1"/>
      <c r="L206" s="1"/>
      <c r="O206" s="1"/>
      <c r="P206" s="1"/>
      <c r="Q206" s="1"/>
      <c r="R206" s="1"/>
      <c r="S206" s="1"/>
      <c r="T206" s="1"/>
      <c r="U206" s="1"/>
      <c r="V206" s="1"/>
    </row>
    <row r="207" spans="4:22" x14ac:dyDescent="0.35">
      <c r="D207" s="1"/>
      <c r="E207" s="1"/>
      <c r="F207" s="1"/>
      <c r="G207" s="1"/>
      <c r="H207" s="1"/>
      <c r="I207" s="1"/>
      <c r="J207" s="1"/>
      <c r="K207" s="1"/>
      <c r="L207" s="1"/>
      <c r="O207" s="1"/>
      <c r="P207" s="1"/>
      <c r="Q207" s="1"/>
      <c r="R207" s="1"/>
      <c r="S207" s="1"/>
      <c r="T207" s="1"/>
      <c r="U207" s="1"/>
      <c r="V207" s="1"/>
    </row>
    <row r="208" spans="4:22" x14ac:dyDescent="0.35">
      <c r="D208" s="1"/>
      <c r="E208" s="1"/>
      <c r="F208" s="1"/>
      <c r="G208" s="1"/>
      <c r="H208" s="1"/>
      <c r="I208" s="1"/>
      <c r="J208" s="1"/>
      <c r="K208" s="1"/>
      <c r="L208" s="1"/>
      <c r="O208" s="1"/>
      <c r="P208" s="1"/>
      <c r="Q208" s="1"/>
      <c r="R208" s="1"/>
      <c r="S208" s="1"/>
      <c r="T208" s="1"/>
      <c r="U208" s="1"/>
      <c r="V208" s="1"/>
    </row>
    <row r="209" spans="4:22" x14ac:dyDescent="0.35">
      <c r="D209" s="1"/>
      <c r="E209" s="1"/>
      <c r="F209" s="1"/>
      <c r="G209" s="1"/>
      <c r="H209" s="1"/>
      <c r="I209" s="1"/>
      <c r="J209" s="1"/>
      <c r="K209" s="1"/>
      <c r="L209" s="1"/>
      <c r="O209" s="1"/>
      <c r="P209" s="1"/>
      <c r="Q209" s="1"/>
      <c r="R209" s="1"/>
      <c r="S209" s="1"/>
      <c r="T209" s="1"/>
      <c r="U209" s="1"/>
      <c r="V209" s="1"/>
    </row>
    <row r="210" spans="4:22" x14ac:dyDescent="0.35">
      <c r="D210" s="1"/>
      <c r="E210" s="1"/>
      <c r="F210" s="1"/>
      <c r="G210" s="1"/>
      <c r="H210" s="1"/>
      <c r="I210" s="1"/>
      <c r="J210" s="1"/>
      <c r="K210" s="1"/>
      <c r="L210" s="1"/>
      <c r="O210" s="1"/>
      <c r="P210" s="1"/>
      <c r="Q210" s="1"/>
      <c r="R210" s="1"/>
      <c r="S210" s="1"/>
      <c r="T210" s="1"/>
      <c r="U210" s="1"/>
      <c r="V210" s="1"/>
    </row>
    <row r="211" spans="4:22" x14ac:dyDescent="0.35">
      <c r="D211" s="1"/>
      <c r="E211" s="1"/>
      <c r="F211" s="1"/>
      <c r="G211" s="1"/>
      <c r="H211" s="1"/>
      <c r="I211" s="1"/>
      <c r="J211" s="1"/>
      <c r="K211" s="1"/>
      <c r="L211" s="1"/>
      <c r="O211" s="1"/>
      <c r="P211" s="1"/>
      <c r="Q211" s="1"/>
      <c r="R211" s="1"/>
      <c r="S211" s="1"/>
      <c r="T211" s="1"/>
      <c r="U211" s="1"/>
      <c r="V211" s="1"/>
    </row>
    <row r="212" spans="4:22" x14ac:dyDescent="0.35">
      <c r="D212" s="1"/>
      <c r="E212" s="1"/>
      <c r="F212" s="1"/>
      <c r="G212" s="1"/>
      <c r="H212" s="1"/>
      <c r="I212" s="1"/>
      <c r="J212" s="1"/>
      <c r="K212" s="1"/>
      <c r="L212" s="1"/>
      <c r="O212" s="1"/>
      <c r="P212" s="1"/>
      <c r="Q212" s="1"/>
      <c r="R212" s="1"/>
      <c r="S212" s="1"/>
      <c r="T212" s="1"/>
      <c r="U212" s="1"/>
      <c r="V212" s="1"/>
    </row>
    <row r="213" spans="4:22" x14ac:dyDescent="0.35">
      <c r="D213" s="1"/>
      <c r="E213" s="1"/>
      <c r="F213" s="1"/>
      <c r="G213" s="1"/>
      <c r="H213" s="1"/>
      <c r="I213" s="1"/>
      <c r="J213" s="1"/>
      <c r="K213" s="1"/>
      <c r="L213" s="1"/>
      <c r="O213" s="1"/>
      <c r="P213" s="1"/>
      <c r="Q213" s="1"/>
      <c r="R213" s="1"/>
      <c r="S213" s="1"/>
      <c r="T213" s="1"/>
      <c r="U213" s="1"/>
      <c r="V213" s="1"/>
    </row>
    <row r="214" spans="4:22" x14ac:dyDescent="0.35">
      <c r="D214" s="1"/>
      <c r="E214" s="1"/>
      <c r="F214" s="1"/>
      <c r="G214" s="1"/>
      <c r="H214" s="1"/>
      <c r="I214" s="1"/>
      <c r="J214" s="1"/>
      <c r="K214" s="1"/>
      <c r="L214" s="1"/>
      <c r="O214" s="1"/>
      <c r="P214" s="1"/>
      <c r="Q214" s="1"/>
      <c r="R214" s="1"/>
      <c r="S214" s="1"/>
      <c r="T214" s="1"/>
      <c r="U214" s="1"/>
      <c r="V214" s="1"/>
    </row>
    <row r="215" spans="4:22" x14ac:dyDescent="0.35">
      <c r="D215" s="1"/>
      <c r="E215" s="1"/>
      <c r="F215" s="1"/>
      <c r="G215" s="1"/>
      <c r="H215" s="1"/>
      <c r="I215" s="1"/>
      <c r="J215" s="1"/>
      <c r="K215" s="1"/>
      <c r="L215" s="1"/>
      <c r="O215" s="1"/>
      <c r="P215" s="1"/>
      <c r="Q215" s="1"/>
      <c r="R215" s="1"/>
      <c r="S215" s="1"/>
      <c r="T215" s="1"/>
      <c r="U215" s="1"/>
      <c r="V215" s="1"/>
    </row>
    <row r="216" spans="4:22" x14ac:dyDescent="0.35">
      <c r="D216" s="1"/>
      <c r="E216" s="1"/>
      <c r="F216" s="1"/>
      <c r="G216" s="1"/>
      <c r="H216" s="1"/>
      <c r="I216" s="1"/>
      <c r="J216" s="1"/>
      <c r="K216" s="1"/>
      <c r="L216" s="1"/>
      <c r="O216" s="1"/>
      <c r="P216" s="1"/>
      <c r="Q216" s="1"/>
      <c r="R216" s="1"/>
      <c r="S216" s="1"/>
      <c r="T216" s="1"/>
      <c r="U216" s="1"/>
      <c r="V216" s="1"/>
    </row>
    <row r="217" spans="4:22" x14ac:dyDescent="0.35">
      <c r="D217" s="1"/>
      <c r="E217" s="1"/>
      <c r="F217" s="1"/>
      <c r="G217" s="1"/>
      <c r="H217" s="1"/>
      <c r="I217" s="1"/>
      <c r="J217" s="1"/>
      <c r="K217" s="1"/>
      <c r="L217" s="1"/>
      <c r="O217" s="1"/>
      <c r="P217" s="1"/>
      <c r="Q217" s="1"/>
      <c r="R217" s="1"/>
      <c r="S217" s="1"/>
      <c r="T217" s="1"/>
      <c r="U217" s="1"/>
      <c r="V217" s="1"/>
    </row>
    <row r="218" spans="4:22" x14ac:dyDescent="0.35">
      <c r="D218" s="1"/>
      <c r="E218" s="1"/>
      <c r="F218" s="1"/>
      <c r="G218" s="1"/>
      <c r="H218" s="1"/>
      <c r="I218" s="1"/>
      <c r="J218" s="1"/>
      <c r="K218" s="1"/>
      <c r="L218" s="1"/>
      <c r="O218" s="1"/>
      <c r="P218" s="1"/>
      <c r="Q218" s="1"/>
      <c r="R218" s="1"/>
      <c r="S218" s="1"/>
      <c r="T218" s="1"/>
      <c r="U218" s="1"/>
      <c r="V218" s="1"/>
    </row>
    <row r="219" spans="4:22" x14ac:dyDescent="0.35">
      <c r="D219" s="1"/>
      <c r="E219" s="1"/>
      <c r="F219" s="1"/>
      <c r="G219" s="1"/>
      <c r="H219" s="1"/>
      <c r="I219" s="1"/>
      <c r="J219" s="1"/>
      <c r="K219" s="1"/>
      <c r="L219" s="1"/>
      <c r="O219" s="1"/>
      <c r="P219" s="1"/>
      <c r="Q219" s="1"/>
      <c r="R219" s="1"/>
      <c r="S219" s="1"/>
      <c r="T219" s="1"/>
      <c r="U219" s="1"/>
      <c r="V219" s="1"/>
    </row>
    <row r="220" spans="4:22" x14ac:dyDescent="0.35">
      <c r="D220" s="1"/>
      <c r="E220" s="1"/>
      <c r="F220" s="1"/>
      <c r="G220" s="1"/>
      <c r="H220" s="1"/>
      <c r="I220" s="1"/>
      <c r="J220" s="1"/>
      <c r="K220" s="1"/>
      <c r="L220" s="1"/>
      <c r="O220" s="1"/>
      <c r="P220" s="1"/>
      <c r="Q220" s="1"/>
      <c r="R220" s="1"/>
      <c r="S220" s="1"/>
      <c r="T220" s="1"/>
      <c r="U220" s="1"/>
      <c r="V220" s="1"/>
    </row>
    <row r="221" spans="4:22" x14ac:dyDescent="0.35">
      <c r="D221" s="1"/>
      <c r="E221" s="1"/>
      <c r="F221" s="1"/>
      <c r="G221" s="1"/>
      <c r="H221" s="1"/>
      <c r="I221" s="1"/>
      <c r="J221" s="1"/>
      <c r="K221" s="1"/>
      <c r="L221" s="1"/>
      <c r="O221" s="1"/>
      <c r="P221" s="1"/>
      <c r="Q221" s="1"/>
      <c r="R221" s="1"/>
      <c r="S221" s="1"/>
      <c r="T221" s="1"/>
      <c r="U221" s="1"/>
      <c r="V221" s="1"/>
    </row>
    <row r="222" spans="4:22" x14ac:dyDescent="0.35">
      <c r="D222" s="1"/>
      <c r="E222" s="1"/>
      <c r="F222" s="1"/>
      <c r="G222" s="1"/>
      <c r="H222" s="1"/>
      <c r="I222" s="1"/>
      <c r="J222" s="1"/>
      <c r="K222" s="1"/>
      <c r="L222" s="1"/>
      <c r="O222" s="1"/>
      <c r="P222" s="1"/>
      <c r="Q222" s="1"/>
      <c r="R222" s="1"/>
      <c r="S222" s="1"/>
      <c r="T222" s="1"/>
      <c r="U222" s="1"/>
      <c r="V222" s="1"/>
    </row>
    <row r="223" spans="4:22" x14ac:dyDescent="0.35">
      <c r="D223" s="1"/>
      <c r="E223" s="1"/>
      <c r="F223" s="1"/>
      <c r="G223" s="1"/>
      <c r="H223" s="1"/>
      <c r="I223" s="1"/>
      <c r="J223" s="1"/>
      <c r="K223" s="1"/>
      <c r="L223" s="1"/>
      <c r="O223" s="1"/>
      <c r="P223" s="1"/>
      <c r="Q223" s="1"/>
      <c r="R223" s="1"/>
      <c r="S223" s="1"/>
      <c r="T223" s="1"/>
      <c r="U223" s="1"/>
      <c r="V223" s="1"/>
    </row>
    <row r="224" spans="4:22" x14ac:dyDescent="0.35">
      <c r="R224" s="1"/>
      <c r="S2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DE41-7192-4EB8-B69E-E8290B7F7D09}">
  <dimension ref="A1:G17"/>
  <sheetViews>
    <sheetView zoomScale="151" workbookViewId="0">
      <selection activeCell="C19" sqref="C19"/>
    </sheetView>
  </sheetViews>
  <sheetFormatPr defaultColWidth="8.81640625" defaultRowHeight="14.5" x14ac:dyDescent="0.35"/>
  <cols>
    <col min="1" max="1" width="19.36328125" bestFit="1" customWidth="1"/>
    <col min="7" max="7" width="8.81640625" style="1"/>
  </cols>
  <sheetData>
    <row r="1" spans="1:7" x14ac:dyDescent="0.35">
      <c r="A1" t="s">
        <v>19</v>
      </c>
    </row>
    <row r="2" spans="1:7" x14ac:dyDescent="0.35">
      <c r="A2">
        <v>2320</v>
      </c>
      <c r="D2" s="1"/>
    </row>
    <row r="4" spans="1:7" x14ac:dyDescent="0.35">
      <c r="A4" t="s">
        <v>56</v>
      </c>
      <c r="B4" t="s">
        <v>17</v>
      </c>
      <c r="C4" t="s">
        <v>18</v>
      </c>
      <c r="D4" t="s">
        <v>20</v>
      </c>
      <c r="E4" t="s">
        <v>10</v>
      </c>
      <c r="F4" t="s">
        <v>21</v>
      </c>
      <c r="G4" s="1" t="s">
        <v>11</v>
      </c>
    </row>
    <row r="5" spans="1:7" x14ac:dyDescent="0.35">
      <c r="A5" s="1">
        <f>'Sensitivity and BW'!$N3*2*PI()</f>
        <v>62831.853071795864</v>
      </c>
      <c r="B5" s="1">
        <f>'Sensitivity and BW'!$M3</f>
        <v>70</v>
      </c>
      <c r="C5" s="1">
        <f>B5/A5^2</f>
        <v>1.7731207137409111E-8</v>
      </c>
      <c r="D5" s="1">
        <f>C5/$A$2</f>
        <v>7.6427616971591001E-12</v>
      </c>
      <c r="E5" s="1">
        <f>'Sensitivity and BW'!$D3</f>
        <v>2.0000000000000002E-5</v>
      </c>
      <c r="F5" s="1">
        <f>D5/E5</f>
        <v>3.8213808485795495E-7</v>
      </c>
      <c r="G5" s="1">
        <f>SQRT(F5)</f>
        <v>6.1817318354806929E-4</v>
      </c>
    </row>
    <row r="6" spans="1:7" x14ac:dyDescent="0.35">
      <c r="A6" s="1">
        <f>'Sensitivity and BW'!$N4*2*PI()</f>
        <v>188495.55921538759</v>
      </c>
      <c r="B6" s="1">
        <f>'Sensitivity and BW'!$M4</f>
        <v>70</v>
      </c>
      <c r="C6" s="1">
        <f t="shared" ref="C6:C13" si="0">B6/A6^2</f>
        <v>1.9701341263787899E-9</v>
      </c>
      <c r="D6" s="1">
        <f t="shared" ref="D6:D13" si="1">C6/$A$2</f>
        <v>8.4919574412878877E-13</v>
      </c>
      <c r="E6" s="1">
        <f>'Sensitivity and BW'!$D4</f>
        <v>4.0000000000000003E-5</v>
      </c>
      <c r="F6" s="1">
        <f t="shared" ref="F6:F13" si="2">D6/E6</f>
        <v>2.1229893603219716E-8</v>
      </c>
      <c r="G6" s="1">
        <f t="shared" ref="G6:G13" si="3">SQRT(F6)</f>
        <v>1.4570481667817203E-4</v>
      </c>
    </row>
    <row r="7" spans="1:7" x14ac:dyDescent="0.35">
      <c r="A7" s="4">
        <f>'Sensitivity and BW'!$N5*2*PI()</f>
        <v>62831.853071795864</v>
      </c>
      <c r="B7" s="4">
        <f>'Sensitivity and BW'!$M5</f>
        <v>70</v>
      </c>
      <c r="C7" s="4">
        <f t="shared" si="0"/>
        <v>1.7731207137409111E-8</v>
      </c>
      <c r="D7" s="4">
        <f t="shared" si="1"/>
        <v>7.6427616971591001E-12</v>
      </c>
      <c r="E7" s="4">
        <f>'Sensitivity and BW'!$D5</f>
        <v>3.4999999999999997E-5</v>
      </c>
      <c r="F7" s="4">
        <f t="shared" si="2"/>
        <v>2.1836461991883146E-7</v>
      </c>
      <c r="G7" s="4">
        <f t="shared" si="3"/>
        <v>4.6729500309636464E-4</v>
      </c>
    </row>
    <row r="8" spans="1:7" x14ac:dyDescent="0.35">
      <c r="A8" s="6">
        <f>'Sensitivity and BW'!$N6*2*PI()</f>
        <v>94247.779607693796</v>
      </c>
      <c r="B8" s="6">
        <f>'Sensitivity and BW'!$M6</f>
        <v>70</v>
      </c>
      <c r="C8" s="6">
        <f>B8/A8^2</f>
        <v>7.8805365055151596E-9</v>
      </c>
      <c r="D8" s="6">
        <f t="shared" ref="D8" si="4">C8/$A$2</f>
        <v>3.3967829765151551E-12</v>
      </c>
      <c r="E8" s="6">
        <f>'Sensitivity and BW'!$D6</f>
        <v>2.0000000000000002E-5</v>
      </c>
      <c r="F8" s="6">
        <f t="shared" ref="F8" si="5">D8/E8</f>
        <v>1.6983914882575773E-7</v>
      </c>
      <c r="G8" s="6">
        <f t="shared" ref="G8" si="6">SQRT(F8)</f>
        <v>4.1211545569871282E-4</v>
      </c>
    </row>
    <row r="9" spans="1:7" x14ac:dyDescent="0.35">
      <c r="A9" s="1">
        <f>'Sensitivity and BW'!$N7*2*PI()</f>
        <v>188495.55921538759</v>
      </c>
      <c r="B9" s="1">
        <f>'Sensitivity and BW'!$M7</f>
        <v>70</v>
      </c>
      <c r="C9" s="1">
        <f t="shared" si="0"/>
        <v>1.9701341263787899E-9</v>
      </c>
      <c r="D9" s="1">
        <f t="shared" si="1"/>
        <v>8.4919574412878877E-13</v>
      </c>
      <c r="E9" s="1">
        <f>'Sensitivity and BW'!$D7</f>
        <v>4.0000000000000003E-5</v>
      </c>
      <c r="F9" s="1">
        <f t="shared" si="2"/>
        <v>2.1229893603219716E-8</v>
      </c>
      <c r="G9" s="1">
        <f t="shared" si="3"/>
        <v>1.4570481667817203E-4</v>
      </c>
    </row>
    <row r="10" spans="1:7" x14ac:dyDescent="0.35">
      <c r="A10" s="1">
        <f>'Sensitivity and BW'!$N8*2*PI()</f>
        <v>188495.55921538759</v>
      </c>
      <c r="B10" s="1">
        <f>'Sensitivity and BW'!$M8</f>
        <v>70</v>
      </c>
      <c r="C10" s="1">
        <f t="shared" si="0"/>
        <v>1.9701341263787899E-9</v>
      </c>
      <c r="D10" s="1">
        <f t="shared" si="1"/>
        <v>8.4919574412878877E-13</v>
      </c>
      <c r="E10" s="1">
        <f>'Sensitivity and BW'!$D8</f>
        <v>5.0000000000000002E-5</v>
      </c>
      <c r="F10" s="1">
        <f t="shared" si="2"/>
        <v>1.6983914882575774E-8</v>
      </c>
      <c r="G10" s="1">
        <f t="shared" si="3"/>
        <v>1.3032234989661509E-4</v>
      </c>
    </row>
    <row r="11" spans="1:7" x14ac:dyDescent="0.35">
      <c r="A11" s="1">
        <f>'Sensitivity and BW'!$N9*2*PI()</f>
        <v>188495.55921538759</v>
      </c>
      <c r="B11" s="1">
        <f>'Sensitivity and BW'!$M9</f>
        <v>70</v>
      </c>
      <c r="C11" s="1">
        <f t="shared" si="0"/>
        <v>1.9701341263787899E-9</v>
      </c>
      <c r="D11" s="1">
        <f t="shared" si="1"/>
        <v>8.4919574412878877E-13</v>
      </c>
      <c r="E11" s="1">
        <f>'Sensitivity and BW'!$D9</f>
        <v>5.0000000000000002E-5</v>
      </c>
      <c r="F11" s="1">
        <f t="shared" si="2"/>
        <v>1.6983914882575774E-8</v>
      </c>
      <c r="G11" s="1">
        <f t="shared" si="3"/>
        <v>1.3032234989661509E-4</v>
      </c>
    </row>
    <row r="12" spans="1:7" x14ac:dyDescent="0.35">
      <c r="A12" s="1">
        <f>'Sensitivity and BW'!$N10*2*PI()</f>
        <v>188495.55921538759</v>
      </c>
      <c r="B12" s="1">
        <f>'Sensitivity and BW'!$M10</f>
        <v>70</v>
      </c>
      <c r="C12" s="1">
        <f t="shared" si="0"/>
        <v>1.9701341263787899E-9</v>
      </c>
      <c r="D12" s="1">
        <f t="shared" si="1"/>
        <v>8.4919574412878877E-13</v>
      </c>
      <c r="E12" s="1">
        <f>'Sensitivity and BW'!$D10</f>
        <v>3.0000000000000001E-5</v>
      </c>
      <c r="F12" s="1">
        <f t="shared" si="2"/>
        <v>2.8306524804292959E-8</v>
      </c>
      <c r="G12" s="1">
        <f t="shared" si="3"/>
        <v>1.6824543026273541E-4</v>
      </c>
    </row>
    <row r="13" spans="1:7" x14ac:dyDescent="0.35">
      <c r="A13" s="1">
        <f>'Sensitivity and BW'!$N11*2*PI()</f>
        <v>188495.55921538759</v>
      </c>
      <c r="B13" s="1">
        <f>'Sensitivity and BW'!$M11</f>
        <v>70</v>
      </c>
      <c r="C13" s="1">
        <f t="shared" si="0"/>
        <v>1.9701341263787899E-9</v>
      </c>
      <c r="D13" s="1">
        <f t="shared" si="1"/>
        <v>8.4919574412878877E-13</v>
      </c>
      <c r="E13" s="1">
        <f>'Sensitivity and BW'!$D11</f>
        <v>4.0000000000000003E-5</v>
      </c>
      <c r="F13" s="1">
        <f t="shared" si="2"/>
        <v>2.1229893603219716E-8</v>
      </c>
      <c r="G13" s="1">
        <f t="shared" si="3"/>
        <v>1.4570481667817203E-4</v>
      </c>
    </row>
    <row r="14" spans="1:7" x14ac:dyDescent="0.35">
      <c r="A14" s="1"/>
      <c r="B14" s="1"/>
      <c r="C14" s="1"/>
      <c r="D14" s="1"/>
      <c r="E14" s="1"/>
      <c r="F14" s="1"/>
    </row>
    <row r="15" spans="1:7" x14ac:dyDescent="0.35">
      <c r="A15" t="s">
        <v>65</v>
      </c>
    </row>
    <row r="16" spans="1:7" x14ac:dyDescent="0.35">
      <c r="A16" s="1">
        <f>2*C7*'Sensitivity and BW'!Q5*A7*1*'Sensitivity and BW'!S5</f>
        <v>3.7642895345814705E-7</v>
      </c>
    </row>
    <row r="17" spans="1:1" x14ac:dyDescent="0.35">
      <c r="A17" s="1">
        <f>'Spring Constant Y'!A7*'Sensitivity and BW'!T5</f>
        <v>3.7642895345814694E-7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D0CA-CA0D-E34A-8AF1-7C14F91AC0C4}">
  <dimension ref="A4:J17"/>
  <sheetViews>
    <sheetView topLeftCell="F2" zoomScale="115" workbookViewId="0">
      <selection activeCell="F8" sqref="F8:J8"/>
    </sheetView>
  </sheetViews>
  <sheetFormatPr defaultColWidth="10.90625" defaultRowHeight="14.5" x14ac:dyDescent="0.35"/>
  <cols>
    <col min="2" max="2" width="14.453125" bestFit="1" customWidth="1"/>
    <col min="3" max="4" width="14" customWidth="1"/>
    <col min="5" max="5" width="17.6328125" bestFit="1" customWidth="1"/>
    <col min="6" max="6" width="21.6328125" bestFit="1" customWidth="1"/>
    <col min="7" max="7" width="13.26953125" bestFit="1" customWidth="1"/>
    <col min="9" max="9" width="15.26953125" bestFit="1" customWidth="1"/>
  </cols>
  <sheetData>
    <row r="4" spans="1:10" x14ac:dyDescent="0.35">
      <c r="A4" t="s">
        <v>35</v>
      </c>
      <c r="B4" t="s">
        <v>36</v>
      </c>
      <c r="C4" t="s">
        <v>39</v>
      </c>
      <c r="D4" t="s">
        <v>40</v>
      </c>
      <c r="E4" t="s">
        <v>60</v>
      </c>
      <c r="F4" t="s">
        <v>37</v>
      </c>
      <c r="G4" t="s">
        <v>38</v>
      </c>
      <c r="H4" t="s">
        <v>41</v>
      </c>
      <c r="I4" t="s">
        <v>42</v>
      </c>
      <c r="J4" t="s">
        <v>43</v>
      </c>
    </row>
    <row r="5" spans="1:10" x14ac:dyDescent="0.35">
      <c r="A5" s="1">
        <f>'Sensitivity and BW'!D3</f>
        <v>2.0000000000000002E-5</v>
      </c>
      <c r="B5" s="1">
        <f>'Sensitivity and BW'!E3</f>
        <v>1E-4</v>
      </c>
      <c r="C5" s="1">
        <v>3.9999999999999998E-6</v>
      </c>
      <c r="D5" s="1">
        <v>3.9999999999999998E-6</v>
      </c>
      <c r="E5" s="1">
        <v>6.0000000000000002E-6</v>
      </c>
      <c r="F5" s="1">
        <f>2*'Sensitivity and BW'!K3*'Sensitivity and BW'!F3+(C5+2*D5+E5)*'Sensitivity and BW'!K3</f>
        <v>1.2E-4</v>
      </c>
      <c r="G5" s="1">
        <f t="shared" ref="G5:G13" si="0">B5*F5</f>
        <v>1.2000000000000002E-8</v>
      </c>
      <c r="H5" s="1">
        <f>'Y Mass and Length'!$F5</f>
        <v>3.8213808485795495E-7</v>
      </c>
      <c r="I5" s="1">
        <f>H5+G5</f>
        <v>3.9413808485795495E-7</v>
      </c>
      <c r="J5" s="1">
        <f>SQRT(I5)</f>
        <v>6.278041771587339E-4</v>
      </c>
    </row>
    <row r="6" spans="1:10" x14ac:dyDescent="0.35">
      <c r="A6" s="1">
        <f>'Sensitivity and BW'!D4</f>
        <v>4.0000000000000003E-5</v>
      </c>
      <c r="B6" s="1">
        <f>'Sensitivity and BW'!E4</f>
        <v>1E-4</v>
      </c>
      <c r="C6" s="1">
        <v>3.9999999999999998E-6</v>
      </c>
      <c r="D6" s="1">
        <v>3.9999999999999998E-6</v>
      </c>
      <c r="E6" s="1">
        <v>6.0000000000000002E-6</v>
      </c>
      <c r="F6" s="1">
        <f>2*'Sensitivity and BW'!K4*'Sensitivity and BW'!F4+(C6+2*D6+E6)*'Sensitivity and BW'!K4</f>
        <v>1.3200000000000001E-4</v>
      </c>
      <c r="G6" s="1">
        <f t="shared" si="0"/>
        <v>1.3200000000000002E-8</v>
      </c>
      <c r="H6" s="1">
        <f>'Y Mass and Length'!$F6</f>
        <v>2.1229893603219716E-8</v>
      </c>
      <c r="I6" s="1">
        <f t="shared" ref="I6:I13" si="1">H6+G6</f>
        <v>3.4429893603219722E-8</v>
      </c>
      <c r="J6" s="1">
        <f t="shared" ref="J6:J13" si="2">SQRT(I6)</f>
        <v>1.8555294016323138E-4</v>
      </c>
    </row>
    <row r="7" spans="1:10" x14ac:dyDescent="0.35">
      <c r="A7" s="4">
        <f>'Sensitivity and BW'!D5</f>
        <v>3.4999999999999997E-5</v>
      </c>
      <c r="B7" s="4">
        <f>'Sensitivity and BW'!E5</f>
        <v>1.4999999999999999E-4</v>
      </c>
      <c r="C7" s="4">
        <v>3.9999999999999998E-6</v>
      </c>
      <c r="D7" s="4">
        <v>3.9999999999999998E-6</v>
      </c>
      <c r="E7" s="4">
        <v>2.0000000000000002E-5</v>
      </c>
      <c r="F7" s="4">
        <f>2*'Sensitivity and BW'!K5*'Sensitivity and BW'!F5+(C7+2*D7+E7)*'Sensitivity and BW'!K5</f>
        <v>2.1300000000000003E-4</v>
      </c>
      <c r="G7" s="4">
        <f t="shared" si="0"/>
        <v>3.1949999999999998E-8</v>
      </c>
      <c r="H7" s="4">
        <f>'Y Mass and Length'!$F7</f>
        <v>2.1836461991883146E-7</v>
      </c>
      <c r="I7" s="4">
        <f t="shared" si="1"/>
        <v>2.5031461991883148E-7</v>
      </c>
      <c r="J7" s="4">
        <f t="shared" si="2"/>
        <v>5.0031452099537496E-4</v>
      </c>
    </row>
    <row r="8" spans="1:10" x14ac:dyDescent="0.35">
      <c r="A8" s="4">
        <f>'Sensitivity and BW'!D6</f>
        <v>2.0000000000000002E-5</v>
      </c>
      <c r="B8" s="4">
        <f>'Sensitivity and BW'!E6</f>
        <v>1E-4</v>
      </c>
      <c r="C8" s="4">
        <v>3.9999999999999998E-6</v>
      </c>
      <c r="D8" s="4">
        <v>3.9999999999999998E-6</v>
      </c>
      <c r="E8" s="4">
        <v>6.0000000000000002E-6</v>
      </c>
      <c r="F8" s="6">
        <f>2*'Sensitivity and BW'!K6*'Sensitivity and BW'!F6+(C8+2*D8+E8)*'Sensitivity and BW'!K6</f>
        <v>1.2E-4</v>
      </c>
      <c r="G8" s="6">
        <f t="shared" si="0"/>
        <v>1.2000000000000002E-8</v>
      </c>
      <c r="H8" s="6">
        <f>'Y Mass and Length'!$F8</f>
        <v>1.6983914882575773E-7</v>
      </c>
      <c r="I8" s="6">
        <f t="shared" ref="I8" si="3">H8+G8</f>
        <v>1.8183914882575773E-7</v>
      </c>
      <c r="J8" s="6">
        <f t="shared" ref="J8" si="4">SQRT(I8)</f>
        <v>4.2642601799814902E-4</v>
      </c>
    </row>
    <row r="9" spans="1:10" x14ac:dyDescent="0.35">
      <c r="A9" s="1">
        <f>'Sensitivity and BW'!D7</f>
        <v>4.0000000000000003E-5</v>
      </c>
      <c r="B9" s="1">
        <f>'Sensitivity and BW'!E7</f>
        <v>1E-4</v>
      </c>
      <c r="C9" s="1">
        <v>3.9999999999999998E-6</v>
      </c>
      <c r="D9" s="1">
        <v>3.9999999999999998E-6</v>
      </c>
      <c r="E9" s="1">
        <v>6.0000000000000002E-6</v>
      </c>
      <c r="F9" s="1">
        <f>2*'Sensitivity and BW'!K7*'Sensitivity and BW'!F7+(C9+2*D9+E9)*'Sensitivity and BW'!K7</f>
        <v>1.3200000000000001E-4</v>
      </c>
      <c r="G9" s="1">
        <f t="shared" si="0"/>
        <v>1.3200000000000002E-8</v>
      </c>
      <c r="H9" s="1">
        <f>'Y Mass and Length'!$F9</f>
        <v>2.1229893603219716E-8</v>
      </c>
      <c r="I9" s="1">
        <f t="shared" si="1"/>
        <v>3.4429893603219722E-8</v>
      </c>
      <c r="J9" s="1">
        <f t="shared" si="2"/>
        <v>1.8555294016323138E-4</v>
      </c>
    </row>
    <row r="10" spans="1:10" x14ac:dyDescent="0.35">
      <c r="A10" s="1">
        <f>'Sensitivity and BW'!D8</f>
        <v>5.0000000000000002E-5</v>
      </c>
      <c r="B10" s="1">
        <f>'Sensitivity and BW'!E8</f>
        <v>1.4999999999999999E-4</v>
      </c>
      <c r="C10" s="1">
        <v>3.9999999999999998E-6</v>
      </c>
      <c r="D10" s="1">
        <v>3.9999999999999998E-6</v>
      </c>
      <c r="E10" s="1">
        <v>6.0000000000000002E-6</v>
      </c>
      <c r="F10" s="1">
        <f>2*'Sensitivity and BW'!K8*'Sensitivity and BW'!F8+(C10+2*D10+E10)*'Sensitivity and BW'!K8</f>
        <v>1.3799999999999999E-4</v>
      </c>
      <c r="G10" s="1">
        <f t="shared" si="0"/>
        <v>2.0699999999999997E-8</v>
      </c>
      <c r="H10" s="1">
        <f>'Y Mass and Length'!$F10</f>
        <v>1.6983914882575774E-8</v>
      </c>
      <c r="I10" s="1">
        <f t="shared" si="1"/>
        <v>3.7683914882575774E-8</v>
      </c>
      <c r="J10" s="1">
        <f t="shared" si="2"/>
        <v>1.9412345268559329E-4</v>
      </c>
    </row>
    <row r="11" spans="1:10" x14ac:dyDescent="0.35">
      <c r="A11" s="1">
        <f>'Sensitivity and BW'!D9</f>
        <v>5.0000000000000002E-5</v>
      </c>
      <c r="B11" s="1">
        <f>'Sensitivity and BW'!E9</f>
        <v>2.0000000000000001E-4</v>
      </c>
      <c r="C11" s="1">
        <v>3.9999999999999998E-6</v>
      </c>
      <c r="D11" s="1">
        <v>3.9999999999999998E-6</v>
      </c>
      <c r="E11" s="1">
        <v>6.0000000000000002E-6</v>
      </c>
      <c r="F11" s="1">
        <f>2*'Sensitivity and BW'!K9*'Sensitivity and BW'!F9+(C11+2*D11+E11)*'Sensitivity and BW'!K9</f>
        <v>1.3799999999999999E-4</v>
      </c>
      <c r="G11" s="1">
        <f t="shared" si="0"/>
        <v>2.7599999999999999E-8</v>
      </c>
      <c r="H11" s="1">
        <f>'Y Mass and Length'!$F11</f>
        <v>1.6983914882575774E-8</v>
      </c>
      <c r="I11" s="1">
        <f t="shared" si="1"/>
        <v>4.4583914882575776E-8</v>
      </c>
      <c r="J11" s="1">
        <f t="shared" si="2"/>
        <v>2.1114903476591074E-4</v>
      </c>
    </row>
    <row r="12" spans="1:10" x14ac:dyDescent="0.35">
      <c r="A12" s="1">
        <f>'Sensitivity and BW'!D10</f>
        <v>3.0000000000000001E-5</v>
      </c>
      <c r="B12" s="1">
        <f>'Sensitivity and BW'!E10</f>
        <v>2.0000000000000001E-4</v>
      </c>
      <c r="C12" s="1">
        <v>3.9999999999999998E-6</v>
      </c>
      <c r="D12" s="1">
        <v>3.9999999999999998E-6</v>
      </c>
      <c r="E12" s="1">
        <v>6.0000000000000002E-6</v>
      </c>
      <c r="F12" s="1">
        <f>2*'Sensitivity and BW'!K10*'Sensitivity and BW'!F10+(C12+2*D12+E12)*'Sensitivity and BW'!K10</f>
        <v>1.26E-4</v>
      </c>
      <c r="G12" s="1">
        <f t="shared" si="0"/>
        <v>2.5200000000000001E-8</v>
      </c>
      <c r="H12" s="1">
        <f>'Y Mass and Length'!$F12</f>
        <v>2.8306524804292959E-8</v>
      </c>
      <c r="I12" s="1">
        <f t="shared" si="1"/>
        <v>5.350652480429296E-8</v>
      </c>
      <c r="J12" s="1">
        <f t="shared" si="2"/>
        <v>2.3131477428883128E-4</v>
      </c>
    </row>
    <row r="13" spans="1:10" x14ac:dyDescent="0.35">
      <c r="A13" s="1">
        <f>'Sensitivity and BW'!D11</f>
        <v>4.0000000000000003E-5</v>
      </c>
      <c r="B13" s="1">
        <f>'Sensitivity and BW'!E11</f>
        <v>1.8000000000000001E-4</v>
      </c>
      <c r="C13" s="1">
        <v>3.9999999999999998E-6</v>
      </c>
      <c r="D13" s="1">
        <v>3.9999999999999998E-6</v>
      </c>
      <c r="E13" s="1">
        <v>6.0000000000000002E-6</v>
      </c>
      <c r="F13" s="1">
        <f>2*'Sensitivity and BW'!K11*'Sensitivity and BW'!F11+(C13+2*D13+E13)*'Sensitivity and BW'!K11</f>
        <v>1.3200000000000001E-4</v>
      </c>
      <c r="G13" s="1">
        <f t="shared" si="0"/>
        <v>2.3760000000000002E-8</v>
      </c>
      <c r="H13" s="1">
        <f>'Y Mass and Length'!$F13</f>
        <v>2.1229893603219716E-8</v>
      </c>
      <c r="I13" s="1">
        <f t="shared" si="1"/>
        <v>4.4989893603219718E-8</v>
      </c>
      <c r="J13" s="1">
        <f t="shared" si="2"/>
        <v>2.1210821201268873E-4</v>
      </c>
    </row>
    <row r="14" spans="1:10" x14ac:dyDescent="0.35">
      <c r="A14" s="1"/>
    </row>
    <row r="15" spans="1:10" x14ac:dyDescent="0.35">
      <c r="A15" s="1"/>
    </row>
    <row r="16" spans="1:10" x14ac:dyDescent="0.35">
      <c r="A16" s="1"/>
    </row>
    <row r="17" spans="1:1" x14ac:dyDescent="0.35">
      <c r="A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BFFD-727B-4088-B31A-F0FE00E47CBF}">
  <dimension ref="A1:M16"/>
  <sheetViews>
    <sheetView zoomScale="144" workbookViewId="0">
      <selection activeCell="E11" sqref="E11"/>
    </sheetView>
  </sheetViews>
  <sheetFormatPr defaultColWidth="8.81640625" defaultRowHeight="14.5" x14ac:dyDescent="0.35"/>
  <cols>
    <col min="1" max="1" width="18.1796875" bestFit="1" customWidth="1"/>
    <col min="6" max="6" width="8.81640625" customWidth="1"/>
    <col min="9" max="9" width="10.6328125" bestFit="1" customWidth="1"/>
    <col min="12" max="12" width="17.36328125" bestFit="1" customWidth="1"/>
  </cols>
  <sheetData>
    <row r="1" spans="1:13" x14ac:dyDescent="0.35">
      <c r="A1" t="s">
        <v>25</v>
      </c>
      <c r="C1" t="s">
        <v>58</v>
      </c>
    </row>
    <row r="2" spans="1:13" x14ac:dyDescent="0.35">
      <c r="A2" s="1">
        <v>160000000000</v>
      </c>
      <c r="C2">
        <v>3</v>
      </c>
    </row>
    <row r="4" spans="1:13" x14ac:dyDescent="0.35">
      <c r="A4" s="1" t="str">
        <f>'Sensitivity and BW'!M2</f>
        <v>spring constant (ky)</v>
      </c>
      <c r="B4" t="s">
        <v>23</v>
      </c>
      <c r="C4" t="s">
        <v>24</v>
      </c>
      <c r="D4" t="s">
        <v>57</v>
      </c>
      <c r="F4" t="s">
        <v>27</v>
      </c>
      <c r="G4" t="s">
        <v>26</v>
      </c>
      <c r="H4" t="s">
        <v>29</v>
      </c>
      <c r="I4" t="s">
        <v>28</v>
      </c>
      <c r="K4" t="s">
        <v>22</v>
      </c>
      <c r="L4" t="s">
        <v>59</v>
      </c>
      <c r="M4" t="s">
        <v>30</v>
      </c>
    </row>
    <row r="5" spans="1:13" x14ac:dyDescent="0.35">
      <c r="A5" s="1">
        <f>'Sensitivity and BW'!M3</f>
        <v>70</v>
      </c>
      <c r="B5" s="1">
        <f>A5/4</f>
        <v>17.5</v>
      </c>
      <c r="C5" s="1">
        <f>3*B5</f>
        <v>52.5</v>
      </c>
      <c r="D5" s="1">
        <f>(4/$C$2)*C5</f>
        <v>70</v>
      </c>
      <c r="F5" s="1">
        <f>'Sensitivity and BW'!$D3</f>
        <v>2.0000000000000002E-5</v>
      </c>
      <c r="G5" s="1">
        <v>3.9999999999999998E-6</v>
      </c>
      <c r="H5" s="1">
        <f>'Y Mass and Length'!$G5/2</f>
        <v>3.0908659177403464E-4</v>
      </c>
      <c r="I5" s="1">
        <f>2*$A$2*$F5*$G5^3/$H5^3</f>
        <v>13.871373026071193</v>
      </c>
      <c r="K5" s="1">
        <f>($A$2*$F5*$G5^3/C5)^(1/3)</f>
        <v>1.5741890348899143E-4</v>
      </c>
      <c r="L5" s="1">
        <f>'Size of Y'!J5/2</f>
        <v>3.1390208857936695E-4</v>
      </c>
      <c r="M5" t="b">
        <f>IF(K5&lt;L5,TRUE,FALSE)</f>
        <v>1</v>
      </c>
    </row>
    <row r="6" spans="1:13" x14ac:dyDescent="0.35">
      <c r="A6" s="1">
        <f>'Sensitivity and BW'!M4</f>
        <v>70</v>
      </c>
      <c r="B6" s="1">
        <f t="shared" ref="B6:B13" si="0">A6/4</f>
        <v>17.5</v>
      </c>
      <c r="C6" s="1">
        <f t="shared" ref="C6:C13" si="1">3*B6</f>
        <v>52.5</v>
      </c>
      <c r="D6" s="1">
        <f t="shared" ref="D6:D13" si="2">(4/$C$2)*C6</f>
        <v>70</v>
      </c>
      <c r="F6" s="1">
        <f>'Sensitivity and BW'!$D4</f>
        <v>4.0000000000000003E-5</v>
      </c>
      <c r="G6" s="1">
        <v>3.9999999999999998E-6</v>
      </c>
      <c r="H6" s="1">
        <f>'Y Mass and Length'!$G6/2</f>
        <v>7.2852408339086014E-5</v>
      </c>
      <c r="I6" s="1">
        <f t="shared" ref="I6:I13" si="3">2*$A$2*$F6*$G6^3/$H6^3</f>
        <v>2118.64505711827</v>
      </c>
      <c r="K6" s="1">
        <f t="shared" ref="K6:K13" si="4">($A$2*$F6*$G6^3/C6)^(1/3)</f>
        <v>1.9833539015714995E-4</v>
      </c>
      <c r="L6" s="1">
        <f>'Size of Y'!J6/2</f>
        <v>9.277647008161569E-5</v>
      </c>
      <c r="M6" t="b">
        <f t="shared" ref="M6:M13" si="5">IF(K6&lt;L6,TRUE,FALSE)</f>
        <v>0</v>
      </c>
    </row>
    <row r="7" spans="1:13" x14ac:dyDescent="0.35">
      <c r="A7" s="2">
        <f>'Sensitivity and BW'!M5</f>
        <v>70</v>
      </c>
      <c r="B7" s="2">
        <f>A7/4</f>
        <v>17.5</v>
      </c>
      <c r="C7" s="2">
        <f t="shared" si="1"/>
        <v>52.5</v>
      </c>
      <c r="D7" s="2">
        <f t="shared" si="2"/>
        <v>70</v>
      </c>
      <c r="E7" s="3"/>
      <c r="F7" s="2">
        <f>'Sensitivity and BW'!$D5</f>
        <v>3.4999999999999997E-5</v>
      </c>
      <c r="G7" s="2">
        <v>3.9999999999999998E-6</v>
      </c>
      <c r="H7" s="2">
        <f>'Y Mass and Length'!$G7/2</f>
        <v>2.3364750154818232E-4</v>
      </c>
      <c r="I7" s="2">
        <f>2*$A$2*$F7*$G7^3/$H7^3</f>
        <v>56.197186410303075</v>
      </c>
      <c r="J7" s="3"/>
      <c r="K7" s="4">
        <f>($A$2*$F7*$G7^3/C7)^(1/3)</f>
        <v>1.8970097623947026E-4</v>
      </c>
      <c r="L7" s="4">
        <f>'Size of Y'!J7/2</f>
        <v>2.5015726049768748E-4</v>
      </c>
      <c r="M7" s="5" t="b">
        <f>IF(K7&lt;L7,TRUE,FALSE)</f>
        <v>1</v>
      </c>
    </row>
    <row r="8" spans="1:13" x14ac:dyDescent="0.35">
      <c r="A8" s="6">
        <f>'Sensitivity and BW'!M6</f>
        <v>70</v>
      </c>
      <c r="B8" s="6">
        <f t="shared" ref="B8" si="6">A8/4</f>
        <v>17.5</v>
      </c>
      <c r="C8" s="6">
        <f t="shared" ref="C8" si="7">3*B8</f>
        <v>52.5</v>
      </c>
      <c r="D8" s="6">
        <f t="shared" ref="D8" si="8">(4/$C$2)*C8</f>
        <v>70</v>
      </c>
      <c r="E8" s="7"/>
      <c r="F8" s="6">
        <f>'Sensitivity and BW'!$D6</f>
        <v>2.0000000000000002E-5</v>
      </c>
      <c r="G8" s="6">
        <v>3.9999999999999998E-6</v>
      </c>
      <c r="H8" s="6">
        <f>'Y Mass and Length'!$G8/2</f>
        <v>2.0605772784935641E-4</v>
      </c>
      <c r="I8" s="6">
        <f t="shared" si="3"/>
        <v>46.815883962990299</v>
      </c>
      <c r="J8" s="7"/>
      <c r="K8" s="6">
        <f t="shared" si="4"/>
        <v>1.5741890348899143E-4</v>
      </c>
      <c r="L8" s="6">
        <f>'Size of Y'!J8/2</f>
        <v>2.1321300899907451E-4</v>
      </c>
      <c r="M8" s="7" t="b">
        <f t="shared" ref="M8" si="9">IF(K8&lt;L8,TRUE,FALSE)</f>
        <v>1</v>
      </c>
    </row>
    <row r="9" spans="1:13" x14ac:dyDescent="0.35">
      <c r="A9" s="1">
        <f>'Sensitivity and BW'!M7</f>
        <v>70</v>
      </c>
      <c r="B9" s="1">
        <f t="shared" si="0"/>
        <v>17.5</v>
      </c>
      <c r="C9" s="1">
        <f t="shared" si="1"/>
        <v>52.5</v>
      </c>
      <c r="D9" s="1">
        <f t="shared" si="2"/>
        <v>70</v>
      </c>
      <c r="F9" s="1">
        <f>'Sensitivity and BW'!$D7</f>
        <v>4.0000000000000003E-5</v>
      </c>
      <c r="G9" s="1">
        <v>3.9999999999999998E-6</v>
      </c>
      <c r="H9" s="1">
        <f>'Y Mass and Length'!$G9/2</f>
        <v>7.2852408339086014E-5</v>
      </c>
      <c r="I9" s="1">
        <f t="shared" si="3"/>
        <v>2118.64505711827</v>
      </c>
      <c r="K9" s="1">
        <f t="shared" si="4"/>
        <v>1.9833539015714995E-4</v>
      </c>
      <c r="L9" s="1">
        <f>'Size of Y'!J9/2</f>
        <v>9.277647008161569E-5</v>
      </c>
      <c r="M9" t="b">
        <f t="shared" si="5"/>
        <v>0</v>
      </c>
    </row>
    <row r="10" spans="1:13" x14ac:dyDescent="0.35">
      <c r="A10" s="1">
        <f>'Sensitivity and BW'!M8</f>
        <v>70</v>
      </c>
      <c r="B10" s="1">
        <f t="shared" si="0"/>
        <v>17.5</v>
      </c>
      <c r="C10" s="1">
        <f t="shared" si="1"/>
        <v>52.5</v>
      </c>
      <c r="D10" s="1">
        <f t="shared" si="2"/>
        <v>70</v>
      </c>
      <c r="F10" s="1">
        <f>'Sensitivity and BW'!$D8</f>
        <v>5.0000000000000002E-5</v>
      </c>
      <c r="G10" s="1">
        <v>3.9999999999999998E-6</v>
      </c>
      <c r="H10" s="1">
        <f>'Y Mass and Length'!$G10/2</f>
        <v>6.5161174948307545E-5</v>
      </c>
      <c r="I10" s="1">
        <f t="shared" si="3"/>
        <v>3701.1205999299818</v>
      </c>
      <c r="K10" s="1">
        <f t="shared" si="4"/>
        <v>2.1365032240778619E-4</v>
      </c>
      <c r="L10" s="1">
        <f>'Size of Y'!J10/2</f>
        <v>9.7061726342796643E-5</v>
      </c>
      <c r="M10" t="b">
        <f t="shared" si="5"/>
        <v>0</v>
      </c>
    </row>
    <row r="11" spans="1:13" x14ac:dyDescent="0.35">
      <c r="A11" s="1">
        <f>'Sensitivity and BW'!M9</f>
        <v>70</v>
      </c>
      <c r="B11" s="1">
        <f t="shared" si="0"/>
        <v>17.5</v>
      </c>
      <c r="C11" s="1">
        <f t="shared" si="1"/>
        <v>52.5</v>
      </c>
      <c r="D11" s="1">
        <f t="shared" si="2"/>
        <v>70</v>
      </c>
      <c r="F11" s="1">
        <f>'Sensitivity and BW'!$D9</f>
        <v>5.0000000000000002E-5</v>
      </c>
      <c r="G11" s="1">
        <v>3.9999999999999998E-6</v>
      </c>
      <c r="H11" s="1">
        <f>'Y Mass and Length'!$G11/2</f>
        <v>6.5161174948307545E-5</v>
      </c>
      <c r="I11" s="1">
        <f t="shared" si="3"/>
        <v>3701.1205999299818</v>
      </c>
      <c r="K11" s="1">
        <f t="shared" si="4"/>
        <v>2.1365032240778619E-4</v>
      </c>
      <c r="L11" s="1">
        <f>'Size of Y'!J11/2</f>
        <v>1.0557451738295537E-4</v>
      </c>
      <c r="M11" t="b">
        <f t="shared" si="5"/>
        <v>0</v>
      </c>
    </row>
    <row r="12" spans="1:13" x14ac:dyDescent="0.35">
      <c r="A12" s="1">
        <f>'Sensitivity and BW'!M10</f>
        <v>70</v>
      </c>
      <c r="B12" s="1">
        <f t="shared" si="0"/>
        <v>17.5</v>
      </c>
      <c r="C12" s="1">
        <f t="shared" si="1"/>
        <v>52.5</v>
      </c>
      <c r="D12" s="1">
        <f t="shared" si="2"/>
        <v>70</v>
      </c>
      <c r="F12" s="1">
        <f>'Sensitivity and BW'!$D10</f>
        <v>3.0000000000000001E-5</v>
      </c>
      <c r="G12" s="1">
        <v>3.9999999999999998E-6</v>
      </c>
      <c r="H12" s="1">
        <f>'Y Mass and Length'!$G12/2</f>
        <v>8.4122715131367703E-5</v>
      </c>
      <c r="I12" s="1">
        <f t="shared" si="3"/>
        <v>1032.0752481000493</v>
      </c>
      <c r="K12" s="1">
        <f t="shared" si="4"/>
        <v>1.8019966087097727E-4</v>
      </c>
      <c r="L12" s="1">
        <f>'Size of Y'!J12/2</f>
        <v>1.1565738714441564E-4</v>
      </c>
      <c r="M12" t="b">
        <f t="shared" si="5"/>
        <v>0</v>
      </c>
    </row>
    <row r="13" spans="1:13" x14ac:dyDescent="0.35">
      <c r="A13" s="1">
        <f>'Sensitivity and BW'!M11</f>
        <v>70</v>
      </c>
      <c r="B13" s="1">
        <f t="shared" si="0"/>
        <v>17.5</v>
      </c>
      <c r="C13" s="1">
        <f t="shared" si="1"/>
        <v>52.5</v>
      </c>
      <c r="D13" s="1">
        <f t="shared" si="2"/>
        <v>70</v>
      </c>
      <c r="F13" s="1">
        <f>'Sensitivity and BW'!$D11</f>
        <v>4.0000000000000003E-5</v>
      </c>
      <c r="G13" s="1">
        <v>3.9999999999999998E-6</v>
      </c>
      <c r="H13" s="1">
        <f>'Y Mass and Length'!$G13/2</f>
        <v>7.2852408339086014E-5</v>
      </c>
      <c r="I13" s="1">
        <f t="shared" si="3"/>
        <v>2118.64505711827</v>
      </c>
      <c r="K13" s="1">
        <f t="shared" si="4"/>
        <v>1.9833539015714995E-4</v>
      </c>
      <c r="L13" s="1">
        <f>'Size of Y'!J13/2</f>
        <v>1.0605410600634437E-4</v>
      </c>
      <c r="M13" t="b">
        <f t="shared" si="5"/>
        <v>0</v>
      </c>
    </row>
    <row r="14" spans="1:13" x14ac:dyDescent="0.35">
      <c r="A14" s="1"/>
    </row>
    <row r="15" spans="1:13" x14ac:dyDescent="0.35">
      <c r="A15" s="1"/>
    </row>
    <row r="16" spans="1:13" x14ac:dyDescent="0.35">
      <c r="A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EDC1-17ED-4789-8C18-1B3854D2E186}">
  <dimension ref="A3:P12"/>
  <sheetViews>
    <sheetView topLeftCell="F1" zoomScale="112" workbookViewId="0">
      <selection activeCell="K20" sqref="K20"/>
    </sheetView>
  </sheetViews>
  <sheetFormatPr defaultRowHeight="14.5" x14ac:dyDescent="0.35"/>
  <cols>
    <col min="1" max="1" width="17" bestFit="1" customWidth="1"/>
    <col min="2" max="2" width="12.54296875" bestFit="1" customWidth="1"/>
    <col min="3" max="3" width="9.90625" bestFit="1" customWidth="1"/>
    <col min="4" max="4" width="9.81640625" bestFit="1" customWidth="1"/>
    <col min="5" max="5" width="9.453125" bestFit="1" customWidth="1"/>
    <col min="6" max="6" width="12.36328125" bestFit="1" customWidth="1"/>
    <col min="7" max="7" width="16.7265625" bestFit="1" customWidth="1"/>
    <col min="8" max="9" width="8.81640625" bestFit="1" customWidth="1"/>
    <col min="10" max="10" width="15.6328125" bestFit="1" customWidth="1"/>
    <col min="11" max="11" width="17.54296875" bestFit="1" customWidth="1"/>
    <col min="12" max="12" width="18.08984375" bestFit="1" customWidth="1"/>
    <col min="13" max="13" width="15.6328125" bestFit="1" customWidth="1"/>
    <col min="14" max="14" width="18.08984375" bestFit="1" customWidth="1"/>
    <col min="15" max="15" width="9.54296875" bestFit="1" customWidth="1"/>
    <col min="16" max="16" width="11.7265625" customWidth="1"/>
  </cols>
  <sheetData>
    <row r="3" spans="1:16" x14ac:dyDescent="0.35">
      <c r="A3" s="1" t="s">
        <v>61</v>
      </c>
      <c r="B3" t="str">
        <f>'Sensitivity and BW'!Q2</f>
        <v>x0</v>
      </c>
      <c r="C3" t="s">
        <v>45</v>
      </c>
      <c r="D3" t="s">
        <v>46</v>
      </c>
      <c r="E3" t="s">
        <v>47</v>
      </c>
      <c r="F3" t="s">
        <v>48</v>
      </c>
      <c r="G3" t="s">
        <v>68</v>
      </c>
      <c r="H3" t="s">
        <v>62</v>
      </c>
      <c r="I3" t="s">
        <v>63</v>
      </c>
      <c r="J3" t="s">
        <v>49</v>
      </c>
      <c r="K3" t="s">
        <v>50</v>
      </c>
      <c r="L3" t="s">
        <v>64</v>
      </c>
      <c r="M3" t="s">
        <v>54</v>
      </c>
      <c r="N3" t="s">
        <v>51</v>
      </c>
      <c r="O3" t="s">
        <v>52</v>
      </c>
      <c r="P3" t="s">
        <v>53</v>
      </c>
    </row>
    <row r="4" spans="1:16" x14ac:dyDescent="0.35">
      <c r="A4" s="1">
        <f>'Sensitivity and BW'!N3*2*PI()</f>
        <v>62831.853071795864</v>
      </c>
      <c r="B4">
        <f>'Sensitivity and BW'!Q3</f>
        <v>1.6299409090909089E-7</v>
      </c>
      <c r="C4" s="1">
        <f>ROUNDUP(B4,7)</f>
        <v>1.9999999999999999E-7</v>
      </c>
      <c r="D4" s="1">
        <f>0.00003</f>
        <v>3.0000000000000001E-5</v>
      </c>
      <c r="E4" s="1">
        <f>0.00003</f>
        <v>3.0000000000000001E-5</v>
      </c>
      <c r="F4" s="1">
        <f>'Size of Y'!J5</f>
        <v>6.278041771587339E-4</v>
      </c>
      <c r="G4" s="1">
        <f>('Sensitivity and BW'!F3)*('Sensitivity and BW'!J3-1)+(0.000004*'Sensitivity and BW'!J3)</f>
        <v>9.3999999999999994E-5</v>
      </c>
      <c r="H4" s="1">
        <f>ROUNDUP(F4,5)</f>
        <v>6.3000000000000003E-4</v>
      </c>
      <c r="I4" s="1">
        <f>ROUNDUP(F4+2*2*3*'Spring Constant Y'!G5,5)</f>
        <v>6.8000000000000005E-4</v>
      </c>
      <c r="J4" s="1">
        <f>ROUNDUP(C4+D4+F4,5)</f>
        <v>6.6E-4</v>
      </c>
      <c r="K4" s="1">
        <f>ROUNDUP(E4+F4+2*2*3*'Spring Constant Y'!G5,5)</f>
        <v>7.1000000000000002E-4</v>
      </c>
      <c r="L4" s="1">
        <f>J4*K4</f>
        <v>4.686E-7</v>
      </c>
      <c r="M4" s="1">
        <f t="shared" ref="M4:M12" si="0">J4*K4-I4*H4</f>
        <v>4.019999999999995E-8</v>
      </c>
      <c r="N4" s="1">
        <f>M4*'Sensitivity and BW'!D3*'Y Mass and Length'!$A$2</f>
        <v>1.8652799999999979E-9</v>
      </c>
      <c r="O4" s="1">
        <f>N4+'Y Mass and Length'!C5</f>
        <v>1.9596487137409108E-8</v>
      </c>
      <c r="P4" s="1">
        <f t="shared" ref="P4:P12" si="1">A4^2*O4</f>
        <v>77.363830278905567</v>
      </c>
    </row>
    <row r="5" spans="1:16" x14ac:dyDescent="0.35">
      <c r="A5" s="1">
        <f>'Sensitivity and BW'!N4*2*PI()</f>
        <v>188495.55921538759</v>
      </c>
      <c r="B5">
        <f>'Sensitivity and BW'!Q4</f>
        <v>1.9559290909090913E-6</v>
      </c>
      <c r="C5" s="1">
        <f t="shared" ref="C5:C12" si="2">ROUNDUP(B5,7)</f>
        <v>1.9999999999999999E-6</v>
      </c>
      <c r="D5" s="1">
        <f t="shared" ref="D5:E12" si="3">0.00003</f>
        <v>3.0000000000000001E-5</v>
      </c>
      <c r="E5" s="1">
        <f t="shared" si="3"/>
        <v>3.0000000000000001E-5</v>
      </c>
      <c r="F5" s="1">
        <f>'Size of Y'!J6</f>
        <v>1.8555294016323138E-4</v>
      </c>
      <c r="G5" s="1">
        <f>('Sensitivity and BW'!F4)*('Sensitivity and BW'!J4-1)+(0.000004*'Sensitivity and BW'!J4)</f>
        <v>1.12E-4</v>
      </c>
      <c r="H5" s="1">
        <f t="shared" ref="H5:H12" si="4">ROUNDUP(F5,5)</f>
        <v>1.9000000000000001E-4</v>
      </c>
      <c r="I5" s="1">
        <f>ROUNDUP(F5+2*2*3*'Spring Constant Y'!G6,5)</f>
        <v>2.4000000000000001E-4</v>
      </c>
      <c r="J5" s="1">
        <f t="shared" ref="J5:J12" si="5">ROUNDUP(C5+D5+F5,5)</f>
        <v>2.2000000000000001E-4</v>
      </c>
      <c r="K5" s="1">
        <f>ROUNDUP(E5+F5+2*2*3*'Spring Constant Y'!G6,5)</f>
        <v>2.7E-4</v>
      </c>
      <c r="L5" s="1">
        <f t="shared" ref="L5:L12" si="6">J5*K5</f>
        <v>5.9400000000000003E-8</v>
      </c>
      <c r="M5" s="1">
        <f t="shared" si="0"/>
        <v>1.3799999999999998E-8</v>
      </c>
      <c r="N5" s="1">
        <f>M5*'Sensitivity and BW'!D4*'Y Mass and Length'!$A$2</f>
        <v>1.2806399999999998E-9</v>
      </c>
      <c r="O5" s="1">
        <f>N5+'Y Mass and Length'!C6</f>
        <v>3.2507741263787897E-9</v>
      </c>
      <c r="P5" s="1">
        <f t="shared" si="1"/>
        <v>115.50187664875986</v>
      </c>
    </row>
    <row r="6" spans="1:16" x14ac:dyDescent="0.35">
      <c r="A6" s="4">
        <f>'Sensitivity and BW'!N5*2*PI()</f>
        <v>62831.853071795864</v>
      </c>
      <c r="B6" s="5">
        <f>'Sensitivity and BW'!Q5</f>
        <v>1.689409192546584E-6</v>
      </c>
      <c r="C6" s="4">
        <f t="shared" si="2"/>
        <v>1.6999999999999998E-6</v>
      </c>
      <c r="D6" s="4">
        <f t="shared" si="3"/>
        <v>3.0000000000000001E-5</v>
      </c>
      <c r="E6" s="4">
        <f t="shared" si="3"/>
        <v>3.0000000000000001E-5</v>
      </c>
      <c r="F6" s="4">
        <f>'Size of Y'!J7</f>
        <v>5.0031452099537496E-4</v>
      </c>
      <c r="G6" s="4">
        <f>('Sensitivity and BW'!F5)*('Sensitivity and BW'!J5-1)+(0.000004*'Sensitivity and BW'!J5)</f>
        <v>1.4199999999999998E-4</v>
      </c>
      <c r="H6" s="4">
        <f t="shared" si="4"/>
        <v>5.1000000000000004E-4</v>
      </c>
      <c r="I6" s="4">
        <f>ROUNDUP(F6+2*2*3*'Spring Constant Y'!G7,5)</f>
        <v>5.5000000000000003E-4</v>
      </c>
      <c r="J6" s="4">
        <f t="shared" si="5"/>
        <v>5.4000000000000001E-4</v>
      </c>
      <c r="K6" s="4">
        <f>ROUNDUP(E6+F6+2*2*3*'Spring Constant Y'!G7,5)</f>
        <v>5.8E-4</v>
      </c>
      <c r="L6" s="4">
        <f t="shared" si="6"/>
        <v>3.1320000000000003E-7</v>
      </c>
      <c r="M6" s="4">
        <f t="shared" si="0"/>
        <v>3.2699999999999969E-8</v>
      </c>
      <c r="N6" s="4">
        <f>M6*'Sensitivity and BW'!D5*'Y Mass and Length'!$A$2</f>
        <v>2.6552399999999971E-9</v>
      </c>
      <c r="O6" s="4">
        <f>N6+'Y Mass and Length'!C7</f>
        <v>2.0386447137409107E-8</v>
      </c>
      <c r="P6" s="4">
        <f t="shared" si="1"/>
        <v>80.482467355979395</v>
      </c>
    </row>
    <row r="7" spans="1:16" x14ac:dyDescent="0.35">
      <c r="A7" s="6">
        <f>'Sensitivity and BW'!N6*2*PI()</f>
        <v>94247.779607693796</v>
      </c>
      <c r="B7" s="7">
        <f>'Sensitivity and BW'!Q6</f>
        <v>1.0546676470588238E-6</v>
      </c>
      <c r="C7" s="6">
        <f t="shared" ref="C7" si="7">ROUNDUP(B7,7)</f>
        <v>1.1000000000000001E-6</v>
      </c>
      <c r="D7" s="6">
        <f t="shared" si="3"/>
        <v>3.0000000000000001E-5</v>
      </c>
      <c r="E7" s="6">
        <f t="shared" si="3"/>
        <v>3.0000000000000001E-5</v>
      </c>
      <c r="F7" s="6">
        <f>'Size of Y'!J8</f>
        <v>4.2642601799814902E-4</v>
      </c>
      <c r="G7" s="6">
        <f>('Sensitivity and BW'!F6)*('Sensitivity and BW'!J6-1)+(0.000004*'Sensitivity and BW'!J6)</f>
        <v>9.3999999999999994E-5</v>
      </c>
      <c r="H7" s="6">
        <f t="shared" si="4"/>
        <v>4.3000000000000004E-4</v>
      </c>
      <c r="I7" s="6">
        <f>ROUNDUP(F7+2*2*3*'Spring Constant Y'!G9,5)</f>
        <v>4.8000000000000001E-4</v>
      </c>
      <c r="J7" s="6">
        <f t="shared" ref="J7" si="8">ROUNDUP(C7+D7+F7,5)</f>
        <v>4.6000000000000001E-4</v>
      </c>
      <c r="K7" s="6">
        <f>ROUNDUP(E7+F7+2*2*3*'Spring Constant Y'!G9,5)</f>
        <v>5.1000000000000004E-4</v>
      </c>
      <c r="L7" s="6">
        <f t="shared" si="6"/>
        <v>2.3460000000000002E-7</v>
      </c>
      <c r="M7" s="6">
        <f t="shared" si="0"/>
        <v>2.8200000000000001E-8</v>
      </c>
      <c r="N7" s="6">
        <f>M7*'Sensitivity and BW'!D6*'Y Mass and Length'!$A$2</f>
        <v>1.30848E-9</v>
      </c>
      <c r="O7" s="6">
        <f>N7+'Y Mass and Length'!C8</f>
        <v>9.1890165055151596E-9</v>
      </c>
      <c r="P7" s="6">
        <f t="shared" si="1"/>
        <v>81.622761970063664</v>
      </c>
    </row>
    <row r="8" spans="1:16" x14ac:dyDescent="0.35">
      <c r="A8" s="1">
        <f>'Sensitivity and BW'!N7*2*PI()</f>
        <v>188495.55921538759</v>
      </c>
      <c r="B8">
        <f>'Sensitivity and BW'!Q7</f>
        <v>4.8898227272727282E-7</v>
      </c>
      <c r="C8" s="1">
        <f t="shared" si="2"/>
        <v>4.9999999999999998E-7</v>
      </c>
      <c r="D8" s="1">
        <f t="shared" si="3"/>
        <v>3.0000000000000001E-5</v>
      </c>
      <c r="E8" s="1">
        <f t="shared" si="3"/>
        <v>3.0000000000000001E-5</v>
      </c>
      <c r="F8" s="1">
        <f>'Size of Y'!J9</f>
        <v>1.8555294016323138E-4</v>
      </c>
      <c r="G8" s="1">
        <f>('Sensitivity and BW'!F7)*('Sensitivity and BW'!J7-1)+(0.000004*'Sensitivity and BW'!J7)</f>
        <v>1.12E-4</v>
      </c>
      <c r="H8" s="1">
        <f t="shared" si="4"/>
        <v>1.9000000000000001E-4</v>
      </c>
      <c r="I8" s="1">
        <f>ROUNDUP(F8+2*2*3*'Spring Constant Y'!G9,5)</f>
        <v>2.4000000000000001E-4</v>
      </c>
      <c r="J8" s="1">
        <f t="shared" si="5"/>
        <v>2.2000000000000001E-4</v>
      </c>
      <c r="K8" s="1">
        <f>ROUNDUP(E8+F8+2*2*3*'Spring Constant Y'!G9,5)</f>
        <v>2.7E-4</v>
      </c>
      <c r="L8" s="1">
        <f t="shared" si="6"/>
        <v>5.9400000000000003E-8</v>
      </c>
      <c r="M8" s="1">
        <f t="shared" si="0"/>
        <v>1.3799999999999998E-8</v>
      </c>
      <c r="N8" s="1">
        <f>M8*'Sensitivity and BW'!D7*'Y Mass and Length'!$A$2</f>
        <v>1.2806399999999998E-9</v>
      </c>
      <c r="O8" s="1">
        <f>N8+'Y Mass and Length'!C9</f>
        <v>3.2507741263787897E-9</v>
      </c>
      <c r="P8" s="1">
        <f t="shared" si="1"/>
        <v>115.50187664875986</v>
      </c>
    </row>
    <row r="9" spans="1:16" x14ac:dyDescent="0.35">
      <c r="A9" s="1">
        <f>'Sensitivity and BW'!N8*2*PI()</f>
        <v>188495.55921538759</v>
      </c>
      <c r="B9">
        <f>'Sensitivity and BW'!Q8</f>
        <v>2.1732545454545457E-7</v>
      </c>
      <c r="C9" s="1">
        <f t="shared" si="2"/>
        <v>2.9999999999999999E-7</v>
      </c>
      <c r="D9" s="1">
        <f t="shared" si="3"/>
        <v>3.0000000000000001E-5</v>
      </c>
      <c r="E9" s="1">
        <f t="shared" si="3"/>
        <v>3.0000000000000001E-5</v>
      </c>
      <c r="F9" s="1">
        <f>'Size of Y'!J10</f>
        <v>1.9412345268559329E-4</v>
      </c>
      <c r="G9" s="1">
        <f>('Sensitivity and BW'!F8)*('Sensitivity and BW'!J8-1)+(0.000004*'Sensitivity and BW'!J8)</f>
        <v>1.2099999999999999E-4</v>
      </c>
      <c r="H9" s="1">
        <f t="shared" si="4"/>
        <v>2.0000000000000001E-4</v>
      </c>
      <c r="I9" s="1">
        <f>ROUNDUP(F9+2*2*3*'Spring Constant Y'!G10,5)</f>
        <v>2.5000000000000001E-4</v>
      </c>
      <c r="J9" s="1">
        <f t="shared" si="5"/>
        <v>2.3000000000000001E-4</v>
      </c>
      <c r="K9" s="1">
        <f>ROUNDUP(E9+F9+2*2*3*'Spring Constant Y'!G10,5)</f>
        <v>2.8000000000000003E-4</v>
      </c>
      <c r="L9" s="1">
        <f t="shared" si="6"/>
        <v>6.4400000000000008E-8</v>
      </c>
      <c r="M9" s="1">
        <f t="shared" si="0"/>
        <v>1.4400000000000003E-8</v>
      </c>
      <c r="N9" s="1">
        <f>M9*'Sensitivity and BW'!D8*'Y Mass and Length'!$A$2</f>
        <v>1.6704000000000004E-9</v>
      </c>
      <c r="O9" s="1">
        <f>N9+'Y Mass and Length'!C10</f>
        <v>3.6405341263787903E-9</v>
      </c>
      <c r="P9" s="1">
        <f t="shared" si="1"/>
        <v>129.3502738896868</v>
      </c>
    </row>
    <row r="10" spans="1:16" x14ac:dyDescent="0.35">
      <c r="A10" s="1">
        <f>'Sensitivity and BW'!N9*2*PI()</f>
        <v>188495.55921538759</v>
      </c>
      <c r="B10">
        <f>'Sensitivity and BW'!Q9</f>
        <v>5.4331363636363643E-8</v>
      </c>
      <c r="C10" s="1">
        <f t="shared" si="2"/>
        <v>9.9999999999999995E-8</v>
      </c>
      <c r="D10" s="1">
        <f t="shared" si="3"/>
        <v>3.0000000000000001E-5</v>
      </c>
      <c r="E10" s="1">
        <f t="shared" si="3"/>
        <v>3.0000000000000001E-5</v>
      </c>
      <c r="F10" s="1">
        <f>'Size of Y'!J11</f>
        <v>2.1114903476591074E-4</v>
      </c>
      <c r="G10" s="1">
        <f>('Sensitivity and BW'!F9)*('Sensitivity and BW'!J9-1)+(0.000004*'Sensitivity and BW'!J9)</f>
        <v>1.2099999999999999E-4</v>
      </c>
      <c r="H10" s="1">
        <f t="shared" si="4"/>
        <v>2.2000000000000001E-4</v>
      </c>
      <c r="I10" s="1">
        <f>ROUNDUP(F10+2*2*3*'Spring Constant Y'!G11,5)</f>
        <v>2.6000000000000003E-4</v>
      </c>
      <c r="J10" s="1">
        <f t="shared" si="5"/>
        <v>2.5000000000000001E-4</v>
      </c>
      <c r="K10" s="1">
        <f>ROUNDUP(E10+F10+2*2*3*'Spring Constant Y'!G11,5)</f>
        <v>2.9E-4</v>
      </c>
      <c r="L10" s="1">
        <f t="shared" si="6"/>
        <v>7.2500000000000007E-8</v>
      </c>
      <c r="M10" s="1">
        <f t="shared" si="0"/>
        <v>1.5299999999999998E-8</v>
      </c>
      <c r="N10" s="1">
        <f>M10*'Sensitivity and BW'!D9*'Y Mass and Length'!$A$2</f>
        <v>1.7747999999999999E-9</v>
      </c>
      <c r="O10" s="1">
        <f>N10+'Y Mass and Length'!C11</f>
        <v>3.74493412637879E-9</v>
      </c>
      <c r="P10" s="1">
        <f t="shared" si="1"/>
        <v>133.05966600779223</v>
      </c>
    </row>
    <row r="11" spans="1:16" x14ac:dyDescent="0.35">
      <c r="A11" s="1">
        <f>'Sensitivity and BW'!N10*2*PI()</f>
        <v>188495.55921538759</v>
      </c>
      <c r="B11">
        <f>'Sensitivity and BW'!Q10</f>
        <v>2.1732545454545457E-7</v>
      </c>
      <c r="C11" s="1">
        <f t="shared" si="2"/>
        <v>2.9999999999999999E-7</v>
      </c>
      <c r="D11" s="1">
        <f t="shared" si="3"/>
        <v>3.0000000000000001E-5</v>
      </c>
      <c r="E11" s="1">
        <f t="shared" si="3"/>
        <v>3.0000000000000001E-5</v>
      </c>
      <c r="F11" s="1">
        <f>'Size of Y'!J12</f>
        <v>2.3131477428883128E-4</v>
      </c>
      <c r="G11" s="1">
        <f>('Sensitivity and BW'!F10)*('Sensitivity and BW'!J10-1)+(0.000004*'Sensitivity and BW'!J10)</f>
        <v>1.0299999999999998E-4</v>
      </c>
      <c r="H11" s="1">
        <f t="shared" si="4"/>
        <v>2.4000000000000001E-4</v>
      </c>
      <c r="I11" s="1">
        <f>ROUNDUP(F11+2*2*3*'Spring Constant Y'!G12,5)</f>
        <v>2.8000000000000003E-4</v>
      </c>
      <c r="J11" s="1">
        <f t="shared" si="5"/>
        <v>2.7E-4</v>
      </c>
      <c r="K11" s="1">
        <f>ROUNDUP(E11+F11+2*2*3*'Spring Constant Y'!G12,5)</f>
        <v>3.1E-4</v>
      </c>
      <c r="L11" s="1">
        <f t="shared" si="6"/>
        <v>8.3700000000000002E-8</v>
      </c>
      <c r="M11" s="1">
        <f t="shared" si="0"/>
        <v>1.6499999999999996E-8</v>
      </c>
      <c r="N11" s="1">
        <f>M11*'Sensitivity and BW'!D10*'Y Mass and Length'!$A$2</f>
        <v>1.1483999999999999E-9</v>
      </c>
      <c r="O11" s="1">
        <f>N11+'Y Mass and Length'!C12</f>
        <v>3.1185341263787898E-9</v>
      </c>
      <c r="P11" s="1">
        <f t="shared" si="1"/>
        <v>110.80331329915967</v>
      </c>
    </row>
    <row r="12" spans="1:16" x14ac:dyDescent="0.35">
      <c r="A12" s="1">
        <f>'Sensitivity and BW'!N11*2*PI()</f>
        <v>188495.55921538759</v>
      </c>
      <c r="B12">
        <f>'Sensitivity and BW'!Q11</f>
        <v>5.4331363636363643E-8</v>
      </c>
      <c r="C12" s="1">
        <f t="shared" si="2"/>
        <v>9.9999999999999995E-8</v>
      </c>
      <c r="D12" s="1">
        <f t="shared" si="3"/>
        <v>3.0000000000000001E-5</v>
      </c>
      <c r="E12" s="1">
        <f t="shared" si="3"/>
        <v>3.0000000000000001E-5</v>
      </c>
      <c r="F12" s="1">
        <f>'Size of Y'!J13</f>
        <v>2.1210821201268873E-4</v>
      </c>
      <c r="G12" s="1">
        <f>('Sensitivity and BW'!F11)*('Sensitivity and BW'!J11-1)+(0.000004*'Sensitivity and BW'!J11)</f>
        <v>1.12E-4</v>
      </c>
      <c r="H12" s="1">
        <f t="shared" si="4"/>
        <v>2.2000000000000001E-4</v>
      </c>
      <c r="I12" s="1">
        <f>ROUNDUP(F12+2*2*3*'Spring Constant Y'!G13,5)</f>
        <v>2.7E-4</v>
      </c>
      <c r="J12" s="1">
        <f t="shared" si="5"/>
        <v>2.5000000000000001E-4</v>
      </c>
      <c r="K12" s="1">
        <f>ROUNDUP(E12+F12+2*2*3*'Spring Constant Y'!G13,5)</f>
        <v>3.0000000000000003E-4</v>
      </c>
      <c r="L12" s="1">
        <f t="shared" si="6"/>
        <v>7.500000000000001E-8</v>
      </c>
      <c r="M12" s="1">
        <f t="shared" si="0"/>
        <v>1.5600000000000007E-8</v>
      </c>
      <c r="N12" s="1">
        <f>M12*'Sensitivity and BW'!D11*'Y Mass and Length'!$A$2</f>
        <v>1.4476800000000009E-9</v>
      </c>
      <c r="O12" s="1">
        <f>N12+'Y Mass and Length'!C13</f>
        <v>3.4178141263787908E-9</v>
      </c>
      <c r="P12" s="1">
        <f t="shared" si="1"/>
        <v>121.43690403772858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E949-7955-409A-ABAF-5F7836D4BC29}">
  <dimension ref="A1:M13"/>
  <sheetViews>
    <sheetView tabSelected="1" zoomScale="111" workbookViewId="0">
      <selection activeCell="G22" sqref="G22"/>
    </sheetView>
  </sheetViews>
  <sheetFormatPr defaultRowHeight="14.5" x14ac:dyDescent="0.35"/>
  <cols>
    <col min="3" max="3" width="8.36328125" bestFit="1" customWidth="1"/>
    <col min="11" max="11" width="8" bestFit="1" customWidth="1"/>
    <col min="12" max="12" width="17.36328125" bestFit="1" customWidth="1"/>
  </cols>
  <sheetData>
    <row r="1" spans="1:13" x14ac:dyDescent="0.35">
      <c r="A1" t="s">
        <v>25</v>
      </c>
      <c r="C1" t="s">
        <v>58</v>
      </c>
    </row>
    <row r="2" spans="1:13" x14ac:dyDescent="0.35">
      <c r="A2" s="1">
        <v>160000000000</v>
      </c>
      <c r="C2">
        <v>3</v>
      </c>
    </row>
    <row r="4" spans="1:13" x14ac:dyDescent="0.35">
      <c r="A4" s="1" t="str">
        <f>'Sensitivity and BW'!M2</f>
        <v>spring constant (ky)</v>
      </c>
      <c r="B4" t="s">
        <v>23</v>
      </c>
      <c r="C4" t="s">
        <v>24</v>
      </c>
      <c r="D4" t="s">
        <v>57</v>
      </c>
      <c r="F4" t="s">
        <v>27</v>
      </c>
      <c r="G4" t="s">
        <v>26</v>
      </c>
      <c r="H4" t="s">
        <v>29</v>
      </c>
      <c r="I4" t="s">
        <v>28</v>
      </c>
      <c r="K4" t="s">
        <v>22</v>
      </c>
      <c r="L4" t="s">
        <v>59</v>
      </c>
      <c r="M4" t="s">
        <v>30</v>
      </c>
    </row>
    <row r="5" spans="1:13" x14ac:dyDescent="0.35">
      <c r="A5" s="1">
        <f>'Sensitivity and BW'!L3</f>
        <v>80</v>
      </c>
      <c r="B5" s="1">
        <f>A5/4</f>
        <v>20</v>
      </c>
      <c r="C5" s="1">
        <f>$C$2*B5</f>
        <v>60</v>
      </c>
      <c r="D5" s="1">
        <f>(4/$C$2)*C5</f>
        <v>80</v>
      </c>
      <c r="F5" s="1">
        <f>'Sensitivity and BW'!$D3</f>
        <v>2.0000000000000002E-5</v>
      </c>
      <c r="G5" s="1">
        <v>3.9999999999999998E-6</v>
      </c>
      <c r="H5" s="1">
        <f>'Size of X'!K4/2</f>
        <v>3.5500000000000001E-4</v>
      </c>
      <c r="I5" s="1">
        <f>2*$A$2*$F5*$G5^3/$H5^3</f>
        <v>9.1553486760675131</v>
      </c>
      <c r="K5" s="1">
        <f>($A$2*$F5*$G5^3/C5)^(1/3)</f>
        <v>1.5056576462096465E-4</v>
      </c>
      <c r="L5" s="1">
        <f>'Size of Y'!J5/2</f>
        <v>3.1390208857936695E-4</v>
      </c>
      <c r="M5" t="b">
        <f>IF(K5&lt;L5,TRUE,FALSE)</f>
        <v>1</v>
      </c>
    </row>
    <row r="6" spans="1:13" x14ac:dyDescent="0.35">
      <c r="A6" s="1">
        <f>'Sensitivity and BW'!L4</f>
        <v>80</v>
      </c>
      <c r="B6" s="1">
        <f t="shared" ref="B6:B13" si="0">A6/4</f>
        <v>20</v>
      </c>
      <c r="C6" s="1">
        <f t="shared" ref="C6:C13" si="1">$C$2*B6</f>
        <v>60</v>
      </c>
      <c r="D6" s="1">
        <f t="shared" ref="D6:D13" si="2">(4/$C$2)*C6</f>
        <v>80</v>
      </c>
      <c r="F6" s="1">
        <f>'Sensitivity and BW'!$D4</f>
        <v>4.0000000000000003E-5</v>
      </c>
      <c r="G6" s="1">
        <v>3.9999999999999998E-6</v>
      </c>
      <c r="H6" s="1">
        <f>'Size of X'!K5/2</f>
        <v>1.35E-4</v>
      </c>
      <c r="I6" s="1">
        <f t="shared" ref="I6:I13" si="3">2*$A$2*$F6*$G6^3/$H6^3</f>
        <v>332.95737438398618</v>
      </c>
      <c r="K6" s="1">
        <f t="shared" ref="K6:K13" si="4">($A$2*$F6*$G6^3/C6)^(1/3)</f>
        <v>1.8970097623947026E-4</v>
      </c>
      <c r="L6" s="1">
        <f>'Size of Y'!J6/2</f>
        <v>9.277647008161569E-5</v>
      </c>
      <c r="M6" t="b">
        <f t="shared" ref="M6:M13" si="5">IF(K6&lt;L6,TRUE,FALSE)</f>
        <v>0</v>
      </c>
    </row>
    <row r="7" spans="1:13" x14ac:dyDescent="0.35">
      <c r="A7" s="4">
        <f>'Sensitivity and BW'!L5</f>
        <v>80.5</v>
      </c>
      <c r="B7" s="4">
        <f t="shared" si="0"/>
        <v>20.125</v>
      </c>
      <c r="C7" s="4">
        <f t="shared" si="1"/>
        <v>60.375</v>
      </c>
      <c r="D7" s="4">
        <f t="shared" si="2"/>
        <v>80.5</v>
      </c>
      <c r="E7" s="5"/>
      <c r="F7" s="4">
        <f>'Sensitivity and BW'!$D5</f>
        <v>3.4999999999999997E-5</v>
      </c>
      <c r="G7" s="4">
        <v>3.9999999999999998E-6</v>
      </c>
      <c r="H7" s="4">
        <f>'Size of X'!K6/2</f>
        <v>2.9E-4</v>
      </c>
      <c r="I7" s="4">
        <f t="shared" si="3"/>
        <v>29.390298905244162</v>
      </c>
      <c r="J7" s="5"/>
      <c r="K7" s="4">
        <f t="shared" si="4"/>
        <v>1.8106601871250178E-4</v>
      </c>
      <c r="L7" s="4">
        <f>'Size of Y'!J7/2</f>
        <v>2.5015726049768748E-4</v>
      </c>
      <c r="M7" s="5" t="b">
        <f t="shared" si="5"/>
        <v>1</v>
      </c>
    </row>
    <row r="8" spans="1:13" x14ac:dyDescent="0.35">
      <c r="A8" s="6">
        <f>'Sensitivity and BW'!L6</f>
        <v>81.599999999999994</v>
      </c>
      <c r="B8" s="6">
        <f t="shared" si="0"/>
        <v>20.399999999999999</v>
      </c>
      <c r="C8" s="6">
        <f t="shared" si="1"/>
        <v>61.199999999999996</v>
      </c>
      <c r="D8" s="6">
        <f t="shared" si="2"/>
        <v>81.599999999999994</v>
      </c>
      <c r="E8" s="7"/>
      <c r="F8" s="6">
        <f>'Sensitivity and BW'!$D6</f>
        <v>2.0000000000000002E-5</v>
      </c>
      <c r="G8" s="6">
        <v>3.9999999999999998E-6</v>
      </c>
      <c r="H8" s="6">
        <f>'Size of X'!K7/2</f>
        <v>2.5500000000000002E-4</v>
      </c>
      <c r="I8" s="6">
        <f t="shared" si="3"/>
        <v>24.702414606750036</v>
      </c>
      <c r="J8" s="7"/>
      <c r="K8" s="6">
        <f t="shared" si="4"/>
        <v>1.4957517170138238E-4</v>
      </c>
      <c r="L8" s="6">
        <f>'Size of Y'!J8/2</f>
        <v>2.1321300899907451E-4</v>
      </c>
      <c r="M8" s="7" t="b">
        <f t="shared" si="5"/>
        <v>1</v>
      </c>
    </row>
    <row r="9" spans="1:13" x14ac:dyDescent="0.35">
      <c r="A9" s="1">
        <f>'Sensitivity and BW'!L7</f>
        <v>80</v>
      </c>
      <c r="B9" s="1">
        <f t="shared" si="0"/>
        <v>20</v>
      </c>
      <c r="C9" s="1">
        <f t="shared" si="1"/>
        <v>60</v>
      </c>
      <c r="D9" s="1">
        <f t="shared" si="2"/>
        <v>80</v>
      </c>
      <c r="F9" s="1">
        <f>'Sensitivity and BW'!$D7</f>
        <v>4.0000000000000003E-5</v>
      </c>
      <c r="G9" s="1">
        <v>3.9999999999999998E-6</v>
      </c>
      <c r="H9" s="1">
        <f>'Size of X'!K8/2</f>
        <v>1.35E-4</v>
      </c>
      <c r="I9" s="1">
        <f t="shared" si="3"/>
        <v>332.95737438398618</v>
      </c>
      <c r="K9" s="1">
        <f t="shared" si="4"/>
        <v>1.8970097623947026E-4</v>
      </c>
      <c r="L9" s="1">
        <f>'Size of Y'!J9/2</f>
        <v>9.277647008161569E-5</v>
      </c>
      <c r="M9" t="b">
        <f t="shared" si="5"/>
        <v>0</v>
      </c>
    </row>
    <row r="10" spans="1:13" x14ac:dyDescent="0.35">
      <c r="A10" s="1">
        <f>'Sensitivity and BW'!L8</f>
        <v>80</v>
      </c>
      <c r="B10" s="1">
        <f t="shared" si="0"/>
        <v>20</v>
      </c>
      <c r="C10" s="1">
        <f t="shared" si="1"/>
        <v>60</v>
      </c>
      <c r="D10" s="1">
        <f t="shared" si="2"/>
        <v>80</v>
      </c>
      <c r="F10" s="1">
        <f>'Sensitivity and BW'!$D8</f>
        <v>5.0000000000000002E-5</v>
      </c>
      <c r="G10" s="1">
        <v>3.9999999999999998E-6</v>
      </c>
      <c r="H10" s="1">
        <f>'Size of X'!K9/2</f>
        <v>1.4000000000000001E-4</v>
      </c>
      <c r="I10" s="1">
        <f t="shared" si="3"/>
        <v>373.17784256559747</v>
      </c>
      <c r="K10" s="1">
        <f t="shared" si="4"/>
        <v>2.0434918197161423E-4</v>
      </c>
      <c r="L10" s="1">
        <f>'Size of Y'!J10/2</f>
        <v>9.7061726342796643E-5</v>
      </c>
      <c r="M10" t="b">
        <f t="shared" si="5"/>
        <v>0</v>
      </c>
    </row>
    <row r="11" spans="1:13" x14ac:dyDescent="0.35">
      <c r="A11" s="1">
        <f>'Sensitivity and BW'!L9</f>
        <v>80</v>
      </c>
      <c r="B11" s="1">
        <f t="shared" si="0"/>
        <v>20</v>
      </c>
      <c r="C11" s="1">
        <f t="shared" si="1"/>
        <v>60</v>
      </c>
      <c r="D11" s="1">
        <f t="shared" si="2"/>
        <v>80</v>
      </c>
      <c r="F11" s="1">
        <f>'Sensitivity and BW'!$D9</f>
        <v>5.0000000000000002E-5</v>
      </c>
      <c r="G11" s="1">
        <v>3.9999999999999998E-6</v>
      </c>
      <c r="H11" s="1">
        <f>'Size of X'!K10/2</f>
        <v>1.45E-4</v>
      </c>
      <c r="I11" s="1">
        <f t="shared" si="3"/>
        <v>335.88913034564757</v>
      </c>
      <c r="K11" s="1">
        <f t="shared" si="4"/>
        <v>2.0434918197161423E-4</v>
      </c>
      <c r="L11" s="1">
        <f>'Size of Y'!J11/2</f>
        <v>1.0557451738295537E-4</v>
      </c>
      <c r="M11" t="b">
        <f t="shared" si="5"/>
        <v>0</v>
      </c>
    </row>
    <row r="12" spans="1:13" x14ac:dyDescent="0.35">
      <c r="A12" s="1">
        <f>'Sensitivity and BW'!L10</f>
        <v>80</v>
      </c>
      <c r="B12" s="1">
        <f t="shared" si="0"/>
        <v>20</v>
      </c>
      <c r="C12" s="1">
        <f t="shared" si="1"/>
        <v>60</v>
      </c>
      <c r="D12" s="1">
        <f t="shared" si="2"/>
        <v>80</v>
      </c>
      <c r="F12" s="1">
        <f>'Sensitivity and BW'!$D10</f>
        <v>3.0000000000000001E-5</v>
      </c>
      <c r="G12" s="1">
        <v>3.9999999999999998E-6</v>
      </c>
      <c r="H12" s="1">
        <f>'Size of X'!K11/2</f>
        <v>1.55E-4</v>
      </c>
      <c r="I12" s="1">
        <f t="shared" si="3"/>
        <v>164.98942633681315</v>
      </c>
      <c r="K12" s="1">
        <f t="shared" si="4"/>
        <v>1.7235477520255088E-4</v>
      </c>
      <c r="L12" s="1">
        <f>'Size of Y'!J12/2</f>
        <v>1.1565738714441564E-4</v>
      </c>
      <c r="M12" t="b">
        <f t="shared" si="5"/>
        <v>0</v>
      </c>
    </row>
    <row r="13" spans="1:13" x14ac:dyDescent="0.35">
      <c r="A13" s="1">
        <f>'Sensitivity and BW'!L11</f>
        <v>80</v>
      </c>
      <c r="B13" s="1">
        <f t="shared" si="0"/>
        <v>20</v>
      </c>
      <c r="C13" s="1">
        <f t="shared" si="1"/>
        <v>60</v>
      </c>
      <c r="D13" s="1">
        <f t="shared" si="2"/>
        <v>80</v>
      </c>
      <c r="F13" s="1">
        <f>'Sensitivity and BW'!$D11</f>
        <v>4.0000000000000003E-5</v>
      </c>
      <c r="G13" s="1">
        <v>3.9999999999999998E-6</v>
      </c>
      <c r="H13" s="1">
        <f>'Size of X'!K12/2</f>
        <v>1.5000000000000001E-4</v>
      </c>
      <c r="I13" s="1">
        <f t="shared" si="3"/>
        <v>242.72592592592588</v>
      </c>
      <c r="K13" s="1">
        <f t="shared" si="4"/>
        <v>1.8970097623947026E-4</v>
      </c>
      <c r="L13" s="1">
        <f>'Size of Y'!J13/2</f>
        <v>1.0605410600634437E-4</v>
      </c>
      <c r="M13" t="b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167b07-984d-4749-bd2a-7802c02c0a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B99057C93D041A495DB2ACCB59259" ma:contentTypeVersion="9" ma:contentTypeDescription="Create a new document." ma:contentTypeScope="" ma:versionID="3f9b6d16a2b0486497d3812b19539756">
  <xsd:schema xmlns:xsd="http://www.w3.org/2001/XMLSchema" xmlns:xs="http://www.w3.org/2001/XMLSchema" xmlns:p="http://schemas.microsoft.com/office/2006/metadata/properties" xmlns:ns3="bd167b07-984d-4749-bd2a-7802c02c0aaa" xmlns:ns4="a01413a1-9397-40f2-a67e-c16318d007a4" targetNamespace="http://schemas.microsoft.com/office/2006/metadata/properties" ma:root="true" ma:fieldsID="fa33bff392e078bdc0a47508d9df4e59" ns3:_="" ns4:_="">
    <xsd:import namespace="bd167b07-984d-4749-bd2a-7802c02c0aaa"/>
    <xsd:import namespace="a01413a1-9397-40f2-a67e-c16318d007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b07-984d-4749-bd2a-7802c02c0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413a1-9397-40f2-a67e-c16318d007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01C41B-3E9B-4735-AD19-8423760EBA1B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01413a1-9397-40f2-a67e-c16318d007a4"/>
    <ds:schemaRef ds:uri="bd167b07-984d-4749-bd2a-7802c02c0aaa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81A8D-4A89-4923-B601-EC07585B3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8EABEA-9E4D-402D-8040-299F01C52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67b07-984d-4749-bd2a-7802c02c0aaa"/>
    <ds:schemaRef ds:uri="a01413a1-9397-40f2-a67e-c16318d007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and BW</vt:lpstr>
      <vt:lpstr>Y Mass and Length</vt:lpstr>
      <vt:lpstr>Size of Y</vt:lpstr>
      <vt:lpstr>Spring Constant Y</vt:lpstr>
      <vt:lpstr>Size of X</vt:lpstr>
      <vt:lpstr>Spring Constant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Vicky Wing Yue</dc:creator>
  <cp:lastModifiedBy>Chen, Vicky Wing Yue</cp:lastModifiedBy>
  <dcterms:created xsi:type="dcterms:W3CDTF">2024-04-13T17:47:01Z</dcterms:created>
  <dcterms:modified xsi:type="dcterms:W3CDTF">2024-04-30T22:35:28Z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