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lcane\OneDrive - State of Kansas, OITS\NMP documents\NMP review templates\"/>
    </mc:Choice>
  </mc:AlternateContent>
  <xr:revisionPtr revIDLastSave="2" documentId="6_{25111510-E05D-4C7D-9D35-B2FF127FDDC0}" xr6:coauthVersionLast="36" xr6:coauthVersionMax="45" xr10:uidLastSave="{47E0DF45-5F6F-4148-910C-B6800A1954EE}"/>
  <bookViews>
    <workbookView xWindow="0" yWindow="0" windowWidth="25200" windowHeight="12345" activeTab="5" xr2:uid="{00000000-000D-0000-FFFF-FFFF00000000}"/>
  </bookViews>
  <sheets>
    <sheet name="original solids" sheetId="1" r:id="rId1"/>
    <sheet name="new solids" sheetId="6" r:id="rId2"/>
    <sheet name="liquids" sheetId="3" r:id="rId3"/>
    <sheet name="Testing Scenarios" sheetId="8" r:id="rId4"/>
    <sheet name="Comments, changes, etc." sheetId="7" r:id="rId5"/>
    <sheet name="Crops List" sheetId="4" r:id="rId6"/>
    <sheet name="Max App Rate" sheetId="5" r:id="rId7"/>
    <sheet name="ESRI_MAPINFO_SHEET" sheetId="2" state="veryHidden" r:id="rId8"/>
  </sheets>
  <definedNames>
    <definedName name="Bray">liquids!$X$67:$AF$82</definedName>
    <definedName name="CropNutReq">'Crops List'!$B$4:$L$40</definedName>
    <definedName name="Crops">'Crops List'!$B$4:$B$40</definedName>
    <definedName name="HVH">'Max App Rate'!$B$41:$J$48</definedName>
    <definedName name="MaxApp1">liquids!$AN$4:$AS$10</definedName>
    <definedName name="VLLM">'Max App Rate'!$B$28:$J$35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I3" i="3" l="1"/>
  <c r="AI4" i="3"/>
  <c r="AI5" i="3"/>
  <c r="AI6" i="3"/>
  <c r="AI7" i="3"/>
  <c r="AI8" i="3"/>
  <c r="AI9" i="3"/>
  <c r="AI10" i="3"/>
  <c r="AI11" i="3"/>
  <c r="AI12" i="3"/>
  <c r="AI13" i="3"/>
  <c r="AI14" i="3"/>
  <c r="AI15" i="3"/>
  <c r="AI16" i="3"/>
  <c r="AI17" i="3"/>
  <c r="AI18" i="3"/>
  <c r="AI19" i="3"/>
  <c r="AI20" i="3"/>
  <c r="AI21" i="3"/>
  <c r="AI22" i="3"/>
  <c r="AI23" i="3"/>
  <c r="AI24" i="3"/>
  <c r="AI25" i="3"/>
  <c r="AI26" i="3"/>
  <c r="AI27" i="3"/>
  <c r="AI28" i="3"/>
  <c r="AI29" i="3"/>
  <c r="AI30" i="3"/>
  <c r="AI31" i="3"/>
  <c r="AI32" i="3"/>
  <c r="AI33" i="3"/>
  <c r="AI34" i="3"/>
  <c r="AI35" i="3"/>
  <c r="AI36" i="3"/>
  <c r="AI37" i="3"/>
  <c r="AI38" i="3"/>
  <c r="AI39" i="3"/>
  <c r="AI40" i="3"/>
  <c r="AI41" i="3"/>
  <c r="AI42" i="3"/>
  <c r="AI43" i="3"/>
  <c r="AI44" i="3"/>
  <c r="AI45" i="3"/>
  <c r="AI46" i="3"/>
  <c r="AI47" i="3"/>
  <c r="AI48" i="3"/>
  <c r="AI49" i="3"/>
  <c r="AI50" i="3"/>
  <c r="AI51" i="3"/>
  <c r="AI52" i="3"/>
  <c r="AI53" i="3"/>
  <c r="AI54" i="3"/>
  <c r="AI55" i="3"/>
  <c r="AI56" i="3"/>
  <c r="AI57" i="3"/>
  <c r="AI58" i="3"/>
  <c r="AD3" i="3"/>
  <c r="AD4" i="3"/>
  <c r="AD5" i="3"/>
  <c r="L5" i="3" s="1"/>
  <c r="AD6" i="3"/>
  <c r="AD7" i="3"/>
  <c r="AD8" i="3"/>
  <c r="AD9" i="3"/>
  <c r="AD10" i="3"/>
  <c r="AD11" i="3"/>
  <c r="L11" i="3" s="1"/>
  <c r="AD12" i="3"/>
  <c r="AD13" i="3"/>
  <c r="AD14" i="3"/>
  <c r="AD15" i="3"/>
  <c r="AD16" i="3"/>
  <c r="AD17" i="3"/>
  <c r="L17" i="3" s="1"/>
  <c r="AD18" i="3"/>
  <c r="AD19" i="3"/>
  <c r="AD20" i="3"/>
  <c r="AD21" i="3"/>
  <c r="AD22" i="3"/>
  <c r="AD23" i="3"/>
  <c r="L23" i="3" s="1"/>
  <c r="AD24" i="3"/>
  <c r="AD25" i="3"/>
  <c r="AD26" i="3"/>
  <c r="AD27" i="3"/>
  <c r="AD28" i="3"/>
  <c r="AD29" i="3"/>
  <c r="AD30" i="3"/>
  <c r="AD31" i="3"/>
  <c r="AD32" i="3"/>
  <c r="AD33" i="3"/>
  <c r="AD34" i="3"/>
  <c r="AD35" i="3"/>
  <c r="L35" i="3" s="1"/>
  <c r="AD36" i="3"/>
  <c r="AD37" i="3"/>
  <c r="AD38" i="3"/>
  <c r="AD39" i="3"/>
  <c r="AD40" i="3"/>
  <c r="AD41" i="3"/>
  <c r="L41" i="3" s="1"/>
  <c r="P41" i="3" s="1"/>
  <c r="AD42" i="3"/>
  <c r="AD43" i="3"/>
  <c r="AD44" i="3"/>
  <c r="AD45" i="3"/>
  <c r="AD46" i="3"/>
  <c r="AD47" i="3"/>
  <c r="L47" i="3" s="1"/>
  <c r="P47" i="3" s="1"/>
  <c r="AD48" i="3"/>
  <c r="AD49" i="3"/>
  <c r="AD50" i="3"/>
  <c r="AD51" i="3"/>
  <c r="AD52" i="3"/>
  <c r="AD53" i="3"/>
  <c r="L53" i="3" s="1"/>
  <c r="P53" i="3" s="1"/>
  <c r="AD54" i="3"/>
  <c r="AD55" i="3"/>
  <c r="AD56" i="3"/>
  <c r="AD57" i="3"/>
  <c r="AD58" i="3"/>
  <c r="AA3" i="3"/>
  <c r="Z3" i="3" s="1"/>
  <c r="AA4" i="3"/>
  <c r="AA5" i="3"/>
  <c r="AA6" i="3"/>
  <c r="AA7" i="3"/>
  <c r="Z7" i="3" s="1"/>
  <c r="AA8" i="3"/>
  <c r="AA9" i="3"/>
  <c r="Z9" i="3" s="1"/>
  <c r="S9" i="3" s="1"/>
  <c r="AA10" i="3"/>
  <c r="AA11" i="3"/>
  <c r="AA12" i="3"/>
  <c r="AA13" i="3"/>
  <c r="AA14" i="3"/>
  <c r="AA15" i="3"/>
  <c r="Z15" i="3" s="1"/>
  <c r="AA16" i="3"/>
  <c r="AA17" i="3"/>
  <c r="AA18" i="3"/>
  <c r="AA19" i="3"/>
  <c r="AA20" i="3"/>
  <c r="AA21" i="3"/>
  <c r="Z21" i="3" s="1"/>
  <c r="AA22" i="3"/>
  <c r="AA23" i="3"/>
  <c r="AA24" i="3"/>
  <c r="AA25" i="3"/>
  <c r="Z25" i="3" s="1"/>
  <c r="AA26" i="3"/>
  <c r="AA27" i="3"/>
  <c r="Z27" i="3" s="1"/>
  <c r="AA28" i="3"/>
  <c r="AA29" i="3"/>
  <c r="AA30" i="3"/>
  <c r="AA31" i="3"/>
  <c r="Z31" i="3" s="1"/>
  <c r="J31" i="3" s="1"/>
  <c r="AA32" i="3"/>
  <c r="AA33" i="3"/>
  <c r="Z33" i="3" s="1"/>
  <c r="AA34" i="3"/>
  <c r="AA35" i="3"/>
  <c r="AA36" i="3"/>
  <c r="AA37" i="3"/>
  <c r="AA38" i="3"/>
  <c r="AA39" i="3"/>
  <c r="Z39" i="3" s="1"/>
  <c r="AA40" i="3"/>
  <c r="AA41" i="3"/>
  <c r="AA42" i="3"/>
  <c r="AA43" i="3"/>
  <c r="AA44" i="3"/>
  <c r="AA45" i="3"/>
  <c r="Z45" i="3" s="1"/>
  <c r="AA46" i="3"/>
  <c r="AA47" i="3"/>
  <c r="AA48" i="3"/>
  <c r="AA49" i="3"/>
  <c r="Z49" i="3" s="1"/>
  <c r="J49" i="3" s="1"/>
  <c r="AA50" i="3"/>
  <c r="AA51" i="3"/>
  <c r="Z51" i="3" s="1"/>
  <c r="S51" i="3" s="1"/>
  <c r="AA52" i="3"/>
  <c r="AA53" i="3"/>
  <c r="AA54" i="3"/>
  <c r="AA55" i="3"/>
  <c r="AA56" i="3"/>
  <c r="AA57" i="3"/>
  <c r="Z57" i="3" s="1"/>
  <c r="S57" i="3" s="1"/>
  <c r="AA58" i="3"/>
  <c r="Z4" i="3"/>
  <c r="Z10" i="3"/>
  <c r="S10" i="3" s="1"/>
  <c r="V10" i="3" s="1"/>
  <c r="Z13" i="3"/>
  <c r="Z22" i="3"/>
  <c r="Z28" i="3"/>
  <c r="S28" i="3" s="1"/>
  <c r="Z40" i="3"/>
  <c r="J40" i="3" s="1"/>
  <c r="Z43" i="3"/>
  <c r="J43" i="3" s="1"/>
  <c r="Z46" i="3"/>
  <c r="J46" i="3" s="1"/>
  <c r="Z58" i="3"/>
  <c r="Y3" i="3"/>
  <c r="Y4" i="3"/>
  <c r="Y5" i="3"/>
  <c r="Z5" i="3" s="1"/>
  <c r="S5" i="3" s="1"/>
  <c r="Y6" i="3"/>
  <c r="Z6" i="3" s="1"/>
  <c r="Y7" i="3"/>
  <c r="Y8" i="3"/>
  <c r="Y9" i="3"/>
  <c r="Y10" i="3"/>
  <c r="Y11" i="3"/>
  <c r="Z11" i="3" s="1"/>
  <c r="S11" i="3" s="1"/>
  <c r="V11" i="3" s="1"/>
  <c r="Y12" i="3"/>
  <c r="Z12" i="3" s="1"/>
  <c r="Y13" i="3"/>
  <c r="Y14" i="3"/>
  <c r="Y15" i="3"/>
  <c r="Y16" i="3"/>
  <c r="Z16" i="3" s="1"/>
  <c r="Y17" i="3"/>
  <c r="Z17" i="3" s="1"/>
  <c r="Y18" i="3"/>
  <c r="Y19" i="3"/>
  <c r="Y20" i="3"/>
  <c r="Y21" i="3"/>
  <c r="Y22" i="3"/>
  <c r="Y23" i="3"/>
  <c r="Z23" i="3" s="1"/>
  <c r="S23" i="3" s="1"/>
  <c r="Y24" i="3"/>
  <c r="Z24" i="3" s="1"/>
  <c r="S24" i="3" s="1"/>
  <c r="Y25" i="3"/>
  <c r="Y26" i="3"/>
  <c r="Y27" i="3"/>
  <c r="Y28" i="3"/>
  <c r="Y29" i="3"/>
  <c r="Z29" i="3" s="1"/>
  <c r="J29" i="3" s="1"/>
  <c r="Y30" i="3"/>
  <c r="Z30" i="3" s="1"/>
  <c r="Y31" i="3"/>
  <c r="Y32" i="3"/>
  <c r="Y33" i="3"/>
  <c r="Y34" i="3"/>
  <c r="Z34" i="3" s="1"/>
  <c r="Y35" i="3"/>
  <c r="Z35" i="3" s="1"/>
  <c r="Y36" i="3"/>
  <c r="Z36" i="3" s="1"/>
  <c r="J36" i="3" s="1"/>
  <c r="Y37" i="3"/>
  <c r="Y38" i="3"/>
  <c r="Y39" i="3"/>
  <c r="Y40" i="3"/>
  <c r="Y41" i="3"/>
  <c r="Z41" i="3" s="1"/>
  <c r="J41" i="3" s="1"/>
  <c r="Y42" i="3"/>
  <c r="Z42" i="3" s="1"/>
  <c r="S42" i="3" s="1"/>
  <c r="Y43" i="3"/>
  <c r="Y44" i="3"/>
  <c r="Y45" i="3"/>
  <c r="Y46" i="3"/>
  <c r="Y47" i="3"/>
  <c r="Z47" i="3" s="1"/>
  <c r="J47" i="3" s="1"/>
  <c r="Y48" i="3"/>
  <c r="Z48" i="3" s="1"/>
  <c r="J48" i="3" s="1"/>
  <c r="Y49" i="3"/>
  <c r="Y50" i="3"/>
  <c r="Y51" i="3"/>
  <c r="Y52" i="3"/>
  <c r="Z52" i="3" s="1"/>
  <c r="Y53" i="3"/>
  <c r="Z53" i="3" s="1"/>
  <c r="S53" i="3" s="1"/>
  <c r="Y54" i="3"/>
  <c r="Z54" i="3" s="1"/>
  <c r="S54" i="3" s="1"/>
  <c r="Y55" i="3"/>
  <c r="Y56" i="3"/>
  <c r="Y57" i="3"/>
  <c r="Y58" i="3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L3" i="3"/>
  <c r="L4" i="3"/>
  <c r="L6" i="3"/>
  <c r="P6" i="3" s="1"/>
  <c r="Q6" i="3" s="1"/>
  <c r="R6" i="3" s="1"/>
  <c r="L7" i="3"/>
  <c r="P7" i="3" s="1"/>
  <c r="Q7" i="3" s="1"/>
  <c r="R7" i="3" s="1"/>
  <c r="L9" i="3"/>
  <c r="L10" i="3"/>
  <c r="L12" i="3"/>
  <c r="L13" i="3"/>
  <c r="L15" i="3"/>
  <c r="P15" i="3" s="1"/>
  <c r="Q15" i="3" s="1"/>
  <c r="R15" i="3" s="1"/>
  <c r="L16" i="3"/>
  <c r="L18" i="3"/>
  <c r="P18" i="3" s="1"/>
  <c r="Q18" i="3" s="1"/>
  <c r="R18" i="3" s="1"/>
  <c r="L19" i="3"/>
  <c r="L21" i="3"/>
  <c r="L22" i="3"/>
  <c r="P22" i="3" s="1"/>
  <c r="Q22" i="3" s="1"/>
  <c r="R22" i="3" s="1"/>
  <c r="L24" i="3"/>
  <c r="P24" i="3" s="1"/>
  <c r="Q24" i="3" s="1"/>
  <c r="R24" i="3" s="1"/>
  <c r="L25" i="3"/>
  <c r="L27" i="3"/>
  <c r="L28" i="3"/>
  <c r="L29" i="3"/>
  <c r="L30" i="3"/>
  <c r="L31" i="3"/>
  <c r="L33" i="3"/>
  <c r="L34" i="3"/>
  <c r="L36" i="3"/>
  <c r="P36" i="3" s="1"/>
  <c r="Q36" i="3" s="1"/>
  <c r="R36" i="3" s="1"/>
  <c r="L37" i="3"/>
  <c r="L39" i="3"/>
  <c r="L40" i="3"/>
  <c r="L42" i="3"/>
  <c r="P42" i="3" s="1"/>
  <c r="Q42" i="3" s="1"/>
  <c r="R42" i="3" s="1"/>
  <c r="L43" i="3"/>
  <c r="P43" i="3" s="1"/>
  <c r="Q43" i="3" s="1"/>
  <c r="R43" i="3" s="1"/>
  <c r="L45" i="3"/>
  <c r="L46" i="3"/>
  <c r="L48" i="3"/>
  <c r="L49" i="3"/>
  <c r="L51" i="3"/>
  <c r="P51" i="3" s="1"/>
  <c r="Q51" i="3" s="1"/>
  <c r="R51" i="3" s="1"/>
  <c r="L52" i="3"/>
  <c r="L54" i="3"/>
  <c r="P54" i="3" s="1"/>
  <c r="Q54" i="3" s="1"/>
  <c r="R54" i="3" s="1"/>
  <c r="L55" i="3"/>
  <c r="L57" i="3"/>
  <c r="L58" i="3"/>
  <c r="P58" i="3" s="1"/>
  <c r="Q58" i="3" s="1"/>
  <c r="R58" i="3" s="1"/>
  <c r="J4" i="3"/>
  <c r="J58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S40" i="3" s="1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F3" i="3"/>
  <c r="P3" i="3" s="1"/>
  <c r="Q3" i="3" s="1"/>
  <c r="R3" i="3" s="1"/>
  <c r="F4" i="3"/>
  <c r="F5" i="3"/>
  <c r="F6" i="3"/>
  <c r="F7" i="3"/>
  <c r="F8" i="3"/>
  <c r="F9" i="3"/>
  <c r="P9" i="3" s="1"/>
  <c r="Q9" i="3" s="1"/>
  <c r="R9" i="3" s="1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B60" i="3"/>
  <c r="B59" i="3"/>
  <c r="S27" i="6"/>
  <c r="T27" i="6" s="1"/>
  <c r="S28" i="6"/>
  <c r="V28" i="6" s="1"/>
  <c r="S29" i="6"/>
  <c r="V29" i="6" s="1"/>
  <c r="S30" i="6"/>
  <c r="V30" i="6" s="1"/>
  <c r="S31" i="6"/>
  <c r="V31" i="6" s="1"/>
  <c r="S32" i="6"/>
  <c r="V32" i="6" s="1"/>
  <c r="S33" i="6"/>
  <c r="T33" i="6" s="1"/>
  <c r="Q3" i="6"/>
  <c r="Q4" i="6"/>
  <c r="Q5" i="6"/>
  <c r="Q6" i="6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26" i="6"/>
  <c r="Q27" i="6"/>
  <c r="Q28" i="6"/>
  <c r="Q29" i="6"/>
  <c r="Q30" i="6"/>
  <c r="Q31" i="6"/>
  <c r="Q32" i="6"/>
  <c r="Q33" i="6"/>
  <c r="Q2" i="6"/>
  <c r="AI3" i="6"/>
  <c r="AI4" i="6"/>
  <c r="AI5" i="6"/>
  <c r="AI6" i="6"/>
  <c r="AI7" i="6"/>
  <c r="AI8" i="6"/>
  <c r="AI9" i="6"/>
  <c r="AI10" i="6"/>
  <c r="AI11" i="6"/>
  <c r="AI12" i="6"/>
  <c r="AI13" i="6"/>
  <c r="AI14" i="6"/>
  <c r="AI15" i="6"/>
  <c r="AI16" i="6"/>
  <c r="AI17" i="6"/>
  <c r="AI18" i="6"/>
  <c r="AI19" i="6"/>
  <c r="AI20" i="6"/>
  <c r="AI21" i="6"/>
  <c r="AI22" i="6"/>
  <c r="AI23" i="6"/>
  <c r="AI24" i="6"/>
  <c r="AI25" i="6"/>
  <c r="AI26" i="6"/>
  <c r="AI27" i="6"/>
  <c r="AI28" i="6"/>
  <c r="AI29" i="6"/>
  <c r="AI30" i="6"/>
  <c r="AI31" i="6"/>
  <c r="AI32" i="6"/>
  <c r="AI33" i="6"/>
  <c r="AD3" i="6"/>
  <c r="L3" i="6" s="1"/>
  <c r="AD4" i="6"/>
  <c r="AD5" i="6"/>
  <c r="AD6" i="6"/>
  <c r="AD7" i="6"/>
  <c r="AD8" i="6"/>
  <c r="AD9" i="6"/>
  <c r="L9" i="6" s="1"/>
  <c r="AD10" i="6"/>
  <c r="AD11" i="6"/>
  <c r="AD12" i="6"/>
  <c r="AD13" i="6"/>
  <c r="AD14" i="6"/>
  <c r="L14" i="6" s="1"/>
  <c r="AD15" i="6"/>
  <c r="L15" i="6" s="1"/>
  <c r="AD16" i="6"/>
  <c r="AD17" i="6"/>
  <c r="AD18" i="6"/>
  <c r="AD19" i="6"/>
  <c r="AD20" i="6"/>
  <c r="L20" i="6" s="1"/>
  <c r="AD21" i="6"/>
  <c r="L21" i="6" s="1"/>
  <c r="AD22" i="6"/>
  <c r="AD23" i="6"/>
  <c r="L23" i="6" s="1"/>
  <c r="AD24" i="6"/>
  <c r="AD25" i="6"/>
  <c r="AD26" i="6"/>
  <c r="AD27" i="6"/>
  <c r="L27" i="6" s="1"/>
  <c r="P27" i="6" s="1"/>
  <c r="AD28" i="6"/>
  <c r="AD29" i="6"/>
  <c r="L29" i="6" s="1"/>
  <c r="AD30" i="6"/>
  <c r="L30" i="6" s="1"/>
  <c r="P30" i="6" s="1"/>
  <c r="AD31" i="6"/>
  <c r="AD32" i="6"/>
  <c r="AD33" i="6"/>
  <c r="L33" i="6" s="1"/>
  <c r="AA3" i="6"/>
  <c r="AA4" i="6"/>
  <c r="AA5" i="6"/>
  <c r="AA6" i="6"/>
  <c r="AA7" i="6"/>
  <c r="AA8" i="6"/>
  <c r="AA9" i="6"/>
  <c r="AA10" i="6"/>
  <c r="AA11" i="6"/>
  <c r="AA12" i="6"/>
  <c r="AA13" i="6"/>
  <c r="AA14" i="6"/>
  <c r="AA15" i="6"/>
  <c r="AA16" i="6"/>
  <c r="AA17" i="6"/>
  <c r="AA18" i="6"/>
  <c r="AA19" i="6"/>
  <c r="AA20" i="6"/>
  <c r="AA21" i="6"/>
  <c r="AA22" i="6"/>
  <c r="AA23" i="6"/>
  <c r="AA24" i="6"/>
  <c r="AA25" i="6"/>
  <c r="AA26" i="6"/>
  <c r="AA27" i="6"/>
  <c r="AA28" i="6"/>
  <c r="AA29" i="6"/>
  <c r="AA30" i="6"/>
  <c r="Z30" i="6" s="1"/>
  <c r="AA31" i="6"/>
  <c r="AA32" i="6"/>
  <c r="AA33" i="6"/>
  <c r="Z19" i="6"/>
  <c r="Z33" i="6"/>
  <c r="Y3" i="6"/>
  <c r="Z3" i="6" s="1"/>
  <c r="Y4" i="6"/>
  <c r="Z4" i="6" s="1"/>
  <c r="Y5" i="6"/>
  <c r="Y6" i="6"/>
  <c r="Y7" i="6"/>
  <c r="Z7" i="6" s="1"/>
  <c r="J7" i="6" s="1"/>
  <c r="Y8" i="6"/>
  <c r="Y9" i="6"/>
  <c r="Z9" i="6" s="1"/>
  <c r="J9" i="6" s="1"/>
  <c r="Y10" i="6"/>
  <c r="Y11" i="6"/>
  <c r="Y12" i="6"/>
  <c r="Y13" i="6"/>
  <c r="Z13" i="6" s="1"/>
  <c r="Y14" i="6"/>
  <c r="Y15" i="6"/>
  <c r="Y16" i="6"/>
  <c r="Y17" i="6"/>
  <c r="Y18" i="6"/>
  <c r="Y19" i="6"/>
  <c r="S19" i="6" s="1"/>
  <c r="V19" i="6" s="1"/>
  <c r="Y20" i="6"/>
  <c r="Y21" i="6"/>
  <c r="Z21" i="6" s="1"/>
  <c r="Y22" i="6"/>
  <c r="Z22" i="6" s="1"/>
  <c r="Y23" i="6"/>
  <c r="Y24" i="6"/>
  <c r="Y25" i="6"/>
  <c r="Z25" i="6" s="1"/>
  <c r="Y26" i="6"/>
  <c r="Y27" i="6"/>
  <c r="Z27" i="6" s="1"/>
  <c r="Y28" i="6"/>
  <c r="Z28" i="6" s="1"/>
  <c r="Y29" i="6"/>
  <c r="Y30" i="6"/>
  <c r="Y31" i="6"/>
  <c r="Z31" i="6" s="1"/>
  <c r="Y32" i="6"/>
  <c r="Z32" i="6" s="1"/>
  <c r="Y33" i="6"/>
  <c r="O3" i="6"/>
  <c r="O4" i="6"/>
  <c r="O5" i="6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L4" i="6"/>
  <c r="L5" i="6"/>
  <c r="L7" i="6"/>
  <c r="L8" i="6"/>
  <c r="L10" i="6"/>
  <c r="L11" i="6"/>
  <c r="L12" i="6"/>
  <c r="L13" i="6"/>
  <c r="L16" i="6"/>
  <c r="L17" i="6"/>
  <c r="L18" i="6"/>
  <c r="L19" i="6"/>
  <c r="L22" i="6"/>
  <c r="L24" i="6"/>
  <c r="L25" i="6"/>
  <c r="L26" i="6"/>
  <c r="L28" i="6"/>
  <c r="P28" i="6" s="1"/>
  <c r="L31" i="6"/>
  <c r="P31" i="6" s="1"/>
  <c r="L32" i="6"/>
  <c r="P32" i="6" s="1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P16" i="6" s="1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Y59" i="3"/>
  <c r="S46" i="3" l="1"/>
  <c r="T46" i="3" s="1"/>
  <c r="U46" i="3" s="1"/>
  <c r="S49" i="3"/>
  <c r="T49" i="3" s="1"/>
  <c r="S43" i="3"/>
  <c r="T43" i="3" s="1"/>
  <c r="S7" i="3"/>
  <c r="T7" i="3" s="1"/>
  <c r="U7" i="3" s="1"/>
  <c r="W7" i="3" s="1"/>
  <c r="Z55" i="3"/>
  <c r="J55" i="3" s="1"/>
  <c r="Z37" i="3"/>
  <c r="Z19" i="3"/>
  <c r="S19" i="3" s="1"/>
  <c r="T19" i="3" s="1"/>
  <c r="S30" i="3"/>
  <c r="J30" i="3"/>
  <c r="P35" i="3"/>
  <c r="Q35" i="3" s="1"/>
  <c r="R35" i="3" s="1"/>
  <c r="P23" i="3"/>
  <c r="Q23" i="3" s="1"/>
  <c r="R23" i="3" s="1"/>
  <c r="P17" i="3"/>
  <c r="Q17" i="3" s="1"/>
  <c r="R17" i="3" s="1"/>
  <c r="P11" i="3"/>
  <c r="Q11" i="3" s="1"/>
  <c r="R11" i="3" s="1"/>
  <c r="P5" i="3"/>
  <c r="Q5" i="3" s="1"/>
  <c r="R5" i="3" s="1"/>
  <c r="J37" i="3"/>
  <c r="S37" i="3"/>
  <c r="T37" i="3" s="1"/>
  <c r="J35" i="3"/>
  <c r="S35" i="3"/>
  <c r="V35" i="3" s="1"/>
  <c r="J52" i="3"/>
  <c r="S52" i="3"/>
  <c r="J34" i="3"/>
  <c r="S34" i="3"/>
  <c r="P29" i="3"/>
  <c r="Q29" i="3" s="1"/>
  <c r="R29" i="3" s="1"/>
  <c r="S6" i="3"/>
  <c r="P52" i="3"/>
  <c r="Q52" i="3" s="1"/>
  <c r="R52" i="3" s="1"/>
  <c r="P45" i="3"/>
  <c r="Q45" i="3" s="1"/>
  <c r="R45" i="3" s="1"/>
  <c r="P37" i="3"/>
  <c r="Q37" i="3" s="1"/>
  <c r="R37" i="3" s="1"/>
  <c r="P30" i="3"/>
  <c r="Q30" i="3" s="1"/>
  <c r="R30" i="3" s="1"/>
  <c r="P16" i="3"/>
  <c r="Q16" i="3" s="1"/>
  <c r="R16" i="3" s="1"/>
  <c r="S47" i="3"/>
  <c r="T47" i="3" s="1"/>
  <c r="S36" i="3"/>
  <c r="P57" i="3"/>
  <c r="Q57" i="3" s="1"/>
  <c r="R57" i="3" s="1"/>
  <c r="P49" i="3"/>
  <c r="Q49" i="3" s="1"/>
  <c r="R49" i="3" s="1"/>
  <c r="P28" i="3"/>
  <c r="Q28" i="3" s="1"/>
  <c r="R28" i="3" s="1"/>
  <c r="P21" i="3"/>
  <c r="Q21" i="3" s="1"/>
  <c r="R21" i="3" s="1"/>
  <c r="P13" i="3"/>
  <c r="Q13" i="3" s="1"/>
  <c r="R13" i="3" s="1"/>
  <c r="Z56" i="3"/>
  <c r="J56" i="3" s="1"/>
  <c r="Z50" i="3"/>
  <c r="J50" i="3" s="1"/>
  <c r="Z44" i="3"/>
  <c r="J44" i="3" s="1"/>
  <c r="Z38" i="3"/>
  <c r="J38" i="3" s="1"/>
  <c r="Z32" i="3"/>
  <c r="J32" i="3" s="1"/>
  <c r="Z26" i="3"/>
  <c r="J26" i="3" s="1"/>
  <c r="Z20" i="3"/>
  <c r="Z14" i="3"/>
  <c r="Z8" i="3"/>
  <c r="J8" i="3" s="1"/>
  <c r="Z18" i="3"/>
  <c r="J18" i="3" s="1"/>
  <c r="S12" i="3"/>
  <c r="T12" i="3" s="1"/>
  <c r="V12" i="3" s="1"/>
  <c r="P55" i="3"/>
  <c r="Q55" i="3" s="1"/>
  <c r="R55" i="3" s="1"/>
  <c r="P48" i="3"/>
  <c r="Q48" i="3" s="1"/>
  <c r="R48" i="3" s="1"/>
  <c r="P34" i="3"/>
  <c r="Q34" i="3" s="1"/>
  <c r="R34" i="3" s="1"/>
  <c r="P27" i="3"/>
  <c r="Q27" i="3" s="1"/>
  <c r="R27" i="3" s="1"/>
  <c r="P19" i="3"/>
  <c r="Q19" i="3" s="1"/>
  <c r="R19" i="3" s="1"/>
  <c r="P12" i="3"/>
  <c r="Q12" i="3" s="1"/>
  <c r="R12" i="3" s="1"/>
  <c r="S41" i="3"/>
  <c r="P40" i="3"/>
  <c r="Q40" i="3" s="1"/>
  <c r="R40" i="3" s="1"/>
  <c r="P33" i="3"/>
  <c r="Q33" i="3" s="1"/>
  <c r="R33" i="3" s="1"/>
  <c r="P25" i="3"/>
  <c r="Q25" i="3" s="1"/>
  <c r="R25" i="3" s="1"/>
  <c r="P4" i="3"/>
  <c r="Q4" i="3" s="1"/>
  <c r="R4" i="3" s="1"/>
  <c r="S31" i="3"/>
  <c r="T31" i="3" s="1"/>
  <c r="P46" i="3"/>
  <c r="Q46" i="3" s="1"/>
  <c r="R46" i="3" s="1"/>
  <c r="P39" i="3"/>
  <c r="Q39" i="3" s="1"/>
  <c r="R39" i="3" s="1"/>
  <c r="P31" i="3"/>
  <c r="Q31" i="3" s="1"/>
  <c r="R31" i="3" s="1"/>
  <c r="P10" i="3"/>
  <c r="Q10" i="3" s="1"/>
  <c r="R10" i="3" s="1"/>
  <c r="S48" i="3"/>
  <c r="S58" i="3"/>
  <c r="S4" i="3"/>
  <c r="R16" i="6"/>
  <c r="Z26" i="6"/>
  <c r="J26" i="6" s="1"/>
  <c r="Z20" i="6"/>
  <c r="S20" i="6" s="1"/>
  <c r="T20" i="6" s="1"/>
  <c r="V20" i="6" s="1"/>
  <c r="S18" i="6"/>
  <c r="V18" i="6" s="1"/>
  <c r="P21" i="6"/>
  <c r="P15" i="6"/>
  <c r="P9" i="6"/>
  <c r="P3" i="6"/>
  <c r="S25" i="6"/>
  <c r="T25" i="6" s="1"/>
  <c r="S13" i="6"/>
  <c r="T13" i="6" s="1"/>
  <c r="S7" i="6"/>
  <c r="P12" i="6"/>
  <c r="Z15" i="6"/>
  <c r="J15" i="6" s="1"/>
  <c r="P20" i="6"/>
  <c r="P14" i="6"/>
  <c r="Z24" i="6"/>
  <c r="S24" i="6" s="1"/>
  <c r="T24" i="6" s="1"/>
  <c r="V24" i="6" s="1"/>
  <c r="Z18" i="6"/>
  <c r="Z12" i="6"/>
  <c r="J12" i="6" s="1"/>
  <c r="Z6" i="6"/>
  <c r="S6" i="6" s="1"/>
  <c r="T6" i="6" s="1"/>
  <c r="V6" i="6" s="1"/>
  <c r="P8" i="6"/>
  <c r="S22" i="6"/>
  <c r="T22" i="6" s="1"/>
  <c r="S4" i="6"/>
  <c r="T4" i="6" s="1"/>
  <c r="S21" i="6"/>
  <c r="T21" i="6" s="1"/>
  <c r="V21" i="6" s="1"/>
  <c r="S9" i="6"/>
  <c r="T9" i="6" s="1"/>
  <c r="V9" i="6" s="1"/>
  <c r="S3" i="6"/>
  <c r="T3" i="6" s="1"/>
  <c r="V3" i="6" s="1"/>
  <c r="P5" i="6"/>
  <c r="S26" i="6"/>
  <c r="T26" i="6" s="1"/>
  <c r="V26" i="6" s="1"/>
  <c r="S55" i="3"/>
  <c r="T55" i="3" s="1"/>
  <c r="Q53" i="3"/>
  <c r="R53" i="3" s="1"/>
  <c r="Q47" i="3"/>
  <c r="R47" i="3" s="1"/>
  <c r="Q41" i="3"/>
  <c r="R41" i="3" s="1"/>
  <c r="L56" i="3"/>
  <c r="P56" i="3" s="1"/>
  <c r="Q56" i="3" s="1"/>
  <c r="R56" i="3" s="1"/>
  <c r="L50" i="3"/>
  <c r="P50" i="3" s="1"/>
  <c r="Q50" i="3" s="1"/>
  <c r="R50" i="3" s="1"/>
  <c r="L44" i="3"/>
  <c r="P44" i="3" s="1"/>
  <c r="Q44" i="3" s="1"/>
  <c r="R44" i="3" s="1"/>
  <c r="L38" i="3"/>
  <c r="P38" i="3" s="1"/>
  <c r="Q38" i="3" s="1"/>
  <c r="R38" i="3" s="1"/>
  <c r="L32" i="3"/>
  <c r="P32" i="3" s="1"/>
  <c r="Q32" i="3" s="1"/>
  <c r="R32" i="3" s="1"/>
  <c r="L26" i="3"/>
  <c r="P26" i="3" s="1"/>
  <c r="Q26" i="3" s="1"/>
  <c r="R26" i="3" s="1"/>
  <c r="L20" i="3"/>
  <c r="P20" i="3" s="1"/>
  <c r="Q20" i="3" s="1"/>
  <c r="R20" i="3" s="1"/>
  <c r="L14" i="3"/>
  <c r="P14" i="3" s="1"/>
  <c r="Q14" i="3" s="1"/>
  <c r="R14" i="3" s="1"/>
  <c r="L8" i="3"/>
  <c r="P8" i="3" s="1"/>
  <c r="Q8" i="3" s="1"/>
  <c r="R8" i="3" s="1"/>
  <c r="J39" i="3"/>
  <c r="S39" i="3"/>
  <c r="J33" i="3"/>
  <c r="S33" i="3"/>
  <c r="V33" i="3" s="1"/>
  <c r="J45" i="3"/>
  <c r="S45" i="3"/>
  <c r="J27" i="3"/>
  <c r="S27" i="3"/>
  <c r="T27" i="3" s="1"/>
  <c r="V27" i="3" s="1"/>
  <c r="J28" i="3"/>
  <c r="V47" i="3"/>
  <c r="S50" i="3"/>
  <c r="T50" i="3" s="1"/>
  <c r="U50" i="3" s="1"/>
  <c r="J54" i="3"/>
  <c r="S56" i="3"/>
  <c r="T56" i="3" s="1"/>
  <c r="S8" i="3"/>
  <c r="T8" i="3" s="1"/>
  <c r="V8" i="3" s="1"/>
  <c r="J42" i="3"/>
  <c r="V42" i="3"/>
  <c r="U42" i="3"/>
  <c r="W42" i="3" s="1"/>
  <c r="T42" i="3"/>
  <c r="J57" i="3"/>
  <c r="J51" i="3"/>
  <c r="S29" i="3"/>
  <c r="T30" i="3"/>
  <c r="U30" i="3" s="1"/>
  <c r="T54" i="3"/>
  <c r="V54" i="3" s="1"/>
  <c r="U54" i="3"/>
  <c r="W54" i="3" s="1"/>
  <c r="T48" i="3"/>
  <c r="U48" i="3" s="1"/>
  <c r="W48" i="3" s="1"/>
  <c r="J53" i="3"/>
  <c r="T9" i="3"/>
  <c r="U9" i="3" s="1"/>
  <c r="W9" i="3" s="1"/>
  <c r="T24" i="3"/>
  <c r="V24" i="3" s="1"/>
  <c r="V7" i="3"/>
  <c r="V23" i="3"/>
  <c r="T23" i="3"/>
  <c r="U23" i="3" s="1"/>
  <c r="T6" i="3"/>
  <c r="V6" i="3" s="1"/>
  <c r="T5" i="3"/>
  <c r="U5" i="3" s="1"/>
  <c r="V28" i="3"/>
  <c r="J9" i="3"/>
  <c r="T53" i="3"/>
  <c r="V53" i="3" s="1"/>
  <c r="T41" i="3"/>
  <c r="U41" i="3" s="1"/>
  <c r="T11" i="3"/>
  <c r="U49" i="3"/>
  <c r="U43" i="3"/>
  <c r="W43" i="3" s="1"/>
  <c r="U37" i="3"/>
  <c r="T58" i="3"/>
  <c r="U58" i="3" s="1"/>
  <c r="W58" i="3" s="1"/>
  <c r="T52" i="3"/>
  <c r="U52" i="3" s="1"/>
  <c r="W52" i="3" s="1"/>
  <c r="T40" i="3"/>
  <c r="V40" i="3" s="1"/>
  <c r="T34" i="3"/>
  <c r="U34" i="3" s="1"/>
  <c r="T28" i="3"/>
  <c r="U28" i="3" s="1"/>
  <c r="T10" i="3"/>
  <c r="T4" i="3"/>
  <c r="U4" i="3" s="1"/>
  <c r="W4" i="3" s="1"/>
  <c r="J7" i="3"/>
  <c r="T57" i="3"/>
  <c r="V57" i="3" s="1"/>
  <c r="T51" i="3"/>
  <c r="U51" i="3" s="1"/>
  <c r="W51" i="3" s="1"/>
  <c r="U53" i="3"/>
  <c r="U47" i="3"/>
  <c r="U11" i="3"/>
  <c r="V49" i="3"/>
  <c r="V43" i="3"/>
  <c r="V37" i="3"/>
  <c r="V46" i="3"/>
  <c r="J24" i="3"/>
  <c r="J12" i="3"/>
  <c r="J6" i="3"/>
  <c r="U10" i="3"/>
  <c r="J23" i="3"/>
  <c r="J5" i="3"/>
  <c r="T32" i="6"/>
  <c r="V27" i="6"/>
  <c r="T28" i="6"/>
  <c r="V4" i="6"/>
  <c r="V33" i="6"/>
  <c r="T31" i="6"/>
  <c r="T19" i="6"/>
  <c r="T7" i="6"/>
  <c r="V7" i="6" s="1"/>
  <c r="T30" i="6"/>
  <c r="V13" i="6"/>
  <c r="T29" i="6"/>
  <c r="R14" i="6"/>
  <c r="R8" i="6"/>
  <c r="P10" i="6"/>
  <c r="R10" i="6" s="1"/>
  <c r="P4" i="6"/>
  <c r="P22" i="6"/>
  <c r="R12" i="6"/>
  <c r="J13" i="6"/>
  <c r="Z29" i="6"/>
  <c r="Z23" i="6"/>
  <c r="S23" i="6" s="1"/>
  <c r="T23" i="6" s="1"/>
  <c r="V23" i="6" s="1"/>
  <c r="Z17" i="6"/>
  <c r="J17" i="6" s="1"/>
  <c r="Z11" i="6"/>
  <c r="S11" i="6" s="1"/>
  <c r="V11" i="6" s="1"/>
  <c r="Z5" i="6"/>
  <c r="S5" i="6" s="1"/>
  <c r="T5" i="6" s="1"/>
  <c r="V5" i="6" s="1"/>
  <c r="P24" i="6"/>
  <c r="R24" i="6" s="1"/>
  <c r="P7" i="6"/>
  <c r="R7" i="6" s="1"/>
  <c r="Z10" i="6"/>
  <c r="J10" i="6" s="1"/>
  <c r="P29" i="6"/>
  <c r="P23" i="6"/>
  <c r="R23" i="6" s="1"/>
  <c r="P13" i="6"/>
  <c r="R13" i="6" s="1"/>
  <c r="L6" i="6"/>
  <c r="P6" i="6" s="1"/>
  <c r="R6" i="6" s="1"/>
  <c r="Z16" i="6"/>
  <c r="J16" i="6" s="1"/>
  <c r="Z8" i="6"/>
  <c r="J8" i="6" s="1"/>
  <c r="P18" i="6"/>
  <c r="R18" i="6" s="1"/>
  <c r="Z14" i="6"/>
  <c r="J14" i="6" s="1"/>
  <c r="P19" i="6"/>
  <c r="R19" i="6" s="1"/>
  <c r="P26" i="6"/>
  <c r="R26" i="6" s="1"/>
  <c r="P11" i="6"/>
  <c r="R11" i="6" s="1"/>
  <c r="P25" i="6"/>
  <c r="R25" i="6" s="1"/>
  <c r="P17" i="6"/>
  <c r="R17" i="6" s="1"/>
  <c r="R21" i="6"/>
  <c r="R15" i="6"/>
  <c r="R9" i="6"/>
  <c r="J18" i="6"/>
  <c r="J20" i="3"/>
  <c r="J19" i="3"/>
  <c r="J14" i="3"/>
  <c r="J11" i="3"/>
  <c r="J10" i="3"/>
  <c r="H45" i="6"/>
  <c r="G44" i="6"/>
  <c r="F44" i="6"/>
  <c r="E42" i="6"/>
  <c r="D42" i="6"/>
  <c r="E41" i="6"/>
  <c r="D41" i="6"/>
  <c r="E40" i="6"/>
  <c r="E43" i="6" s="1"/>
  <c r="D40" i="6"/>
  <c r="B35" i="6"/>
  <c r="B34" i="6"/>
  <c r="R33" i="6"/>
  <c r="F33" i="6"/>
  <c r="P33" i="6" s="1"/>
  <c r="J32" i="6"/>
  <c r="R32" i="6"/>
  <c r="R31" i="6"/>
  <c r="R30" i="6"/>
  <c r="R29" i="6"/>
  <c r="J28" i="6"/>
  <c r="R28" i="6"/>
  <c r="R27" i="6"/>
  <c r="J22" i="6"/>
  <c r="R22" i="6"/>
  <c r="J20" i="6"/>
  <c r="R20" i="6"/>
  <c r="J4" i="6"/>
  <c r="AI2" i="6"/>
  <c r="AD2" i="6"/>
  <c r="L2" i="6" s="1"/>
  <c r="AA2" i="6"/>
  <c r="Y2" i="6"/>
  <c r="O2" i="6"/>
  <c r="G2" i="6"/>
  <c r="F2" i="6"/>
  <c r="W49" i="3" l="1"/>
  <c r="W5" i="3"/>
  <c r="W11" i="3"/>
  <c r="S44" i="3"/>
  <c r="V19" i="3"/>
  <c r="U19" i="3"/>
  <c r="W46" i="3"/>
  <c r="W19" i="3"/>
  <c r="W23" i="3"/>
  <c r="W10" i="3"/>
  <c r="W34" i="3"/>
  <c r="W37" i="3"/>
  <c r="U31" i="3"/>
  <c r="W31" i="3" s="1"/>
  <c r="V31" i="3"/>
  <c r="W30" i="3"/>
  <c r="S32" i="3"/>
  <c r="T32" i="3" s="1"/>
  <c r="S18" i="3"/>
  <c r="T33" i="3"/>
  <c r="W28" i="3"/>
  <c r="S38" i="3"/>
  <c r="T38" i="3" s="1"/>
  <c r="U38" i="3" s="1"/>
  <c r="W38" i="3" s="1"/>
  <c r="T35" i="3"/>
  <c r="U35" i="3"/>
  <c r="W35" i="3" s="1"/>
  <c r="V36" i="3"/>
  <c r="T36" i="3"/>
  <c r="U36" i="3"/>
  <c r="W36" i="3" s="1"/>
  <c r="J11" i="6"/>
  <c r="S8" i="6"/>
  <c r="T8" i="6" s="1"/>
  <c r="V8" i="6" s="1"/>
  <c r="U18" i="6"/>
  <c r="W18" i="6" s="1"/>
  <c r="T18" i="6"/>
  <c r="S14" i="6"/>
  <c r="T14" i="6" s="1"/>
  <c r="V14" i="6" s="1"/>
  <c r="S15" i="6"/>
  <c r="S12" i="6"/>
  <c r="T12" i="6" s="1"/>
  <c r="V12" i="6" s="1"/>
  <c r="Z2" i="6"/>
  <c r="J2" i="6" s="1"/>
  <c r="S16" i="6"/>
  <c r="V25" i="6"/>
  <c r="V22" i="6"/>
  <c r="T11" i="6"/>
  <c r="S10" i="6"/>
  <c r="S17" i="6"/>
  <c r="V55" i="3"/>
  <c r="U55" i="3"/>
  <c r="W55" i="3" s="1"/>
  <c r="V58" i="3"/>
  <c r="V52" i="3"/>
  <c r="W41" i="3"/>
  <c r="W47" i="3"/>
  <c r="W53" i="3"/>
  <c r="W50" i="3"/>
  <c r="V32" i="3"/>
  <c r="V45" i="3"/>
  <c r="V34" i="3"/>
  <c r="U56" i="3"/>
  <c r="W56" i="3" s="1"/>
  <c r="V41" i="3"/>
  <c r="V5" i="3"/>
  <c r="U8" i="3"/>
  <c r="W8" i="3" s="1"/>
  <c r="V56" i="3"/>
  <c r="V48" i="3"/>
  <c r="U57" i="3"/>
  <c r="W57" i="3" s="1"/>
  <c r="T39" i="3"/>
  <c r="V39" i="3" s="1"/>
  <c r="T45" i="3"/>
  <c r="U45" i="3" s="1"/>
  <c r="W45" i="3" s="1"/>
  <c r="V51" i="3"/>
  <c r="U40" i="3"/>
  <c r="W40" i="3" s="1"/>
  <c r="V30" i="3"/>
  <c r="U32" i="3"/>
  <c r="W32" i="3" s="1"/>
  <c r="V50" i="3"/>
  <c r="U27" i="3"/>
  <c r="W27" i="3" s="1"/>
  <c r="U33" i="3"/>
  <c r="W33" i="3" s="1"/>
  <c r="V4" i="3"/>
  <c r="T29" i="3"/>
  <c r="U29" i="3" s="1"/>
  <c r="W29" i="3" s="1"/>
  <c r="U12" i="3"/>
  <c r="W12" i="3" s="1"/>
  <c r="S15" i="3"/>
  <c r="J15" i="3"/>
  <c r="J22" i="3"/>
  <c r="S22" i="3"/>
  <c r="U6" i="3"/>
  <c r="W6" i="3" s="1"/>
  <c r="S20" i="3"/>
  <c r="S26" i="3"/>
  <c r="S21" i="3"/>
  <c r="J21" i="3"/>
  <c r="S3" i="3"/>
  <c r="J3" i="3"/>
  <c r="S14" i="3"/>
  <c r="S13" i="3"/>
  <c r="J13" i="3"/>
  <c r="S16" i="3"/>
  <c r="J16" i="3"/>
  <c r="S25" i="3"/>
  <c r="J25" i="3"/>
  <c r="U24" i="3"/>
  <c r="W24" i="3" s="1"/>
  <c r="V9" i="3"/>
  <c r="S17" i="3"/>
  <c r="J17" i="3"/>
  <c r="U7" i="6"/>
  <c r="W7" i="6" s="1"/>
  <c r="D43" i="6"/>
  <c r="U13" i="6"/>
  <c r="W13" i="6" s="1"/>
  <c r="U11" i="6"/>
  <c r="W11" i="6" s="1"/>
  <c r="U8" i="6"/>
  <c r="W8" i="6" s="1"/>
  <c r="P2" i="6"/>
  <c r="R2" i="6" s="1"/>
  <c r="U9" i="6"/>
  <c r="W9" i="6" s="1"/>
  <c r="J6" i="6"/>
  <c r="J30" i="6"/>
  <c r="J5" i="6"/>
  <c r="J23" i="6"/>
  <c r="J29" i="6"/>
  <c r="U4" i="6"/>
  <c r="J21" i="6"/>
  <c r="J27" i="6"/>
  <c r="J33" i="6"/>
  <c r="J3" i="6"/>
  <c r="J19" i="6"/>
  <c r="J25" i="6"/>
  <c r="J31" i="6"/>
  <c r="J24" i="6"/>
  <c r="R5" i="6"/>
  <c r="R4" i="6"/>
  <c r="R3" i="6"/>
  <c r="F2" i="3"/>
  <c r="U44" i="3" l="1"/>
  <c r="W44" i="3" s="1"/>
  <c r="T44" i="3"/>
  <c r="V44" i="3"/>
  <c r="V18" i="3"/>
  <c r="T18" i="3"/>
  <c r="U18" i="3"/>
  <c r="W18" i="3" s="1"/>
  <c r="W4" i="6"/>
  <c r="U14" i="6"/>
  <c r="W14" i="6" s="1"/>
  <c r="V10" i="6"/>
  <c r="U10" i="6"/>
  <c r="W10" i="6" s="1"/>
  <c r="T10" i="6"/>
  <c r="T15" i="6"/>
  <c r="V15" i="6"/>
  <c r="U12" i="6"/>
  <c r="W12" i="6" s="1"/>
  <c r="T16" i="6"/>
  <c r="V16" i="6"/>
  <c r="U17" i="6"/>
  <c r="W17" i="6" s="1"/>
  <c r="T17" i="6"/>
  <c r="V17" i="6" s="1"/>
  <c r="S2" i="6"/>
  <c r="T2" i="6" s="1"/>
  <c r="V29" i="3"/>
  <c r="U39" i="3"/>
  <c r="W39" i="3" s="1"/>
  <c r="V38" i="3"/>
  <c r="T3" i="3"/>
  <c r="U3" i="3" s="1"/>
  <c r="W3" i="3" s="1"/>
  <c r="T17" i="3"/>
  <c r="U17" i="3" s="1"/>
  <c r="W17" i="3" s="1"/>
  <c r="T16" i="3"/>
  <c r="V16" i="3" s="1"/>
  <c r="T21" i="3"/>
  <c r="U21" i="3" s="1"/>
  <c r="W21" i="3" s="1"/>
  <c r="V21" i="3"/>
  <c r="T13" i="3"/>
  <c r="V13" i="3" s="1"/>
  <c r="T26" i="3"/>
  <c r="U26" i="3" s="1"/>
  <c r="W26" i="3" s="1"/>
  <c r="T15" i="3"/>
  <c r="U15" i="3" s="1"/>
  <c r="W15" i="3" s="1"/>
  <c r="T14" i="3"/>
  <c r="V14" i="3" s="1"/>
  <c r="T20" i="3"/>
  <c r="U20" i="3" s="1"/>
  <c r="W20" i="3" s="1"/>
  <c r="V20" i="3"/>
  <c r="T25" i="3"/>
  <c r="V25" i="3" s="1"/>
  <c r="T22" i="3"/>
  <c r="V22" i="3" s="1"/>
  <c r="U15" i="6"/>
  <c r="W15" i="6" s="1"/>
  <c r="U31" i="6"/>
  <c r="W31" i="6" s="1"/>
  <c r="U5" i="6"/>
  <c r="W5" i="6" s="1"/>
  <c r="U20" i="6"/>
  <c r="W20" i="6" s="1"/>
  <c r="U21" i="6"/>
  <c r="W21" i="6" s="1"/>
  <c r="U29" i="6"/>
  <c r="W29" i="6" s="1"/>
  <c r="U30" i="6"/>
  <c r="W30" i="6" s="1"/>
  <c r="U27" i="6"/>
  <c r="W27" i="6" s="1"/>
  <c r="U33" i="6"/>
  <c r="W33" i="6" s="1"/>
  <c r="U19" i="6"/>
  <c r="W19" i="6" s="1"/>
  <c r="U23" i="6"/>
  <c r="W23" i="6" s="1"/>
  <c r="U32" i="6"/>
  <c r="W32" i="6" s="1"/>
  <c r="U28" i="6"/>
  <c r="W28" i="6" s="1"/>
  <c r="G2" i="3"/>
  <c r="O2" i="3"/>
  <c r="AA2" i="3"/>
  <c r="AI2" i="3"/>
  <c r="V2" i="6" l="1"/>
  <c r="V3" i="3"/>
  <c r="V17" i="3"/>
  <c r="V15" i="3"/>
  <c r="U13" i="3"/>
  <c r="W13" i="3" s="1"/>
  <c r="U22" i="3"/>
  <c r="W22" i="3" s="1"/>
  <c r="U16" i="3"/>
  <c r="W16" i="3" s="1"/>
  <c r="U25" i="3"/>
  <c r="W25" i="3" s="1"/>
  <c r="U14" i="3"/>
  <c r="W14" i="3" s="1"/>
  <c r="V26" i="3"/>
  <c r="U22" i="6"/>
  <c r="W22" i="6" s="1"/>
  <c r="U26" i="6"/>
  <c r="W26" i="6" s="1"/>
  <c r="U24" i="6"/>
  <c r="W24" i="6" s="1"/>
  <c r="U2" i="6"/>
  <c r="W2" i="6" s="1"/>
  <c r="U3" i="6"/>
  <c r="W3" i="6" s="1"/>
  <c r="U25" i="6"/>
  <c r="W25" i="6" s="1"/>
  <c r="U16" i="6"/>
  <c r="W16" i="6" s="1"/>
  <c r="U6" i="6"/>
  <c r="W6" i="6" s="1"/>
  <c r="Y2" i="3"/>
  <c r="AD2" i="3"/>
  <c r="L2" i="3" s="1"/>
  <c r="Z2" i="3" l="1"/>
  <c r="J2" i="3" s="1"/>
  <c r="S2" i="3" l="1"/>
  <c r="P2" i="3" l="1"/>
  <c r="J40" i="4"/>
  <c r="J39" i="4"/>
  <c r="J38" i="4"/>
  <c r="J37" i="4"/>
  <c r="J36" i="4"/>
  <c r="J35" i="4"/>
  <c r="J34" i="4"/>
  <c r="J33" i="4"/>
  <c r="J32" i="4"/>
  <c r="J31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7" i="4"/>
  <c r="J6" i="4"/>
  <c r="J4" i="4"/>
  <c r="B23" i="1" l="1"/>
  <c r="B2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" i="1"/>
  <c r="E26" i="1" l="1"/>
  <c r="E27" i="1"/>
  <c r="D27" i="1"/>
  <c r="D26" i="1"/>
  <c r="H31" i="1"/>
  <c r="G30" i="1"/>
  <c r="F30" i="1"/>
  <c r="E28" i="1"/>
  <c r="D28" i="1"/>
  <c r="E66" i="3"/>
  <c r="E65" i="3"/>
  <c r="E64" i="3"/>
  <c r="H69" i="3"/>
  <c r="G68" i="3"/>
  <c r="F68" i="3"/>
  <c r="D66" i="3"/>
  <c r="D65" i="3"/>
  <c r="D64" i="3"/>
  <c r="T2" i="3" l="1"/>
  <c r="E29" i="1"/>
  <c r="D29" i="1"/>
  <c r="E67" i="3"/>
  <c r="D67" i="3"/>
  <c r="M21" i="1"/>
  <c r="O21" i="1" s="1"/>
  <c r="H21" i="1"/>
  <c r="M20" i="1"/>
  <c r="O20" i="1" s="1"/>
  <c r="H20" i="1"/>
  <c r="M19" i="1"/>
  <c r="O19" i="1" s="1"/>
  <c r="H19" i="1"/>
  <c r="M18" i="1"/>
  <c r="O18" i="1" s="1"/>
  <c r="H18" i="1"/>
  <c r="M17" i="1"/>
  <c r="O17" i="1" s="1"/>
  <c r="H17" i="1"/>
  <c r="M16" i="1"/>
  <c r="H16" i="1"/>
  <c r="M15" i="1"/>
  <c r="O15" i="1" s="1"/>
  <c r="H15" i="1"/>
  <c r="M14" i="1"/>
  <c r="O14" i="1" s="1"/>
  <c r="H14" i="1"/>
  <c r="M13" i="1"/>
  <c r="O13" i="1" s="1"/>
  <c r="H13" i="1"/>
  <c r="M12" i="1"/>
  <c r="O12" i="1" s="1"/>
  <c r="H12" i="1"/>
  <c r="M11" i="1"/>
  <c r="O11" i="1" s="1"/>
  <c r="H11" i="1"/>
  <c r="M10" i="1"/>
  <c r="O10" i="1" s="1"/>
  <c r="H10" i="1"/>
  <c r="M9" i="1"/>
  <c r="O9" i="1" s="1"/>
  <c r="H9" i="1"/>
  <c r="M8" i="1"/>
  <c r="O8" i="1" s="1"/>
  <c r="H8" i="1"/>
  <c r="M7" i="1"/>
  <c r="O7" i="1" s="1"/>
  <c r="H7" i="1"/>
  <c r="M6" i="1"/>
  <c r="O6" i="1" s="1"/>
  <c r="H6" i="1"/>
  <c r="M5" i="1"/>
  <c r="O5" i="1" s="1"/>
  <c r="H5" i="1"/>
  <c r="M4" i="1"/>
  <c r="O4" i="1" s="1"/>
  <c r="H4" i="1"/>
  <c r="M3" i="1"/>
  <c r="O3" i="1" s="1"/>
  <c r="H3" i="1"/>
  <c r="M2" i="1"/>
  <c r="O2" i="1" s="1"/>
  <c r="H2" i="1"/>
  <c r="U2" i="3" l="1"/>
  <c r="V2" i="3"/>
  <c r="Q2" i="3"/>
  <c r="R2" i="3" s="1"/>
  <c r="N16" i="1"/>
  <c r="O16" i="1"/>
  <c r="N12" i="1"/>
  <c r="N18" i="1"/>
  <c r="N14" i="1"/>
  <c r="N20" i="1"/>
  <c r="N2" i="1"/>
  <c r="N4" i="1"/>
  <c r="N6" i="1"/>
  <c r="N8" i="1"/>
  <c r="N10" i="1"/>
  <c r="N3" i="1"/>
  <c r="N5" i="1"/>
  <c r="N7" i="1"/>
  <c r="N9" i="1"/>
  <c r="N21" i="1"/>
  <c r="N13" i="1"/>
  <c r="N15" i="1"/>
  <c r="N17" i="1"/>
  <c r="N19" i="1"/>
  <c r="W2" i="3" l="1"/>
  <c r="N22" i="1"/>
</calcChain>
</file>

<file path=xl/sharedStrings.xml><?xml version="1.0" encoding="utf-8"?>
<sst xmlns="http://schemas.openxmlformats.org/spreadsheetml/2006/main" count="802" uniqueCount="203">
  <si>
    <t xml:space="preserve">Field </t>
  </si>
  <si>
    <t>Acres</t>
  </si>
  <si>
    <t>Planned Crop</t>
  </si>
  <si>
    <t>yield goal</t>
  </si>
  <si>
    <t>crop N requirement lbs/ac</t>
  </si>
  <si>
    <t>P ppm</t>
  </si>
  <si>
    <t>soil test OM %</t>
  </si>
  <si>
    <t>OM availability N lbs/ac</t>
  </si>
  <si>
    <t>Nitrate 0-6 lbs/ac</t>
  </si>
  <si>
    <t>Nitrate 6-24 lbs/ac</t>
  </si>
  <si>
    <t>N rec lbs/ac</t>
  </si>
  <si>
    <t>Allowable P2O5 lbs/ac</t>
  </si>
  <si>
    <t>App Rate tons/ac</t>
  </si>
  <si>
    <t>Max App tons</t>
  </si>
  <si>
    <t>N bal. residual N lbs/ac</t>
  </si>
  <si>
    <t>Parameter</t>
  </si>
  <si>
    <t>Lab Results lbs/ton</t>
  </si>
  <si>
    <t>Availability Factors %</t>
  </si>
  <si>
    <t>Warm Season Crop Available N lbs/ton</t>
  </si>
  <si>
    <t>Cool Season Crop Available N lbs/ton</t>
  </si>
  <si>
    <t>≤ 20 ppm P1/M3 (≤ 12 Oleson) Available P2O5 lbs/ton</t>
  </si>
  <si>
    <r>
      <rPr>
        <sz val="11"/>
        <color theme="1"/>
        <rFont val="Calibri"/>
        <family val="2"/>
      </rPr>
      <t>≥</t>
    </r>
    <r>
      <rPr>
        <sz val="11"/>
        <color theme="1"/>
        <rFont val="Calibri"/>
        <family val="2"/>
        <scheme val="minor"/>
      </rPr>
      <t xml:space="preserve"> 20 ppm P1/M3 (</t>
    </r>
    <r>
      <rPr>
        <sz val="11"/>
        <color theme="1"/>
        <rFont val="Calibri"/>
        <family val="2"/>
      </rPr>
      <t>≥</t>
    </r>
    <r>
      <rPr>
        <sz val="11"/>
        <color theme="1"/>
        <rFont val="Calibri"/>
        <family val="2"/>
        <scheme val="minor"/>
      </rPr>
      <t xml:space="preserve"> 12 Oleson) Available P2O5 lbs/ton</t>
    </r>
  </si>
  <si>
    <t>Available K2O lbs/ton</t>
  </si>
  <si>
    <t>Org N</t>
  </si>
  <si>
    <t>NH4-N</t>
  </si>
  <si>
    <t>NO3-N</t>
  </si>
  <si>
    <t>Total N</t>
  </si>
  <si>
    <t>P2O5</t>
  </si>
  <si>
    <t>50 or 100</t>
  </si>
  <si>
    <t>K2O</t>
  </si>
  <si>
    <t>Total Moisture %</t>
  </si>
  <si>
    <t>Wastewater nutrients availability based on MF-2564</t>
  </si>
  <si>
    <t>Lab Results lbs/ac-in</t>
  </si>
  <si>
    <t>Warm Season Crop Available N lbs/ac-in</t>
  </si>
  <si>
    <t>Cool Season Crop Available N lbs/ac-in</t>
  </si>
  <si>
    <t>≤ 20 ppm P1/M3 (≤ 12 Oleson) Available P2O5 lbs/ac-in</t>
  </si>
  <si>
    <r>
      <rPr>
        <sz val="11"/>
        <color theme="1"/>
        <rFont val="Calibri"/>
        <family val="2"/>
      </rPr>
      <t>≥</t>
    </r>
    <r>
      <rPr>
        <sz val="11"/>
        <color theme="1"/>
        <rFont val="Calibri"/>
        <family val="2"/>
        <scheme val="minor"/>
      </rPr>
      <t xml:space="preserve"> 20 ppm P1/M3 (</t>
    </r>
    <r>
      <rPr>
        <sz val="11"/>
        <color theme="1"/>
        <rFont val="Calibri"/>
        <family val="2"/>
      </rPr>
      <t>≥</t>
    </r>
    <r>
      <rPr>
        <sz val="11"/>
        <color theme="1"/>
        <rFont val="Calibri"/>
        <family val="2"/>
        <scheme val="minor"/>
      </rPr>
      <t xml:space="preserve"> 12 Oleson) Available P2O5 lbs/ac-in</t>
    </r>
  </si>
  <si>
    <t>Available K2O lbs/ac-in</t>
  </si>
  <si>
    <t>Total Solids</t>
  </si>
  <si>
    <t>Total Solids %</t>
  </si>
  <si>
    <t>number of fields</t>
  </si>
  <si>
    <t>total acreage</t>
  </si>
  <si>
    <t>P App Rate ac-in/ac</t>
  </si>
  <si>
    <t xml:space="preserve">P Max App ac-in </t>
  </si>
  <si>
    <t>max app rate limitation</t>
  </si>
  <si>
    <t>soil P test</t>
  </si>
  <si>
    <t>mehlich</t>
  </si>
  <si>
    <t>Olsen</t>
  </si>
  <si>
    <t>P-Index Cat</t>
  </si>
  <si>
    <t xml:space="preserve">0 - 50 </t>
  </si>
  <si>
    <t xml:space="preserve">0 -33 </t>
  </si>
  <si>
    <t xml:space="preserve">0 -50 </t>
  </si>
  <si>
    <t>0 - 33</t>
  </si>
  <si>
    <t>51 - 150</t>
  </si>
  <si>
    <t>34 -100</t>
  </si>
  <si>
    <t>151 - 200</t>
  </si>
  <si>
    <t>101 - 133</t>
  </si>
  <si>
    <t>201+</t>
  </si>
  <si>
    <t>134+</t>
  </si>
  <si>
    <t>all</t>
  </si>
  <si>
    <t>VL, L, M</t>
  </si>
  <si>
    <t>H, VH</t>
  </si>
  <si>
    <t>legume crops</t>
  </si>
  <si>
    <t>non-legume crops</t>
  </si>
  <si>
    <t>1.5 x P</t>
  </si>
  <si>
    <t>Ag N</t>
  </si>
  <si>
    <t>1 x P</t>
  </si>
  <si>
    <t>No App</t>
  </si>
  <si>
    <t>Nitrogen</t>
  </si>
  <si>
    <t>Crop</t>
  </si>
  <si>
    <t>Prev. Crop</t>
  </si>
  <si>
    <t>Yield Goal</t>
  </si>
  <si>
    <t>Unit</t>
  </si>
  <si>
    <t>N</t>
  </si>
  <si>
    <t>Req.</t>
  </si>
  <si>
    <t>Type</t>
  </si>
  <si>
    <t>Adj.</t>
  </si>
  <si>
    <t>req/rem</t>
  </si>
  <si>
    <t>Removal</t>
  </si>
  <si>
    <t>yield unit / acre</t>
  </si>
  <si>
    <t>Alfalfa</t>
  </si>
  <si>
    <t>lbs/ton</t>
  </si>
  <si>
    <t>PL</t>
  </si>
  <si>
    <t>Alfalfa cut-graze</t>
  </si>
  <si>
    <t>Barley</t>
  </si>
  <si>
    <t>lbs/bu</t>
  </si>
  <si>
    <t>Other</t>
  </si>
  <si>
    <t>Bermudagrass graze</t>
  </si>
  <si>
    <t>Bermudagrass hay</t>
  </si>
  <si>
    <t>Bromegrass graze</t>
  </si>
  <si>
    <t>Bromegrass hay</t>
  </si>
  <si>
    <t>Canola</t>
  </si>
  <si>
    <t>Corn</t>
  </si>
  <si>
    <t>Corn silage</t>
  </si>
  <si>
    <t>Cotton</t>
  </si>
  <si>
    <t>lbs/bale</t>
  </si>
  <si>
    <t>CRP</t>
  </si>
  <si>
    <t>lbs/acre</t>
  </si>
  <si>
    <t>Fallow</t>
  </si>
  <si>
    <t>xxxxx</t>
  </si>
  <si>
    <t>Fescue graze</t>
  </si>
  <si>
    <t>Fescue hay</t>
  </si>
  <si>
    <t>Flax</t>
  </si>
  <si>
    <t>Grain sorghum</t>
  </si>
  <si>
    <t>Milo</t>
  </si>
  <si>
    <t>Native grass graze</t>
  </si>
  <si>
    <t>Native grass hay</t>
  </si>
  <si>
    <t>Oats</t>
  </si>
  <si>
    <t>Potatoes</t>
  </si>
  <si>
    <t>lbs/cwt</t>
  </si>
  <si>
    <t>Red clover</t>
  </si>
  <si>
    <t>AL</t>
  </si>
  <si>
    <t>Rye</t>
  </si>
  <si>
    <t>Rye graze out</t>
  </si>
  <si>
    <t>Sorghum silage</t>
  </si>
  <si>
    <t>Soybeans</t>
  </si>
  <si>
    <t>Sudangrass hay</t>
  </si>
  <si>
    <t>Sugar beets</t>
  </si>
  <si>
    <t>Sunflowers</t>
  </si>
  <si>
    <t>Triticale</t>
  </si>
  <si>
    <t>Wheat</t>
  </si>
  <si>
    <t>Wheat grain &amp; graze</t>
  </si>
  <si>
    <t>Wheat grain &amp; straw</t>
  </si>
  <si>
    <t>Wheat graze out</t>
  </si>
  <si>
    <t>Wheat silage</t>
  </si>
  <si>
    <t>Wheatgrass hay</t>
  </si>
  <si>
    <t>Basis for Manure Application Rate</t>
  </si>
  <si>
    <t>Bray-1 or Mehlich-3</t>
  </si>
  <si>
    <t>1.0 x N</t>
  </si>
  <si>
    <t>1.5 x P2O5</t>
  </si>
  <si>
    <t>P</t>
  </si>
  <si>
    <t>1.0 x P2O5</t>
  </si>
  <si>
    <t>None</t>
  </si>
  <si>
    <t>AL = Annual legume (less 1000), PL = Perennial legume (less 2000), and Other = all other crops (less 3000)</t>
  </si>
  <si>
    <t>SOM%</t>
  </si>
  <si>
    <t>adjustment</t>
  </si>
  <si>
    <t>SOM Adjustment number</t>
  </si>
  <si>
    <t>crop type</t>
  </si>
  <si>
    <t>Value to lookup in max app rate</t>
  </si>
  <si>
    <t>previous crop adjustment</t>
  </si>
  <si>
    <t>N app rate ac-in/ac</t>
  </si>
  <si>
    <t>Total N app ac-in</t>
  </si>
  <si>
    <t>legume 0-50</t>
  </si>
  <si>
    <t>non-legume 0-50</t>
  </si>
  <si>
    <t>51-150 VL, L, M</t>
  </si>
  <si>
    <t>51-150 H, VH</t>
  </si>
  <si>
    <t>151-200 VL, L, M</t>
  </si>
  <si>
    <t>151-200 H, VH</t>
  </si>
  <si>
    <t>201+ VL, L, M</t>
  </si>
  <si>
    <t>201+ H, VH</t>
  </si>
  <si>
    <t>App Rate Max Cat</t>
  </si>
  <si>
    <t>App rate</t>
  </si>
  <si>
    <t>P-Index Cat. And P soil test</t>
  </si>
  <si>
    <t>Not</t>
  </si>
  <si>
    <t>Legume</t>
  </si>
  <si>
    <t>&gt;50</t>
  </si>
  <si>
    <t>ppm&gt;50</t>
  </si>
  <si>
    <t>L</t>
  </si>
  <si>
    <t>NL</t>
  </si>
  <si>
    <t>need to change category/score to something other than 1000 and 3000; maybe 3000 for legume and 4000 for Non-legume</t>
  </si>
  <si>
    <t>need to change category/score to something other than 3000; maybe 1000 for legume and 2000 for Non-legume</t>
  </si>
  <si>
    <t xml:space="preserve">51-150 </t>
  </si>
  <si>
    <t>51-150</t>
  </si>
  <si>
    <t>151-200</t>
  </si>
  <si>
    <t>combine tables</t>
  </si>
  <si>
    <t>1000 level = legume and V, VL, M</t>
  </si>
  <si>
    <t>2000 level = non-legume and V, VL, M</t>
  </si>
  <si>
    <t>3000 level = legume and H, VH</t>
  </si>
  <si>
    <t>4000 level = non-legume and H, VH</t>
  </si>
  <si>
    <t>legume?</t>
  </si>
  <si>
    <t>Legume?</t>
  </si>
  <si>
    <t>Yes</t>
  </si>
  <si>
    <t>No</t>
  </si>
  <si>
    <t>P-Index legend</t>
  </si>
  <si>
    <t>P Loss Rating</t>
  </si>
  <si>
    <t>Category</t>
  </si>
  <si>
    <t>P-Index Category</t>
  </si>
  <si>
    <t>No app</t>
  </si>
  <si>
    <t>Previous Crop</t>
  </si>
  <si>
    <t>P-Index Rating</t>
  </si>
  <si>
    <t>Soil Test P ppm</t>
  </si>
  <si>
    <t>Crop P Removal</t>
  </si>
  <si>
    <t>N vs. P comparison which is lower</t>
  </si>
  <si>
    <t>H</t>
  </si>
  <si>
    <t>NEED TO CHANGE FORMULA FOR W COLUMN TO: IF RATE IS LESS THAN ZERO, THEN W COLUMN IS ZERO. ALSO, SHOULD MAX APP RATE LIMITATION BE 'NO APP' IF W COLUMN IS ZERO</t>
  </si>
  <si>
    <t>MISSING AVAILABLE N FROM PREVIOUS MANURE APPLICATION. NEED TO INCLUDE THIS CALCULATION AND THEN INCLUDE OUTPUT FROM THAT CALCULATION INTO N REC FORMULA</t>
  </si>
  <si>
    <t>For Liquids page</t>
  </si>
  <si>
    <t>For solids page</t>
  </si>
  <si>
    <t>CHANGED THE BRAY ARRAY TABLE TO MATCH TABLE 1 IN THE TECH STANDARDS. I NOTICED THAT THE FORMULA IN THE max app rate limitation COLUMN WAS NOT FOLLOWING TABLE 1. FIELDS WERE BEING CLASSIFIED AS 1.5 X P WHEN LEGUME CROP WAS BEING UTILIZED EVEN THOUGH THE P SOIL TEST WAS ABOVE 50 PPM AND P-INDEX WAS H OR VH. I CHANGED THE FORMULA TO MATCH TABLE 1 IN THE TECH STANDARDS.</t>
  </si>
  <si>
    <t>Previous Crops</t>
  </si>
  <si>
    <t>Projected Crop</t>
  </si>
  <si>
    <t>Soil P Test</t>
  </si>
  <si>
    <t>P-Index</t>
  </si>
  <si>
    <t>legume</t>
  </si>
  <si>
    <t>non-legume</t>
  </si>
  <si>
    <t xml:space="preserve">NEED TO ADD OLSEN SOIL TEST RESULTS FOR CALCALUATION </t>
  </si>
  <si>
    <t>N app rate tons/ac</t>
  </si>
  <si>
    <t>Total N app tons</t>
  </si>
  <si>
    <t>P App Rate tons/ac</t>
  </si>
  <si>
    <t xml:space="preserve">P Max App tons </t>
  </si>
  <si>
    <t>OM</t>
  </si>
  <si>
    <t>0-6 nitrate</t>
  </si>
  <si>
    <t>6-24 nitrate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</si>
</sst>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CFFCC"/>
        <bgColor indexed="64"/>
      </patternFill>
    </fill>
  </fills>
  <borders count="18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Fill="1"/>
    <xf numFmtId="16" fontId="0" fillId="0" borderId="0" xfId="0" applyNumberFormat="1" applyAlignment="1">
      <alignment horizontal="center" wrapText="1"/>
    </xf>
    <xf numFmtId="0" fontId="0" fillId="0" borderId="0" xfId="0" applyFont="1" applyAlignment="1">
      <alignment horizontal="center" wrapText="1"/>
    </xf>
    <xf numFmtId="0" fontId="2" fillId="2" borderId="1" xfId="0" applyFont="1" applyFill="1" applyBorder="1" applyAlignment="1">
      <alignment horizontal="center"/>
    </xf>
    <xf numFmtId="1" fontId="2" fillId="2" borderId="1" xfId="0" applyNumberFormat="1" applyFont="1" applyFill="1" applyBorder="1" applyAlignment="1">
      <alignment horizontal="center"/>
    </xf>
    <xf numFmtId="164" fontId="2" fillId="2" borderId="1" xfId="0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1" fontId="2" fillId="0" borderId="1" xfId="0" applyNumberFormat="1" applyFont="1" applyFill="1" applyBorder="1" applyAlignment="1">
      <alignment horizontal="center"/>
    </xf>
    <xf numFmtId="164" fontId="2" fillId="0" borderId="1" xfId="0" applyNumberFormat="1" applyFont="1" applyFill="1" applyBorder="1" applyAlignment="1">
      <alignment horizontal="center"/>
    </xf>
    <xf numFmtId="1" fontId="0" fillId="0" borderId="0" xfId="0" applyNumberFormat="1"/>
    <xf numFmtId="0" fontId="2" fillId="0" borderId="2" xfId="0" applyFont="1" applyFill="1" applyBorder="1" applyAlignment="1">
      <alignment horizontal="center"/>
    </xf>
    <xf numFmtId="1" fontId="2" fillId="0" borderId="2" xfId="0" applyNumberFormat="1" applyFont="1" applyFill="1" applyBorder="1" applyAlignment="1">
      <alignment horizontal="center"/>
    </xf>
    <xf numFmtId="164" fontId="2" fillId="0" borderId="2" xfId="0" applyNumberFormat="1" applyFont="1" applyFill="1" applyBorder="1" applyAlignment="1">
      <alignment horizontal="center"/>
    </xf>
    <xf numFmtId="0" fontId="0" fillId="0" borderId="3" xfId="0" applyBorder="1"/>
    <xf numFmtId="0" fontId="4" fillId="0" borderId="0" xfId="0" applyFont="1" applyAlignment="1" applyProtection="1">
      <protection hidden="1"/>
    </xf>
    <xf numFmtId="0" fontId="4" fillId="0" borderId="0" xfId="0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right"/>
      <protection hidden="1"/>
    </xf>
    <xf numFmtId="0" fontId="5" fillId="0" borderId="0" xfId="0" applyFont="1" applyAlignment="1" applyProtection="1">
      <alignment horizontal="center"/>
      <protection hidden="1"/>
    </xf>
    <xf numFmtId="0" fontId="4" fillId="0" borderId="4" xfId="0" applyFont="1" applyBorder="1" applyAlignment="1" applyProtection="1">
      <protection hidden="1"/>
    </xf>
    <xf numFmtId="0" fontId="4" fillId="0" borderId="4" xfId="0" applyFont="1" applyBorder="1" applyAlignment="1" applyProtection="1">
      <alignment horizontal="center"/>
      <protection hidden="1"/>
    </xf>
    <xf numFmtId="0" fontId="4" fillId="0" borderId="4" xfId="0" applyFont="1" applyBorder="1" applyAlignment="1" applyProtection="1">
      <alignment horizontal="right"/>
      <protection hidden="1"/>
    </xf>
    <xf numFmtId="2" fontId="4" fillId="0" borderId="0" xfId="0" applyNumberFormat="1" applyFont="1" applyAlignment="1" applyProtection="1">
      <alignment horizontal="center"/>
      <protection hidden="1"/>
    </xf>
    <xf numFmtId="9" fontId="4" fillId="0" borderId="0" xfId="0" applyNumberFormat="1" applyFont="1" applyAlignment="1" applyProtection="1">
      <alignment horizontal="right"/>
      <protection hidden="1"/>
    </xf>
    <xf numFmtId="0" fontId="4" fillId="3" borderId="3" xfId="0" applyFont="1" applyFill="1" applyBorder="1" applyAlignment="1" applyProtection="1">
      <protection locked="0" hidden="1"/>
    </xf>
    <xf numFmtId="0" fontId="4" fillId="0" borderId="0" xfId="0" applyFont="1" applyFill="1" applyAlignment="1" applyProtection="1">
      <protection hidden="1"/>
    </xf>
    <xf numFmtId="0" fontId="4" fillId="0" borderId="0" xfId="0" applyFont="1" applyFill="1" applyAlignment="1" applyProtection="1">
      <alignment horizontal="center"/>
      <protection hidden="1"/>
    </xf>
    <xf numFmtId="2" fontId="4" fillId="0" borderId="0" xfId="0" applyNumberFormat="1" applyFont="1" applyFill="1" applyAlignment="1" applyProtection="1">
      <alignment horizontal="center"/>
      <protection hidden="1"/>
    </xf>
    <xf numFmtId="9" fontId="4" fillId="0" borderId="0" xfId="0" applyNumberFormat="1" applyFont="1" applyFill="1" applyAlignment="1" applyProtection="1">
      <alignment horizontal="right"/>
      <protection hidden="1"/>
    </xf>
    <xf numFmtId="2" fontId="4" fillId="0" borderId="4" xfId="0" applyNumberFormat="1" applyFont="1" applyFill="1" applyBorder="1" applyAlignment="1" applyProtection="1">
      <alignment horizontal="center"/>
      <protection hidden="1"/>
    </xf>
    <xf numFmtId="9" fontId="4" fillId="0" borderId="4" xfId="0" applyNumberFormat="1" applyFont="1" applyBorder="1" applyAlignment="1" applyProtection="1">
      <alignment horizontal="right"/>
      <protection hidden="1"/>
    </xf>
    <xf numFmtId="0" fontId="5" fillId="0" borderId="0" xfId="0" applyFont="1" applyAlignment="1" applyProtection="1">
      <protection hidden="1"/>
    </xf>
    <xf numFmtId="0" fontId="4" fillId="0" borderId="5" xfId="0" applyFont="1" applyBorder="1" applyAlignment="1" applyProtection="1">
      <protection hidden="1"/>
    </xf>
    <xf numFmtId="0" fontId="4" fillId="0" borderId="5" xfId="0" applyFont="1" applyBorder="1" applyAlignment="1" applyProtection="1">
      <alignment horizontal="center"/>
      <protection hidden="1"/>
    </xf>
    <xf numFmtId="164" fontId="4" fillId="0" borderId="0" xfId="0" applyNumberFormat="1" applyFont="1" applyAlignment="1" applyProtection="1">
      <alignment horizontal="center"/>
      <protection hidden="1"/>
    </xf>
    <xf numFmtId="164" fontId="4" fillId="0" borderId="4" xfId="0" applyNumberFormat="1" applyFont="1" applyBorder="1" applyAlignment="1" applyProtection="1">
      <alignment horizontal="center"/>
      <protection hidden="1"/>
    </xf>
    <xf numFmtId="164" fontId="4" fillId="0" borderId="5" xfId="0" applyNumberFormat="1" applyFont="1" applyBorder="1" applyAlignment="1" applyProtection="1">
      <alignment horizontal="center"/>
      <protection hidden="1"/>
    </xf>
    <xf numFmtId="0" fontId="0" fillId="0" borderId="3" xfId="0" applyFill="1" applyBorder="1" applyAlignment="1">
      <alignment horizontal="center" vertical="center"/>
    </xf>
    <xf numFmtId="0" fontId="0" fillId="0" borderId="3" xfId="0" applyFill="1" applyBorder="1"/>
    <xf numFmtId="0" fontId="0" fillId="0" borderId="3" xfId="0" applyFill="1" applyBorder="1" applyAlignment="1">
      <alignment horizontal="center"/>
    </xf>
    <xf numFmtId="0" fontId="4" fillId="0" borderId="0" xfId="0" applyFont="1" applyBorder="1" applyAlignment="1" applyProtection="1">
      <alignment horizontal="center"/>
      <protection hidden="1"/>
    </xf>
    <xf numFmtId="1" fontId="4" fillId="0" borderId="0" xfId="0" applyNumberFormat="1" applyFont="1" applyAlignment="1" applyProtection="1">
      <alignment horizontal="center"/>
      <protection hidden="1"/>
    </xf>
    <xf numFmtId="0" fontId="4" fillId="0" borderId="3" xfId="0" applyFont="1" applyFill="1" applyBorder="1" applyAlignment="1" applyProtection="1">
      <protection locked="0" hidden="1"/>
    </xf>
    <xf numFmtId="1" fontId="4" fillId="0" borderId="0" xfId="0" applyNumberFormat="1" applyFont="1" applyFill="1" applyAlignment="1" applyProtection="1">
      <alignment horizontal="center"/>
      <protection hidden="1"/>
    </xf>
    <xf numFmtId="1" fontId="4" fillId="0" borderId="4" xfId="0" applyNumberFormat="1" applyFont="1" applyFill="1" applyBorder="1" applyAlignment="1" applyProtection="1">
      <alignment horizontal="center"/>
      <protection hidden="1"/>
    </xf>
    <xf numFmtId="0" fontId="0" fillId="0" borderId="0" xfId="0" applyFill="1" applyAlignment="1">
      <alignment horizontal="center" wrapText="1"/>
    </xf>
    <xf numFmtId="0" fontId="0" fillId="0" borderId="0" xfId="0" applyFill="1" applyAlignment="1">
      <alignment horizontal="center"/>
    </xf>
    <xf numFmtId="0" fontId="0" fillId="0" borderId="0" xfId="0" applyAlignment="1">
      <alignment wrapText="1"/>
    </xf>
    <xf numFmtId="0" fontId="4" fillId="4" borderId="4" xfId="0" applyFont="1" applyFill="1" applyBorder="1" applyAlignment="1" applyProtection="1">
      <alignment horizontal="center"/>
      <protection hidden="1"/>
    </xf>
    <xf numFmtId="0" fontId="4" fillId="4" borderId="5" xfId="0" applyFont="1" applyFill="1" applyBorder="1" applyAlignment="1" applyProtection="1">
      <alignment horizontal="center"/>
      <protection hidden="1"/>
    </xf>
    <xf numFmtId="164" fontId="4" fillId="4" borderId="4" xfId="0" applyNumberFormat="1" applyFont="1" applyFill="1" applyBorder="1" applyAlignment="1" applyProtection="1">
      <alignment horizontal="center"/>
      <protection hidden="1"/>
    </xf>
    <xf numFmtId="0" fontId="0" fillId="0" borderId="0" xfId="0" applyBorder="1"/>
    <xf numFmtId="0" fontId="4" fillId="0" borderId="0" xfId="0" applyFont="1" applyFill="1" applyBorder="1" applyAlignment="1" applyProtection="1">
      <alignment horizontal="center"/>
      <protection hidden="1"/>
    </xf>
    <xf numFmtId="164" fontId="4" fillId="0" borderId="0" xfId="0" applyNumberFormat="1" applyFont="1" applyFill="1" applyBorder="1" applyAlignment="1" applyProtection="1">
      <alignment horizontal="center"/>
      <protection hidden="1"/>
    </xf>
    <xf numFmtId="0" fontId="4" fillId="0" borderId="6" xfId="0" applyFont="1" applyBorder="1" applyAlignment="1" applyProtection="1">
      <alignment horizontal="center"/>
      <protection hidden="1"/>
    </xf>
    <xf numFmtId="0" fontId="4" fillId="0" borderId="7" xfId="0" applyFont="1" applyBorder="1" applyAlignment="1" applyProtection="1">
      <protection hidden="1"/>
    </xf>
    <xf numFmtId="0" fontId="4" fillId="0" borderId="7" xfId="0" applyFont="1" applyBorder="1" applyAlignment="1" applyProtection="1">
      <alignment horizontal="center"/>
      <protection hidden="1"/>
    </xf>
    <xf numFmtId="164" fontId="4" fillId="0" borderId="7" xfId="0" applyNumberFormat="1" applyFont="1" applyBorder="1" applyAlignment="1" applyProtection="1">
      <alignment horizontal="center"/>
      <protection hidden="1"/>
    </xf>
    <xf numFmtId="0" fontId="4" fillId="0" borderId="9" xfId="0" applyFont="1" applyBorder="1" applyAlignment="1" applyProtection="1">
      <alignment horizontal="center"/>
      <protection hidden="1"/>
    </xf>
    <xf numFmtId="0" fontId="4" fillId="0" borderId="0" xfId="0" applyFont="1" applyBorder="1" applyAlignment="1" applyProtection="1">
      <protection hidden="1"/>
    </xf>
    <xf numFmtId="164" fontId="4" fillId="0" borderId="0" xfId="0" applyNumberFormat="1" applyFont="1" applyBorder="1" applyAlignment="1" applyProtection="1">
      <alignment horizontal="center"/>
      <protection hidden="1"/>
    </xf>
    <xf numFmtId="0" fontId="4" fillId="0" borderId="11" xfId="0" applyFont="1" applyBorder="1" applyAlignment="1" applyProtection="1">
      <alignment horizontal="center"/>
      <protection hidden="1"/>
    </xf>
    <xf numFmtId="0" fontId="4" fillId="0" borderId="13" xfId="0" applyFont="1" applyBorder="1" applyAlignment="1" applyProtection="1">
      <alignment horizontal="center"/>
      <protection hidden="1"/>
    </xf>
    <xf numFmtId="0" fontId="4" fillId="0" borderId="15" xfId="0" applyFont="1" applyBorder="1" applyAlignment="1" applyProtection="1">
      <protection hidden="1"/>
    </xf>
    <xf numFmtId="0" fontId="4" fillId="0" borderId="16" xfId="0" applyFont="1" applyBorder="1" applyAlignment="1" applyProtection="1">
      <alignment horizontal="center"/>
      <protection hidden="1"/>
    </xf>
    <xf numFmtId="0" fontId="4" fillId="0" borderId="16" xfId="0" applyFont="1" applyBorder="1" applyAlignment="1" applyProtection="1">
      <protection hidden="1"/>
    </xf>
    <xf numFmtId="0" fontId="0" fillId="0" borderId="16" xfId="0" applyBorder="1"/>
    <xf numFmtId="0" fontId="4" fillId="0" borderId="17" xfId="0" applyFont="1" applyBorder="1" applyAlignment="1" applyProtection="1">
      <alignment horizontal="center"/>
      <protection hidden="1"/>
    </xf>
    <xf numFmtId="0" fontId="4" fillId="0" borderId="15" xfId="0" applyFont="1" applyBorder="1" applyAlignment="1" applyProtection="1">
      <alignment horizontal="center"/>
      <protection hidden="1"/>
    </xf>
    <xf numFmtId="0" fontId="4" fillId="0" borderId="17" xfId="0" applyFont="1" applyBorder="1" applyAlignment="1" applyProtection="1">
      <protection hidden="1"/>
    </xf>
    <xf numFmtId="0" fontId="2" fillId="0" borderId="0" xfId="0" applyFont="1" applyFill="1" applyBorder="1" applyAlignment="1">
      <alignment horizontal="center"/>
    </xf>
    <xf numFmtId="0" fontId="4" fillId="4" borderId="7" xfId="0" applyFont="1" applyFill="1" applyBorder="1" applyAlignment="1" applyProtection="1">
      <alignment horizontal="center"/>
      <protection hidden="1"/>
    </xf>
    <xf numFmtId="0" fontId="4" fillId="4" borderId="0" xfId="0" applyFont="1" applyFill="1" applyBorder="1" applyAlignment="1" applyProtection="1">
      <alignment horizontal="center"/>
      <protection hidden="1"/>
    </xf>
    <xf numFmtId="164" fontId="4" fillId="4" borderId="7" xfId="0" applyNumberFormat="1" applyFont="1" applyFill="1" applyBorder="1" applyAlignment="1" applyProtection="1">
      <alignment horizontal="center"/>
      <protection hidden="1"/>
    </xf>
    <xf numFmtId="164" fontId="4" fillId="4" borderId="8" xfId="0" applyNumberFormat="1" applyFont="1" applyFill="1" applyBorder="1" applyAlignment="1" applyProtection="1">
      <alignment horizontal="center"/>
      <protection hidden="1"/>
    </xf>
    <xf numFmtId="164" fontId="4" fillId="4" borderId="0" xfId="0" applyNumberFormat="1" applyFont="1" applyFill="1" applyBorder="1" applyAlignment="1" applyProtection="1">
      <alignment horizontal="center"/>
      <protection hidden="1"/>
    </xf>
    <xf numFmtId="164" fontId="4" fillId="4" borderId="10" xfId="0" applyNumberFormat="1" applyFont="1" applyFill="1" applyBorder="1" applyAlignment="1" applyProtection="1">
      <alignment horizontal="center"/>
      <protection hidden="1"/>
    </xf>
    <xf numFmtId="164" fontId="4" fillId="4" borderId="12" xfId="0" applyNumberFormat="1" applyFont="1" applyFill="1" applyBorder="1" applyAlignment="1" applyProtection="1">
      <alignment horizontal="center"/>
      <protection hidden="1"/>
    </xf>
    <xf numFmtId="164" fontId="4" fillId="4" borderId="5" xfId="0" applyNumberFormat="1" applyFont="1" applyFill="1" applyBorder="1" applyAlignment="1" applyProtection="1">
      <alignment horizontal="center"/>
      <protection hidden="1"/>
    </xf>
    <xf numFmtId="164" fontId="4" fillId="4" borderId="14" xfId="0" applyNumberFormat="1" applyFont="1" applyFill="1" applyBorder="1" applyAlignment="1" applyProtection="1">
      <alignment horizontal="center"/>
      <protection hidden="1"/>
    </xf>
    <xf numFmtId="0" fontId="2" fillId="5" borderId="1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164" fontId="2" fillId="6" borderId="1" xfId="0" applyNumberFormat="1" applyFont="1" applyFill="1" applyBorder="1" applyAlignment="1">
      <alignment horizontal="center"/>
    </xf>
    <xf numFmtId="1" fontId="2" fillId="6" borderId="1" xfId="0" applyNumberFormat="1" applyFont="1" applyFill="1" applyBorder="1" applyAlignment="1">
      <alignment horizontal="center"/>
    </xf>
    <xf numFmtId="0" fontId="0" fillId="0" borderId="4" xfId="0" applyBorder="1" applyAlignment="1">
      <alignment horizontal="center" wrapText="1"/>
    </xf>
    <xf numFmtId="164" fontId="0" fillId="6" borderId="4" xfId="0" applyNumberFormat="1" applyFill="1" applyBorder="1" applyAlignment="1">
      <alignment horizontal="center"/>
    </xf>
    <xf numFmtId="0" fontId="0" fillId="6" borderId="0" xfId="0" applyFill="1"/>
    <xf numFmtId="0" fontId="0" fillId="6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6" fillId="0" borderId="0" xfId="0" applyFont="1"/>
    <xf numFmtId="0" fontId="6" fillId="5" borderId="1" xfId="0" applyFont="1" applyFill="1" applyBorder="1" applyAlignment="1">
      <alignment horizontal="center"/>
    </xf>
    <xf numFmtId="0" fontId="6" fillId="0" borderId="0" xfId="0" applyFont="1" applyFill="1"/>
    <xf numFmtId="0" fontId="0" fillId="0" borderId="0" xfId="0" applyFill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3" xfId="0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left" wrapText="1"/>
    </xf>
  </cellXfs>
  <cellStyles count="1">
    <cellStyle name="Normal" xfId="0" builtinId="0"/>
  </cellStyles>
  <dxfs count="5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CCFF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25</xdr:row>
      <xdr:rowOff>0</xdr:rowOff>
    </xdr:from>
    <xdr:to>
      <xdr:col>22</xdr:col>
      <xdr:colOff>132528</xdr:colOff>
      <xdr:row>40</xdr:row>
      <xdr:rowOff>63499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250B675-761A-4D24-BBA7-0EA241724E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91550" y="5143500"/>
          <a:ext cx="5771328" cy="2920999"/>
        </a:xfrm>
        <a:prstGeom prst="rect">
          <a:avLst/>
        </a:prstGeom>
      </xdr:spPr>
    </xdr:pic>
    <xdr:clientData/>
  </xdr:twoCellAnchor>
  <xdr:twoCellAnchor editAs="oneCell">
    <xdr:from>
      <xdr:col>15</xdr:col>
      <xdr:colOff>260351</xdr:colOff>
      <xdr:row>0</xdr:row>
      <xdr:rowOff>269876</xdr:rowOff>
    </xdr:from>
    <xdr:to>
      <xdr:col>28</xdr:col>
      <xdr:colOff>100452</xdr:colOff>
      <xdr:row>13</xdr:row>
      <xdr:rowOff>66675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FB68095-68E7-475C-9513-D2AEC40792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90226" y="269876"/>
          <a:ext cx="7764901" cy="28447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10</xdr:col>
      <xdr:colOff>294147</xdr:colOff>
      <xdr:row>8</xdr:row>
      <xdr:rowOff>126965</xdr:rowOff>
    </xdr:to>
    <xdr:sp macro="" textlink="">
      <xdr:nvSpPr>
        <xdr:cNvPr id="2" name="EsriDoNotEdit">
          <a:extLst>
            <a:ext uri="{FF2B5EF4-FFF2-40B4-BE49-F238E27FC236}">
              <a16:creationId xmlns:a16="http://schemas.microsoft.com/office/drawing/2014/main" id="{7BC443FB-B964-4FC9-9291-65644F1464D4}"/>
            </a:ext>
          </a:extLst>
        </xdr:cNvPr>
        <xdr:cNvSpPr/>
      </xdr:nvSpPr>
      <xdr:spPr>
        <a:xfrm>
          <a:off x="0" y="0"/>
          <a:ext cx="6390147" cy="165096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DO NOT EDIT </a:t>
          </a:r>
        </a:p>
        <a:p>
          <a:pPr algn="ctr"/>
          <a:r>
            <a:rPr 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 For Esri use only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2"/>
  <sheetViews>
    <sheetView topLeftCell="A7" workbookViewId="0">
      <selection activeCell="A25" sqref="A25:H32"/>
    </sheetView>
  </sheetViews>
  <sheetFormatPr defaultRowHeight="15" x14ac:dyDescent="0.25"/>
  <cols>
    <col min="1" max="1" width="19.140625" customWidth="1"/>
    <col min="3" max="3" width="13.28515625" customWidth="1"/>
    <col min="4" max="4" width="10.42578125" customWidth="1"/>
    <col min="5" max="5" width="12.140625" customWidth="1"/>
    <col min="7" max="7" width="11.5703125" customWidth="1"/>
    <col min="8" max="8" width="11.85546875" customWidth="1"/>
    <col min="9" max="9" width="12.28515625" customWidth="1"/>
    <col min="10" max="10" width="11.7109375" customWidth="1"/>
    <col min="11" max="11" width="11.5703125" customWidth="1"/>
    <col min="12" max="12" width="10.5703125" customWidth="1"/>
    <col min="14" max="14" width="11.42578125" customWidth="1"/>
  </cols>
  <sheetData>
    <row r="1" spans="1:15" ht="45" x14ac:dyDescent="0.25">
      <c r="A1" s="1" t="s">
        <v>0</v>
      </c>
      <c r="B1" s="1" t="s">
        <v>1</v>
      </c>
      <c r="C1" s="1" t="s">
        <v>2</v>
      </c>
      <c r="D1" s="1" t="s">
        <v>3</v>
      </c>
      <c r="E1" s="4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4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</row>
    <row r="2" spans="1:15" x14ac:dyDescent="0.25">
      <c r="A2" s="6"/>
      <c r="B2" s="6"/>
      <c r="C2" s="6"/>
      <c r="D2" s="6"/>
      <c r="E2" s="6"/>
      <c r="F2" s="6"/>
      <c r="G2" s="6"/>
      <c r="H2" s="6">
        <f>G2*20</f>
        <v>0</v>
      </c>
      <c r="I2" s="6"/>
      <c r="J2" s="6"/>
      <c r="K2" s="6">
        <f>E2-H2-I2-J2</f>
        <v>0</v>
      </c>
      <c r="L2" s="7"/>
      <c r="M2" s="8">
        <f>L2/35.8</f>
        <v>0</v>
      </c>
      <c r="N2" s="7">
        <f t="shared" ref="N2:N10" si="0">M2*B2</f>
        <v>0</v>
      </c>
      <c r="O2" s="7">
        <f>((M2*$D$29)+I2+J2+H2)-E2</f>
        <v>0</v>
      </c>
    </row>
    <row r="3" spans="1:15" s="3" customFormat="1" x14ac:dyDescent="0.25">
      <c r="A3" s="9"/>
      <c r="B3" s="9"/>
      <c r="C3" s="9"/>
      <c r="D3" s="9"/>
      <c r="E3" s="9"/>
      <c r="F3" s="9"/>
      <c r="G3" s="9"/>
      <c r="H3" s="9">
        <f t="shared" ref="H3:H21" si="1">G3*20</f>
        <v>0</v>
      </c>
      <c r="I3" s="9"/>
      <c r="J3" s="9"/>
      <c r="K3" s="9">
        <f t="shared" ref="K3:K21" si="2">E3-H3-I3-J3</f>
        <v>0</v>
      </c>
      <c r="L3" s="10"/>
      <c r="M3" s="11">
        <f t="shared" ref="M3:M21" si="3">L3/35.8</f>
        <v>0</v>
      </c>
      <c r="N3" s="10">
        <f t="shared" si="0"/>
        <v>0</v>
      </c>
      <c r="O3" s="10">
        <f t="shared" ref="O3:O21" si="4">((M3*$D$29)+I3+J3+H3)-E3</f>
        <v>0</v>
      </c>
    </row>
    <row r="4" spans="1:15" x14ac:dyDescent="0.25">
      <c r="A4" s="6"/>
      <c r="B4" s="6"/>
      <c r="C4" s="6"/>
      <c r="D4" s="6"/>
      <c r="E4" s="6"/>
      <c r="F4" s="6"/>
      <c r="G4" s="6"/>
      <c r="H4" s="6">
        <f t="shared" si="1"/>
        <v>0</v>
      </c>
      <c r="I4" s="6"/>
      <c r="J4" s="6"/>
      <c r="K4" s="6">
        <f t="shared" si="2"/>
        <v>0</v>
      </c>
      <c r="L4" s="7"/>
      <c r="M4" s="8">
        <f t="shared" si="3"/>
        <v>0</v>
      </c>
      <c r="N4" s="7">
        <f t="shared" si="0"/>
        <v>0</v>
      </c>
      <c r="O4" s="7">
        <f t="shared" si="4"/>
        <v>0</v>
      </c>
    </row>
    <row r="5" spans="1:15" s="3" customFormat="1" x14ac:dyDescent="0.25">
      <c r="A5" s="9"/>
      <c r="B5" s="9"/>
      <c r="C5" s="9"/>
      <c r="D5" s="9"/>
      <c r="E5" s="9"/>
      <c r="F5" s="9"/>
      <c r="G5" s="9"/>
      <c r="H5" s="9">
        <f t="shared" si="1"/>
        <v>0</v>
      </c>
      <c r="I5" s="9"/>
      <c r="J5" s="9"/>
      <c r="K5" s="9">
        <f t="shared" si="2"/>
        <v>0</v>
      </c>
      <c r="L5" s="10"/>
      <c r="M5" s="11">
        <f t="shared" si="3"/>
        <v>0</v>
      </c>
      <c r="N5" s="10">
        <f t="shared" si="0"/>
        <v>0</v>
      </c>
      <c r="O5" s="10">
        <f t="shared" si="4"/>
        <v>0</v>
      </c>
    </row>
    <row r="6" spans="1:15" x14ac:dyDescent="0.25">
      <c r="A6" s="6"/>
      <c r="B6" s="6"/>
      <c r="C6" s="6"/>
      <c r="D6" s="6"/>
      <c r="E6" s="6"/>
      <c r="F6" s="6"/>
      <c r="G6" s="6"/>
      <c r="H6" s="6">
        <f t="shared" si="1"/>
        <v>0</v>
      </c>
      <c r="I6" s="6"/>
      <c r="J6" s="6"/>
      <c r="K6" s="6">
        <f t="shared" si="2"/>
        <v>0</v>
      </c>
      <c r="L6" s="7"/>
      <c r="M6" s="8">
        <f t="shared" si="3"/>
        <v>0</v>
      </c>
      <c r="N6" s="7">
        <f t="shared" si="0"/>
        <v>0</v>
      </c>
      <c r="O6" s="7">
        <f t="shared" si="4"/>
        <v>0</v>
      </c>
    </row>
    <row r="7" spans="1:15" s="3" customFormat="1" x14ac:dyDescent="0.25">
      <c r="A7" s="13"/>
      <c r="B7" s="13"/>
      <c r="C7" s="13"/>
      <c r="D7" s="13"/>
      <c r="E7" s="13"/>
      <c r="F7" s="13"/>
      <c r="G7" s="13"/>
      <c r="H7" s="13">
        <f t="shared" si="1"/>
        <v>0</v>
      </c>
      <c r="I7" s="13"/>
      <c r="J7" s="13"/>
      <c r="K7" s="9">
        <f t="shared" si="2"/>
        <v>0</v>
      </c>
      <c r="L7" s="10"/>
      <c r="M7" s="15">
        <f t="shared" si="3"/>
        <v>0</v>
      </c>
      <c r="N7" s="14">
        <f t="shared" si="0"/>
        <v>0</v>
      </c>
      <c r="O7" s="10">
        <f t="shared" si="4"/>
        <v>0</v>
      </c>
    </row>
    <row r="8" spans="1:15" x14ac:dyDescent="0.25">
      <c r="A8" s="6"/>
      <c r="B8" s="6"/>
      <c r="C8" s="6"/>
      <c r="D8" s="6"/>
      <c r="E8" s="6"/>
      <c r="F8" s="6"/>
      <c r="G8" s="6"/>
      <c r="H8" s="6">
        <f t="shared" si="1"/>
        <v>0</v>
      </c>
      <c r="I8" s="6"/>
      <c r="J8" s="6"/>
      <c r="K8" s="6">
        <f t="shared" si="2"/>
        <v>0</v>
      </c>
      <c r="L8" s="7"/>
      <c r="M8" s="8">
        <f t="shared" si="3"/>
        <v>0</v>
      </c>
      <c r="N8" s="7">
        <f t="shared" si="0"/>
        <v>0</v>
      </c>
      <c r="O8" s="7">
        <f t="shared" si="4"/>
        <v>0</v>
      </c>
    </row>
    <row r="9" spans="1:15" s="3" customFormat="1" x14ac:dyDescent="0.25">
      <c r="A9" s="9"/>
      <c r="B9" s="9"/>
      <c r="C9" s="9"/>
      <c r="D9" s="9"/>
      <c r="E9" s="9"/>
      <c r="F9" s="9"/>
      <c r="G9" s="9"/>
      <c r="H9" s="9">
        <f t="shared" si="1"/>
        <v>0</v>
      </c>
      <c r="I9" s="9"/>
      <c r="J9" s="9"/>
      <c r="K9" s="9">
        <f t="shared" si="2"/>
        <v>0</v>
      </c>
      <c r="L9" s="10"/>
      <c r="M9" s="11">
        <f t="shared" si="3"/>
        <v>0</v>
      </c>
      <c r="N9" s="10">
        <f t="shared" si="0"/>
        <v>0</v>
      </c>
      <c r="O9" s="10">
        <f t="shared" si="4"/>
        <v>0</v>
      </c>
    </row>
    <row r="10" spans="1:15" x14ac:dyDescent="0.25">
      <c r="A10" s="6"/>
      <c r="B10" s="6"/>
      <c r="C10" s="6"/>
      <c r="D10" s="6"/>
      <c r="E10" s="6"/>
      <c r="F10" s="6"/>
      <c r="G10" s="6"/>
      <c r="H10" s="6">
        <f t="shared" si="1"/>
        <v>0</v>
      </c>
      <c r="I10" s="6"/>
      <c r="J10" s="6"/>
      <c r="K10" s="6">
        <f t="shared" si="2"/>
        <v>0</v>
      </c>
      <c r="L10" s="7"/>
      <c r="M10" s="8">
        <f t="shared" si="3"/>
        <v>0</v>
      </c>
      <c r="N10" s="7">
        <f t="shared" si="0"/>
        <v>0</v>
      </c>
      <c r="O10" s="7">
        <f t="shared" si="4"/>
        <v>0</v>
      </c>
    </row>
    <row r="11" spans="1:15" s="3" customFormat="1" x14ac:dyDescent="0.25">
      <c r="A11" s="9"/>
      <c r="B11" s="9"/>
      <c r="C11" s="9"/>
      <c r="D11" s="9"/>
      <c r="E11" s="9"/>
      <c r="F11" s="9"/>
      <c r="G11" s="9"/>
      <c r="H11" s="9">
        <f t="shared" si="1"/>
        <v>0</v>
      </c>
      <c r="I11" s="9"/>
      <c r="J11" s="9"/>
      <c r="K11" s="9">
        <f t="shared" si="2"/>
        <v>0</v>
      </c>
      <c r="L11" s="10"/>
      <c r="M11" s="11">
        <f t="shared" si="3"/>
        <v>0</v>
      </c>
      <c r="N11" s="10">
        <v>0</v>
      </c>
      <c r="O11" s="10">
        <f t="shared" si="4"/>
        <v>0</v>
      </c>
    </row>
    <row r="12" spans="1:15" x14ac:dyDescent="0.25">
      <c r="A12" s="6"/>
      <c r="B12" s="6"/>
      <c r="C12" s="6"/>
      <c r="D12" s="6"/>
      <c r="E12" s="6"/>
      <c r="F12" s="6"/>
      <c r="G12" s="6"/>
      <c r="H12" s="6">
        <f t="shared" si="1"/>
        <v>0</v>
      </c>
      <c r="I12" s="6"/>
      <c r="J12" s="6"/>
      <c r="K12" s="6">
        <f t="shared" si="2"/>
        <v>0</v>
      </c>
      <c r="L12" s="7"/>
      <c r="M12" s="8">
        <f t="shared" si="3"/>
        <v>0</v>
      </c>
      <c r="N12" s="7">
        <f t="shared" ref="N12:N21" si="5">M12*B12</f>
        <v>0</v>
      </c>
      <c r="O12" s="7">
        <f t="shared" si="4"/>
        <v>0</v>
      </c>
    </row>
    <row r="13" spans="1:15" s="3" customFormat="1" x14ac:dyDescent="0.25">
      <c r="A13" s="9"/>
      <c r="B13" s="9"/>
      <c r="C13" s="9"/>
      <c r="D13" s="9"/>
      <c r="E13" s="9"/>
      <c r="F13" s="9"/>
      <c r="G13" s="9"/>
      <c r="H13" s="9">
        <f t="shared" si="1"/>
        <v>0</v>
      </c>
      <c r="I13" s="9"/>
      <c r="J13" s="9"/>
      <c r="K13" s="9">
        <f t="shared" si="2"/>
        <v>0</v>
      </c>
      <c r="L13" s="10"/>
      <c r="M13" s="11">
        <f t="shared" si="3"/>
        <v>0</v>
      </c>
      <c r="N13" s="10">
        <f t="shared" si="5"/>
        <v>0</v>
      </c>
      <c r="O13" s="10">
        <f t="shared" si="4"/>
        <v>0</v>
      </c>
    </row>
    <row r="14" spans="1:15" x14ac:dyDescent="0.25">
      <c r="A14" s="6"/>
      <c r="B14" s="6"/>
      <c r="C14" s="6"/>
      <c r="D14" s="6"/>
      <c r="E14" s="6"/>
      <c r="F14" s="6"/>
      <c r="G14" s="6"/>
      <c r="H14" s="6">
        <f t="shared" si="1"/>
        <v>0</v>
      </c>
      <c r="I14" s="6"/>
      <c r="J14" s="6"/>
      <c r="K14" s="6">
        <f t="shared" si="2"/>
        <v>0</v>
      </c>
      <c r="L14" s="7"/>
      <c r="M14" s="8">
        <f t="shared" si="3"/>
        <v>0</v>
      </c>
      <c r="N14" s="7">
        <f t="shared" si="5"/>
        <v>0</v>
      </c>
      <c r="O14" s="7">
        <f t="shared" si="4"/>
        <v>0</v>
      </c>
    </row>
    <row r="15" spans="1:15" s="3" customFormat="1" x14ac:dyDescent="0.25">
      <c r="A15" s="9"/>
      <c r="B15" s="9"/>
      <c r="C15" s="9"/>
      <c r="D15" s="9"/>
      <c r="E15" s="9"/>
      <c r="F15" s="9"/>
      <c r="G15" s="9"/>
      <c r="H15" s="9">
        <f t="shared" si="1"/>
        <v>0</v>
      </c>
      <c r="I15" s="9"/>
      <c r="J15" s="9"/>
      <c r="K15" s="9">
        <f t="shared" si="2"/>
        <v>0</v>
      </c>
      <c r="L15" s="10"/>
      <c r="M15" s="11">
        <f t="shared" si="3"/>
        <v>0</v>
      </c>
      <c r="N15" s="10">
        <f t="shared" si="5"/>
        <v>0</v>
      </c>
      <c r="O15" s="10">
        <f t="shared" si="4"/>
        <v>0</v>
      </c>
    </row>
    <row r="16" spans="1:15" x14ac:dyDescent="0.25">
      <c r="A16" s="6"/>
      <c r="B16" s="6"/>
      <c r="C16" s="6"/>
      <c r="D16" s="6"/>
      <c r="E16" s="6"/>
      <c r="F16" s="6"/>
      <c r="G16" s="6"/>
      <c r="H16" s="6">
        <f t="shared" si="1"/>
        <v>0</v>
      </c>
      <c r="I16" s="6"/>
      <c r="J16" s="6"/>
      <c r="K16" s="6">
        <f t="shared" si="2"/>
        <v>0</v>
      </c>
      <c r="L16" s="7"/>
      <c r="M16" s="8">
        <f t="shared" si="3"/>
        <v>0</v>
      </c>
      <c r="N16" s="7">
        <f t="shared" si="5"/>
        <v>0</v>
      </c>
      <c r="O16" s="7">
        <f t="shared" si="4"/>
        <v>0</v>
      </c>
    </row>
    <row r="17" spans="1:15" s="3" customFormat="1" x14ac:dyDescent="0.25">
      <c r="A17" s="9"/>
      <c r="B17" s="9"/>
      <c r="C17" s="9"/>
      <c r="D17" s="9"/>
      <c r="E17" s="9"/>
      <c r="F17" s="9"/>
      <c r="G17" s="9"/>
      <c r="H17" s="9">
        <f t="shared" si="1"/>
        <v>0</v>
      </c>
      <c r="I17" s="9"/>
      <c r="J17" s="9"/>
      <c r="K17" s="9">
        <f t="shared" si="2"/>
        <v>0</v>
      </c>
      <c r="L17" s="10"/>
      <c r="M17" s="11">
        <f t="shared" si="3"/>
        <v>0</v>
      </c>
      <c r="N17" s="10">
        <f t="shared" si="5"/>
        <v>0</v>
      </c>
      <c r="O17" s="10">
        <f t="shared" si="4"/>
        <v>0</v>
      </c>
    </row>
    <row r="18" spans="1:15" x14ac:dyDescent="0.25">
      <c r="A18" s="6"/>
      <c r="B18" s="6"/>
      <c r="C18" s="6"/>
      <c r="D18" s="6"/>
      <c r="E18" s="6"/>
      <c r="F18" s="6"/>
      <c r="G18" s="6"/>
      <c r="H18" s="6">
        <f t="shared" si="1"/>
        <v>0</v>
      </c>
      <c r="I18" s="6"/>
      <c r="J18" s="6"/>
      <c r="K18" s="6">
        <f t="shared" si="2"/>
        <v>0</v>
      </c>
      <c r="L18" s="7"/>
      <c r="M18" s="8">
        <f t="shared" si="3"/>
        <v>0</v>
      </c>
      <c r="N18" s="7">
        <f t="shared" si="5"/>
        <v>0</v>
      </c>
      <c r="O18" s="7">
        <f t="shared" si="4"/>
        <v>0</v>
      </c>
    </row>
    <row r="19" spans="1:15" s="3" customFormat="1" x14ac:dyDescent="0.25">
      <c r="A19" s="9"/>
      <c r="B19" s="9"/>
      <c r="C19" s="9"/>
      <c r="D19" s="9"/>
      <c r="E19" s="9"/>
      <c r="F19" s="9"/>
      <c r="G19" s="9"/>
      <c r="H19" s="9">
        <f t="shared" si="1"/>
        <v>0</v>
      </c>
      <c r="I19" s="9"/>
      <c r="J19" s="9"/>
      <c r="K19" s="9">
        <f t="shared" si="2"/>
        <v>0</v>
      </c>
      <c r="L19" s="10"/>
      <c r="M19" s="11">
        <f t="shared" si="3"/>
        <v>0</v>
      </c>
      <c r="N19" s="10">
        <f t="shared" si="5"/>
        <v>0</v>
      </c>
      <c r="O19" s="10">
        <f t="shared" si="4"/>
        <v>0</v>
      </c>
    </row>
    <row r="20" spans="1:15" x14ac:dyDescent="0.25">
      <c r="A20" s="6"/>
      <c r="B20" s="6"/>
      <c r="C20" s="6"/>
      <c r="D20" s="6"/>
      <c r="E20" s="6"/>
      <c r="F20" s="6"/>
      <c r="G20" s="6"/>
      <c r="H20" s="6">
        <f t="shared" si="1"/>
        <v>0</v>
      </c>
      <c r="I20" s="6"/>
      <c r="J20" s="6"/>
      <c r="K20" s="6">
        <f t="shared" si="2"/>
        <v>0</v>
      </c>
      <c r="L20" s="7"/>
      <c r="M20" s="8">
        <f t="shared" si="3"/>
        <v>0</v>
      </c>
      <c r="N20" s="7">
        <f t="shared" si="5"/>
        <v>0</v>
      </c>
      <c r="O20" s="7">
        <f t="shared" si="4"/>
        <v>0</v>
      </c>
    </row>
    <row r="21" spans="1:15" s="3" customFormat="1" x14ac:dyDescent="0.25">
      <c r="A21" s="9"/>
      <c r="B21" s="9"/>
      <c r="C21" s="9"/>
      <c r="D21" s="9"/>
      <c r="E21" s="9"/>
      <c r="F21" s="9"/>
      <c r="G21" s="9"/>
      <c r="H21" s="9">
        <f t="shared" si="1"/>
        <v>0</v>
      </c>
      <c r="I21" s="9"/>
      <c r="J21" s="9"/>
      <c r="K21" s="9">
        <f t="shared" si="2"/>
        <v>0</v>
      </c>
      <c r="L21" s="10"/>
      <c r="M21" s="11">
        <f t="shared" si="3"/>
        <v>0</v>
      </c>
      <c r="N21" s="10">
        <f t="shared" si="5"/>
        <v>0</v>
      </c>
      <c r="O21" s="10">
        <f t="shared" si="4"/>
        <v>0</v>
      </c>
    </row>
    <row r="22" spans="1:15" x14ac:dyDescent="0.25">
      <c r="A22" t="s">
        <v>41</v>
      </c>
      <c r="B22">
        <f>SUM(B2:B21)</f>
        <v>0</v>
      </c>
      <c r="N22" s="12">
        <f>SUM(N2:N21)</f>
        <v>0</v>
      </c>
    </row>
    <row r="23" spans="1:15" x14ac:dyDescent="0.25">
      <c r="A23" t="s">
        <v>40</v>
      </c>
      <c r="B23">
        <f>COUNT(B2:B21)</f>
        <v>0</v>
      </c>
    </row>
    <row r="25" spans="1:15" ht="105" x14ac:dyDescent="0.25">
      <c r="A25" s="1" t="s">
        <v>15</v>
      </c>
      <c r="B25" s="2" t="s">
        <v>16</v>
      </c>
      <c r="C25" s="2" t="s">
        <v>17</v>
      </c>
      <c r="D25" s="2" t="s">
        <v>18</v>
      </c>
      <c r="E25" s="2" t="s">
        <v>19</v>
      </c>
      <c r="F25" s="5" t="s">
        <v>20</v>
      </c>
      <c r="G25" s="5" t="s">
        <v>21</v>
      </c>
      <c r="H25" s="5" t="s">
        <v>22</v>
      </c>
    </row>
    <row r="26" spans="1:15" x14ac:dyDescent="0.25">
      <c r="A26" s="1" t="s">
        <v>23</v>
      </c>
      <c r="B26" s="1"/>
      <c r="C26" s="1">
        <v>25</v>
      </c>
      <c r="D26" s="1">
        <f>B26*0.25</f>
        <v>0</v>
      </c>
      <c r="E26" s="1">
        <f>B26*0.25*0.5</f>
        <v>0</v>
      </c>
      <c r="F26" s="1"/>
      <c r="G26" s="1"/>
    </row>
    <row r="27" spans="1:15" x14ac:dyDescent="0.25">
      <c r="A27" s="1" t="s">
        <v>24</v>
      </c>
      <c r="B27" s="1"/>
      <c r="C27" s="1">
        <v>5</v>
      </c>
      <c r="D27" s="1">
        <f>B27*0.05</f>
        <v>0</v>
      </c>
      <c r="E27" s="1">
        <f>B27*0.05</f>
        <v>0</v>
      </c>
      <c r="F27" s="1"/>
      <c r="G27" s="1"/>
    </row>
    <row r="28" spans="1:15" x14ac:dyDescent="0.25">
      <c r="A28" s="1" t="s">
        <v>25</v>
      </c>
      <c r="B28" s="1"/>
      <c r="C28" s="1">
        <v>100</v>
      </c>
      <c r="D28" s="1">
        <f>B28*1</f>
        <v>0</v>
      </c>
      <c r="E28" s="1">
        <f>B28*1</f>
        <v>0</v>
      </c>
      <c r="F28" s="1"/>
      <c r="G28" s="1"/>
    </row>
    <row r="29" spans="1:15" x14ac:dyDescent="0.25">
      <c r="A29" s="1" t="s">
        <v>26</v>
      </c>
      <c r="B29" s="1"/>
      <c r="C29" s="1"/>
      <c r="D29" s="1">
        <f>SUM(D26:D28)</f>
        <v>0</v>
      </c>
      <c r="E29" s="1">
        <f>SUM(E26:E28)</f>
        <v>0</v>
      </c>
      <c r="F29" s="1"/>
      <c r="G29" s="1"/>
    </row>
    <row r="30" spans="1:15" x14ac:dyDescent="0.25">
      <c r="A30" s="1" t="s">
        <v>27</v>
      </c>
      <c r="B30" s="1"/>
      <c r="C30" s="1" t="s">
        <v>28</v>
      </c>
      <c r="D30" s="1"/>
      <c r="E30" s="1"/>
      <c r="F30" s="1">
        <f>B30*0.5</f>
        <v>0</v>
      </c>
      <c r="G30" s="1">
        <f>B30*1</f>
        <v>0</v>
      </c>
    </row>
    <row r="31" spans="1:15" x14ac:dyDescent="0.25">
      <c r="A31" s="1" t="s">
        <v>29</v>
      </c>
      <c r="B31" s="1"/>
      <c r="C31" s="1">
        <v>85</v>
      </c>
      <c r="D31" s="1"/>
      <c r="E31" s="1"/>
      <c r="F31" s="1"/>
      <c r="G31" s="1"/>
      <c r="H31">
        <f>B31*0.85</f>
        <v>0</v>
      </c>
    </row>
    <row r="32" spans="1:15" x14ac:dyDescent="0.25">
      <c r="A32" s="1" t="s">
        <v>30</v>
      </c>
      <c r="B32" s="1"/>
      <c r="C32" s="1"/>
      <c r="D32" s="1"/>
      <c r="E32" s="1"/>
      <c r="F32" s="1"/>
      <c r="G32" s="1"/>
    </row>
  </sheetData>
  <conditionalFormatting sqref="O2:O21">
    <cfRule type="cellIs" dxfId="4" priority="6" operator="greaterThan">
      <formula>10</formula>
    </cfRule>
  </conditionalFormatting>
  <conditionalFormatting sqref="K2">
    <cfRule type="cellIs" priority="5" operator="lessThanOrEqual">
      <formula>0</formula>
    </cfRule>
  </conditionalFormatting>
  <conditionalFormatting sqref="K2:K21">
    <cfRule type="cellIs" dxfId="3" priority="4" operator="lessThanOrEqual">
      <formula>0</formula>
    </cfRule>
  </conditionalFormatting>
  <conditionalFormatting sqref="F2:F21">
    <cfRule type="cellIs" dxfId="2" priority="1" operator="greaterThan">
      <formula>200</formula>
    </cfRule>
    <cfRule type="cellIs" dxfId="1" priority="2" operator="between">
      <formula>51</formula>
      <formula>200</formula>
    </cfRule>
    <cfRule type="cellIs" dxfId="0" priority="3" operator="lessThanOrEqual">
      <formula>50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7C196-CD1D-4ED3-A3CF-5A8D3D65E7FF}">
  <dimension ref="A1:AI46"/>
  <sheetViews>
    <sheetView zoomScale="85" zoomScaleNormal="85" workbookViewId="0">
      <selection activeCell="G2" sqref="G2"/>
    </sheetView>
  </sheetViews>
  <sheetFormatPr defaultRowHeight="15" x14ac:dyDescent="0.25"/>
  <cols>
    <col min="1" max="1" width="20.42578125" customWidth="1"/>
    <col min="3" max="3" width="14" customWidth="1"/>
    <col min="4" max="4" width="14.5703125" customWidth="1"/>
    <col min="5" max="5" width="11" customWidth="1"/>
    <col min="6" max="6" width="12.85546875" customWidth="1"/>
    <col min="7" max="7" width="11.5703125" customWidth="1"/>
    <col min="8" max="8" width="10.42578125" customWidth="1"/>
    <col min="10" max="10" width="10.42578125" customWidth="1"/>
    <col min="12" max="12" width="11.5703125" customWidth="1"/>
    <col min="13" max="13" width="11" customWidth="1"/>
    <col min="14" max="14" width="12.42578125" customWidth="1"/>
    <col min="15" max="15" width="11.7109375" customWidth="1"/>
    <col min="16" max="17" width="10" customWidth="1"/>
    <col min="18" max="19" width="10.7109375" customWidth="1"/>
    <col min="20" max="20" width="11.42578125" customWidth="1"/>
    <col min="21" max="21" width="10.7109375" customWidth="1"/>
    <col min="23" max="23" width="12.140625" customWidth="1"/>
  </cols>
  <sheetData>
    <row r="1" spans="1:35" ht="60" x14ac:dyDescent="0.25">
      <c r="A1" s="1" t="s">
        <v>0</v>
      </c>
      <c r="B1" s="1" t="s">
        <v>1</v>
      </c>
      <c r="C1" s="1" t="s">
        <v>178</v>
      </c>
      <c r="D1" s="1" t="s">
        <v>2</v>
      </c>
      <c r="E1" s="1" t="s">
        <v>3</v>
      </c>
      <c r="F1" s="4" t="s">
        <v>4</v>
      </c>
      <c r="G1" s="4" t="s">
        <v>181</v>
      </c>
      <c r="H1" s="4" t="s">
        <v>179</v>
      </c>
      <c r="I1" s="2" t="s">
        <v>180</v>
      </c>
      <c r="J1" s="2" t="s">
        <v>44</v>
      </c>
      <c r="K1" s="2" t="s">
        <v>6</v>
      </c>
      <c r="L1" s="2" t="s">
        <v>7</v>
      </c>
      <c r="M1" s="2" t="s">
        <v>8</v>
      </c>
      <c r="N1" s="4" t="s">
        <v>9</v>
      </c>
      <c r="O1" s="4" t="s">
        <v>139</v>
      </c>
      <c r="P1" s="2" t="s">
        <v>10</v>
      </c>
      <c r="Q1" s="47" t="s">
        <v>196</v>
      </c>
      <c r="R1" s="47" t="s">
        <v>197</v>
      </c>
      <c r="S1" s="2" t="s">
        <v>11</v>
      </c>
      <c r="T1" s="2" t="s">
        <v>198</v>
      </c>
      <c r="U1" s="2" t="s">
        <v>199</v>
      </c>
      <c r="V1" s="2" t="s">
        <v>14</v>
      </c>
      <c r="W1" s="88" t="s">
        <v>182</v>
      </c>
      <c r="Y1" s="2" t="s">
        <v>137</v>
      </c>
      <c r="Z1" s="2" t="s">
        <v>138</v>
      </c>
      <c r="AA1" s="2" t="s">
        <v>176</v>
      </c>
      <c r="AD1" t="s">
        <v>136</v>
      </c>
      <c r="AI1" t="s">
        <v>169</v>
      </c>
    </row>
    <row r="2" spans="1:35" x14ac:dyDescent="0.25">
      <c r="A2" s="82"/>
      <c r="B2" s="82"/>
      <c r="C2" s="82"/>
      <c r="D2" s="82"/>
      <c r="E2" s="82"/>
      <c r="F2" s="85" t="e">
        <f t="shared" ref="F2:F32" si="0">IF(E2=" ",0, VLOOKUP(D2, CropNutReq, 6)*E2)</f>
        <v>#N/A</v>
      </c>
      <c r="G2" s="85">
        <f t="shared" ref="G2:G33" si="1">IF(E2="",0,VLOOKUP(D2,CropNutReq,5)*E2)</f>
        <v>0</v>
      </c>
      <c r="H2" s="82"/>
      <c r="I2" s="82"/>
      <c r="J2" s="85" t="e">
        <f t="shared" ref="J2:J33" si="2">VLOOKUP(Z2, Bray, 3)</f>
        <v>#N/A</v>
      </c>
      <c r="K2" s="82"/>
      <c r="L2" s="85" t="e">
        <f t="shared" ref="L2:L33" si="3">IF(AD2=1, K2*10, K2*20)</f>
        <v>#N/A</v>
      </c>
      <c r="M2" s="82"/>
      <c r="N2" s="82"/>
      <c r="O2" s="85" t="e">
        <f t="shared" ref="O2:O33" si="4">VLOOKUP(C2, CropNutReq, 8)</f>
        <v>#N/A</v>
      </c>
      <c r="P2" s="85" t="e">
        <f t="shared" ref="P2:P33" si="5">F2-L2-M2-N2-O2</f>
        <v>#N/A</v>
      </c>
      <c r="Q2" s="86" t="str">
        <f>IF(D2="","",IF(AD2=1, P2/$E$43,IF(AD2=2, P2/$D$43,"")))</f>
        <v/>
      </c>
      <c r="R2" s="86" t="e">
        <f t="shared" ref="R2:R33" si="6">Q2*B2</f>
        <v>#VALUE!</v>
      </c>
      <c r="S2" s="87" t="e">
        <f>IF(AND(Y2= "NL", I2&lt;51), "", VLOOKUP(Z2, Bray, 7)*G2)</f>
        <v>#N/A</v>
      </c>
      <c r="T2" s="86" t="e">
        <f>IF(S2="","",S2/$G$44)</f>
        <v>#N/A</v>
      </c>
      <c r="U2" s="87" t="e">
        <f>IF(S2="","",T2*B2)</f>
        <v>#N/A</v>
      </c>
      <c r="V2" s="87" t="e">
        <f t="shared" ref="V2:V33" si="7">IF(S2="","",IF(AD2=1,T2*$E$42+L2+M2+N2+O2-F2, T2*$D$42+L2+M2+N2+O2-F2))</f>
        <v>#N/A</v>
      </c>
      <c r="W2" s="89" t="e">
        <f t="shared" ref="W2:W33" si="8">IF(R2&lt;U2, R2, U2)</f>
        <v>#VALUE!</v>
      </c>
      <c r="X2" s="3"/>
      <c r="Y2" s="91" t="str">
        <f t="shared" ref="Y2:Y33" si="9">IF(D2="", "", VLOOKUP(D2, CropNutReq, 7))</f>
        <v/>
      </c>
      <c r="Z2" s="91" t="str">
        <f t="shared" ref="Z2:Z33" si="10">IF(AND(Y2="L", AA2=1),I2+1000,IF(AND(Y2="NL", AA2=1), I2+2000,IF(AND(Y2="L", AA2=2), I2+3000, IF(AND(Y2="NL", AA2=2), I2+4000, "FALSE"))))</f>
        <v>FALSE</v>
      </c>
      <c r="AA2" s="91" t="str">
        <f t="shared" ref="AA2:AA33" si="11">IF(OR(H2="VL",H2="L",H2="M"), 1, IF(OR(H2="H",H2="VH"), 2, ""))</f>
        <v/>
      </c>
      <c r="AB2" s="3"/>
      <c r="AC2" s="3"/>
      <c r="AD2" s="90" t="e">
        <f t="shared" ref="AD2:AD33" si="12">VLOOKUP(D2, CropNutReq, 11)</f>
        <v>#N/A</v>
      </c>
      <c r="AE2" s="3"/>
      <c r="AF2" s="3"/>
      <c r="AG2" s="3"/>
      <c r="AH2" s="3"/>
      <c r="AI2" s="90" t="str">
        <f t="shared" ref="AI2:AI33" si="13">IFERROR(VLOOKUP(D2,CropNutReq,2,FALSE),"")</f>
        <v/>
      </c>
    </row>
    <row r="3" spans="1:35" x14ac:dyDescent="0.25">
      <c r="A3" s="82"/>
      <c r="B3" s="82"/>
      <c r="C3" s="82"/>
      <c r="D3" s="82"/>
      <c r="E3" s="82"/>
      <c r="F3" s="85" t="e">
        <f t="shared" si="0"/>
        <v>#N/A</v>
      </c>
      <c r="G3" s="85">
        <f t="shared" si="1"/>
        <v>0</v>
      </c>
      <c r="H3" s="82"/>
      <c r="I3" s="82"/>
      <c r="J3" s="85" t="e">
        <f t="shared" si="2"/>
        <v>#N/A</v>
      </c>
      <c r="K3" s="82"/>
      <c r="L3" s="85" t="e">
        <f t="shared" si="3"/>
        <v>#N/A</v>
      </c>
      <c r="M3" s="82"/>
      <c r="N3" s="82"/>
      <c r="O3" s="85" t="e">
        <f t="shared" si="4"/>
        <v>#N/A</v>
      </c>
      <c r="P3" s="85" t="e">
        <f t="shared" si="5"/>
        <v>#N/A</v>
      </c>
      <c r="Q3" s="86" t="str">
        <f t="shared" ref="Q3:Q33" si="14">IF(D3="","",IF(AD3=1, P3/$E$43,IF(AD3=2, P3/$D$43,"")))</f>
        <v/>
      </c>
      <c r="R3" s="86" t="e">
        <f t="shared" si="6"/>
        <v>#VALUE!</v>
      </c>
      <c r="S3" s="87" t="e">
        <f t="shared" ref="S3:S33" si="15">IF(AND(Y3= "NL", I3&lt;51), "", VLOOKUP(Z3, Bray, 7)*G3)</f>
        <v>#N/A</v>
      </c>
      <c r="T3" s="86" t="e">
        <f t="shared" ref="T3:T33" si="16">IF(S3="","",S3/$G$44)</f>
        <v>#N/A</v>
      </c>
      <c r="U3" s="87" t="e">
        <f t="shared" ref="U3:U33" si="17">IF(S3="","",T3*B3)</f>
        <v>#N/A</v>
      </c>
      <c r="V3" s="87" t="e">
        <f t="shared" si="7"/>
        <v>#N/A</v>
      </c>
      <c r="W3" s="89" t="e">
        <f t="shared" si="8"/>
        <v>#VALUE!</v>
      </c>
      <c r="X3" s="3"/>
      <c r="Y3" s="91" t="str">
        <f t="shared" si="9"/>
        <v/>
      </c>
      <c r="Z3" s="91" t="str">
        <f t="shared" si="10"/>
        <v>FALSE</v>
      </c>
      <c r="AA3" s="91" t="str">
        <f t="shared" si="11"/>
        <v/>
      </c>
      <c r="AB3" s="3"/>
      <c r="AC3" s="3"/>
      <c r="AD3" s="90" t="e">
        <f t="shared" si="12"/>
        <v>#N/A</v>
      </c>
      <c r="AE3" s="3"/>
      <c r="AF3" s="3"/>
      <c r="AG3" s="3"/>
      <c r="AH3" s="3"/>
      <c r="AI3" s="90" t="str">
        <f t="shared" si="13"/>
        <v/>
      </c>
    </row>
    <row r="4" spans="1:35" x14ac:dyDescent="0.25">
      <c r="A4" s="82"/>
      <c r="B4" s="82"/>
      <c r="C4" s="82"/>
      <c r="D4" s="82"/>
      <c r="E4" s="82"/>
      <c r="F4" s="85" t="e">
        <f t="shared" si="0"/>
        <v>#N/A</v>
      </c>
      <c r="G4" s="85">
        <f t="shared" si="1"/>
        <v>0</v>
      </c>
      <c r="H4" s="82"/>
      <c r="I4" s="82"/>
      <c r="J4" s="85" t="e">
        <f t="shared" si="2"/>
        <v>#N/A</v>
      </c>
      <c r="K4" s="82"/>
      <c r="L4" s="85" t="e">
        <f t="shared" si="3"/>
        <v>#N/A</v>
      </c>
      <c r="M4" s="82"/>
      <c r="N4" s="82"/>
      <c r="O4" s="85" t="e">
        <f t="shared" si="4"/>
        <v>#N/A</v>
      </c>
      <c r="P4" s="85" t="e">
        <f t="shared" si="5"/>
        <v>#N/A</v>
      </c>
      <c r="Q4" s="86" t="str">
        <f t="shared" si="14"/>
        <v/>
      </c>
      <c r="R4" s="86" t="e">
        <f t="shared" si="6"/>
        <v>#VALUE!</v>
      </c>
      <c r="S4" s="87" t="e">
        <f t="shared" si="15"/>
        <v>#N/A</v>
      </c>
      <c r="T4" s="86" t="e">
        <f t="shared" si="16"/>
        <v>#N/A</v>
      </c>
      <c r="U4" s="87" t="e">
        <f t="shared" si="17"/>
        <v>#N/A</v>
      </c>
      <c r="V4" s="87" t="e">
        <f t="shared" si="7"/>
        <v>#N/A</v>
      </c>
      <c r="W4" s="89" t="e">
        <f t="shared" si="8"/>
        <v>#VALUE!</v>
      </c>
      <c r="X4" s="3"/>
      <c r="Y4" s="91" t="str">
        <f t="shared" si="9"/>
        <v/>
      </c>
      <c r="Z4" s="91" t="str">
        <f t="shared" si="10"/>
        <v>FALSE</v>
      </c>
      <c r="AA4" s="91" t="str">
        <f t="shared" si="11"/>
        <v/>
      </c>
      <c r="AB4" s="3"/>
      <c r="AC4" s="3"/>
      <c r="AD4" s="90" t="e">
        <f t="shared" si="12"/>
        <v>#N/A</v>
      </c>
      <c r="AE4" s="3"/>
      <c r="AF4" s="3"/>
      <c r="AG4" s="3"/>
      <c r="AH4" s="3"/>
      <c r="AI4" s="90" t="str">
        <f t="shared" si="13"/>
        <v/>
      </c>
    </row>
    <row r="5" spans="1:35" x14ac:dyDescent="0.25">
      <c r="A5" s="82"/>
      <c r="B5" s="82"/>
      <c r="C5" s="82"/>
      <c r="D5" s="82"/>
      <c r="E5" s="82"/>
      <c r="F5" s="85" t="e">
        <f t="shared" si="0"/>
        <v>#N/A</v>
      </c>
      <c r="G5" s="85">
        <f t="shared" si="1"/>
        <v>0</v>
      </c>
      <c r="H5" s="82"/>
      <c r="I5" s="82"/>
      <c r="J5" s="85" t="e">
        <f t="shared" si="2"/>
        <v>#N/A</v>
      </c>
      <c r="K5" s="82"/>
      <c r="L5" s="85" t="e">
        <f t="shared" si="3"/>
        <v>#N/A</v>
      </c>
      <c r="M5" s="82"/>
      <c r="N5" s="82"/>
      <c r="O5" s="85" t="e">
        <f t="shared" si="4"/>
        <v>#N/A</v>
      </c>
      <c r="P5" s="85" t="e">
        <f t="shared" si="5"/>
        <v>#N/A</v>
      </c>
      <c r="Q5" s="86" t="str">
        <f t="shared" si="14"/>
        <v/>
      </c>
      <c r="R5" s="86" t="e">
        <f t="shared" si="6"/>
        <v>#VALUE!</v>
      </c>
      <c r="S5" s="87" t="e">
        <f t="shared" si="15"/>
        <v>#N/A</v>
      </c>
      <c r="T5" s="86" t="e">
        <f t="shared" si="16"/>
        <v>#N/A</v>
      </c>
      <c r="U5" s="87" t="e">
        <f t="shared" si="17"/>
        <v>#N/A</v>
      </c>
      <c r="V5" s="87" t="e">
        <f t="shared" si="7"/>
        <v>#N/A</v>
      </c>
      <c r="W5" s="89" t="e">
        <f t="shared" si="8"/>
        <v>#VALUE!</v>
      </c>
      <c r="X5" s="3"/>
      <c r="Y5" s="91" t="str">
        <f t="shared" si="9"/>
        <v/>
      </c>
      <c r="Z5" s="91" t="str">
        <f t="shared" si="10"/>
        <v>FALSE</v>
      </c>
      <c r="AA5" s="91" t="str">
        <f t="shared" si="11"/>
        <v/>
      </c>
      <c r="AB5" s="3"/>
      <c r="AC5" s="3"/>
      <c r="AD5" s="90" t="e">
        <f t="shared" si="12"/>
        <v>#N/A</v>
      </c>
      <c r="AE5" s="3"/>
      <c r="AF5" s="3"/>
      <c r="AG5" s="3"/>
      <c r="AH5" s="3"/>
      <c r="AI5" s="90" t="str">
        <f t="shared" si="13"/>
        <v/>
      </c>
    </row>
    <row r="6" spans="1:35" x14ac:dyDescent="0.25">
      <c r="A6" s="82"/>
      <c r="B6" s="82"/>
      <c r="C6" s="82"/>
      <c r="D6" s="82"/>
      <c r="E6" s="82"/>
      <c r="F6" s="85" t="e">
        <f t="shared" si="0"/>
        <v>#N/A</v>
      </c>
      <c r="G6" s="85">
        <f t="shared" si="1"/>
        <v>0</v>
      </c>
      <c r="H6" s="82"/>
      <c r="I6" s="82"/>
      <c r="J6" s="85" t="e">
        <f t="shared" si="2"/>
        <v>#N/A</v>
      </c>
      <c r="K6" s="82"/>
      <c r="L6" s="85" t="e">
        <f t="shared" si="3"/>
        <v>#N/A</v>
      </c>
      <c r="M6" s="82"/>
      <c r="N6" s="82"/>
      <c r="O6" s="85" t="e">
        <f t="shared" si="4"/>
        <v>#N/A</v>
      </c>
      <c r="P6" s="85" t="e">
        <f t="shared" si="5"/>
        <v>#N/A</v>
      </c>
      <c r="Q6" s="86" t="str">
        <f t="shared" si="14"/>
        <v/>
      </c>
      <c r="R6" s="86" t="e">
        <f t="shared" si="6"/>
        <v>#VALUE!</v>
      </c>
      <c r="S6" s="87" t="e">
        <f t="shared" si="15"/>
        <v>#N/A</v>
      </c>
      <c r="T6" s="86" t="e">
        <f t="shared" si="16"/>
        <v>#N/A</v>
      </c>
      <c r="U6" s="87" t="e">
        <f t="shared" si="17"/>
        <v>#N/A</v>
      </c>
      <c r="V6" s="87" t="e">
        <f t="shared" si="7"/>
        <v>#N/A</v>
      </c>
      <c r="W6" s="89" t="e">
        <f t="shared" si="8"/>
        <v>#VALUE!</v>
      </c>
      <c r="X6" s="3"/>
      <c r="Y6" s="91" t="str">
        <f t="shared" si="9"/>
        <v/>
      </c>
      <c r="Z6" s="91" t="str">
        <f t="shared" si="10"/>
        <v>FALSE</v>
      </c>
      <c r="AA6" s="91" t="str">
        <f t="shared" si="11"/>
        <v/>
      </c>
      <c r="AB6" s="3"/>
      <c r="AC6" s="3"/>
      <c r="AD6" s="90" t="e">
        <f t="shared" si="12"/>
        <v>#N/A</v>
      </c>
      <c r="AE6" s="3"/>
      <c r="AF6" s="3"/>
      <c r="AG6" s="3"/>
      <c r="AH6" s="3"/>
      <c r="AI6" s="90" t="str">
        <f t="shared" si="13"/>
        <v/>
      </c>
    </row>
    <row r="7" spans="1:35" x14ac:dyDescent="0.25">
      <c r="A7" s="82"/>
      <c r="B7" s="82"/>
      <c r="C7" s="82"/>
      <c r="D7" s="82"/>
      <c r="E7" s="82"/>
      <c r="F7" s="85" t="e">
        <f t="shared" si="0"/>
        <v>#N/A</v>
      </c>
      <c r="G7" s="85">
        <f t="shared" si="1"/>
        <v>0</v>
      </c>
      <c r="H7" s="82"/>
      <c r="I7" s="83"/>
      <c r="J7" s="85" t="e">
        <f t="shared" si="2"/>
        <v>#N/A</v>
      </c>
      <c r="K7" s="82"/>
      <c r="L7" s="85" t="e">
        <f t="shared" si="3"/>
        <v>#N/A</v>
      </c>
      <c r="M7" s="82"/>
      <c r="N7" s="82"/>
      <c r="O7" s="85" t="e">
        <f t="shared" si="4"/>
        <v>#N/A</v>
      </c>
      <c r="P7" s="85" t="e">
        <f t="shared" si="5"/>
        <v>#N/A</v>
      </c>
      <c r="Q7" s="86" t="str">
        <f t="shared" si="14"/>
        <v/>
      </c>
      <c r="R7" s="86" t="e">
        <f t="shared" si="6"/>
        <v>#VALUE!</v>
      </c>
      <c r="S7" s="87" t="e">
        <f t="shared" si="15"/>
        <v>#N/A</v>
      </c>
      <c r="T7" s="86" t="e">
        <f t="shared" si="16"/>
        <v>#N/A</v>
      </c>
      <c r="U7" s="87" t="e">
        <f t="shared" si="17"/>
        <v>#N/A</v>
      </c>
      <c r="V7" s="87" t="e">
        <f t="shared" si="7"/>
        <v>#N/A</v>
      </c>
      <c r="W7" s="89" t="e">
        <f t="shared" si="8"/>
        <v>#VALUE!</v>
      </c>
      <c r="X7" s="3"/>
      <c r="Y7" s="91" t="str">
        <f t="shared" si="9"/>
        <v/>
      </c>
      <c r="Z7" s="91" t="str">
        <f t="shared" si="10"/>
        <v>FALSE</v>
      </c>
      <c r="AA7" s="91" t="str">
        <f t="shared" si="11"/>
        <v/>
      </c>
      <c r="AB7" s="3"/>
      <c r="AC7" s="3"/>
      <c r="AD7" s="90" t="e">
        <f t="shared" si="12"/>
        <v>#N/A</v>
      </c>
      <c r="AE7" s="3"/>
      <c r="AF7" s="3"/>
      <c r="AG7" s="3"/>
      <c r="AH7" s="3"/>
      <c r="AI7" s="90" t="str">
        <f t="shared" si="13"/>
        <v/>
      </c>
    </row>
    <row r="8" spans="1:35" x14ac:dyDescent="0.25">
      <c r="A8" s="82"/>
      <c r="B8" s="82"/>
      <c r="C8" s="82"/>
      <c r="D8" s="82"/>
      <c r="E8" s="82"/>
      <c r="F8" s="85" t="e">
        <f t="shared" si="0"/>
        <v>#N/A</v>
      </c>
      <c r="G8" s="85">
        <f t="shared" si="1"/>
        <v>0</v>
      </c>
      <c r="H8" s="82"/>
      <c r="I8" s="82"/>
      <c r="J8" s="85" t="e">
        <f t="shared" si="2"/>
        <v>#N/A</v>
      </c>
      <c r="K8" s="82"/>
      <c r="L8" s="85" t="e">
        <f t="shared" si="3"/>
        <v>#N/A</v>
      </c>
      <c r="M8" s="82"/>
      <c r="N8" s="82"/>
      <c r="O8" s="85" t="e">
        <f t="shared" si="4"/>
        <v>#N/A</v>
      </c>
      <c r="P8" s="85" t="e">
        <f t="shared" si="5"/>
        <v>#N/A</v>
      </c>
      <c r="Q8" s="86" t="str">
        <f t="shared" si="14"/>
        <v/>
      </c>
      <c r="R8" s="86" t="e">
        <f t="shared" si="6"/>
        <v>#VALUE!</v>
      </c>
      <c r="S8" s="87" t="e">
        <f t="shared" si="15"/>
        <v>#N/A</v>
      </c>
      <c r="T8" s="86" t="e">
        <f t="shared" si="16"/>
        <v>#N/A</v>
      </c>
      <c r="U8" s="87" t="e">
        <f t="shared" si="17"/>
        <v>#N/A</v>
      </c>
      <c r="V8" s="87" t="e">
        <f t="shared" si="7"/>
        <v>#N/A</v>
      </c>
      <c r="W8" s="89" t="e">
        <f t="shared" si="8"/>
        <v>#VALUE!</v>
      </c>
      <c r="X8" s="3"/>
      <c r="Y8" s="91" t="str">
        <f t="shared" si="9"/>
        <v/>
      </c>
      <c r="Z8" s="91" t="str">
        <f t="shared" si="10"/>
        <v>FALSE</v>
      </c>
      <c r="AA8" s="91" t="str">
        <f t="shared" si="11"/>
        <v/>
      </c>
      <c r="AB8" s="3"/>
      <c r="AC8" s="3"/>
      <c r="AD8" s="90" t="e">
        <f t="shared" si="12"/>
        <v>#N/A</v>
      </c>
      <c r="AE8" s="3"/>
      <c r="AF8" s="3"/>
      <c r="AG8" s="3"/>
      <c r="AH8" s="3"/>
      <c r="AI8" s="90" t="str">
        <f t="shared" si="13"/>
        <v/>
      </c>
    </row>
    <row r="9" spans="1:35" x14ac:dyDescent="0.25">
      <c r="A9" s="82"/>
      <c r="B9" s="82"/>
      <c r="C9" s="82"/>
      <c r="D9" s="82"/>
      <c r="E9" s="82"/>
      <c r="F9" s="85" t="e">
        <f t="shared" si="0"/>
        <v>#N/A</v>
      </c>
      <c r="G9" s="85">
        <f t="shared" si="1"/>
        <v>0</v>
      </c>
      <c r="H9" s="82"/>
      <c r="I9" s="82"/>
      <c r="J9" s="85" t="e">
        <f t="shared" si="2"/>
        <v>#N/A</v>
      </c>
      <c r="K9" s="82"/>
      <c r="L9" s="85" t="e">
        <f t="shared" si="3"/>
        <v>#N/A</v>
      </c>
      <c r="M9" s="82"/>
      <c r="N9" s="82"/>
      <c r="O9" s="85" t="e">
        <f t="shared" si="4"/>
        <v>#N/A</v>
      </c>
      <c r="P9" s="85" t="e">
        <f t="shared" si="5"/>
        <v>#N/A</v>
      </c>
      <c r="Q9" s="86" t="str">
        <f t="shared" si="14"/>
        <v/>
      </c>
      <c r="R9" s="86" t="e">
        <f t="shared" si="6"/>
        <v>#VALUE!</v>
      </c>
      <c r="S9" s="87" t="e">
        <f t="shared" si="15"/>
        <v>#N/A</v>
      </c>
      <c r="T9" s="86" t="e">
        <f t="shared" si="16"/>
        <v>#N/A</v>
      </c>
      <c r="U9" s="87" t="e">
        <f t="shared" si="17"/>
        <v>#N/A</v>
      </c>
      <c r="V9" s="87" t="e">
        <f t="shared" si="7"/>
        <v>#N/A</v>
      </c>
      <c r="W9" s="89" t="e">
        <f t="shared" si="8"/>
        <v>#VALUE!</v>
      </c>
      <c r="X9" s="3"/>
      <c r="Y9" s="91" t="str">
        <f t="shared" si="9"/>
        <v/>
      </c>
      <c r="Z9" s="91" t="str">
        <f t="shared" si="10"/>
        <v>FALSE</v>
      </c>
      <c r="AA9" s="91" t="str">
        <f t="shared" si="11"/>
        <v/>
      </c>
      <c r="AB9" s="3"/>
      <c r="AC9" s="3"/>
      <c r="AD9" s="90" t="e">
        <f t="shared" si="12"/>
        <v>#N/A</v>
      </c>
      <c r="AE9" s="3"/>
      <c r="AF9" s="3"/>
      <c r="AG9" s="3"/>
      <c r="AH9" s="3"/>
      <c r="AI9" s="90" t="str">
        <f t="shared" si="13"/>
        <v/>
      </c>
    </row>
    <row r="10" spans="1:35" x14ac:dyDescent="0.25">
      <c r="A10" s="82"/>
      <c r="B10" s="82"/>
      <c r="C10" s="82"/>
      <c r="D10" s="82"/>
      <c r="E10" s="82"/>
      <c r="F10" s="85" t="e">
        <f t="shared" si="0"/>
        <v>#N/A</v>
      </c>
      <c r="G10" s="85">
        <f t="shared" si="1"/>
        <v>0</v>
      </c>
      <c r="H10" s="82"/>
      <c r="I10" s="82"/>
      <c r="J10" s="85" t="e">
        <f t="shared" si="2"/>
        <v>#N/A</v>
      </c>
      <c r="K10" s="82"/>
      <c r="L10" s="85" t="e">
        <f t="shared" si="3"/>
        <v>#N/A</v>
      </c>
      <c r="M10" s="82"/>
      <c r="N10" s="82"/>
      <c r="O10" s="85" t="e">
        <f t="shared" si="4"/>
        <v>#N/A</v>
      </c>
      <c r="P10" s="85" t="e">
        <f t="shared" si="5"/>
        <v>#N/A</v>
      </c>
      <c r="Q10" s="86" t="str">
        <f t="shared" si="14"/>
        <v/>
      </c>
      <c r="R10" s="86" t="e">
        <f t="shared" si="6"/>
        <v>#VALUE!</v>
      </c>
      <c r="S10" s="87" t="e">
        <f t="shared" si="15"/>
        <v>#N/A</v>
      </c>
      <c r="T10" s="86" t="e">
        <f t="shared" si="16"/>
        <v>#N/A</v>
      </c>
      <c r="U10" s="87" t="e">
        <f t="shared" si="17"/>
        <v>#N/A</v>
      </c>
      <c r="V10" s="87" t="e">
        <f t="shared" si="7"/>
        <v>#N/A</v>
      </c>
      <c r="W10" s="89" t="e">
        <f t="shared" si="8"/>
        <v>#VALUE!</v>
      </c>
      <c r="X10" s="3"/>
      <c r="Y10" s="91" t="str">
        <f t="shared" si="9"/>
        <v/>
      </c>
      <c r="Z10" s="91" t="str">
        <f t="shared" si="10"/>
        <v>FALSE</v>
      </c>
      <c r="AA10" s="91" t="str">
        <f t="shared" si="11"/>
        <v/>
      </c>
      <c r="AB10" s="3"/>
      <c r="AC10" s="3"/>
      <c r="AD10" s="90" t="e">
        <f t="shared" si="12"/>
        <v>#N/A</v>
      </c>
      <c r="AE10" s="3"/>
      <c r="AF10" s="3"/>
      <c r="AG10" s="3"/>
      <c r="AH10" s="3"/>
      <c r="AI10" s="90" t="str">
        <f t="shared" si="13"/>
        <v/>
      </c>
    </row>
    <row r="11" spans="1:35" x14ac:dyDescent="0.25">
      <c r="A11" s="82"/>
      <c r="B11" s="82"/>
      <c r="C11" s="82"/>
      <c r="D11" s="82"/>
      <c r="E11" s="82"/>
      <c r="F11" s="85" t="e">
        <f t="shared" si="0"/>
        <v>#N/A</v>
      </c>
      <c r="G11" s="85">
        <f t="shared" si="1"/>
        <v>0</v>
      </c>
      <c r="H11" s="82"/>
      <c r="I11" s="82"/>
      <c r="J11" s="85" t="e">
        <f t="shared" si="2"/>
        <v>#N/A</v>
      </c>
      <c r="K11" s="82"/>
      <c r="L11" s="85" t="e">
        <f t="shared" si="3"/>
        <v>#N/A</v>
      </c>
      <c r="M11" s="82"/>
      <c r="N11" s="82"/>
      <c r="O11" s="85" t="e">
        <f t="shared" si="4"/>
        <v>#N/A</v>
      </c>
      <c r="P11" s="85" t="e">
        <f t="shared" si="5"/>
        <v>#N/A</v>
      </c>
      <c r="Q11" s="86" t="str">
        <f t="shared" si="14"/>
        <v/>
      </c>
      <c r="R11" s="86" t="e">
        <f t="shared" si="6"/>
        <v>#VALUE!</v>
      </c>
      <c r="S11" s="87" t="e">
        <f t="shared" si="15"/>
        <v>#N/A</v>
      </c>
      <c r="T11" s="86" t="e">
        <f t="shared" si="16"/>
        <v>#N/A</v>
      </c>
      <c r="U11" s="87" t="e">
        <f t="shared" si="17"/>
        <v>#N/A</v>
      </c>
      <c r="V11" s="87" t="e">
        <f t="shared" si="7"/>
        <v>#N/A</v>
      </c>
      <c r="W11" s="89" t="e">
        <f t="shared" si="8"/>
        <v>#VALUE!</v>
      </c>
      <c r="X11" s="3"/>
      <c r="Y11" s="91" t="str">
        <f t="shared" si="9"/>
        <v/>
      </c>
      <c r="Z11" s="91" t="str">
        <f t="shared" si="10"/>
        <v>FALSE</v>
      </c>
      <c r="AA11" s="91" t="str">
        <f t="shared" si="11"/>
        <v/>
      </c>
      <c r="AB11" s="3"/>
      <c r="AC11" s="3"/>
      <c r="AD11" s="90" t="e">
        <f t="shared" si="12"/>
        <v>#N/A</v>
      </c>
      <c r="AE11" s="3"/>
      <c r="AF11" s="3"/>
      <c r="AG11" s="3"/>
      <c r="AH11" s="3"/>
      <c r="AI11" s="90" t="str">
        <f t="shared" si="13"/>
        <v/>
      </c>
    </row>
    <row r="12" spans="1:35" x14ac:dyDescent="0.25">
      <c r="A12" s="82"/>
      <c r="B12" s="82"/>
      <c r="C12" s="82"/>
      <c r="D12" s="82"/>
      <c r="E12" s="82"/>
      <c r="F12" s="85" t="e">
        <f t="shared" si="0"/>
        <v>#N/A</v>
      </c>
      <c r="G12" s="85">
        <f t="shared" si="1"/>
        <v>0</v>
      </c>
      <c r="H12" s="82"/>
      <c r="I12" s="82"/>
      <c r="J12" s="85" t="e">
        <f t="shared" si="2"/>
        <v>#N/A</v>
      </c>
      <c r="K12" s="82"/>
      <c r="L12" s="85" t="e">
        <f t="shared" si="3"/>
        <v>#N/A</v>
      </c>
      <c r="M12" s="82"/>
      <c r="N12" s="82"/>
      <c r="O12" s="85" t="e">
        <f t="shared" si="4"/>
        <v>#N/A</v>
      </c>
      <c r="P12" s="85" t="e">
        <f t="shared" si="5"/>
        <v>#N/A</v>
      </c>
      <c r="Q12" s="86" t="str">
        <f t="shared" si="14"/>
        <v/>
      </c>
      <c r="R12" s="86" t="e">
        <f t="shared" si="6"/>
        <v>#VALUE!</v>
      </c>
      <c r="S12" s="87" t="e">
        <f t="shared" si="15"/>
        <v>#N/A</v>
      </c>
      <c r="T12" s="86" t="e">
        <f t="shared" si="16"/>
        <v>#N/A</v>
      </c>
      <c r="U12" s="87" t="e">
        <f t="shared" si="17"/>
        <v>#N/A</v>
      </c>
      <c r="V12" s="87" t="e">
        <f t="shared" si="7"/>
        <v>#N/A</v>
      </c>
      <c r="W12" s="89" t="e">
        <f t="shared" si="8"/>
        <v>#VALUE!</v>
      </c>
      <c r="X12" s="3"/>
      <c r="Y12" s="91" t="str">
        <f t="shared" si="9"/>
        <v/>
      </c>
      <c r="Z12" s="91" t="str">
        <f t="shared" si="10"/>
        <v>FALSE</v>
      </c>
      <c r="AA12" s="91" t="str">
        <f t="shared" si="11"/>
        <v/>
      </c>
      <c r="AB12" s="3"/>
      <c r="AC12" s="3"/>
      <c r="AD12" s="90" t="e">
        <f t="shared" si="12"/>
        <v>#N/A</v>
      </c>
      <c r="AE12" s="3"/>
      <c r="AF12" s="3"/>
      <c r="AG12" s="3"/>
      <c r="AH12" s="3"/>
      <c r="AI12" s="90" t="str">
        <f t="shared" si="13"/>
        <v/>
      </c>
    </row>
    <row r="13" spans="1:35" x14ac:dyDescent="0.25">
      <c r="A13" s="82"/>
      <c r="B13" s="82"/>
      <c r="C13" s="82"/>
      <c r="D13" s="84"/>
      <c r="E13" s="82"/>
      <c r="F13" s="85" t="e">
        <f t="shared" si="0"/>
        <v>#N/A</v>
      </c>
      <c r="G13" s="85">
        <f t="shared" si="1"/>
        <v>0</v>
      </c>
      <c r="H13" s="82"/>
      <c r="I13" s="82"/>
      <c r="J13" s="85" t="e">
        <f t="shared" si="2"/>
        <v>#N/A</v>
      </c>
      <c r="K13" s="82"/>
      <c r="L13" s="85" t="e">
        <f t="shared" si="3"/>
        <v>#N/A</v>
      </c>
      <c r="M13" s="82"/>
      <c r="N13" s="82"/>
      <c r="O13" s="85" t="e">
        <f t="shared" si="4"/>
        <v>#N/A</v>
      </c>
      <c r="P13" s="85" t="e">
        <f t="shared" si="5"/>
        <v>#N/A</v>
      </c>
      <c r="Q13" s="86" t="str">
        <f t="shared" si="14"/>
        <v/>
      </c>
      <c r="R13" s="86" t="e">
        <f t="shared" si="6"/>
        <v>#VALUE!</v>
      </c>
      <c r="S13" s="87" t="e">
        <f t="shared" si="15"/>
        <v>#N/A</v>
      </c>
      <c r="T13" s="86" t="e">
        <f t="shared" si="16"/>
        <v>#N/A</v>
      </c>
      <c r="U13" s="87" t="e">
        <f t="shared" si="17"/>
        <v>#N/A</v>
      </c>
      <c r="V13" s="87" t="e">
        <f t="shared" si="7"/>
        <v>#N/A</v>
      </c>
      <c r="W13" s="89" t="e">
        <f t="shared" si="8"/>
        <v>#VALUE!</v>
      </c>
      <c r="X13" s="3"/>
      <c r="Y13" s="91" t="str">
        <f t="shared" si="9"/>
        <v/>
      </c>
      <c r="Z13" s="91" t="str">
        <f t="shared" si="10"/>
        <v>FALSE</v>
      </c>
      <c r="AA13" s="91" t="str">
        <f t="shared" si="11"/>
        <v/>
      </c>
      <c r="AB13" s="3"/>
      <c r="AC13" s="3"/>
      <c r="AD13" s="90" t="e">
        <f t="shared" si="12"/>
        <v>#N/A</v>
      </c>
      <c r="AE13" s="3"/>
      <c r="AF13" s="3"/>
      <c r="AG13" s="3"/>
      <c r="AH13" s="3"/>
      <c r="AI13" s="90" t="str">
        <f t="shared" si="13"/>
        <v/>
      </c>
    </row>
    <row r="14" spans="1:35" x14ac:dyDescent="0.25">
      <c r="A14" s="82"/>
      <c r="B14" s="82"/>
      <c r="C14" s="82"/>
      <c r="D14" s="82"/>
      <c r="E14" s="82"/>
      <c r="F14" s="85" t="e">
        <f t="shared" si="0"/>
        <v>#N/A</v>
      </c>
      <c r="G14" s="85">
        <f t="shared" si="1"/>
        <v>0</v>
      </c>
      <c r="H14" s="82"/>
      <c r="I14" s="82"/>
      <c r="J14" s="85" t="e">
        <f t="shared" si="2"/>
        <v>#N/A</v>
      </c>
      <c r="K14" s="82"/>
      <c r="L14" s="85" t="e">
        <f t="shared" si="3"/>
        <v>#N/A</v>
      </c>
      <c r="M14" s="82"/>
      <c r="N14" s="82"/>
      <c r="O14" s="85" t="e">
        <f t="shared" si="4"/>
        <v>#N/A</v>
      </c>
      <c r="P14" s="85" t="e">
        <f t="shared" si="5"/>
        <v>#N/A</v>
      </c>
      <c r="Q14" s="86" t="str">
        <f t="shared" si="14"/>
        <v/>
      </c>
      <c r="R14" s="86" t="e">
        <f t="shared" si="6"/>
        <v>#VALUE!</v>
      </c>
      <c r="S14" s="87" t="e">
        <f t="shared" si="15"/>
        <v>#N/A</v>
      </c>
      <c r="T14" s="86" t="e">
        <f t="shared" si="16"/>
        <v>#N/A</v>
      </c>
      <c r="U14" s="87" t="e">
        <f t="shared" si="17"/>
        <v>#N/A</v>
      </c>
      <c r="V14" s="87" t="e">
        <f t="shared" si="7"/>
        <v>#N/A</v>
      </c>
      <c r="W14" s="89" t="e">
        <f t="shared" si="8"/>
        <v>#VALUE!</v>
      </c>
      <c r="X14" s="3"/>
      <c r="Y14" s="91" t="str">
        <f t="shared" si="9"/>
        <v/>
      </c>
      <c r="Z14" s="91" t="str">
        <f t="shared" si="10"/>
        <v>FALSE</v>
      </c>
      <c r="AA14" s="91" t="str">
        <f t="shared" si="11"/>
        <v/>
      </c>
      <c r="AB14" s="3"/>
      <c r="AC14" s="3"/>
      <c r="AD14" s="90" t="e">
        <f t="shared" si="12"/>
        <v>#N/A</v>
      </c>
      <c r="AE14" s="3"/>
      <c r="AF14" s="3"/>
      <c r="AG14" s="3"/>
      <c r="AH14" s="3"/>
      <c r="AI14" s="90" t="str">
        <f t="shared" si="13"/>
        <v/>
      </c>
    </row>
    <row r="15" spans="1:35" x14ac:dyDescent="0.25">
      <c r="A15" s="82"/>
      <c r="B15" s="82"/>
      <c r="C15" s="82"/>
      <c r="D15" s="82"/>
      <c r="E15" s="82"/>
      <c r="F15" s="85" t="e">
        <f t="shared" si="0"/>
        <v>#N/A</v>
      </c>
      <c r="G15" s="85">
        <f t="shared" si="1"/>
        <v>0</v>
      </c>
      <c r="H15" s="82"/>
      <c r="I15" s="82"/>
      <c r="J15" s="85" t="e">
        <f t="shared" si="2"/>
        <v>#N/A</v>
      </c>
      <c r="K15" s="82"/>
      <c r="L15" s="85" t="e">
        <f t="shared" si="3"/>
        <v>#N/A</v>
      </c>
      <c r="M15" s="82"/>
      <c r="N15" s="82"/>
      <c r="O15" s="85" t="e">
        <f t="shared" si="4"/>
        <v>#N/A</v>
      </c>
      <c r="P15" s="85" t="e">
        <f t="shared" si="5"/>
        <v>#N/A</v>
      </c>
      <c r="Q15" s="86" t="str">
        <f t="shared" si="14"/>
        <v/>
      </c>
      <c r="R15" s="86" t="e">
        <f t="shared" si="6"/>
        <v>#VALUE!</v>
      </c>
      <c r="S15" s="87" t="e">
        <f t="shared" si="15"/>
        <v>#N/A</v>
      </c>
      <c r="T15" s="86" t="e">
        <f t="shared" si="16"/>
        <v>#N/A</v>
      </c>
      <c r="U15" s="87" t="e">
        <f t="shared" si="17"/>
        <v>#N/A</v>
      </c>
      <c r="V15" s="87" t="e">
        <f t="shared" si="7"/>
        <v>#N/A</v>
      </c>
      <c r="W15" s="89" t="e">
        <f t="shared" si="8"/>
        <v>#VALUE!</v>
      </c>
      <c r="X15" s="3"/>
      <c r="Y15" s="91" t="str">
        <f t="shared" si="9"/>
        <v/>
      </c>
      <c r="Z15" s="91" t="str">
        <f t="shared" si="10"/>
        <v>FALSE</v>
      </c>
      <c r="AA15" s="91" t="str">
        <f t="shared" si="11"/>
        <v/>
      </c>
      <c r="AB15" s="3"/>
      <c r="AC15" s="3"/>
      <c r="AD15" s="90" t="e">
        <f t="shared" si="12"/>
        <v>#N/A</v>
      </c>
      <c r="AE15" s="3"/>
      <c r="AF15" s="3"/>
      <c r="AG15" s="3"/>
      <c r="AH15" s="3"/>
      <c r="AI15" s="90" t="str">
        <f t="shared" si="13"/>
        <v/>
      </c>
    </row>
    <row r="16" spans="1:35" x14ac:dyDescent="0.25">
      <c r="A16" s="82"/>
      <c r="B16" s="82"/>
      <c r="C16" s="82"/>
      <c r="D16" s="82"/>
      <c r="E16" s="82"/>
      <c r="F16" s="85" t="e">
        <f t="shared" si="0"/>
        <v>#N/A</v>
      </c>
      <c r="G16" s="85">
        <f t="shared" si="1"/>
        <v>0</v>
      </c>
      <c r="H16" s="82"/>
      <c r="I16" s="82"/>
      <c r="J16" s="85" t="e">
        <f t="shared" si="2"/>
        <v>#N/A</v>
      </c>
      <c r="K16" s="82"/>
      <c r="L16" s="85" t="e">
        <f t="shared" si="3"/>
        <v>#N/A</v>
      </c>
      <c r="M16" s="82"/>
      <c r="N16" s="82"/>
      <c r="O16" s="85" t="e">
        <f t="shared" si="4"/>
        <v>#N/A</v>
      </c>
      <c r="P16" s="85" t="e">
        <f t="shared" si="5"/>
        <v>#N/A</v>
      </c>
      <c r="Q16" s="86" t="str">
        <f t="shared" si="14"/>
        <v/>
      </c>
      <c r="R16" s="86" t="e">
        <f t="shared" si="6"/>
        <v>#VALUE!</v>
      </c>
      <c r="S16" s="87" t="e">
        <f t="shared" si="15"/>
        <v>#N/A</v>
      </c>
      <c r="T16" s="86" t="e">
        <f t="shared" si="16"/>
        <v>#N/A</v>
      </c>
      <c r="U16" s="87" t="e">
        <f t="shared" si="17"/>
        <v>#N/A</v>
      </c>
      <c r="V16" s="87" t="e">
        <f t="shared" si="7"/>
        <v>#N/A</v>
      </c>
      <c r="W16" s="89" t="e">
        <f t="shared" si="8"/>
        <v>#VALUE!</v>
      </c>
      <c r="X16" s="3"/>
      <c r="Y16" s="91" t="str">
        <f t="shared" si="9"/>
        <v/>
      </c>
      <c r="Z16" s="91" t="str">
        <f t="shared" si="10"/>
        <v>FALSE</v>
      </c>
      <c r="AA16" s="91" t="str">
        <f t="shared" si="11"/>
        <v/>
      </c>
      <c r="AB16" s="3"/>
      <c r="AC16" s="3"/>
      <c r="AD16" s="90" t="e">
        <f t="shared" si="12"/>
        <v>#N/A</v>
      </c>
      <c r="AE16" s="3"/>
      <c r="AF16" s="3"/>
      <c r="AG16" s="3"/>
      <c r="AH16" s="3"/>
      <c r="AI16" s="90" t="str">
        <f t="shared" si="13"/>
        <v/>
      </c>
    </row>
    <row r="17" spans="1:35" x14ac:dyDescent="0.25">
      <c r="A17" s="82"/>
      <c r="B17" s="82"/>
      <c r="C17" s="82"/>
      <c r="D17" s="84"/>
      <c r="E17" s="82"/>
      <c r="F17" s="85" t="e">
        <f t="shared" si="0"/>
        <v>#N/A</v>
      </c>
      <c r="G17" s="85">
        <f t="shared" si="1"/>
        <v>0</v>
      </c>
      <c r="H17" s="82"/>
      <c r="I17" s="82"/>
      <c r="J17" s="85" t="e">
        <f t="shared" si="2"/>
        <v>#N/A</v>
      </c>
      <c r="K17" s="82"/>
      <c r="L17" s="85" t="e">
        <f t="shared" si="3"/>
        <v>#N/A</v>
      </c>
      <c r="M17" s="82"/>
      <c r="N17" s="82"/>
      <c r="O17" s="85" t="e">
        <f t="shared" si="4"/>
        <v>#N/A</v>
      </c>
      <c r="P17" s="85" t="e">
        <f t="shared" si="5"/>
        <v>#N/A</v>
      </c>
      <c r="Q17" s="86" t="str">
        <f t="shared" si="14"/>
        <v/>
      </c>
      <c r="R17" s="86" t="e">
        <f t="shared" si="6"/>
        <v>#VALUE!</v>
      </c>
      <c r="S17" s="87" t="e">
        <f t="shared" si="15"/>
        <v>#N/A</v>
      </c>
      <c r="T17" s="86" t="e">
        <f t="shared" si="16"/>
        <v>#N/A</v>
      </c>
      <c r="U17" s="87" t="e">
        <f t="shared" si="17"/>
        <v>#N/A</v>
      </c>
      <c r="V17" s="87" t="e">
        <f t="shared" si="7"/>
        <v>#N/A</v>
      </c>
      <c r="W17" s="89" t="e">
        <f t="shared" si="8"/>
        <v>#VALUE!</v>
      </c>
      <c r="X17" s="3"/>
      <c r="Y17" s="91" t="str">
        <f t="shared" si="9"/>
        <v/>
      </c>
      <c r="Z17" s="91" t="str">
        <f t="shared" si="10"/>
        <v>FALSE</v>
      </c>
      <c r="AA17" s="91" t="str">
        <f t="shared" si="11"/>
        <v/>
      </c>
      <c r="AB17" s="3"/>
      <c r="AC17" s="3"/>
      <c r="AD17" s="90" t="e">
        <f t="shared" si="12"/>
        <v>#N/A</v>
      </c>
      <c r="AE17" s="3"/>
      <c r="AF17" s="3"/>
      <c r="AG17" s="3"/>
      <c r="AH17" s="3"/>
      <c r="AI17" s="90" t="str">
        <f t="shared" si="13"/>
        <v/>
      </c>
    </row>
    <row r="18" spans="1:35" x14ac:dyDescent="0.25">
      <c r="A18" s="95"/>
      <c r="B18" s="82"/>
      <c r="C18" s="84"/>
      <c r="D18" s="84"/>
      <c r="E18" s="82"/>
      <c r="F18" s="85" t="e">
        <f t="shared" si="0"/>
        <v>#N/A</v>
      </c>
      <c r="G18" s="85">
        <f t="shared" si="1"/>
        <v>0</v>
      </c>
      <c r="H18" s="82"/>
      <c r="I18" s="82"/>
      <c r="J18" s="85" t="e">
        <f t="shared" si="2"/>
        <v>#N/A</v>
      </c>
      <c r="K18" s="82"/>
      <c r="L18" s="85" t="e">
        <f t="shared" si="3"/>
        <v>#N/A</v>
      </c>
      <c r="M18" s="82"/>
      <c r="N18" s="82"/>
      <c r="O18" s="85" t="e">
        <f t="shared" si="4"/>
        <v>#N/A</v>
      </c>
      <c r="P18" s="85" t="e">
        <f t="shared" si="5"/>
        <v>#N/A</v>
      </c>
      <c r="Q18" s="86" t="str">
        <f t="shared" si="14"/>
        <v/>
      </c>
      <c r="R18" s="86" t="e">
        <f t="shared" si="6"/>
        <v>#VALUE!</v>
      </c>
      <c r="S18" s="87" t="e">
        <f t="shared" si="15"/>
        <v>#N/A</v>
      </c>
      <c r="T18" s="86" t="e">
        <f t="shared" si="16"/>
        <v>#N/A</v>
      </c>
      <c r="U18" s="87" t="e">
        <f t="shared" si="17"/>
        <v>#N/A</v>
      </c>
      <c r="V18" s="87" t="e">
        <f t="shared" si="7"/>
        <v>#N/A</v>
      </c>
      <c r="W18" s="89" t="e">
        <f t="shared" si="8"/>
        <v>#VALUE!</v>
      </c>
      <c r="X18" s="3"/>
      <c r="Y18" s="91" t="str">
        <f t="shared" si="9"/>
        <v/>
      </c>
      <c r="Z18" s="91" t="str">
        <f t="shared" si="10"/>
        <v>FALSE</v>
      </c>
      <c r="AA18" s="91" t="str">
        <f t="shared" si="11"/>
        <v/>
      </c>
      <c r="AB18" s="3"/>
      <c r="AC18" s="3"/>
      <c r="AD18" s="90" t="e">
        <f t="shared" si="12"/>
        <v>#N/A</v>
      </c>
      <c r="AE18" s="3"/>
      <c r="AF18" s="3"/>
      <c r="AG18" s="3"/>
      <c r="AH18" s="3"/>
      <c r="AI18" s="90" t="str">
        <f t="shared" si="13"/>
        <v/>
      </c>
    </row>
    <row r="19" spans="1:35" x14ac:dyDescent="0.25">
      <c r="A19" s="82"/>
      <c r="B19" s="82"/>
      <c r="C19" s="82"/>
      <c r="D19" s="82"/>
      <c r="E19" s="82"/>
      <c r="F19" s="85" t="e">
        <f t="shared" si="0"/>
        <v>#N/A</v>
      </c>
      <c r="G19" s="85">
        <f t="shared" si="1"/>
        <v>0</v>
      </c>
      <c r="H19" s="82"/>
      <c r="I19" s="82"/>
      <c r="J19" s="85" t="e">
        <f t="shared" si="2"/>
        <v>#N/A</v>
      </c>
      <c r="K19" s="82"/>
      <c r="L19" s="85" t="e">
        <f t="shared" si="3"/>
        <v>#N/A</v>
      </c>
      <c r="M19" s="82"/>
      <c r="N19" s="82"/>
      <c r="O19" s="85" t="e">
        <f t="shared" si="4"/>
        <v>#N/A</v>
      </c>
      <c r="P19" s="85" t="e">
        <f t="shared" si="5"/>
        <v>#N/A</v>
      </c>
      <c r="Q19" s="86" t="str">
        <f t="shared" si="14"/>
        <v/>
      </c>
      <c r="R19" s="86" t="e">
        <f t="shared" si="6"/>
        <v>#VALUE!</v>
      </c>
      <c r="S19" s="87" t="e">
        <f t="shared" si="15"/>
        <v>#N/A</v>
      </c>
      <c r="T19" s="86" t="e">
        <f t="shared" si="16"/>
        <v>#N/A</v>
      </c>
      <c r="U19" s="87" t="e">
        <f t="shared" si="17"/>
        <v>#N/A</v>
      </c>
      <c r="V19" s="87" t="e">
        <f t="shared" si="7"/>
        <v>#N/A</v>
      </c>
      <c r="W19" s="89" t="e">
        <f t="shared" si="8"/>
        <v>#VALUE!</v>
      </c>
      <c r="X19" s="3"/>
      <c r="Y19" s="91" t="str">
        <f t="shared" si="9"/>
        <v/>
      </c>
      <c r="Z19" s="91" t="str">
        <f t="shared" si="10"/>
        <v>FALSE</v>
      </c>
      <c r="AA19" s="91" t="str">
        <f t="shared" si="11"/>
        <v/>
      </c>
      <c r="AB19" s="3"/>
      <c r="AC19" s="3"/>
      <c r="AD19" s="90" t="e">
        <f t="shared" si="12"/>
        <v>#N/A</v>
      </c>
      <c r="AE19" s="3"/>
      <c r="AF19" s="3"/>
      <c r="AG19" s="3"/>
      <c r="AH19" s="3"/>
      <c r="AI19" s="90" t="str">
        <f t="shared" si="13"/>
        <v/>
      </c>
    </row>
    <row r="20" spans="1:35" x14ac:dyDescent="0.25">
      <c r="A20" s="82"/>
      <c r="B20" s="82"/>
      <c r="C20" s="82"/>
      <c r="D20" s="84"/>
      <c r="E20" s="82"/>
      <c r="F20" s="85" t="e">
        <f t="shared" si="0"/>
        <v>#N/A</v>
      </c>
      <c r="G20" s="85">
        <f t="shared" si="1"/>
        <v>0</v>
      </c>
      <c r="H20" s="82"/>
      <c r="I20" s="82"/>
      <c r="J20" s="85" t="e">
        <f t="shared" si="2"/>
        <v>#N/A</v>
      </c>
      <c r="K20" s="82"/>
      <c r="L20" s="85" t="e">
        <f t="shared" si="3"/>
        <v>#N/A</v>
      </c>
      <c r="M20" s="82"/>
      <c r="N20" s="82"/>
      <c r="O20" s="85" t="e">
        <f t="shared" si="4"/>
        <v>#N/A</v>
      </c>
      <c r="P20" s="85" t="e">
        <f t="shared" si="5"/>
        <v>#N/A</v>
      </c>
      <c r="Q20" s="86" t="str">
        <f t="shared" si="14"/>
        <v/>
      </c>
      <c r="R20" s="86" t="e">
        <f t="shared" si="6"/>
        <v>#VALUE!</v>
      </c>
      <c r="S20" s="87" t="e">
        <f t="shared" si="15"/>
        <v>#N/A</v>
      </c>
      <c r="T20" s="86" t="e">
        <f t="shared" si="16"/>
        <v>#N/A</v>
      </c>
      <c r="U20" s="87" t="e">
        <f t="shared" si="17"/>
        <v>#N/A</v>
      </c>
      <c r="V20" s="87" t="e">
        <f t="shared" si="7"/>
        <v>#N/A</v>
      </c>
      <c r="W20" s="89" t="e">
        <f t="shared" si="8"/>
        <v>#VALUE!</v>
      </c>
      <c r="X20" s="3"/>
      <c r="Y20" s="91" t="str">
        <f t="shared" si="9"/>
        <v/>
      </c>
      <c r="Z20" s="91" t="str">
        <f t="shared" si="10"/>
        <v>FALSE</v>
      </c>
      <c r="AA20" s="91" t="str">
        <f t="shared" si="11"/>
        <v/>
      </c>
      <c r="AB20" s="3"/>
      <c r="AC20" s="3"/>
      <c r="AD20" s="90" t="e">
        <f t="shared" si="12"/>
        <v>#N/A</v>
      </c>
      <c r="AE20" s="3"/>
      <c r="AF20" s="3"/>
      <c r="AG20" s="3"/>
      <c r="AH20" s="3"/>
      <c r="AI20" s="90" t="str">
        <f t="shared" si="13"/>
        <v/>
      </c>
    </row>
    <row r="21" spans="1:35" x14ac:dyDescent="0.25">
      <c r="A21" s="82"/>
      <c r="B21" s="82"/>
      <c r="C21" s="84"/>
      <c r="D21" s="84"/>
      <c r="E21" s="82"/>
      <c r="F21" s="85" t="e">
        <f t="shared" si="0"/>
        <v>#N/A</v>
      </c>
      <c r="G21" s="85">
        <f t="shared" si="1"/>
        <v>0</v>
      </c>
      <c r="H21" s="82"/>
      <c r="I21" s="82"/>
      <c r="J21" s="85" t="e">
        <f t="shared" si="2"/>
        <v>#N/A</v>
      </c>
      <c r="K21" s="82"/>
      <c r="L21" s="85" t="e">
        <f t="shared" si="3"/>
        <v>#N/A</v>
      </c>
      <c r="M21" s="82"/>
      <c r="N21" s="82"/>
      <c r="O21" s="85" t="e">
        <f t="shared" si="4"/>
        <v>#N/A</v>
      </c>
      <c r="P21" s="85" t="e">
        <f t="shared" si="5"/>
        <v>#N/A</v>
      </c>
      <c r="Q21" s="86" t="str">
        <f t="shared" si="14"/>
        <v/>
      </c>
      <c r="R21" s="86" t="e">
        <f t="shared" si="6"/>
        <v>#VALUE!</v>
      </c>
      <c r="S21" s="87" t="e">
        <f t="shared" si="15"/>
        <v>#N/A</v>
      </c>
      <c r="T21" s="86" t="e">
        <f t="shared" si="16"/>
        <v>#N/A</v>
      </c>
      <c r="U21" s="87" t="e">
        <f t="shared" si="17"/>
        <v>#N/A</v>
      </c>
      <c r="V21" s="87" t="e">
        <f t="shared" si="7"/>
        <v>#N/A</v>
      </c>
      <c r="W21" s="89" t="e">
        <f t="shared" si="8"/>
        <v>#VALUE!</v>
      </c>
      <c r="X21" s="3"/>
      <c r="Y21" s="91" t="str">
        <f t="shared" si="9"/>
        <v/>
      </c>
      <c r="Z21" s="91" t="str">
        <f t="shared" si="10"/>
        <v>FALSE</v>
      </c>
      <c r="AA21" s="91" t="str">
        <f t="shared" si="11"/>
        <v/>
      </c>
      <c r="AB21" s="3"/>
      <c r="AC21" s="3"/>
      <c r="AD21" s="90" t="e">
        <f t="shared" si="12"/>
        <v>#N/A</v>
      </c>
      <c r="AE21" s="3"/>
      <c r="AF21" s="3"/>
      <c r="AG21" s="3"/>
      <c r="AH21" s="3"/>
      <c r="AI21" s="90" t="str">
        <f t="shared" si="13"/>
        <v/>
      </c>
    </row>
    <row r="22" spans="1:35" x14ac:dyDescent="0.25">
      <c r="A22" s="82"/>
      <c r="B22" s="82"/>
      <c r="C22" s="82"/>
      <c r="D22" s="82"/>
      <c r="E22" s="82"/>
      <c r="F22" s="85" t="e">
        <f t="shared" si="0"/>
        <v>#N/A</v>
      </c>
      <c r="G22" s="85">
        <f t="shared" si="1"/>
        <v>0</v>
      </c>
      <c r="H22" s="82"/>
      <c r="I22" s="82"/>
      <c r="J22" s="85" t="e">
        <f t="shared" si="2"/>
        <v>#N/A</v>
      </c>
      <c r="K22" s="82"/>
      <c r="L22" s="85" t="e">
        <f t="shared" si="3"/>
        <v>#N/A</v>
      </c>
      <c r="M22" s="82"/>
      <c r="N22" s="82"/>
      <c r="O22" s="85" t="e">
        <f t="shared" si="4"/>
        <v>#N/A</v>
      </c>
      <c r="P22" s="85" t="e">
        <f t="shared" si="5"/>
        <v>#N/A</v>
      </c>
      <c r="Q22" s="86" t="str">
        <f t="shared" si="14"/>
        <v/>
      </c>
      <c r="R22" s="86" t="e">
        <f t="shared" si="6"/>
        <v>#VALUE!</v>
      </c>
      <c r="S22" s="87" t="e">
        <f t="shared" si="15"/>
        <v>#N/A</v>
      </c>
      <c r="T22" s="86" t="e">
        <f t="shared" si="16"/>
        <v>#N/A</v>
      </c>
      <c r="U22" s="87" t="e">
        <f t="shared" si="17"/>
        <v>#N/A</v>
      </c>
      <c r="V22" s="87" t="e">
        <f t="shared" si="7"/>
        <v>#N/A</v>
      </c>
      <c r="W22" s="89" t="e">
        <f t="shared" si="8"/>
        <v>#VALUE!</v>
      </c>
      <c r="X22" s="3"/>
      <c r="Y22" s="91" t="str">
        <f t="shared" si="9"/>
        <v/>
      </c>
      <c r="Z22" s="91" t="str">
        <f t="shared" si="10"/>
        <v>FALSE</v>
      </c>
      <c r="AA22" s="91" t="str">
        <f t="shared" si="11"/>
        <v/>
      </c>
      <c r="AB22" s="3"/>
      <c r="AC22" s="3"/>
      <c r="AD22" s="90" t="e">
        <f t="shared" si="12"/>
        <v>#N/A</v>
      </c>
      <c r="AE22" s="3"/>
      <c r="AF22" s="3"/>
      <c r="AG22" s="3"/>
      <c r="AH22" s="3"/>
      <c r="AI22" s="90" t="str">
        <f t="shared" si="13"/>
        <v/>
      </c>
    </row>
    <row r="23" spans="1:35" x14ac:dyDescent="0.25">
      <c r="A23" s="82"/>
      <c r="B23" s="82"/>
      <c r="C23" s="82"/>
      <c r="D23" s="84"/>
      <c r="E23" s="82"/>
      <c r="F23" s="85" t="e">
        <f t="shared" si="0"/>
        <v>#N/A</v>
      </c>
      <c r="G23" s="85">
        <f t="shared" si="1"/>
        <v>0</v>
      </c>
      <c r="H23" s="82"/>
      <c r="I23" s="82"/>
      <c r="J23" s="85" t="e">
        <f t="shared" si="2"/>
        <v>#N/A</v>
      </c>
      <c r="K23" s="82"/>
      <c r="L23" s="85" t="e">
        <f t="shared" si="3"/>
        <v>#N/A</v>
      </c>
      <c r="M23" s="82"/>
      <c r="N23" s="82"/>
      <c r="O23" s="85" t="e">
        <f t="shared" si="4"/>
        <v>#N/A</v>
      </c>
      <c r="P23" s="85" t="e">
        <f t="shared" si="5"/>
        <v>#N/A</v>
      </c>
      <c r="Q23" s="86" t="str">
        <f t="shared" si="14"/>
        <v/>
      </c>
      <c r="R23" s="86" t="e">
        <f t="shared" si="6"/>
        <v>#VALUE!</v>
      </c>
      <c r="S23" s="87" t="e">
        <f t="shared" si="15"/>
        <v>#N/A</v>
      </c>
      <c r="T23" s="86" t="e">
        <f t="shared" si="16"/>
        <v>#N/A</v>
      </c>
      <c r="U23" s="87" t="e">
        <f t="shared" si="17"/>
        <v>#N/A</v>
      </c>
      <c r="V23" s="87" t="e">
        <f t="shared" si="7"/>
        <v>#N/A</v>
      </c>
      <c r="W23" s="89" t="e">
        <f t="shared" si="8"/>
        <v>#VALUE!</v>
      </c>
      <c r="X23" s="3"/>
      <c r="Y23" s="91" t="str">
        <f t="shared" si="9"/>
        <v/>
      </c>
      <c r="Z23" s="91" t="str">
        <f t="shared" si="10"/>
        <v>FALSE</v>
      </c>
      <c r="AA23" s="91" t="str">
        <f t="shared" si="11"/>
        <v/>
      </c>
      <c r="AB23" s="3"/>
      <c r="AC23" s="3"/>
      <c r="AD23" s="90" t="e">
        <f t="shared" si="12"/>
        <v>#N/A</v>
      </c>
      <c r="AE23" s="3"/>
      <c r="AF23" s="3"/>
      <c r="AG23" s="3"/>
      <c r="AH23" s="3"/>
      <c r="AI23" s="90" t="str">
        <f t="shared" si="13"/>
        <v/>
      </c>
    </row>
    <row r="24" spans="1:35" x14ac:dyDescent="0.25">
      <c r="A24" s="82"/>
      <c r="B24" s="82"/>
      <c r="C24" s="84"/>
      <c r="D24" s="84"/>
      <c r="E24" s="82"/>
      <c r="F24" s="85" t="e">
        <f t="shared" si="0"/>
        <v>#N/A</v>
      </c>
      <c r="G24" s="85">
        <f t="shared" si="1"/>
        <v>0</v>
      </c>
      <c r="H24" s="82"/>
      <c r="I24" s="82"/>
      <c r="J24" s="85" t="e">
        <f t="shared" si="2"/>
        <v>#N/A</v>
      </c>
      <c r="K24" s="82"/>
      <c r="L24" s="85" t="e">
        <f t="shared" si="3"/>
        <v>#N/A</v>
      </c>
      <c r="M24" s="82"/>
      <c r="N24" s="82"/>
      <c r="O24" s="85" t="e">
        <f t="shared" si="4"/>
        <v>#N/A</v>
      </c>
      <c r="P24" s="85" t="e">
        <f t="shared" si="5"/>
        <v>#N/A</v>
      </c>
      <c r="Q24" s="86" t="str">
        <f t="shared" si="14"/>
        <v/>
      </c>
      <c r="R24" s="86" t="e">
        <f t="shared" si="6"/>
        <v>#VALUE!</v>
      </c>
      <c r="S24" s="87" t="e">
        <f t="shared" si="15"/>
        <v>#N/A</v>
      </c>
      <c r="T24" s="86" t="e">
        <f t="shared" si="16"/>
        <v>#N/A</v>
      </c>
      <c r="U24" s="87" t="e">
        <f t="shared" si="17"/>
        <v>#N/A</v>
      </c>
      <c r="V24" s="87" t="e">
        <f t="shared" si="7"/>
        <v>#N/A</v>
      </c>
      <c r="W24" s="89" t="e">
        <f t="shared" si="8"/>
        <v>#VALUE!</v>
      </c>
      <c r="X24" s="3"/>
      <c r="Y24" s="91" t="str">
        <f t="shared" si="9"/>
        <v/>
      </c>
      <c r="Z24" s="91" t="str">
        <f t="shared" si="10"/>
        <v>FALSE</v>
      </c>
      <c r="AA24" s="91" t="str">
        <f t="shared" si="11"/>
        <v/>
      </c>
      <c r="AB24" s="3"/>
      <c r="AC24" s="3"/>
      <c r="AD24" s="90" t="e">
        <f t="shared" si="12"/>
        <v>#N/A</v>
      </c>
      <c r="AE24" s="3"/>
      <c r="AF24" s="3"/>
      <c r="AG24" s="3"/>
      <c r="AH24" s="3"/>
      <c r="AI24" s="90" t="str">
        <f t="shared" si="13"/>
        <v/>
      </c>
    </row>
    <row r="25" spans="1:35" x14ac:dyDescent="0.25">
      <c r="A25" s="82"/>
      <c r="B25" s="82"/>
      <c r="C25" s="82"/>
      <c r="D25" s="82"/>
      <c r="E25" s="82"/>
      <c r="F25" s="85" t="e">
        <f t="shared" si="0"/>
        <v>#N/A</v>
      </c>
      <c r="G25" s="85">
        <f t="shared" si="1"/>
        <v>0</v>
      </c>
      <c r="H25" s="82"/>
      <c r="I25" s="82"/>
      <c r="J25" s="85" t="e">
        <f t="shared" si="2"/>
        <v>#N/A</v>
      </c>
      <c r="K25" s="82"/>
      <c r="L25" s="85" t="e">
        <f t="shared" si="3"/>
        <v>#N/A</v>
      </c>
      <c r="M25" s="82"/>
      <c r="N25" s="82"/>
      <c r="O25" s="85" t="e">
        <f t="shared" si="4"/>
        <v>#N/A</v>
      </c>
      <c r="P25" s="85" t="e">
        <f t="shared" si="5"/>
        <v>#N/A</v>
      </c>
      <c r="Q25" s="86" t="str">
        <f t="shared" si="14"/>
        <v/>
      </c>
      <c r="R25" s="86" t="e">
        <f t="shared" si="6"/>
        <v>#VALUE!</v>
      </c>
      <c r="S25" s="87" t="e">
        <f t="shared" si="15"/>
        <v>#N/A</v>
      </c>
      <c r="T25" s="86" t="e">
        <f t="shared" si="16"/>
        <v>#N/A</v>
      </c>
      <c r="U25" s="87" t="e">
        <f t="shared" si="17"/>
        <v>#N/A</v>
      </c>
      <c r="V25" s="87" t="e">
        <f t="shared" si="7"/>
        <v>#N/A</v>
      </c>
      <c r="W25" s="89" t="e">
        <f t="shared" si="8"/>
        <v>#VALUE!</v>
      </c>
      <c r="X25" s="3"/>
      <c r="Y25" s="91" t="str">
        <f t="shared" si="9"/>
        <v/>
      </c>
      <c r="Z25" s="91" t="str">
        <f t="shared" si="10"/>
        <v>FALSE</v>
      </c>
      <c r="AA25" s="91" t="str">
        <f t="shared" si="11"/>
        <v/>
      </c>
      <c r="AB25" s="3"/>
      <c r="AC25" s="3"/>
      <c r="AD25" s="90" t="e">
        <f t="shared" si="12"/>
        <v>#N/A</v>
      </c>
      <c r="AE25" s="3"/>
      <c r="AF25" s="3"/>
      <c r="AG25" s="3"/>
      <c r="AH25" s="3"/>
      <c r="AI25" s="90" t="str">
        <f t="shared" si="13"/>
        <v/>
      </c>
    </row>
    <row r="26" spans="1:35" x14ac:dyDescent="0.25">
      <c r="A26" s="95"/>
      <c r="B26" s="82"/>
      <c r="C26" s="82"/>
      <c r="D26" s="84"/>
      <c r="E26" s="82"/>
      <c r="F26" s="85" t="e">
        <f t="shared" si="0"/>
        <v>#N/A</v>
      </c>
      <c r="G26" s="85">
        <f t="shared" si="1"/>
        <v>0</v>
      </c>
      <c r="H26" s="82"/>
      <c r="I26" s="82"/>
      <c r="J26" s="85" t="e">
        <f t="shared" si="2"/>
        <v>#N/A</v>
      </c>
      <c r="K26" s="82"/>
      <c r="L26" s="85" t="e">
        <f t="shared" si="3"/>
        <v>#N/A</v>
      </c>
      <c r="M26" s="82"/>
      <c r="N26" s="82"/>
      <c r="O26" s="85" t="e">
        <f t="shared" si="4"/>
        <v>#N/A</v>
      </c>
      <c r="P26" s="85" t="e">
        <f t="shared" si="5"/>
        <v>#N/A</v>
      </c>
      <c r="Q26" s="86" t="str">
        <f t="shared" si="14"/>
        <v/>
      </c>
      <c r="R26" s="86" t="e">
        <f t="shared" si="6"/>
        <v>#VALUE!</v>
      </c>
      <c r="S26" s="87" t="e">
        <f t="shared" si="15"/>
        <v>#N/A</v>
      </c>
      <c r="T26" s="86" t="e">
        <f t="shared" si="16"/>
        <v>#N/A</v>
      </c>
      <c r="U26" s="87" t="e">
        <f t="shared" si="17"/>
        <v>#N/A</v>
      </c>
      <c r="V26" s="87" t="e">
        <f t="shared" si="7"/>
        <v>#N/A</v>
      </c>
      <c r="W26" s="89" t="e">
        <f t="shared" si="8"/>
        <v>#VALUE!</v>
      </c>
      <c r="X26" s="3"/>
      <c r="Y26" s="91" t="str">
        <f t="shared" si="9"/>
        <v/>
      </c>
      <c r="Z26" s="91" t="str">
        <f t="shared" si="10"/>
        <v>FALSE</v>
      </c>
      <c r="AA26" s="91" t="str">
        <f t="shared" si="11"/>
        <v/>
      </c>
      <c r="AB26" s="3"/>
      <c r="AC26" s="3"/>
      <c r="AD26" s="90" t="e">
        <f t="shared" si="12"/>
        <v>#N/A</v>
      </c>
      <c r="AE26" s="3"/>
      <c r="AF26" s="3"/>
      <c r="AG26" s="3"/>
      <c r="AH26" s="3"/>
      <c r="AI26" s="90" t="str">
        <f t="shared" si="13"/>
        <v/>
      </c>
    </row>
    <row r="27" spans="1:35" x14ac:dyDescent="0.25">
      <c r="A27" s="82"/>
      <c r="B27" s="82"/>
      <c r="C27" s="82"/>
      <c r="D27" s="82"/>
      <c r="E27" s="82"/>
      <c r="F27" s="85" t="e">
        <f t="shared" si="0"/>
        <v>#N/A</v>
      </c>
      <c r="G27" s="85">
        <f t="shared" si="1"/>
        <v>0</v>
      </c>
      <c r="H27" s="82"/>
      <c r="I27" s="82"/>
      <c r="J27" s="85" t="e">
        <f t="shared" si="2"/>
        <v>#N/A</v>
      </c>
      <c r="K27" s="82"/>
      <c r="L27" s="85" t="e">
        <f t="shared" si="3"/>
        <v>#N/A</v>
      </c>
      <c r="M27" s="82"/>
      <c r="N27" s="82"/>
      <c r="O27" s="85" t="e">
        <f t="shared" si="4"/>
        <v>#N/A</v>
      </c>
      <c r="P27" s="85" t="e">
        <f t="shared" si="5"/>
        <v>#N/A</v>
      </c>
      <c r="Q27" s="86" t="str">
        <f t="shared" si="14"/>
        <v/>
      </c>
      <c r="R27" s="86" t="e">
        <f t="shared" si="6"/>
        <v>#VALUE!</v>
      </c>
      <c r="S27" s="87" t="e">
        <f t="shared" si="15"/>
        <v>#N/A</v>
      </c>
      <c r="T27" s="86" t="e">
        <f t="shared" si="16"/>
        <v>#N/A</v>
      </c>
      <c r="U27" s="87" t="e">
        <f t="shared" si="17"/>
        <v>#N/A</v>
      </c>
      <c r="V27" s="87" t="e">
        <f t="shared" si="7"/>
        <v>#N/A</v>
      </c>
      <c r="W27" s="89" t="e">
        <f t="shared" si="8"/>
        <v>#VALUE!</v>
      </c>
      <c r="X27" s="3"/>
      <c r="Y27" s="91" t="str">
        <f t="shared" si="9"/>
        <v/>
      </c>
      <c r="Z27" s="91" t="str">
        <f t="shared" si="10"/>
        <v>FALSE</v>
      </c>
      <c r="AA27" s="91" t="str">
        <f t="shared" si="11"/>
        <v/>
      </c>
      <c r="AB27" s="3"/>
      <c r="AC27" s="3"/>
      <c r="AD27" s="90" t="e">
        <f t="shared" si="12"/>
        <v>#N/A</v>
      </c>
      <c r="AE27" s="3"/>
      <c r="AF27" s="3"/>
      <c r="AG27" s="3"/>
      <c r="AH27" s="3"/>
      <c r="AI27" s="90" t="str">
        <f t="shared" si="13"/>
        <v/>
      </c>
    </row>
    <row r="28" spans="1:35" x14ac:dyDescent="0.25">
      <c r="A28" s="82"/>
      <c r="B28" s="82"/>
      <c r="C28" s="82"/>
      <c r="D28" s="82"/>
      <c r="E28" s="82"/>
      <c r="F28" s="85" t="e">
        <f t="shared" si="0"/>
        <v>#N/A</v>
      </c>
      <c r="G28" s="85">
        <f t="shared" si="1"/>
        <v>0</v>
      </c>
      <c r="H28" s="82"/>
      <c r="I28" s="82"/>
      <c r="J28" s="85" t="e">
        <f t="shared" si="2"/>
        <v>#N/A</v>
      </c>
      <c r="K28" s="82"/>
      <c r="L28" s="85" t="e">
        <f t="shared" si="3"/>
        <v>#N/A</v>
      </c>
      <c r="M28" s="82"/>
      <c r="N28" s="82"/>
      <c r="O28" s="85" t="e">
        <f t="shared" si="4"/>
        <v>#N/A</v>
      </c>
      <c r="P28" s="85" t="e">
        <f t="shared" si="5"/>
        <v>#N/A</v>
      </c>
      <c r="Q28" s="86" t="str">
        <f t="shared" si="14"/>
        <v/>
      </c>
      <c r="R28" s="86" t="e">
        <f t="shared" si="6"/>
        <v>#VALUE!</v>
      </c>
      <c r="S28" s="87" t="e">
        <f t="shared" si="15"/>
        <v>#N/A</v>
      </c>
      <c r="T28" s="86" t="e">
        <f t="shared" si="16"/>
        <v>#N/A</v>
      </c>
      <c r="U28" s="87" t="e">
        <f t="shared" si="17"/>
        <v>#N/A</v>
      </c>
      <c r="V28" s="87" t="e">
        <f t="shared" si="7"/>
        <v>#N/A</v>
      </c>
      <c r="W28" s="89" t="e">
        <f t="shared" si="8"/>
        <v>#VALUE!</v>
      </c>
      <c r="X28" s="3"/>
      <c r="Y28" s="91" t="str">
        <f t="shared" si="9"/>
        <v/>
      </c>
      <c r="Z28" s="91" t="str">
        <f t="shared" si="10"/>
        <v>FALSE</v>
      </c>
      <c r="AA28" s="91" t="str">
        <f t="shared" si="11"/>
        <v/>
      </c>
      <c r="AB28" s="3"/>
      <c r="AC28" s="3"/>
      <c r="AD28" s="90" t="e">
        <f t="shared" si="12"/>
        <v>#N/A</v>
      </c>
      <c r="AE28" s="3"/>
      <c r="AF28" s="3"/>
      <c r="AG28" s="3"/>
      <c r="AH28" s="3"/>
      <c r="AI28" s="90" t="str">
        <f t="shared" si="13"/>
        <v/>
      </c>
    </row>
    <row r="29" spans="1:35" x14ac:dyDescent="0.25">
      <c r="A29" s="82"/>
      <c r="B29" s="82"/>
      <c r="C29" s="82"/>
      <c r="D29" s="82"/>
      <c r="E29" s="82"/>
      <c r="F29" s="85" t="e">
        <f t="shared" si="0"/>
        <v>#N/A</v>
      </c>
      <c r="G29" s="85">
        <f t="shared" si="1"/>
        <v>0</v>
      </c>
      <c r="H29" s="82"/>
      <c r="I29" s="82"/>
      <c r="J29" s="85" t="e">
        <f t="shared" si="2"/>
        <v>#N/A</v>
      </c>
      <c r="K29" s="82"/>
      <c r="L29" s="85" t="e">
        <f t="shared" si="3"/>
        <v>#N/A</v>
      </c>
      <c r="M29" s="82"/>
      <c r="N29" s="82"/>
      <c r="O29" s="85" t="e">
        <f t="shared" si="4"/>
        <v>#N/A</v>
      </c>
      <c r="P29" s="85" t="e">
        <f t="shared" si="5"/>
        <v>#N/A</v>
      </c>
      <c r="Q29" s="86" t="str">
        <f t="shared" si="14"/>
        <v/>
      </c>
      <c r="R29" s="86" t="e">
        <f t="shared" si="6"/>
        <v>#VALUE!</v>
      </c>
      <c r="S29" s="87" t="e">
        <f t="shared" si="15"/>
        <v>#N/A</v>
      </c>
      <c r="T29" s="86" t="e">
        <f t="shared" si="16"/>
        <v>#N/A</v>
      </c>
      <c r="U29" s="87" t="e">
        <f t="shared" si="17"/>
        <v>#N/A</v>
      </c>
      <c r="V29" s="87" t="e">
        <f t="shared" si="7"/>
        <v>#N/A</v>
      </c>
      <c r="W29" s="89" t="e">
        <f t="shared" si="8"/>
        <v>#VALUE!</v>
      </c>
      <c r="X29" s="3"/>
      <c r="Y29" s="91" t="str">
        <f t="shared" si="9"/>
        <v/>
      </c>
      <c r="Z29" s="91" t="str">
        <f t="shared" si="10"/>
        <v>FALSE</v>
      </c>
      <c r="AA29" s="91" t="str">
        <f t="shared" si="11"/>
        <v/>
      </c>
      <c r="AB29" s="3"/>
      <c r="AC29" s="3"/>
      <c r="AD29" s="90" t="e">
        <f t="shared" si="12"/>
        <v>#N/A</v>
      </c>
      <c r="AE29" s="3"/>
      <c r="AF29" s="3"/>
      <c r="AG29" s="3"/>
      <c r="AH29" s="3"/>
      <c r="AI29" s="90" t="str">
        <f t="shared" si="13"/>
        <v/>
      </c>
    </row>
    <row r="30" spans="1:35" x14ac:dyDescent="0.25">
      <c r="A30" s="84"/>
      <c r="B30" s="82"/>
      <c r="C30" s="84"/>
      <c r="D30" s="84"/>
      <c r="E30" s="84"/>
      <c r="F30" s="85" t="e">
        <f t="shared" si="0"/>
        <v>#N/A</v>
      </c>
      <c r="G30" s="85">
        <f t="shared" si="1"/>
        <v>0</v>
      </c>
      <c r="H30" s="84"/>
      <c r="I30" s="84"/>
      <c r="J30" s="85" t="e">
        <f t="shared" si="2"/>
        <v>#N/A</v>
      </c>
      <c r="K30" s="84"/>
      <c r="L30" s="85" t="e">
        <f t="shared" si="3"/>
        <v>#N/A</v>
      </c>
      <c r="M30" s="84"/>
      <c r="N30" s="84"/>
      <c r="O30" s="85" t="e">
        <f t="shared" si="4"/>
        <v>#N/A</v>
      </c>
      <c r="P30" s="85" t="e">
        <f t="shared" si="5"/>
        <v>#N/A</v>
      </c>
      <c r="Q30" s="86" t="str">
        <f t="shared" si="14"/>
        <v/>
      </c>
      <c r="R30" s="86" t="e">
        <f t="shared" si="6"/>
        <v>#VALUE!</v>
      </c>
      <c r="S30" s="87" t="e">
        <f t="shared" si="15"/>
        <v>#N/A</v>
      </c>
      <c r="T30" s="86" t="e">
        <f t="shared" si="16"/>
        <v>#N/A</v>
      </c>
      <c r="U30" s="87" t="e">
        <f t="shared" si="17"/>
        <v>#N/A</v>
      </c>
      <c r="V30" s="87" t="e">
        <f t="shared" si="7"/>
        <v>#N/A</v>
      </c>
      <c r="W30" s="89" t="e">
        <f t="shared" si="8"/>
        <v>#VALUE!</v>
      </c>
      <c r="X30" s="3"/>
      <c r="Y30" s="91" t="str">
        <f t="shared" si="9"/>
        <v/>
      </c>
      <c r="Z30" s="91" t="str">
        <f t="shared" si="10"/>
        <v>FALSE</v>
      </c>
      <c r="AA30" s="91" t="str">
        <f t="shared" si="11"/>
        <v/>
      </c>
      <c r="AB30" s="3"/>
      <c r="AC30" s="3"/>
      <c r="AD30" s="90" t="e">
        <f t="shared" si="12"/>
        <v>#N/A</v>
      </c>
      <c r="AE30" s="3"/>
      <c r="AF30" s="3"/>
      <c r="AG30" s="3"/>
      <c r="AH30" s="3"/>
      <c r="AI30" s="90" t="str">
        <f t="shared" si="13"/>
        <v/>
      </c>
    </row>
    <row r="31" spans="1:35" x14ac:dyDescent="0.25">
      <c r="A31" s="82"/>
      <c r="B31" s="82"/>
      <c r="C31" s="82"/>
      <c r="D31" s="82"/>
      <c r="E31" s="82"/>
      <c r="F31" s="85" t="e">
        <f t="shared" si="0"/>
        <v>#N/A</v>
      </c>
      <c r="G31" s="85">
        <f t="shared" si="1"/>
        <v>0</v>
      </c>
      <c r="H31" s="82"/>
      <c r="I31" s="82"/>
      <c r="J31" s="85" t="e">
        <f t="shared" si="2"/>
        <v>#N/A</v>
      </c>
      <c r="K31" s="82"/>
      <c r="L31" s="85" t="e">
        <f t="shared" si="3"/>
        <v>#N/A</v>
      </c>
      <c r="M31" s="82"/>
      <c r="N31" s="82"/>
      <c r="O31" s="85" t="e">
        <f t="shared" si="4"/>
        <v>#N/A</v>
      </c>
      <c r="P31" s="85" t="e">
        <f t="shared" si="5"/>
        <v>#N/A</v>
      </c>
      <c r="Q31" s="86" t="str">
        <f t="shared" si="14"/>
        <v/>
      </c>
      <c r="R31" s="86" t="e">
        <f t="shared" si="6"/>
        <v>#VALUE!</v>
      </c>
      <c r="S31" s="87" t="e">
        <f t="shared" si="15"/>
        <v>#N/A</v>
      </c>
      <c r="T31" s="86" t="e">
        <f t="shared" si="16"/>
        <v>#N/A</v>
      </c>
      <c r="U31" s="87" t="e">
        <f t="shared" si="17"/>
        <v>#N/A</v>
      </c>
      <c r="V31" s="87" t="e">
        <f t="shared" si="7"/>
        <v>#N/A</v>
      </c>
      <c r="W31" s="89" t="e">
        <f t="shared" si="8"/>
        <v>#VALUE!</v>
      </c>
      <c r="X31" s="3"/>
      <c r="Y31" s="91" t="str">
        <f t="shared" si="9"/>
        <v/>
      </c>
      <c r="Z31" s="91" t="str">
        <f t="shared" si="10"/>
        <v>FALSE</v>
      </c>
      <c r="AA31" s="91" t="str">
        <f t="shared" si="11"/>
        <v/>
      </c>
      <c r="AB31" s="3"/>
      <c r="AC31" s="3"/>
      <c r="AD31" s="90" t="e">
        <f t="shared" si="12"/>
        <v>#N/A</v>
      </c>
      <c r="AE31" s="3"/>
      <c r="AF31" s="3"/>
      <c r="AG31" s="3"/>
      <c r="AH31" s="3"/>
      <c r="AI31" s="90" t="str">
        <f t="shared" si="13"/>
        <v/>
      </c>
    </row>
    <row r="32" spans="1:35" x14ac:dyDescent="0.25">
      <c r="A32" s="84"/>
      <c r="B32" s="82"/>
      <c r="C32" s="84"/>
      <c r="D32" s="84"/>
      <c r="E32" s="84"/>
      <c r="F32" s="85" t="e">
        <f t="shared" si="0"/>
        <v>#N/A</v>
      </c>
      <c r="G32" s="85">
        <f t="shared" si="1"/>
        <v>0</v>
      </c>
      <c r="H32" s="84"/>
      <c r="I32" s="84"/>
      <c r="J32" s="85" t="e">
        <f t="shared" si="2"/>
        <v>#N/A</v>
      </c>
      <c r="K32" s="84"/>
      <c r="L32" s="85" t="e">
        <f t="shared" si="3"/>
        <v>#N/A</v>
      </c>
      <c r="M32" s="84"/>
      <c r="N32" s="84"/>
      <c r="O32" s="85" t="e">
        <f t="shared" si="4"/>
        <v>#N/A</v>
      </c>
      <c r="P32" s="85" t="e">
        <f t="shared" si="5"/>
        <v>#N/A</v>
      </c>
      <c r="Q32" s="86" t="str">
        <f t="shared" si="14"/>
        <v/>
      </c>
      <c r="R32" s="86" t="e">
        <f t="shared" si="6"/>
        <v>#VALUE!</v>
      </c>
      <c r="S32" s="87" t="e">
        <f t="shared" si="15"/>
        <v>#N/A</v>
      </c>
      <c r="T32" s="86" t="e">
        <f t="shared" si="16"/>
        <v>#N/A</v>
      </c>
      <c r="U32" s="87" t="e">
        <f t="shared" si="17"/>
        <v>#N/A</v>
      </c>
      <c r="V32" s="87" t="e">
        <f t="shared" si="7"/>
        <v>#N/A</v>
      </c>
      <c r="W32" s="89" t="e">
        <f t="shared" si="8"/>
        <v>#VALUE!</v>
      </c>
      <c r="X32" s="3"/>
      <c r="Y32" s="91" t="str">
        <f t="shared" si="9"/>
        <v/>
      </c>
      <c r="Z32" s="91" t="str">
        <f t="shared" si="10"/>
        <v>FALSE</v>
      </c>
      <c r="AA32" s="91" t="str">
        <f t="shared" si="11"/>
        <v/>
      </c>
      <c r="AB32" s="3"/>
      <c r="AC32" s="3"/>
      <c r="AD32" s="90" t="e">
        <f t="shared" si="12"/>
        <v>#N/A</v>
      </c>
      <c r="AE32" s="3"/>
      <c r="AF32" s="3"/>
      <c r="AG32" s="3"/>
      <c r="AH32" s="3"/>
      <c r="AI32" s="90" t="str">
        <f t="shared" si="13"/>
        <v/>
      </c>
    </row>
    <row r="33" spans="1:35" x14ac:dyDescent="0.25">
      <c r="A33" s="82"/>
      <c r="B33" s="82"/>
      <c r="C33" s="82"/>
      <c r="D33" s="82"/>
      <c r="E33" s="82"/>
      <c r="F33" s="85" t="e">
        <f t="shared" ref="F33" si="18">IF(E33=" ",0, VLOOKUP(D33, CropNutReq, 6)*E33)</f>
        <v>#N/A</v>
      </c>
      <c r="G33" s="85">
        <f t="shared" si="1"/>
        <v>0</v>
      </c>
      <c r="H33" s="82"/>
      <c r="I33" s="82"/>
      <c r="J33" s="85" t="e">
        <f t="shared" si="2"/>
        <v>#N/A</v>
      </c>
      <c r="K33" s="82"/>
      <c r="L33" s="85" t="e">
        <f t="shared" si="3"/>
        <v>#N/A</v>
      </c>
      <c r="M33" s="82"/>
      <c r="N33" s="82"/>
      <c r="O33" s="85" t="e">
        <f t="shared" si="4"/>
        <v>#N/A</v>
      </c>
      <c r="P33" s="85" t="e">
        <f t="shared" si="5"/>
        <v>#N/A</v>
      </c>
      <c r="Q33" s="86" t="str">
        <f t="shared" si="14"/>
        <v/>
      </c>
      <c r="R33" s="86" t="e">
        <f t="shared" si="6"/>
        <v>#VALUE!</v>
      </c>
      <c r="S33" s="87" t="e">
        <f t="shared" si="15"/>
        <v>#N/A</v>
      </c>
      <c r="T33" s="86" t="e">
        <f t="shared" si="16"/>
        <v>#N/A</v>
      </c>
      <c r="U33" s="87" t="e">
        <f t="shared" si="17"/>
        <v>#N/A</v>
      </c>
      <c r="V33" s="87" t="e">
        <f t="shared" si="7"/>
        <v>#N/A</v>
      </c>
      <c r="W33" s="89" t="e">
        <f t="shared" si="8"/>
        <v>#VALUE!</v>
      </c>
      <c r="X33" s="3"/>
      <c r="Y33" s="91" t="str">
        <f t="shared" si="9"/>
        <v/>
      </c>
      <c r="Z33" s="91" t="str">
        <f t="shared" si="10"/>
        <v>FALSE</v>
      </c>
      <c r="AA33" s="91" t="str">
        <f t="shared" si="11"/>
        <v/>
      </c>
      <c r="AB33" s="3"/>
      <c r="AC33" s="3"/>
      <c r="AD33" s="90" t="e">
        <f t="shared" si="12"/>
        <v>#N/A</v>
      </c>
      <c r="AE33" s="3"/>
      <c r="AF33" s="3"/>
      <c r="AG33" s="3"/>
      <c r="AH33" s="3"/>
      <c r="AI33" s="90" t="str">
        <f t="shared" si="13"/>
        <v/>
      </c>
    </row>
    <row r="34" spans="1:35" x14ac:dyDescent="0.25">
      <c r="A34" s="90" t="s">
        <v>41</v>
      </c>
      <c r="B34" s="90">
        <f>SUM(B2:B33)</f>
        <v>0</v>
      </c>
      <c r="E34" s="72"/>
      <c r="F34" s="53"/>
      <c r="G34" s="53"/>
      <c r="H34" s="72"/>
      <c r="I34" s="53"/>
      <c r="J34" s="53"/>
      <c r="K34" s="53"/>
      <c r="L34" s="53"/>
      <c r="M34" s="53"/>
      <c r="N34" s="53"/>
      <c r="O34" s="72"/>
      <c r="P34" s="3"/>
      <c r="R34" s="12"/>
    </row>
    <row r="35" spans="1:35" x14ac:dyDescent="0.25">
      <c r="A35" s="90" t="s">
        <v>40</v>
      </c>
      <c r="B35" s="90">
        <f>COUNT(B2:B33)</f>
        <v>0</v>
      </c>
      <c r="E35" s="72"/>
      <c r="F35" s="53"/>
      <c r="G35" s="53"/>
      <c r="H35" s="72"/>
      <c r="I35" s="53"/>
      <c r="J35" s="53"/>
      <c r="K35" s="53"/>
      <c r="L35" s="53"/>
      <c r="M35" s="53"/>
      <c r="N35" s="53"/>
      <c r="O35" s="72"/>
      <c r="P35" s="3"/>
    </row>
    <row r="36" spans="1:35" x14ac:dyDescent="0.25">
      <c r="A36" t="s">
        <v>31</v>
      </c>
      <c r="E36" s="72"/>
      <c r="F36" s="53"/>
      <c r="G36" s="53"/>
      <c r="H36" s="72"/>
      <c r="I36" s="53"/>
      <c r="J36" s="53"/>
      <c r="K36" s="53"/>
      <c r="L36" s="53"/>
      <c r="M36" s="53"/>
      <c r="N36" s="53"/>
      <c r="O36" s="72"/>
      <c r="P36" s="3"/>
    </row>
    <row r="37" spans="1:35" x14ac:dyDescent="0.25">
      <c r="O37" s="3"/>
      <c r="P37" s="3"/>
    </row>
    <row r="39" spans="1:35" ht="90" x14ac:dyDescent="0.25">
      <c r="A39" s="1" t="s">
        <v>15</v>
      </c>
      <c r="B39" s="2" t="s">
        <v>16</v>
      </c>
      <c r="C39" s="2" t="s">
        <v>17</v>
      </c>
      <c r="D39" s="2" t="s">
        <v>18</v>
      </c>
      <c r="E39" s="2" t="s">
        <v>19</v>
      </c>
      <c r="F39" s="5" t="s">
        <v>20</v>
      </c>
      <c r="G39" s="5" t="s">
        <v>21</v>
      </c>
      <c r="H39" s="5" t="s">
        <v>22</v>
      </c>
    </row>
    <row r="40" spans="1:35" x14ac:dyDescent="0.25">
      <c r="A40" s="1" t="s">
        <v>23</v>
      </c>
      <c r="B40" s="92"/>
      <c r="C40" s="1">
        <v>25</v>
      </c>
      <c r="D40" s="91">
        <f>B40*0.25</f>
        <v>0</v>
      </c>
      <c r="E40" s="91">
        <f>B40*0.25*0.5</f>
        <v>0</v>
      </c>
      <c r="F40" s="1"/>
      <c r="G40" s="1"/>
    </row>
    <row r="41" spans="1:35" x14ac:dyDescent="0.25">
      <c r="A41" s="1" t="s">
        <v>24</v>
      </c>
      <c r="B41" s="92"/>
      <c r="C41" s="1">
        <v>5</v>
      </c>
      <c r="D41" s="91">
        <f>B41*0.05</f>
        <v>0</v>
      </c>
      <c r="E41" s="91">
        <f>B41*0.05</f>
        <v>0</v>
      </c>
      <c r="F41" s="1"/>
      <c r="G41" s="1"/>
    </row>
    <row r="42" spans="1:35" x14ac:dyDescent="0.25">
      <c r="A42" s="1" t="s">
        <v>25</v>
      </c>
      <c r="B42" s="92"/>
      <c r="C42" s="1">
        <v>100</v>
      </c>
      <c r="D42" s="91">
        <f>B42*1</f>
        <v>0</v>
      </c>
      <c r="E42" s="91">
        <f>B42*1</f>
        <v>0</v>
      </c>
      <c r="F42" s="1"/>
      <c r="G42" s="1"/>
    </row>
    <row r="43" spans="1:35" x14ac:dyDescent="0.25">
      <c r="A43" s="1" t="s">
        <v>26</v>
      </c>
      <c r="B43" s="93"/>
      <c r="C43" s="1"/>
      <c r="D43" s="91">
        <f>SUM(D40:D42)</f>
        <v>0</v>
      </c>
      <c r="E43" s="91">
        <f>SUM(E40:E42)</f>
        <v>0</v>
      </c>
      <c r="F43" s="1"/>
      <c r="G43" s="1"/>
    </row>
    <row r="44" spans="1:35" x14ac:dyDescent="0.25">
      <c r="A44" s="1" t="s">
        <v>27</v>
      </c>
      <c r="B44" s="92"/>
      <c r="C44" s="1" t="s">
        <v>28</v>
      </c>
      <c r="D44" s="1"/>
      <c r="E44" s="1"/>
      <c r="F44" s="91">
        <f>B44*0.5</f>
        <v>0</v>
      </c>
      <c r="G44" s="91">
        <f>B44*1</f>
        <v>0</v>
      </c>
    </row>
    <row r="45" spans="1:35" x14ac:dyDescent="0.25">
      <c r="A45" s="1" t="s">
        <v>29</v>
      </c>
      <c r="B45" s="92"/>
      <c r="C45" s="1">
        <v>85</v>
      </c>
      <c r="D45" s="1"/>
      <c r="E45" s="1"/>
      <c r="F45" s="1"/>
      <c r="G45" s="1"/>
      <c r="H45" s="90">
        <f>B45*0.85</f>
        <v>0</v>
      </c>
    </row>
    <row r="46" spans="1:35" x14ac:dyDescent="0.25">
      <c r="A46" s="1" t="s">
        <v>30</v>
      </c>
      <c r="B46" s="92"/>
      <c r="C46" s="1"/>
      <c r="D46" s="1"/>
      <c r="E46" s="1"/>
      <c r="F46" s="1"/>
      <c r="G46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T88"/>
  <sheetViews>
    <sheetView topLeftCell="L1" zoomScale="85" zoomScaleNormal="85" workbookViewId="0">
      <pane ySplit="1" topLeftCell="A31" activePane="bottomLeft" state="frozen"/>
      <selection pane="bottomLeft" activeCell="R52" sqref="R52"/>
    </sheetView>
  </sheetViews>
  <sheetFormatPr defaultRowHeight="15" x14ac:dyDescent="0.25"/>
  <cols>
    <col min="1" max="1" width="16.85546875" customWidth="1"/>
    <col min="2" max="2" width="10.7109375" customWidth="1"/>
    <col min="3" max="4" width="13.28515625" customWidth="1"/>
    <col min="5" max="6" width="12.7109375" customWidth="1"/>
    <col min="7" max="7" width="10.28515625" customWidth="1"/>
    <col min="8" max="8" width="11" customWidth="1"/>
    <col min="9" max="9" width="14.7109375" customWidth="1"/>
    <col min="10" max="10" width="13.5703125" customWidth="1"/>
    <col min="11" max="11" width="12.42578125" customWidth="1"/>
    <col min="12" max="12" width="11.5703125" customWidth="1"/>
    <col min="13" max="13" width="11.42578125" customWidth="1"/>
    <col min="14" max="14" width="12.42578125" customWidth="1"/>
    <col min="15" max="15" width="12.28515625" style="3" customWidth="1"/>
    <col min="16" max="16" width="11.140625" style="3" customWidth="1"/>
    <col min="17" max="19" width="11.140625" customWidth="1"/>
    <col min="20" max="20" width="11.28515625" customWidth="1"/>
    <col min="21" max="21" width="13.140625" customWidth="1"/>
    <col min="22" max="22" width="11.42578125" customWidth="1"/>
    <col min="23" max="23" width="12.140625" customWidth="1"/>
    <col min="24" max="24" width="12.28515625" customWidth="1"/>
    <col min="25" max="25" width="8" customWidth="1"/>
    <col min="26" max="26" width="10.42578125" customWidth="1"/>
    <col min="33" max="33" width="9.28515625" customWidth="1"/>
    <col min="34" max="34" width="12.42578125" customWidth="1"/>
    <col min="35" max="35" width="10.28515625" customWidth="1"/>
    <col min="40" max="40" width="12.5703125" customWidth="1"/>
  </cols>
  <sheetData>
    <row r="1" spans="1:46" ht="60" x14ac:dyDescent="0.25">
      <c r="A1" s="1" t="s">
        <v>0</v>
      </c>
      <c r="B1" s="1" t="s">
        <v>1</v>
      </c>
      <c r="C1" s="1" t="s">
        <v>178</v>
      </c>
      <c r="D1" s="1" t="s">
        <v>2</v>
      </c>
      <c r="E1" s="1" t="s">
        <v>3</v>
      </c>
      <c r="F1" s="4" t="s">
        <v>4</v>
      </c>
      <c r="G1" s="4" t="s">
        <v>181</v>
      </c>
      <c r="H1" s="4" t="s">
        <v>179</v>
      </c>
      <c r="I1" s="2" t="s">
        <v>180</v>
      </c>
      <c r="J1" s="2" t="s">
        <v>44</v>
      </c>
      <c r="K1" s="2" t="s">
        <v>6</v>
      </c>
      <c r="L1" s="2" t="s">
        <v>7</v>
      </c>
      <c r="M1" s="2" t="s">
        <v>8</v>
      </c>
      <c r="N1" s="4" t="s">
        <v>9</v>
      </c>
      <c r="O1" s="4" t="s">
        <v>139</v>
      </c>
      <c r="P1" s="2" t="s">
        <v>10</v>
      </c>
      <c r="Q1" s="47" t="s">
        <v>140</v>
      </c>
      <c r="R1" s="47" t="s">
        <v>141</v>
      </c>
      <c r="S1" s="2" t="s">
        <v>11</v>
      </c>
      <c r="T1" s="2" t="s">
        <v>42</v>
      </c>
      <c r="U1" s="2" t="s">
        <v>43</v>
      </c>
      <c r="V1" s="2" t="s">
        <v>14</v>
      </c>
      <c r="W1" s="88" t="s">
        <v>182</v>
      </c>
      <c r="Y1" s="2" t="s">
        <v>137</v>
      </c>
      <c r="Z1" s="2" t="s">
        <v>138</v>
      </c>
      <c r="AA1" s="2" t="s">
        <v>176</v>
      </c>
      <c r="AD1" t="s">
        <v>136</v>
      </c>
      <c r="AI1" t="s">
        <v>169</v>
      </c>
      <c r="AN1" s="100" t="s">
        <v>45</v>
      </c>
      <c r="AO1" s="100"/>
      <c r="AP1" s="16" t="s">
        <v>48</v>
      </c>
      <c r="AQ1" s="16" t="s">
        <v>44</v>
      </c>
      <c r="AR1" s="16"/>
      <c r="AS1" s="16"/>
    </row>
    <row r="2" spans="1:46" s="3" customFormat="1" x14ac:dyDescent="0.25">
      <c r="A2" s="82"/>
      <c r="B2" s="82"/>
      <c r="C2" s="82"/>
      <c r="D2" s="82"/>
      <c r="E2" s="82"/>
      <c r="F2" s="85" t="e">
        <f t="shared" ref="F2:F33" si="0">IF(E2=" ",0, VLOOKUP(D2, CropNutReq, 6)*E2)</f>
        <v>#N/A</v>
      </c>
      <c r="G2" s="85">
        <f t="shared" ref="G2:G58" si="1">IF(E2="",0,VLOOKUP(D2,CropNutReq,5)*E2)</f>
        <v>0</v>
      </c>
      <c r="H2" s="82"/>
      <c r="I2" s="82"/>
      <c r="J2" s="85" t="e">
        <f t="shared" ref="J2:J58" si="2">VLOOKUP(Z2, Bray, 3)</f>
        <v>#N/A</v>
      </c>
      <c r="K2" s="82"/>
      <c r="L2" s="85" t="e">
        <f t="shared" ref="L2:L58" si="3">IF(AD2=1, K2*10, K2*20)</f>
        <v>#N/A</v>
      </c>
      <c r="M2" s="82"/>
      <c r="N2" s="82"/>
      <c r="O2" s="85" t="e">
        <f t="shared" ref="O2:O58" si="4">VLOOKUP(C2, CropNutReq, 8)</f>
        <v>#N/A</v>
      </c>
      <c r="P2" s="85" t="e">
        <f t="shared" ref="P2:P58" si="5">F2-L2-M2-N2-O2</f>
        <v>#N/A</v>
      </c>
      <c r="Q2" s="86" t="str">
        <f t="shared" ref="Q2:Q58" si="6">IF(D2="","",IF(AD2=1, P2/$E$67,IF(AD2=2, P2/$D$67,"")))</f>
        <v/>
      </c>
      <c r="R2" s="86" t="e">
        <f t="shared" ref="R2:R58" si="7">Q2*B2</f>
        <v>#VALUE!</v>
      </c>
      <c r="S2" s="87" t="e">
        <f t="shared" ref="S2:S58" si="8">IF(AND(Y2= "NL", I2&lt;51), "", VLOOKUP(Z2, Bray, 7)*G2)</f>
        <v>#N/A</v>
      </c>
      <c r="T2" s="86" t="e">
        <f>IF(S2="","",S2/$G$68)</f>
        <v>#N/A</v>
      </c>
      <c r="U2" s="87" t="e">
        <f>IF(S2="","",T2*B2)</f>
        <v>#N/A</v>
      </c>
      <c r="V2" s="87" t="e">
        <f t="shared" ref="V2:V58" si="9">IF(S2="","",IF(AD2=1,T2*$E$67+L2+M2+N2+O2-F2, T2*$D$67+L2+M2+N2+O2-F2))</f>
        <v>#N/A</v>
      </c>
      <c r="W2" s="89" t="e">
        <f t="shared" ref="W2:W58" si="10">IF(R2&lt;U2, R2, U2)</f>
        <v>#VALUE!</v>
      </c>
      <c r="Y2" s="91" t="str">
        <f t="shared" ref="Y2:Y59" si="11">IF(D2="", "", VLOOKUP(D2, CropNutReq, 7))</f>
        <v/>
      </c>
      <c r="Z2" s="91" t="str">
        <f t="shared" ref="Z2:Z58" si="12">IF(AND(Y2="L", AA2=1),I2+1000,IF(AND(Y2="NL", AA2=1), I2+2000,IF(AND(Y2="L", AA2=2), I2+3000, IF(AND(Y2="NL", AA2=2), I2+4000, "FALSE"))))</f>
        <v>FALSE</v>
      </c>
      <c r="AA2" s="91" t="str">
        <f t="shared" ref="AA2:AA58" si="13">IF(OR(H2="VL",H2="L",H2="M"), 1, IF(OR(H2="H",H2="VH"), 2, ""))</f>
        <v/>
      </c>
      <c r="AD2" s="90" t="e">
        <f t="shared" ref="AD2:AD58" si="14">VLOOKUP(D2, CropNutReq, 11)</f>
        <v>#N/A</v>
      </c>
      <c r="AI2" s="90" t="str">
        <f t="shared" ref="AI2:AI58" si="15">IFERROR(VLOOKUP(D2,CropNutReq,2,FALSE),"")</f>
        <v/>
      </c>
      <c r="AN2" s="39" t="s">
        <v>46</v>
      </c>
      <c r="AO2" s="39" t="s">
        <v>47</v>
      </c>
      <c r="AP2" s="40"/>
      <c r="AQ2" s="98"/>
      <c r="AR2" s="98"/>
      <c r="AS2" s="98"/>
    </row>
    <row r="3" spans="1:46" s="3" customFormat="1" x14ac:dyDescent="0.25">
      <c r="A3" s="82"/>
      <c r="B3" s="82"/>
      <c r="C3" s="82"/>
      <c r="D3" s="82"/>
      <c r="E3" s="82"/>
      <c r="F3" s="85" t="e">
        <f t="shared" si="0"/>
        <v>#N/A</v>
      </c>
      <c r="G3" s="85">
        <f t="shared" si="1"/>
        <v>0</v>
      </c>
      <c r="H3" s="82"/>
      <c r="I3" s="82"/>
      <c r="J3" s="85" t="e">
        <f t="shared" si="2"/>
        <v>#N/A</v>
      </c>
      <c r="K3" s="82"/>
      <c r="L3" s="85" t="e">
        <f t="shared" si="3"/>
        <v>#N/A</v>
      </c>
      <c r="M3" s="82"/>
      <c r="N3" s="82"/>
      <c r="O3" s="85" t="e">
        <f t="shared" si="4"/>
        <v>#N/A</v>
      </c>
      <c r="P3" s="85" t="e">
        <f t="shared" si="5"/>
        <v>#N/A</v>
      </c>
      <c r="Q3" s="86" t="str">
        <f t="shared" si="6"/>
        <v/>
      </c>
      <c r="R3" s="86" t="e">
        <f t="shared" si="7"/>
        <v>#VALUE!</v>
      </c>
      <c r="S3" s="87" t="e">
        <f t="shared" si="8"/>
        <v>#N/A</v>
      </c>
      <c r="T3" s="86" t="e">
        <f t="shared" ref="T3:T58" si="16">IF(S3="","",S3/$G$68)</f>
        <v>#N/A</v>
      </c>
      <c r="U3" s="87" t="e">
        <f t="shared" ref="U3:U58" si="17">IF(S3="","",T3*B3)</f>
        <v>#N/A</v>
      </c>
      <c r="V3" s="87" t="e">
        <f t="shared" si="9"/>
        <v>#N/A</v>
      </c>
      <c r="W3" s="89" t="e">
        <f t="shared" si="10"/>
        <v>#VALUE!</v>
      </c>
      <c r="Y3" s="91" t="str">
        <f t="shared" si="11"/>
        <v/>
      </c>
      <c r="Z3" s="91" t="str">
        <f t="shared" si="12"/>
        <v>FALSE</v>
      </c>
      <c r="AA3" s="91" t="str">
        <f t="shared" si="13"/>
        <v/>
      </c>
      <c r="AD3" s="90" t="e">
        <f t="shared" si="14"/>
        <v>#N/A</v>
      </c>
      <c r="AI3" s="90" t="str">
        <f t="shared" si="15"/>
        <v/>
      </c>
      <c r="AN3" s="39" t="s">
        <v>49</v>
      </c>
      <c r="AO3" s="39" t="s">
        <v>50</v>
      </c>
      <c r="AP3" s="41" t="s">
        <v>59</v>
      </c>
      <c r="AQ3" s="98" t="s">
        <v>64</v>
      </c>
      <c r="AR3" s="98"/>
      <c r="AS3" s="98"/>
      <c r="AT3" s="3" t="s">
        <v>62</v>
      </c>
    </row>
    <row r="4" spans="1:46" s="3" customFormat="1" x14ac:dyDescent="0.25">
      <c r="A4" s="82"/>
      <c r="B4" s="82"/>
      <c r="C4" s="82"/>
      <c r="D4" s="82"/>
      <c r="E4" s="82"/>
      <c r="F4" s="85" t="e">
        <f t="shared" si="0"/>
        <v>#N/A</v>
      </c>
      <c r="G4" s="85">
        <f t="shared" si="1"/>
        <v>0</v>
      </c>
      <c r="H4" s="82"/>
      <c r="I4" s="82"/>
      <c r="J4" s="85" t="e">
        <f t="shared" si="2"/>
        <v>#N/A</v>
      </c>
      <c r="K4" s="82"/>
      <c r="L4" s="85" t="e">
        <f t="shared" si="3"/>
        <v>#N/A</v>
      </c>
      <c r="M4" s="82"/>
      <c r="N4" s="82"/>
      <c r="O4" s="85" t="e">
        <f t="shared" si="4"/>
        <v>#N/A</v>
      </c>
      <c r="P4" s="85" t="e">
        <f t="shared" si="5"/>
        <v>#N/A</v>
      </c>
      <c r="Q4" s="86" t="str">
        <f t="shared" si="6"/>
        <v/>
      </c>
      <c r="R4" s="86" t="e">
        <f t="shared" si="7"/>
        <v>#VALUE!</v>
      </c>
      <c r="S4" s="87" t="e">
        <f t="shared" si="8"/>
        <v>#N/A</v>
      </c>
      <c r="T4" s="86" t="e">
        <f t="shared" si="16"/>
        <v>#N/A</v>
      </c>
      <c r="U4" s="87" t="e">
        <f t="shared" si="17"/>
        <v>#N/A</v>
      </c>
      <c r="V4" s="87" t="e">
        <f t="shared" si="9"/>
        <v>#N/A</v>
      </c>
      <c r="W4" s="89" t="e">
        <f t="shared" si="10"/>
        <v>#VALUE!</v>
      </c>
      <c r="Y4" s="91" t="str">
        <f t="shared" si="11"/>
        <v/>
      </c>
      <c r="Z4" s="91" t="str">
        <f t="shared" si="12"/>
        <v>FALSE</v>
      </c>
      <c r="AA4" s="91" t="str">
        <f t="shared" si="13"/>
        <v/>
      </c>
      <c r="AD4" s="90" t="e">
        <f t="shared" si="14"/>
        <v>#N/A</v>
      </c>
      <c r="AI4" s="90" t="str">
        <f t="shared" si="15"/>
        <v/>
      </c>
      <c r="AN4" s="39" t="s">
        <v>51</v>
      </c>
      <c r="AO4" s="39" t="s">
        <v>52</v>
      </c>
      <c r="AP4" s="41" t="s">
        <v>59</v>
      </c>
      <c r="AQ4" s="98" t="s">
        <v>65</v>
      </c>
      <c r="AR4" s="98"/>
      <c r="AS4" s="98"/>
      <c r="AT4" s="3" t="s">
        <v>63</v>
      </c>
    </row>
    <row r="5" spans="1:46" s="3" customFormat="1" x14ac:dyDescent="0.25">
      <c r="A5" s="82"/>
      <c r="B5" s="82"/>
      <c r="C5" s="82"/>
      <c r="D5" s="82"/>
      <c r="E5" s="82"/>
      <c r="F5" s="85" t="e">
        <f t="shared" si="0"/>
        <v>#N/A</v>
      </c>
      <c r="G5" s="85">
        <f t="shared" si="1"/>
        <v>0</v>
      </c>
      <c r="H5" s="82"/>
      <c r="I5" s="82"/>
      <c r="J5" s="85" t="e">
        <f t="shared" si="2"/>
        <v>#N/A</v>
      </c>
      <c r="K5" s="82"/>
      <c r="L5" s="85" t="e">
        <f t="shared" si="3"/>
        <v>#N/A</v>
      </c>
      <c r="M5" s="82"/>
      <c r="N5" s="82"/>
      <c r="O5" s="85" t="e">
        <f t="shared" si="4"/>
        <v>#N/A</v>
      </c>
      <c r="P5" s="85" t="e">
        <f t="shared" si="5"/>
        <v>#N/A</v>
      </c>
      <c r="Q5" s="86" t="str">
        <f t="shared" si="6"/>
        <v/>
      </c>
      <c r="R5" s="86" t="e">
        <f t="shared" si="7"/>
        <v>#VALUE!</v>
      </c>
      <c r="S5" s="87" t="e">
        <f t="shared" si="8"/>
        <v>#N/A</v>
      </c>
      <c r="T5" s="86" t="e">
        <f t="shared" si="16"/>
        <v>#N/A</v>
      </c>
      <c r="U5" s="87" t="e">
        <f t="shared" si="17"/>
        <v>#N/A</v>
      </c>
      <c r="V5" s="87" t="e">
        <f t="shared" si="9"/>
        <v>#N/A</v>
      </c>
      <c r="W5" s="89" t="e">
        <f t="shared" si="10"/>
        <v>#VALUE!</v>
      </c>
      <c r="Y5" s="91" t="str">
        <f t="shared" si="11"/>
        <v/>
      </c>
      <c r="Z5" s="91" t="str">
        <f t="shared" si="12"/>
        <v>FALSE</v>
      </c>
      <c r="AA5" s="91" t="str">
        <f t="shared" si="13"/>
        <v/>
      </c>
      <c r="AD5" s="90" t="e">
        <f t="shared" si="14"/>
        <v>#N/A</v>
      </c>
      <c r="AI5" s="90" t="str">
        <f t="shared" si="15"/>
        <v/>
      </c>
      <c r="AN5" s="99" t="s">
        <v>53</v>
      </c>
      <c r="AO5" s="99" t="s">
        <v>54</v>
      </c>
      <c r="AP5" s="41" t="s">
        <v>60</v>
      </c>
      <c r="AQ5" s="98" t="s">
        <v>64</v>
      </c>
      <c r="AR5" s="98"/>
      <c r="AS5" s="98"/>
    </row>
    <row r="6" spans="1:46" s="3" customFormat="1" x14ac:dyDescent="0.25">
      <c r="A6" s="82"/>
      <c r="B6" s="82"/>
      <c r="C6" s="82"/>
      <c r="D6" s="82"/>
      <c r="E6" s="82"/>
      <c r="F6" s="85" t="e">
        <f t="shared" si="0"/>
        <v>#N/A</v>
      </c>
      <c r="G6" s="85">
        <f t="shared" si="1"/>
        <v>0</v>
      </c>
      <c r="H6" s="82"/>
      <c r="I6" s="82"/>
      <c r="J6" s="85" t="e">
        <f t="shared" si="2"/>
        <v>#N/A</v>
      </c>
      <c r="K6" s="82"/>
      <c r="L6" s="85" t="e">
        <f t="shared" si="3"/>
        <v>#N/A</v>
      </c>
      <c r="M6" s="82"/>
      <c r="N6" s="82"/>
      <c r="O6" s="85" t="e">
        <f t="shared" si="4"/>
        <v>#N/A</v>
      </c>
      <c r="P6" s="85" t="e">
        <f t="shared" si="5"/>
        <v>#N/A</v>
      </c>
      <c r="Q6" s="86" t="str">
        <f t="shared" si="6"/>
        <v/>
      </c>
      <c r="R6" s="86" t="e">
        <f t="shared" si="7"/>
        <v>#VALUE!</v>
      </c>
      <c r="S6" s="87" t="e">
        <f t="shared" si="8"/>
        <v>#N/A</v>
      </c>
      <c r="T6" s="86" t="e">
        <f t="shared" si="16"/>
        <v>#N/A</v>
      </c>
      <c r="U6" s="87" t="e">
        <f t="shared" si="17"/>
        <v>#N/A</v>
      </c>
      <c r="V6" s="87" t="e">
        <f t="shared" si="9"/>
        <v>#N/A</v>
      </c>
      <c r="W6" s="89" t="e">
        <f t="shared" si="10"/>
        <v>#VALUE!</v>
      </c>
      <c r="Y6" s="91" t="str">
        <f t="shared" si="11"/>
        <v/>
      </c>
      <c r="Z6" s="91" t="str">
        <f t="shared" si="12"/>
        <v>FALSE</v>
      </c>
      <c r="AA6" s="91" t="str">
        <f t="shared" si="13"/>
        <v/>
      </c>
      <c r="AD6" s="90" t="e">
        <f t="shared" si="14"/>
        <v>#N/A</v>
      </c>
      <c r="AI6" s="90" t="str">
        <f t="shared" si="15"/>
        <v/>
      </c>
      <c r="AN6" s="99"/>
      <c r="AO6" s="99"/>
      <c r="AP6" s="41" t="s">
        <v>61</v>
      </c>
      <c r="AQ6" s="98" t="s">
        <v>66</v>
      </c>
      <c r="AR6" s="98"/>
      <c r="AS6" s="98"/>
    </row>
    <row r="7" spans="1:46" s="3" customFormat="1" x14ac:dyDescent="0.25">
      <c r="A7" s="82"/>
      <c r="B7" s="82"/>
      <c r="C7" s="82"/>
      <c r="D7" s="82"/>
      <c r="E7" s="82"/>
      <c r="F7" s="85" t="e">
        <f t="shared" si="0"/>
        <v>#N/A</v>
      </c>
      <c r="G7" s="85">
        <f t="shared" si="1"/>
        <v>0</v>
      </c>
      <c r="H7" s="82"/>
      <c r="I7" s="83"/>
      <c r="J7" s="85" t="e">
        <f t="shared" si="2"/>
        <v>#N/A</v>
      </c>
      <c r="K7" s="82"/>
      <c r="L7" s="85" t="e">
        <f t="shared" si="3"/>
        <v>#N/A</v>
      </c>
      <c r="M7" s="82"/>
      <c r="N7" s="82"/>
      <c r="O7" s="85" t="e">
        <f t="shared" si="4"/>
        <v>#N/A</v>
      </c>
      <c r="P7" s="85" t="e">
        <f t="shared" si="5"/>
        <v>#N/A</v>
      </c>
      <c r="Q7" s="86" t="str">
        <f t="shared" si="6"/>
        <v/>
      </c>
      <c r="R7" s="86" t="e">
        <f t="shared" si="7"/>
        <v>#VALUE!</v>
      </c>
      <c r="S7" s="87" t="e">
        <f t="shared" si="8"/>
        <v>#N/A</v>
      </c>
      <c r="T7" s="86" t="e">
        <f t="shared" si="16"/>
        <v>#N/A</v>
      </c>
      <c r="U7" s="87" t="e">
        <f t="shared" si="17"/>
        <v>#N/A</v>
      </c>
      <c r="V7" s="87" t="e">
        <f t="shared" si="9"/>
        <v>#N/A</v>
      </c>
      <c r="W7" s="89" t="e">
        <f t="shared" si="10"/>
        <v>#VALUE!</v>
      </c>
      <c r="Y7" s="91" t="str">
        <f t="shared" si="11"/>
        <v/>
      </c>
      <c r="Z7" s="91" t="str">
        <f t="shared" si="12"/>
        <v>FALSE</v>
      </c>
      <c r="AA7" s="91" t="str">
        <f t="shared" si="13"/>
        <v/>
      </c>
      <c r="AD7" s="90" t="e">
        <f t="shared" si="14"/>
        <v>#N/A</v>
      </c>
      <c r="AI7" s="90" t="str">
        <f t="shared" si="15"/>
        <v/>
      </c>
      <c r="AN7" s="99" t="s">
        <v>55</v>
      </c>
      <c r="AO7" s="99" t="s">
        <v>56</v>
      </c>
      <c r="AP7" s="41" t="s">
        <v>60</v>
      </c>
      <c r="AQ7" s="98" t="s">
        <v>64</v>
      </c>
      <c r="AR7" s="98"/>
      <c r="AS7" s="98"/>
    </row>
    <row r="8" spans="1:46" s="3" customFormat="1" x14ac:dyDescent="0.25">
      <c r="A8" s="82"/>
      <c r="B8" s="82"/>
      <c r="C8" s="82"/>
      <c r="D8" s="82"/>
      <c r="E8" s="82"/>
      <c r="F8" s="85" t="e">
        <f t="shared" si="0"/>
        <v>#N/A</v>
      </c>
      <c r="G8" s="85">
        <f t="shared" si="1"/>
        <v>0</v>
      </c>
      <c r="H8" s="82"/>
      <c r="I8" s="82"/>
      <c r="J8" s="85" t="e">
        <f t="shared" si="2"/>
        <v>#N/A</v>
      </c>
      <c r="K8" s="82"/>
      <c r="L8" s="85" t="e">
        <f t="shared" si="3"/>
        <v>#N/A</v>
      </c>
      <c r="M8" s="82"/>
      <c r="N8" s="82"/>
      <c r="O8" s="85" t="e">
        <f t="shared" si="4"/>
        <v>#N/A</v>
      </c>
      <c r="P8" s="85" t="e">
        <f t="shared" si="5"/>
        <v>#N/A</v>
      </c>
      <c r="Q8" s="86" t="str">
        <f t="shared" si="6"/>
        <v/>
      </c>
      <c r="R8" s="86" t="e">
        <f t="shared" si="7"/>
        <v>#VALUE!</v>
      </c>
      <c r="S8" s="87" t="e">
        <f t="shared" si="8"/>
        <v>#N/A</v>
      </c>
      <c r="T8" s="86" t="e">
        <f t="shared" si="16"/>
        <v>#N/A</v>
      </c>
      <c r="U8" s="87" t="e">
        <f t="shared" si="17"/>
        <v>#N/A</v>
      </c>
      <c r="V8" s="87" t="e">
        <f t="shared" si="9"/>
        <v>#N/A</v>
      </c>
      <c r="W8" s="89" t="e">
        <f t="shared" si="10"/>
        <v>#VALUE!</v>
      </c>
      <c r="Y8" s="91" t="str">
        <f t="shared" si="11"/>
        <v/>
      </c>
      <c r="Z8" s="91" t="str">
        <f t="shared" si="12"/>
        <v>FALSE</v>
      </c>
      <c r="AA8" s="91" t="str">
        <f t="shared" si="13"/>
        <v/>
      </c>
      <c r="AD8" s="90" t="e">
        <f t="shared" si="14"/>
        <v>#N/A</v>
      </c>
      <c r="AI8" s="90" t="str">
        <f t="shared" si="15"/>
        <v/>
      </c>
      <c r="AN8" s="99"/>
      <c r="AO8" s="99"/>
      <c r="AP8" s="41" t="s">
        <v>61</v>
      </c>
      <c r="AQ8" s="98" t="s">
        <v>67</v>
      </c>
      <c r="AR8" s="98"/>
      <c r="AS8" s="98"/>
    </row>
    <row r="9" spans="1:46" s="3" customFormat="1" x14ac:dyDescent="0.25">
      <c r="A9" s="82"/>
      <c r="B9" s="82"/>
      <c r="C9" s="82"/>
      <c r="D9" s="82"/>
      <c r="E9" s="82"/>
      <c r="F9" s="85" t="e">
        <f t="shared" si="0"/>
        <v>#N/A</v>
      </c>
      <c r="G9" s="85">
        <f t="shared" si="1"/>
        <v>0</v>
      </c>
      <c r="H9" s="82"/>
      <c r="I9" s="82"/>
      <c r="J9" s="85" t="e">
        <f t="shared" si="2"/>
        <v>#N/A</v>
      </c>
      <c r="K9" s="82"/>
      <c r="L9" s="85" t="e">
        <f t="shared" si="3"/>
        <v>#N/A</v>
      </c>
      <c r="M9" s="82"/>
      <c r="N9" s="82"/>
      <c r="O9" s="85" t="e">
        <f t="shared" si="4"/>
        <v>#N/A</v>
      </c>
      <c r="P9" s="85" t="e">
        <f t="shared" si="5"/>
        <v>#N/A</v>
      </c>
      <c r="Q9" s="86" t="str">
        <f t="shared" si="6"/>
        <v/>
      </c>
      <c r="R9" s="86" t="e">
        <f t="shared" si="7"/>
        <v>#VALUE!</v>
      </c>
      <c r="S9" s="87" t="e">
        <f t="shared" si="8"/>
        <v>#N/A</v>
      </c>
      <c r="T9" s="86" t="e">
        <f t="shared" si="16"/>
        <v>#N/A</v>
      </c>
      <c r="U9" s="87" t="e">
        <f t="shared" si="17"/>
        <v>#N/A</v>
      </c>
      <c r="V9" s="87" t="e">
        <f t="shared" si="9"/>
        <v>#N/A</v>
      </c>
      <c r="W9" s="89" t="e">
        <f t="shared" si="10"/>
        <v>#VALUE!</v>
      </c>
      <c r="Y9" s="91" t="str">
        <f t="shared" si="11"/>
        <v/>
      </c>
      <c r="Z9" s="91" t="str">
        <f t="shared" si="12"/>
        <v>FALSE</v>
      </c>
      <c r="AA9" s="91" t="str">
        <f t="shared" si="13"/>
        <v/>
      </c>
      <c r="AD9" s="90" t="e">
        <f t="shared" si="14"/>
        <v>#N/A</v>
      </c>
      <c r="AI9" s="90" t="str">
        <f t="shared" si="15"/>
        <v/>
      </c>
      <c r="AN9" s="99" t="s">
        <v>57</v>
      </c>
      <c r="AO9" s="99" t="s">
        <v>58</v>
      </c>
      <c r="AP9" s="41" t="s">
        <v>60</v>
      </c>
      <c r="AQ9" s="98" t="s">
        <v>66</v>
      </c>
      <c r="AR9" s="98"/>
      <c r="AS9" s="98"/>
    </row>
    <row r="10" spans="1:46" s="3" customFormat="1" x14ac:dyDescent="0.25">
      <c r="A10" s="82"/>
      <c r="B10" s="82"/>
      <c r="C10" s="82"/>
      <c r="D10" s="82"/>
      <c r="E10" s="82"/>
      <c r="F10" s="85" t="e">
        <f t="shared" si="0"/>
        <v>#N/A</v>
      </c>
      <c r="G10" s="85">
        <f t="shared" si="1"/>
        <v>0</v>
      </c>
      <c r="H10" s="82"/>
      <c r="I10" s="82"/>
      <c r="J10" s="85" t="e">
        <f t="shared" si="2"/>
        <v>#N/A</v>
      </c>
      <c r="K10" s="82"/>
      <c r="L10" s="85" t="e">
        <f t="shared" si="3"/>
        <v>#N/A</v>
      </c>
      <c r="M10" s="82"/>
      <c r="N10" s="82"/>
      <c r="O10" s="85" t="e">
        <f t="shared" si="4"/>
        <v>#N/A</v>
      </c>
      <c r="P10" s="85" t="e">
        <f t="shared" si="5"/>
        <v>#N/A</v>
      </c>
      <c r="Q10" s="86" t="str">
        <f t="shared" si="6"/>
        <v/>
      </c>
      <c r="R10" s="86" t="e">
        <f t="shared" si="7"/>
        <v>#VALUE!</v>
      </c>
      <c r="S10" s="87" t="e">
        <f t="shared" si="8"/>
        <v>#N/A</v>
      </c>
      <c r="T10" s="86" t="e">
        <f t="shared" si="16"/>
        <v>#N/A</v>
      </c>
      <c r="U10" s="87" t="e">
        <f t="shared" si="17"/>
        <v>#N/A</v>
      </c>
      <c r="V10" s="87" t="e">
        <f t="shared" si="9"/>
        <v>#N/A</v>
      </c>
      <c r="W10" s="89" t="e">
        <f t="shared" si="10"/>
        <v>#VALUE!</v>
      </c>
      <c r="Y10" s="91" t="str">
        <f t="shared" si="11"/>
        <v/>
      </c>
      <c r="Z10" s="91" t="str">
        <f t="shared" si="12"/>
        <v>FALSE</v>
      </c>
      <c r="AA10" s="91" t="str">
        <f t="shared" si="13"/>
        <v/>
      </c>
      <c r="AD10" s="90" t="e">
        <f t="shared" si="14"/>
        <v>#N/A</v>
      </c>
      <c r="AI10" s="90" t="str">
        <f t="shared" si="15"/>
        <v/>
      </c>
      <c r="AN10" s="99"/>
      <c r="AO10" s="99"/>
      <c r="AP10" s="41" t="s">
        <v>61</v>
      </c>
      <c r="AQ10" s="98" t="s">
        <v>67</v>
      </c>
      <c r="AR10" s="98"/>
      <c r="AS10" s="98"/>
    </row>
    <row r="11" spans="1:46" s="3" customFormat="1" x14ac:dyDescent="0.25">
      <c r="A11" s="82"/>
      <c r="B11" s="82"/>
      <c r="C11" s="82"/>
      <c r="D11" s="82"/>
      <c r="E11" s="82"/>
      <c r="F11" s="85" t="e">
        <f t="shared" si="0"/>
        <v>#N/A</v>
      </c>
      <c r="G11" s="85">
        <f t="shared" si="1"/>
        <v>0</v>
      </c>
      <c r="H11" s="82"/>
      <c r="I11" s="82"/>
      <c r="J11" s="85" t="e">
        <f t="shared" si="2"/>
        <v>#N/A</v>
      </c>
      <c r="K11" s="82"/>
      <c r="L11" s="85" t="e">
        <f t="shared" si="3"/>
        <v>#N/A</v>
      </c>
      <c r="M11" s="82"/>
      <c r="N11" s="82"/>
      <c r="O11" s="85" t="e">
        <f t="shared" si="4"/>
        <v>#N/A</v>
      </c>
      <c r="P11" s="85" t="e">
        <f t="shared" si="5"/>
        <v>#N/A</v>
      </c>
      <c r="Q11" s="86" t="str">
        <f t="shared" si="6"/>
        <v/>
      </c>
      <c r="R11" s="86" t="e">
        <f t="shared" si="7"/>
        <v>#VALUE!</v>
      </c>
      <c r="S11" s="87" t="e">
        <f t="shared" si="8"/>
        <v>#N/A</v>
      </c>
      <c r="T11" s="86" t="e">
        <f t="shared" si="16"/>
        <v>#N/A</v>
      </c>
      <c r="U11" s="87" t="e">
        <f t="shared" si="17"/>
        <v>#N/A</v>
      </c>
      <c r="V11" s="87" t="e">
        <f t="shared" si="9"/>
        <v>#N/A</v>
      </c>
      <c r="W11" s="89" t="e">
        <f t="shared" si="10"/>
        <v>#VALUE!</v>
      </c>
      <c r="Y11" s="91" t="str">
        <f t="shared" si="11"/>
        <v/>
      </c>
      <c r="Z11" s="91" t="str">
        <f t="shared" si="12"/>
        <v>FALSE</v>
      </c>
      <c r="AA11" s="91" t="str">
        <f t="shared" si="13"/>
        <v/>
      </c>
      <c r="AD11" s="90" t="e">
        <f t="shared" si="14"/>
        <v>#N/A</v>
      </c>
      <c r="AI11" s="90" t="str">
        <f t="shared" si="15"/>
        <v/>
      </c>
    </row>
    <row r="12" spans="1:46" s="3" customFormat="1" x14ac:dyDescent="0.25">
      <c r="A12" s="82"/>
      <c r="B12" s="82"/>
      <c r="C12" s="82"/>
      <c r="D12" s="82"/>
      <c r="E12" s="82"/>
      <c r="F12" s="85" t="e">
        <f t="shared" si="0"/>
        <v>#N/A</v>
      </c>
      <c r="G12" s="85">
        <f t="shared" si="1"/>
        <v>0</v>
      </c>
      <c r="H12" s="82"/>
      <c r="I12" s="82"/>
      <c r="J12" s="85" t="e">
        <f t="shared" si="2"/>
        <v>#N/A</v>
      </c>
      <c r="K12" s="82"/>
      <c r="L12" s="85" t="e">
        <f t="shared" si="3"/>
        <v>#N/A</v>
      </c>
      <c r="M12" s="82"/>
      <c r="N12" s="82"/>
      <c r="O12" s="85" t="e">
        <f t="shared" si="4"/>
        <v>#N/A</v>
      </c>
      <c r="P12" s="85" t="e">
        <f t="shared" si="5"/>
        <v>#N/A</v>
      </c>
      <c r="Q12" s="86" t="str">
        <f t="shared" si="6"/>
        <v/>
      </c>
      <c r="R12" s="86" t="e">
        <f t="shared" si="7"/>
        <v>#VALUE!</v>
      </c>
      <c r="S12" s="87" t="e">
        <f t="shared" si="8"/>
        <v>#N/A</v>
      </c>
      <c r="T12" s="86" t="e">
        <f t="shared" si="16"/>
        <v>#N/A</v>
      </c>
      <c r="U12" s="87" t="e">
        <f t="shared" si="17"/>
        <v>#N/A</v>
      </c>
      <c r="V12" s="87" t="e">
        <f t="shared" si="9"/>
        <v>#N/A</v>
      </c>
      <c r="W12" s="89" t="e">
        <f t="shared" si="10"/>
        <v>#VALUE!</v>
      </c>
      <c r="Y12" s="91" t="str">
        <f t="shared" si="11"/>
        <v/>
      </c>
      <c r="Z12" s="91" t="str">
        <f t="shared" si="12"/>
        <v>FALSE</v>
      </c>
      <c r="AA12" s="91" t="str">
        <f t="shared" si="13"/>
        <v/>
      </c>
      <c r="AD12" s="90" t="e">
        <f t="shared" si="14"/>
        <v>#N/A</v>
      </c>
      <c r="AI12" s="90" t="str">
        <f t="shared" si="15"/>
        <v/>
      </c>
    </row>
    <row r="13" spans="1:46" s="3" customFormat="1" x14ac:dyDescent="0.25">
      <c r="A13" s="82"/>
      <c r="B13" s="82"/>
      <c r="C13" s="82"/>
      <c r="D13" s="84"/>
      <c r="E13" s="82"/>
      <c r="F13" s="85" t="e">
        <f t="shared" si="0"/>
        <v>#N/A</v>
      </c>
      <c r="G13" s="85">
        <f t="shared" si="1"/>
        <v>0</v>
      </c>
      <c r="H13" s="82"/>
      <c r="I13" s="82"/>
      <c r="J13" s="85" t="e">
        <f t="shared" si="2"/>
        <v>#N/A</v>
      </c>
      <c r="K13" s="82"/>
      <c r="L13" s="85" t="e">
        <f t="shared" si="3"/>
        <v>#N/A</v>
      </c>
      <c r="M13" s="82"/>
      <c r="N13" s="82"/>
      <c r="O13" s="85" t="e">
        <f t="shared" si="4"/>
        <v>#N/A</v>
      </c>
      <c r="P13" s="85" t="e">
        <f t="shared" si="5"/>
        <v>#N/A</v>
      </c>
      <c r="Q13" s="86" t="str">
        <f t="shared" si="6"/>
        <v/>
      </c>
      <c r="R13" s="86" t="e">
        <f t="shared" si="7"/>
        <v>#VALUE!</v>
      </c>
      <c r="S13" s="87" t="e">
        <f t="shared" si="8"/>
        <v>#N/A</v>
      </c>
      <c r="T13" s="86" t="e">
        <f t="shared" si="16"/>
        <v>#N/A</v>
      </c>
      <c r="U13" s="87" t="e">
        <f t="shared" si="17"/>
        <v>#N/A</v>
      </c>
      <c r="V13" s="87" t="e">
        <f t="shared" si="9"/>
        <v>#N/A</v>
      </c>
      <c r="W13" s="89" t="e">
        <f t="shared" si="10"/>
        <v>#VALUE!</v>
      </c>
      <c r="Y13" s="91" t="str">
        <f t="shared" si="11"/>
        <v/>
      </c>
      <c r="Z13" s="91" t="str">
        <f t="shared" si="12"/>
        <v>FALSE</v>
      </c>
      <c r="AA13" s="91" t="str">
        <f t="shared" si="13"/>
        <v/>
      </c>
      <c r="AD13" s="90" t="e">
        <f t="shared" si="14"/>
        <v>#N/A</v>
      </c>
      <c r="AI13" s="90" t="str">
        <f t="shared" si="15"/>
        <v/>
      </c>
    </row>
    <row r="14" spans="1:46" s="3" customFormat="1" x14ac:dyDescent="0.25">
      <c r="A14" s="82"/>
      <c r="B14" s="82"/>
      <c r="C14" s="82"/>
      <c r="D14" s="82"/>
      <c r="E14" s="82"/>
      <c r="F14" s="85" t="e">
        <f t="shared" si="0"/>
        <v>#N/A</v>
      </c>
      <c r="G14" s="85">
        <f t="shared" si="1"/>
        <v>0</v>
      </c>
      <c r="H14" s="82"/>
      <c r="I14" s="82"/>
      <c r="J14" s="85" t="e">
        <f t="shared" si="2"/>
        <v>#N/A</v>
      </c>
      <c r="K14" s="82"/>
      <c r="L14" s="85" t="e">
        <f t="shared" si="3"/>
        <v>#N/A</v>
      </c>
      <c r="M14" s="82"/>
      <c r="N14" s="82"/>
      <c r="O14" s="85" t="e">
        <f t="shared" si="4"/>
        <v>#N/A</v>
      </c>
      <c r="P14" s="85" t="e">
        <f t="shared" si="5"/>
        <v>#N/A</v>
      </c>
      <c r="Q14" s="86" t="str">
        <f t="shared" si="6"/>
        <v/>
      </c>
      <c r="R14" s="86" t="e">
        <f t="shared" si="7"/>
        <v>#VALUE!</v>
      </c>
      <c r="S14" s="87" t="e">
        <f t="shared" si="8"/>
        <v>#N/A</v>
      </c>
      <c r="T14" s="86" t="e">
        <f t="shared" si="16"/>
        <v>#N/A</v>
      </c>
      <c r="U14" s="87" t="e">
        <f t="shared" si="17"/>
        <v>#N/A</v>
      </c>
      <c r="V14" s="87" t="e">
        <f t="shared" si="9"/>
        <v>#N/A</v>
      </c>
      <c r="W14" s="89" t="e">
        <f t="shared" si="10"/>
        <v>#VALUE!</v>
      </c>
      <c r="Y14" s="91" t="str">
        <f t="shared" si="11"/>
        <v/>
      </c>
      <c r="Z14" s="91" t="str">
        <f t="shared" si="12"/>
        <v>FALSE</v>
      </c>
      <c r="AA14" s="91" t="str">
        <f t="shared" si="13"/>
        <v/>
      </c>
      <c r="AD14" s="90" t="e">
        <f t="shared" si="14"/>
        <v>#N/A</v>
      </c>
      <c r="AI14" s="90" t="str">
        <f t="shared" si="15"/>
        <v/>
      </c>
    </row>
    <row r="15" spans="1:46" s="3" customFormat="1" x14ac:dyDescent="0.25">
      <c r="A15" s="82"/>
      <c r="B15" s="82"/>
      <c r="C15" s="82"/>
      <c r="D15" s="82"/>
      <c r="E15" s="82"/>
      <c r="F15" s="85" t="e">
        <f t="shared" si="0"/>
        <v>#N/A</v>
      </c>
      <c r="G15" s="85">
        <f t="shared" si="1"/>
        <v>0</v>
      </c>
      <c r="H15" s="82"/>
      <c r="I15" s="82"/>
      <c r="J15" s="85" t="e">
        <f t="shared" si="2"/>
        <v>#N/A</v>
      </c>
      <c r="K15" s="82"/>
      <c r="L15" s="85" t="e">
        <f t="shared" si="3"/>
        <v>#N/A</v>
      </c>
      <c r="M15" s="82"/>
      <c r="N15" s="82"/>
      <c r="O15" s="85" t="e">
        <f t="shared" si="4"/>
        <v>#N/A</v>
      </c>
      <c r="P15" s="85" t="e">
        <f t="shared" si="5"/>
        <v>#N/A</v>
      </c>
      <c r="Q15" s="86" t="str">
        <f t="shared" si="6"/>
        <v/>
      </c>
      <c r="R15" s="86" t="e">
        <f t="shared" si="7"/>
        <v>#VALUE!</v>
      </c>
      <c r="S15" s="87" t="e">
        <f t="shared" si="8"/>
        <v>#N/A</v>
      </c>
      <c r="T15" s="86" t="e">
        <f t="shared" si="16"/>
        <v>#N/A</v>
      </c>
      <c r="U15" s="87" t="e">
        <f t="shared" si="17"/>
        <v>#N/A</v>
      </c>
      <c r="V15" s="87" t="e">
        <f t="shared" si="9"/>
        <v>#N/A</v>
      </c>
      <c r="W15" s="89" t="e">
        <f t="shared" si="10"/>
        <v>#VALUE!</v>
      </c>
      <c r="Y15" s="91" t="str">
        <f t="shared" si="11"/>
        <v/>
      </c>
      <c r="Z15" s="91" t="str">
        <f t="shared" si="12"/>
        <v>FALSE</v>
      </c>
      <c r="AA15" s="91" t="str">
        <f t="shared" si="13"/>
        <v/>
      </c>
      <c r="AD15" s="90" t="e">
        <f t="shared" si="14"/>
        <v>#N/A</v>
      </c>
      <c r="AI15" s="90" t="str">
        <f t="shared" si="15"/>
        <v/>
      </c>
    </row>
    <row r="16" spans="1:46" s="3" customFormat="1" x14ac:dyDescent="0.25">
      <c r="A16" s="82"/>
      <c r="B16" s="82"/>
      <c r="C16" s="82"/>
      <c r="D16" s="82"/>
      <c r="E16" s="82"/>
      <c r="F16" s="85" t="e">
        <f t="shared" si="0"/>
        <v>#N/A</v>
      </c>
      <c r="G16" s="85">
        <f t="shared" si="1"/>
        <v>0</v>
      </c>
      <c r="H16" s="82"/>
      <c r="I16" s="82"/>
      <c r="J16" s="85" t="e">
        <f t="shared" si="2"/>
        <v>#N/A</v>
      </c>
      <c r="K16" s="82"/>
      <c r="L16" s="85" t="e">
        <f t="shared" si="3"/>
        <v>#N/A</v>
      </c>
      <c r="M16" s="82"/>
      <c r="N16" s="82"/>
      <c r="O16" s="85" t="e">
        <f t="shared" si="4"/>
        <v>#N/A</v>
      </c>
      <c r="P16" s="85" t="e">
        <f t="shared" si="5"/>
        <v>#N/A</v>
      </c>
      <c r="Q16" s="86" t="str">
        <f t="shared" si="6"/>
        <v/>
      </c>
      <c r="R16" s="86" t="e">
        <f t="shared" si="7"/>
        <v>#VALUE!</v>
      </c>
      <c r="S16" s="87" t="e">
        <f t="shared" si="8"/>
        <v>#N/A</v>
      </c>
      <c r="T16" s="86" t="e">
        <f t="shared" si="16"/>
        <v>#N/A</v>
      </c>
      <c r="U16" s="87" t="e">
        <f t="shared" si="17"/>
        <v>#N/A</v>
      </c>
      <c r="V16" s="87" t="e">
        <f t="shared" si="9"/>
        <v>#N/A</v>
      </c>
      <c r="W16" s="89" t="e">
        <f t="shared" si="10"/>
        <v>#VALUE!</v>
      </c>
      <c r="Y16" s="91" t="str">
        <f t="shared" si="11"/>
        <v/>
      </c>
      <c r="Z16" s="91" t="str">
        <f t="shared" si="12"/>
        <v>FALSE</v>
      </c>
      <c r="AA16" s="91" t="str">
        <f t="shared" si="13"/>
        <v/>
      </c>
      <c r="AD16" s="90" t="e">
        <f t="shared" si="14"/>
        <v>#N/A</v>
      </c>
      <c r="AI16" s="90" t="str">
        <f t="shared" si="15"/>
        <v/>
      </c>
    </row>
    <row r="17" spans="1:35" s="3" customFormat="1" x14ac:dyDescent="0.25">
      <c r="A17" s="82"/>
      <c r="B17" s="82"/>
      <c r="C17" s="82"/>
      <c r="D17" s="84"/>
      <c r="E17" s="82"/>
      <c r="F17" s="85" t="e">
        <f t="shared" si="0"/>
        <v>#N/A</v>
      </c>
      <c r="G17" s="85">
        <f t="shared" si="1"/>
        <v>0</v>
      </c>
      <c r="H17" s="82"/>
      <c r="I17" s="82"/>
      <c r="J17" s="85" t="e">
        <f t="shared" si="2"/>
        <v>#N/A</v>
      </c>
      <c r="K17" s="82"/>
      <c r="L17" s="85" t="e">
        <f t="shared" si="3"/>
        <v>#N/A</v>
      </c>
      <c r="M17" s="82"/>
      <c r="N17" s="82"/>
      <c r="O17" s="85" t="e">
        <f t="shared" si="4"/>
        <v>#N/A</v>
      </c>
      <c r="P17" s="85" t="e">
        <f t="shared" si="5"/>
        <v>#N/A</v>
      </c>
      <c r="Q17" s="86" t="str">
        <f t="shared" si="6"/>
        <v/>
      </c>
      <c r="R17" s="86" t="e">
        <f t="shared" si="7"/>
        <v>#VALUE!</v>
      </c>
      <c r="S17" s="87" t="e">
        <f t="shared" si="8"/>
        <v>#N/A</v>
      </c>
      <c r="T17" s="86" t="e">
        <f t="shared" si="16"/>
        <v>#N/A</v>
      </c>
      <c r="U17" s="87" t="e">
        <f t="shared" si="17"/>
        <v>#N/A</v>
      </c>
      <c r="V17" s="87" t="e">
        <f t="shared" si="9"/>
        <v>#N/A</v>
      </c>
      <c r="W17" s="89" t="e">
        <f t="shared" si="10"/>
        <v>#VALUE!</v>
      </c>
      <c r="Y17" s="91" t="str">
        <f t="shared" si="11"/>
        <v/>
      </c>
      <c r="Z17" s="91" t="str">
        <f t="shared" si="12"/>
        <v>FALSE</v>
      </c>
      <c r="AA17" s="91" t="str">
        <f t="shared" si="13"/>
        <v/>
      </c>
      <c r="AD17" s="90" t="e">
        <f t="shared" si="14"/>
        <v>#N/A</v>
      </c>
      <c r="AI17" s="90" t="str">
        <f t="shared" si="15"/>
        <v/>
      </c>
    </row>
    <row r="18" spans="1:35" s="3" customFormat="1" x14ac:dyDescent="0.25">
      <c r="A18" s="95"/>
      <c r="B18" s="82"/>
      <c r="C18" s="84"/>
      <c r="D18" s="84"/>
      <c r="E18" s="82"/>
      <c r="F18" s="85" t="e">
        <f t="shared" si="0"/>
        <v>#N/A</v>
      </c>
      <c r="G18" s="85">
        <f t="shared" si="1"/>
        <v>0</v>
      </c>
      <c r="H18" s="82"/>
      <c r="I18" s="82"/>
      <c r="J18" s="85" t="e">
        <f t="shared" si="2"/>
        <v>#N/A</v>
      </c>
      <c r="K18" s="82"/>
      <c r="L18" s="85" t="e">
        <f t="shared" si="3"/>
        <v>#N/A</v>
      </c>
      <c r="M18" s="82"/>
      <c r="N18" s="82"/>
      <c r="O18" s="85" t="e">
        <f t="shared" si="4"/>
        <v>#N/A</v>
      </c>
      <c r="P18" s="85" t="e">
        <f t="shared" si="5"/>
        <v>#N/A</v>
      </c>
      <c r="Q18" s="86" t="str">
        <f t="shared" si="6"/>
        <v/>
      </c>
      <c r="R18" s="86" t="e">
        <f t="shared" si="7"/>
        <v>#VALUE!</v>
      </c>
      <c r="S18" s="87" t="e">
        <f t="shared" si="8"/>
        <v>#N/A</v>
      </c>
      <c r="T18" s="86" t="e">
        <f t="shared" si="16"/>
        <v>#N/A</v>
      </c>
      <c r="U18" s="87" t="e">
        <f t="shared" si="17"/>
        <v>#N/A</v>
      </c>
      <c r="V18" s="87" t="e">
        <f t="shared" si="9"/>
        <v>#N/A</v>
      </c>
      <c r="W18" s="89" t="e">
        <f t="shared" si="10"/>
        <v>#VALUE!</v>
      </c>
      <c r="Y18" s="91" t="str">
        <f t="shared" si="11"/>
        <v/>
      </c>
      <c r="Z18" s="91" t="str">
        <f t="shared" si="12"/>
        <v>FALSE</v>
      </c>
      <c r="AA18" s="91" t="str">
        <f t="shared" si="13"/>
        <v/>
      </c>
      <c r="AD18" s="90" t="e">
        <f t="shared" si="14"/>
        <v>#N/A</v>
      </c>
      <c r="AI18" s="90" t="str">
        <f t="shared" si="15"/>
        <v/>
      </c>
    </row>
    <row r="19" spans="1:35" s="3" customFormat="1" x14ac:dyDescent="0.25">
      <c r="A19" s="82"/>
      <c r="B19" s="82"/>
      <c r="C19" s="82"/>
      <c r="D19" s="82"/>
      <c r="E19" s="82"/>
      <c r="F19" s="85" t="e">
        <f t="shared" si="0"/>
        <v>#N/A</v>
      </c>
      <c r="G19" s="85">
        <f t="shared" si="1"/>
        <v>0</v>
      </c>
      <c r="H19" s="82"/>
      <c r="I19" s="82"/>
      <c r="J19" s="85" t="e">
        <f t="shared" si="2"/>
        <v>#N/A</v>
      </c>
      <c r="K19" s="82"/>
      <c r="L19" s="85" t="e">
        <f t="shared" si="3"/>
        <v>#N/A</v>
      </c>
      <c r="M19" s="82"/>
      <c r="N19" s="82"/>
      <c r="O19" s="85" t="e">
        <f t="shared" si="4"/>
        <v>#N/A</v>
      </c>
      <c r="P19" s="85" t="e">
        <f t="shared" si="5"/>
        <v>#N/A</v>
      </c>
      <c r="Q19" s="86" t="str">
        <f t="shared" si="6"/>
        <v/>
      </c>
      <c r="R19" s="86" t="e">
        <f t="shared" si="7"/>
        <v>#VALUE!</v>
      </c>
      <c r="S19" s="87" t="e">
        <f t="shared" si="8"/>
        <v>#N/A</v>
      </c>
      <c r="T19" s="86" t="e">
        <f t="shared" si="16"/>
        <v>#N/A</v>
      </c>
      <c r="U19" s="87" t="e">
        <f t="shared" si="17"/>
        <v>#N/A</v>
      </c>
      <c r="V19" s="87" t="e">
        <f t="shared" si="9"/>
        <v>#N/A</v>
      </c>
      <c r="W19" s="89" t="e">
        <f t="shared" si="10"/>
        <v>#VALUE!</v>
      </c>
      <c r="Y19" s="91" t="str">
        <f t="shared" si="11"/>
        <v/>
      </c>
      <c r="Z19" s="91" t="str">
        <f t="shared" si="12"/>
        <v>FALSE</v>
      </c>
      <c r="AA19" s="91" t="str">
        <f t="shared" si="13"/>
        <v/>
      </c>
      <c r="AD19" s="90" t="e">
        <f t="shared" si="14"/>
        <v>#N/A</v>
      </c>
      <c r="AI19" s="90" t="str">
        <f t="shared" si="15"/>
        <v/>
      </c>
    </row>
    <row r="20" spans="1:35" s="3" customFormat="1" x14ac:dyDescent="0.25">
      <c r="A20" s="82"/>
      <c r="B20" s="82"/>
      <c r="C20" s="82"/>
      <c r="D20" s="84"/>
      <c r="E20" s="82"/>
      <c r="F20" s="85" t="e">
        <f t="shared" si="0"/>
        <v>#N/A</v>
      </c>
      <c r="G20" s="85">
        <f t="shared" si="1"/>
        <v>0</v>
      </c>
      <c r="H20" s="82"/>
      <c r="I20" s="82"/>
      <c r="J20" s="85" t="e">
        <f t="shared" si="2"/>
        <v>#N/A</v>
      </c>
      <c r="K20" s="82"/>
      <c r="L20" s="85" t="e">
        <f t="shared" si="3"/>
        <v>#N/A</v>
      </c>
      <c r="M20" s="82"/>
      <c r="N20" s="82"/>
      <c r="O20" s="85" t="e">
        <f t="shared" si="4"/>
        <v>#N/A</v>
      </c>
      <c r="P20" s="85" t="e">
        <f t="shared" si="5"/>
        <v>#N/A</v>
      </c>
      <c r="Q20" s="86" t="str">
        <f t="shared" si="6"/>
        <v/>
      </c>
      <c r="R20" s="86" t="e">
        <f t="shared" si="7"/>
        <v>#VALUE!</v>
      </c>
      <c r="S20" s="87" t="e">
        <f t="shared" si="8"/>
        <v>#N/A</v>
      </c>
      <c r="T20" s="86" t="e">
        <f t="shared" si="16"/>
        <v>#N/A</v>
      </c>
      <c r="U20" s="87" t="e">
        <f t="shared" si="17"/>
        <v>#N/A</v>
      </c>
      <c r="V20" s="87" t="e">
        <f t="shared" si="9"/>
        <v>#N/A</v>
      </c>
      <c r="W20" s="89" t="e">
        <f t="shared" si="10"/>
        <v>#VALUE!</v>
      </c>
      <c r="Y20" s="91" t="str">
        <f t="shared" si="11"/>
        <v/>
      </c>
      <c r="Z20" s="91" t="str">
        <f t="shared" si="12"/>
        <v>FALSE</v>
      </c>
      <c r="AA20" s="91" t="str">
        <f t="shared" si="13"/>
        <v/>
      </c>
      <c r="AD20" s="90" t="e">
        <f t="shared" si="14"/>
        <v>#N/A</v>
      </c>
      <c r="AI20" s="90" t="str">
        <f t="shared" si="15"/>
        <v/>
      </c>
    </row>
    <row r="21" spans="1:35" s="3" customFormat="1" x14ac:dyDescent="0.25">
      <c r="A21" s="82"/>
      <c r="B21" s="82"/>
      <c r="C21" s="84"/>
      <c r="D21" s="84"/>
      <c r="E21" s="82"/>
      <c r="F21" s="85" t="e">
        <f t="shared" si="0"/>
        <v>#N/A</v>
      </c>
      <c r="G21" s="85">
        <f t="shared" si="1"/>
        <v>0</v>
      </c>
      <c r="H21" s="82"/>
      <c r="I21" s="82"/>
      <c r="J21" s="85" t="e">
        <f t="shared" si="2"/>
        <v>#N/A</v>
      </c>
      <c r="K21" s="82"/>
      <c r="L21" s="85" t="e">
        <f t="shared" si="3"/>
        <v>#N/A</v>
      </c>
      <c r="M21" s="82"/>
      <c r="N21" s="82"/>
      <c r="O21" s="85" t="e">
        <f t="shared" si="4"/>
        <v>#N/A</v>
      </c>
      <c r="P21" s="85" t="e">
        <f t="shared" si="5"/>
        <v>#N/A</v>
      </c>
      <c r="Q21" s="86" t="str">
        <f t="shared" si="6"/>
        <v/>
      </c>
      <c r="R21" s="86" t="e">
        <f t="shared" si="7"/>
        <v>#VALUE!</v>
      </c>
      <c r="S21" s="87" t="e">
        <f t="shared" si="8"/>
        <v>#N/A</v>
      </c>
      <c r="T21" s="86" t="e">
        <f t="shared" si="16"/>
        <v>#N/A</v>
      </c>
      <c r="U21" s="87" t="e">
        <f t="shared" si="17"/>
        <v>#N/A</v>
      </c>
      <c r="V21" s="87" t="e">
        <f t="shared" si="9"/>
        <v>#N/A</v>
      </c>
      <c r="W21" s="89" t="e">
        <f t="shared" si="10"/>
        <v>#VALUE!</v>
      </c>
      <c r="Y21" s="91" t="str">
        <f t="shared" si="11"/>
        <v/>
      </c>
      <c r="Z21" s="91" t="str">
        <f t="shared" si="12"/>
        <v>FALSE</v>
      </c>
      <c r="AA21" s="91" t="str">
        <f t="shared" si="13"/>
        <v/>
      </c>
      <c r="AD21" s="90" t="e">
        <f t="shared" si="14"/>
        <v>#N/A</v>
      </c>
      <c r="AI21" s="90" t="str">
        <f t="shared" si="15"/>
        <v/>
      </c>
    </row>
    <row r="22" spans="1:35" s="3" customFormat="1" x14ac:dyDescent="0.25">
      <c r="A22" s="82"/>
      <c r="B22" s="82"/>
      <c r="C22" s="82"/>
      <c r="D22" s="82"/>
      <c r="E22" s="82"/>
      <c r="F22" s="85" t="e">
        <f t="shared" si="0"/>
        <v>#N/A</v>
      </c>
      <c r="G22" s="85">
        <f t="shared" si="1"/>
        <v>0</v>
      </c>
      <c r="H22" s="82"/>
      <c r="I22" s="82"/>
      <c r="J22" s="85" t="e">
        <f t="shared" si="2"/>
        <v>#N/A</v>
      </c>
      <c r="K22" s="82"/>
      <c r="L22" s="85" t="e">
        <f t="shared" si="3"/>
        <v>#N/A</v>
      </c>
      <c r="M22" s="82"/>
      <c r="N22" s="82"/>
      <c r="O22" s="85" t="e">
        <f t="shared" si="4"/>
        <v>#N/A</v>
      </c>
      <c r="P22" s="85" t="e">
        <f t="shared" si="5"/>
        <v>#N/A</v>
      </c>
      <c r="Q22" s="86" t="str">
        <f t="shared" si="6"/>
        <v/>
      </c>
      <c r="R22" s="86" t="e">
        <f t="shared" si="7"/>
        <v>#VALUE!</v>
      </c>
      <c r="S22" s="87" t="e">
        <f t="shared" si="8"/>
        <v>#N/A</v>
      </c>
      <c r="T22" s="86" t="e">
        <f t="shared" si="16"/>
        <v>#N/A</v>
      </c>
      <c r="U22" s="87" t="e">
        <f t="shared" si="17"/>
        <v>#N/A</v>
      </c>
      <c r="V22" s="87" t="e">
        <f t="shared" si="9"/>
        <v>#N/A</v>
      </c>
      <c r="W22" s="89" t="e">
        <f t="shared" si="10"/>
        <v>#VALUE!</v>
      </c>
      <c r="Y22" s="91" t="str">
        <f t="shared" si="11"/>
        <v/>
      </c>
      <c r="Z22" s="91" t="str">
        <f t="shared" si="12"/>
        <v>FALSE</v>
      </c>
      <c r="AA22" s="91" t="str">
        <f t="shared" si="13"/>
        <v/>
      </c>
      <c r="AD22" s="90" t="e">
        <f t="shared" si="14"/>
        <v>#N/A</v>
      </c>
      <c r="AI22" s="90" t="str">
        <f t="shared" si="15"/>
        <v/>
      </c>
    </row>
    <row r="23" spans="1:35" s="96" customFormat="1" x14ac:dyDescent="0.25">
      <c r="A23" s="82"/>
      <c r="B23" s="82"/>
      <c r="C23" s="82"/>
      <c r="D23" s="84"/>
      <c r="E23" s="82"/>
      <c r="F23" s="85" t="e">
        <f t="shared" si="0"/>
        <v>#N/A</v>
      </c>
      <c r="G23" s="85">
        <f t="shared" si="1"/>
        <v>0</v>
      </c>
      <c r="H23" s="82"/>
      <c r="I23" s="82"/>
      <c r="J23" s="85" t="e">
        <f t="shared" si="2"/>
        <v>#N/A</v>
      </c>
      <c r="K23" s="82"/>
      <c r="L23" s="85" t="e">
        <f t="shared" si="3"/>
        <v>#N/A</v>
      </c>
      <c r="M23" s="82"/>
      <c r="N23" s="82"/>
      <c r="O23" s="85" t="e">
        <f t="shared" si="4"/>
        <v>#N/A</v>
      </c>
      <c r="P23" s="85" t="e">
        <f t="shared" si="5"/>
        <v>#N/A</v>
      </c>
      <c r="Q23" s="86" t="str">
        <f t="shared" si="6"/>
        <v/>
      </c>
      <c r="R23" s="86" t="e">
        <f t="shared" si="7"/>
        <v>#VALUE!</v>
      </c>
      <c r="S23" s="87" t="e">
        <f t="shared" si="8"/>
        <v>#N/A</v>
      </c>
      <c r="T23" s="86" t="e">
        <f t="shared" si="16"/>
        <v>#N/A</v>
      </c>
      <c r="U23" s="87" t="e">
        <f t="shared" si="17"/>
        <v>#N/A</v>
      </c>
      <c r="V23" s="87" t="e">
        <f t="shared" si="9"/>
        <v>#N/A</v>
      </c>
      <c r="W23" s="89" t="e">
        <f t="shared" si="10"/>
        <v>#VALUE!</v>
      </c>
      <c r="Y23" s="91" t="str">
        <f t="shared" si="11"/>
        <v/>
      </c>
      <c r="Z23" s="91" t="str">
        <f t="shared" si="12"/>
        <v>FALSE</v>
      </c>
      <c r="AA23" s="91" t="str">
        <f t="shared" si="13"/>
        <v/>
      </c>
      <c r="AD23" s="90" t="e">
        <f t="shared" si="14"/>
        <v>#N/A</v>
      </c>
      <c r="AI23" s="90" t="str">
        <f t="shared" si="15"/>
        <v/>
      </c>
    </row>
    <row r="24" spans="1:35" s="3" customFormat="1" x14ac:dyDescent="0.25">
      <c r="A24" s="82"/>
      <c r="B24" s="82"/>
      <c r="C24" s="84"/>
      <c r="D24" s="84"/>
      <c r="E24" s="82"/>
      <c r="F24" s="85" t="e">
        <f t="shared" si="0"/>
        <v>#N/A</v>
      </c>
      <c r="G24" s="85">
        <f t="shared" si="1"/>
        <v>0</v>
      </c>
      <c r="H24" s="82"/>
      <c r="I24" s="82"/>
      <c r="J24" s="85" t="e">
        <f t="shared" si="2"/>
        <v>#N/A</v>
      </c>
      <c r="K24" s="82"/>
      <c r="L24" s="85" t="e">
        <f t="shared" si="3"/>
        <v>#N/A</v>
      </c>
      <c r="M24" s="82"/>
      <c r="N24" s="82"/>
      <c r="O24" s="85" t="e">
        <f t="shared" si="4"/>
        <v>#N/A</v>
      </c>
      <c r="P24" s="85" t="e">
        <f t="shared" si="5"/>
        <v>#N/A</v>
      </c>
      <c r="Q24" s="86" t="str">
        <f t="shared" si="6"/>
        <v/>
      </c>
      <c r="R24" s="86" t="e">
        <f t="shared" si="7"/>
        <v>#VALUE!</v>
      </c>
      <c r="S24" s="87" t="e">
        <f t="shared" si="8"/>
        <v>#N/A</v>
      </c>
      <c r="T24" s="86" t="e">
        <f t="shared" si="16"/>
        <v>#N/A</v>
      </c>
      <c r="U24" s="87" t="e">
        <f t="shared" si="17"/>
        <v>#N/A</v>
      </c>
      <c r="V24" s="87" t="e">
        <f t="shared" si="9"/>
        <v>#N/A</v>
      </c>
      <c r="W24" s="89" t="e">
        <f t="shared" si="10"/>
        <v>#VALUE!</v>
      </c>
      <c r="Y24" s="91" t="str">
        <f t="shared" si="11"/>
        <v/>
      </c>
      <c r="Z24" s="91" t="str">
        <f t="shared" si="12"/>
        <v>FALSE</v>
      </c>
      <c r="AA24" s="91" t="str">
        <f t="shared" si="13"/>
        <v/>
      </c>
      <c r="AD24" s="90" t="e">
        <f t="shared" si="14"/>
        <v>#N/A</v>
      </c>
      <c r="AI24" s="90" t="str">
        <f t="shared" si="15"/>
        <v/>
      </c>
    </row>
    <row r="25" spans="1:35" s="3" customFormat="1" x14ac:dyDescent="0.25">
      <c r="A25" s="82"/>
      <c r="B25" s="82"/>
      <c r="C25" s="82"/>
      <c r="D25" s="82"/>
      <c r="E25" s="82"/>
      <c r="F25" s="85" t="e">
        <f t="shared" si="0"/>
        <v>#N/A</v>
      </c>
      <c r="G25" s="85">
        <f t="shared" si="1"/>
        <v>0</v>
      </c>
      <c r="H25" s="82"/>
      <c r="I25" s="82"/>
      <c r="J25" s="85" t="e">
        <f t="shared" si="2"/>
        <v>#N/A</v>
      </c>
      <c r="K25" s="82"/>
      <c r="L25" s="85" t="e">
        <f t="shared" si="3"/>
        <v>#N/A</v>
      </c>
      <c r="M25" s="82"/>
      <c r="N25" s="82"/>
      <c r="O25" s="85" t="e">
        <f t="shared" si="4"/>
        <v>#N/A</v>
      </c>
      <c r="P25" s="85" t="e">
        <f t="shared" si="5"/>
        <v>#N/A</v>
      </c>
      <c r="Q25" s="86" t="str">
        <f t="shared" si="6"/>
        <v/>
      </c>
      <c r="R25" s="86" t="e">
        <f t="shared" si="7"/>
        <v>#VALUE!</v>
      </c>
      <c r="S25" s="87" t="e">
        <f t="shared" si="8"/>
        <v>#N/A</v>
      </c>
      <c r="T25" s="86" t="e">
        <f t="shared" si="16"/>
        <v>#N/A</v>
      </c>
      <c r="U25" s="87" t="e">
        <f t="shared" si="17"/>
        <v>#N/A</v>
      </c>
      <c r="V25" s="87" t="e">
        <f t="shared" si="9"/>
        <v>#N/A</v>
      </c>
      <c r="W25" s="89" t="e">
        <f t="shared" si="10"/>
        <v>#VALUE!</v>
      </c>
      <c r="Y25" s="91" t="str">
        <f t="shared" si="11"/>
        <v/>
      </c>
      <c r="Z25" s="91" t="str">
        <f t="shared" si="12"/>
        <v>FALSE</v>
      </c>
      <c r="AA25" s="91" t="str">
        <f t="shared" si="13"/>
        <v/>
      </c>
      <c r="AD25" s="90" t="e">
        <f t="shared" si="14"/>
        <v>#N/A</v>
      </c>
      <c r="AI25" s="90" t="str">
        <f t="shared" si="15"/>
        <v/>
      </c>
    </row>
    <row r="26" spans="1:35" s="3" customFormat="1" x14ac:dyDescent="0.25">
      <c r="A26" s="95"/>
      <c r="B26" s="82"/>
      <c r="C26" s="82"/>
      <c r="D26" s="84"/>
      <c r="E26" s="82"/>
      <c r="F26" s="85" t="e">
        <f t="shared" si="0"/>
        <v>#N/A</v>
      </c>
      <c r="G26" s="85">
        <f t="shared" si="1"/>
        <v>0</v>
      </c>
      <c r="H26" s="82"/>
      <c r="I26" s="82"/>
      <c r="J26" s="85" t="e">
        <f t="shared" si="2"/>
        <v>#N/A</v>
      </c>
      <c r="K26" s="82"/>
      <c r="L26" s="85" t="e">
        <f t="shared" si="3"/>
        <v>#N/A</v>
      </c>
      <c r="M26" s="82"/>
      <c r="N26" s="82"/>
      <c r="O26" s="85" t="e">
        <f t="shared" si="4"/>
        <v>#N/A</v>
      </c>
      <c r="P26" s="85" t="e">
        <f t="shared" si="5"/>
        <v>#N/A</v>
      </c>
      <c r="Q26" s="86" t="str">
        <f t="shared" si="6"/>
        <v/>
      </c>
      <c r="R26" s="86" t="e">
        <f t="shared" si="7"/>
        <v>#VALUE!</v>
      </c>
      <c r="S26" s="87" t="e">
        <f t="shared" si="8"/>
        <v>#N/A</v>
      </c>
      <c r="T26" s="86" t="e">
        <f t="shared" si="16"/>
        <v>#N/A</v>
      </c>
      <c r="U26" s="87" t="e">
        <f t="shared" si="17"/>
        <v>#N/A</v>
      </c>
      <c r="V26" s="87" t="e">
        <f t="shared" si="9"/>
        <v>#N/A</v>
      </c>
      <c r="W26" s="89" t="e">
        <f t="shared" si="10"/>
        <v>#VALUE!</v>
      </c>
      <c r="Y26" s="91" t="str">
        <f t="shared" si="11"/>
        <v/>
      </c>
      <c r="Z26" s="91" t="str">
        <f t="shared" si="12"/>
        <v>FALSE</v>
      </c>
      <c r="AA26" s="91" t="str">
        <f t="shared" si="13"/>
        <v/>
      </c>
      <c r="AD26" s="90" t="e">
        <f t="shared" si="14"/>
        <v>#N/A</v>
      </c>
      <c r="AI26" s="90" t="str">
        <f t="shared" si="15"/>
        <v/>
      </c>
    </row>
    <row r="27" spans="1:35" s="3" customFormat="1" x14ac:dyDescent="0.25">
      <c r="A27" s="82"/>
      <c r="B27" s="82"/>
      <c r="C27" s="82"/>
      <c r="D27" s="82"/>
      <c r="E27" s="82"/>
      <c r="F27" s="85" t="e">
        <f t="shared" si="0"/>
        <v>#N/A</v>
      </c>
      <c r="G27" s="85">
        <f t="shared" si="1"/>
        <v>0</v>
      </c>
      <c r="H27" s="82"/>
      <c r="I27" s="82"/>
      <c r="J27" s="85" t="e">
        <f t="shared" si="2"/>
        <v>#N/A</v>
      </c>
      <c r="K27" s="82"/>
      <c r="L27" s="85" t="e">
        <f t="shared" si="3"/>
        <v>#N/A</v>
      </c>
      <c r="M27" s="82"/>
      <c r="N27" s="82"/>
      <c r="O27" s="85" t="e">
        <f t="shared" si="4"/>
        <v>#N/A</v>
      </c>
      <c r="P27" s="85" t="e">
        <f t="shared" si="5"/>
        <v>#N/A</v>
      </c>
      <c r="Q27" s="86" t="str">
        <f t="shared" si="6"/>
        <v/>
      </c>
      <c r="R27" s="86" t="e">
        <f t="shared" si="7"/>
        <v>#VALUE!</v>
      </c>
      <c r="S27" s="87" t="e">
        <f t="shared" si="8"/>
        <v>#N/A</v>
      </c>
      <c r="T27" s="86" t="e">
        <f t="shared" si="16"/>
        <v>#N/A</v>
      </c>
      <c r="U27" s="87" t="e">
        <f t="shared" si="17"/>
        <v>#N/A</v>
      </c>
      <c r="V27" s="87" t="e">
        <f t="shared" si="9"/>
        <v>#N/A</v>
      </c>
      <c r="W27" s="89" t="e">
        <f t="shared" si="10"/>
        <v>#VALUE!</v>
      </c>
      <c r="Y27" s="91" t="str">
        <f t="shared" si="11"/>
        <v/>
      </c>
      <c r="Z27" s="91" t="str">
        <f t="shared" si="12"/>
        <v>FALSE</v>
      </c>
      <c r="AA27" s="91" t="str">
        <f t="shared" si="13"/>
        <v/>
      </c>
      <c r="AD27" s="90" t="e">
        <f t="shared" si="14"/>
        <v>#N/A</v>
      </c>
      <c r="AI27" s="90" t="str">
        <f t="shared" si="15"/>
        <v/>
      </c>
    </row>
    <row r="28" spans="1:35" s="3" customFormat="1" x14ac:dyDescent="0.25">
      <c r="A28" s="82"/>
      <c r="B28" s="82"/>
      <c r="C28" s="82"/>
      <c r="D28" s="82"/>
      <c r="E28" s="82"/>
      <c r="F28" s="85" t="e">
        <f t="shared" si="0"/>
        <v>#N/A</v>
      </c>
      <c r="G28" s="85">
        <f t="shared" si="1"/>
        <v>0</v>
      </c>
      <c r="H28" s="82"/>
      <c r="I28" s="82"/>
      <c r="J28" s="85" t="e">
        <f t="shared" si="2"/>
        <v>#N/A</v>
      </c>
      <c r="K28" s="82"/>
      <c r="L28" s="85" t="e">
        <f t="shared" si="3"/>
        <v>#N/A</v>
      </c>
      <c r="M28" s="82"/>
      <c r="N28" s="82"/>
      <c r="O28" s="85" t="e">
        <f t="shared" si="4"/>
        <v>#N/A</v>
      </c>
      <c r="P28" s="85" t="e">
        <f t="shared" si="5"/>
        <v>#N/A</v>
      </c>
      <c r="Q28" s="86" t="str">
        <f t="shared" si="6"/>
        <v/>
      </c>
      <c r="R28" s="86" t="e">
        <f t="shared" si="7"/>
        <v>#VALUE!</v>
      </c>
      <c r="S28" s="87" t="e">
        <f t="shared" si="8"/>
        <v>#N/A</v>
      </c>
      <c r="T28" s="86" t="e">
        <f t="shared" si="16"/>
        <v>#N/A</v>
      </c>
      <c r="U28" s="87" t="e">
        <f t="shared" si="17"/>
        <v>#N/A</v>
      </c>
      <c r="V28" s="87" t="e">
        <f t="shared" si="9"/>
        <v>#N/A</v>
      </c>
      <c r="W28" s="89" t="e">
        <f t="shared" si="10"/>
        <v>#VALUE!</v>
      </c>
      <c r="Y28" s="91" t="str">
        <f t="shared" si="11"/>
        <v/>
      </c>
      <c r="Z28" s="91" t="str">
        <f t="shared" si="12"/>
        <v>FALSE</v>
      </c>
      <c r="AA28" s="91" t="str">
        <f t="shared" si="13"/>
        <v/>
      </c>
      <c r="AD28" s="90" t="e">
        <f t="shared" si="14"/>
        <v>#N/A</v>
      </c>
      <c r="AI28" s="90" t="str">
        <f t="shared" si="15"/>
        <v/>
      </c>
    </row>
    <row r="29" spans="1:35" s="3" customFormat="1" x14ac:dyDescent="0.25">
      <c r="A29" s="82"/>
      <c r="B29" s="82"/>
      <c r="C29" s="82"/>
      <c r="D29" s="82"/>
      <c r="E29" s="82"/>
      <c r="F29" s="85" t="e">
        <f t="shared" si="0"/>
        <v>#N/A</v>
      </c>
      <c r="G29" s="85">
        <f t="shared" si="1"/>
        <v>0</v>
      </c>
      <c r="H29" s="82"/>
      <c r="I29" s="82"/>
      <c r="J29" s="85" t="e">
        <f t="shared" si="2"/>
        <v>#N/A</v>
      </c>
      <c r="K29" s="82"/>
      <c r="L29" s="85" t="e">
        <f t="shared" si="3"/>
        <v>#N/A</v>
      </c>
      <c r="M29" s="82"/>
      <c r="N29" s="82"/>
      <c r="O29" s="85" t="e">
        <f t="shared" si="4"/>
        <v>#N/A</v>
      </c>
      <c r="P29" s="85" t="e">
        <f t="shared" si="5"/>
        <v>#N/A</v>
      </c>
      <c r="Q29" s="86" t="str">
        <f t="shared" si="6"/>
        <v/>
      </c>
      <c r="R29" s="86" t="e">
        <f t="shared" si="7"/>
        <v>#VALUE!</v>
      </c>
      <c r="S29" s="87" t="e">
        <f t="shared" si="8"/>
        <v>#N/A</v>
      </c>
      <c r="T29" s="86" t="e">
        <f t="shared" si="16"/>
        <v>#N/A</v>
      </c>
      <c r="U29" s="87" t="e">
        <f t="shared" si="17"/>
        <v>#N/A</v>
      </c>
      <c r="V29" s="87" t="e">
        <f t="shared" si="9"/>
        <v>#N/A</v>
      </c>
      <c r="W29" s="89" t="e">
        <f t="shared" si="10"/>
        <v>#VALUE!</v>
      </c>
      <c r="Y29" s="91" t="str">
        <f t="shared" si="11"/>
        <v/>
      </c>
      <c r="Z29" s="91" t="str">
        <f t="shared" si="12"/>
        <v>FALSE</v>
      </c>
      <c r="AA29" s="91" t="str">
        <f t="shared" si="13"/>
        <v/>
      </c>
      <c r="AD29" s="90" t="e">
        <f t="shared" si="14"/>
        <v>#N/A</v>
      </c>
      <c r="AI29" s="90" t="str">
        <f t="shared" si="15"/>
        <v/>
      </c>
    </row>
    <row r="30" spans="1:35" s="3" customFormat="1" x14ac:dyDescent="0.25">
      <c r="A30" s="82"/>
      <c r="B30" s="82"/>
      <c r="C30" s="82"/>
      <c r="D30" s="82"/>
      <c r="E30" s="82"/>
      <c r="F30" s="85" t="e">
        <f t="shared" si="0"/>
        <v>#N/A</v>
      </c>
      <c r="G30" s="85">
        <f t="shared" si="1"/>
        <v>0</v>
      </c>
      <c r="H30" s="82"/>
      <c r="I30" s="82"/>
      <c r="J30" s="85" t="e">
        <f t="shared" si="2"/>
        <v>#N/A</v>
      </c>
      <c r="K30" s="82"/>
      <c r="L30" s="85" t="e">
        <f t="shared" si="3"/>
        <v>#N/A</v>
      </c>
      <c r="M30" s="82"/>
      <c r="N30" s="82"/>
      <c r="O30" s="85" t="e">
        <f t="shared" si="4"/>
        <v>#N/A</v>
      </c>
      <c r="P30" s="85" t="e">
        <f t="shared" si="5"/>
        <v>#N/A</v>
      </c>
      <c r="Q30" s="86" t="str">
        <f t="shared" si="6"/>
        <v/>
      </c>
      <c r="R30" s="86" t="e">
        <f t="shared" si="7"/>
        <v>#VALUE!</v>
      </c>
      <c r="S30" s="87" t="e">
        <f t="shared" si="8"/>
        <v>#N/A</v>
      </c>
      <c r="T30" s="86" t="e">
        <f t="shared" si="16"/>
        <v>#N/A</v>
      </c>
      <c r="U30" s="87" t="e">
        <f t="shared" si="17"/>
        <v>#N/A</v>
      </c>
      <c r="V30" s="87" t="e">
        <f t="shared" si="9"/>
        <v>#N/A</v>
      </c>
      <c r="W30" s="89" t="e">
        <f t="shared" si="10"/>
        <v>#VALUE!</v>
      </c>
      <c r="Y30" s="91" t="str">
        <f t="shared" si="11"/>
        <v/>
      </c>
      <c r="Z30" s="91" t="str">
        <f t="shared" si="12"/>
        <v>FALSE</v>
      </c>
      <c r="AA30" s="91" t="str">
        <f t="shared" si="13"/>
        <v/>
      </c>
      <c r="AD30" s="90" t="e">
        <f t="shared" si="14"/>
        <v>#N/A</v>
      </c>
      <c r="AI30" s="90" t="str">
        <f t="shared" si="15"/>
        <v/>
      </c>
    </row>
    <row r="31" spans="1:35" s="3" customFormat="1" x14ac:dyDescent="0.25">
      <c r="A31" s="82"/>
      <c r="B31" s="82"/>
      <c r="C31" s="82"/>
      <c r="D31" s="82"/>
      <c r="E31" s="82"/>
      <c r="F31" s="85" t="e">
        <f t="shared" si="0"/>
        <v>#N/A</v>
      </c>
      <c r="G31" s="85">
        <f t="shared" si="1"/>
        <v>0</v>
      </c>
      <c r="H31" s="82"/>
      <c r="I31" s="82"/>
      <c r="J31" s="85" t="e">
        <f t="shared" si="2"/>
        <v>#N/A</v>
      </c>
      <c r="K31" s="82"/>
      <c r="L31" s="85" t="e">
        <f t="shared" si="3"/>
        <v>#N/A</v>
      </c>
      <c r="M31" s="82"/>
      <c r="N31" s="82"/>
      <c r="O31" s="85" t="e">
        <f t="shared" si="4"/>
        <v>#N/A</v>
      </c>
      <c r="P31" s="85" t="e">
        <f t="shared" si="5"/>
        <v>#N/A</v>
      </c>
      <c r="Q31" s="86" t="str">
        <f t="shared" si="6"/>
        <v/>
      </c>
      <c r="R31" s="86" t="e">
        <f t="shared" si="7"/>
        <v>#VALUE!</v>
      </c>
      <c r="S31" s="87" t="e">
        <f t="shared" si="8"/>
        <v>#N/A</v>
      </c>
      <c r="T31" s="86" t="e">
        <f t="shared" si="16"/>
        <v>#N/A</v>
      </c>
      <c r="U31" s="87" t="e">
        <f t="shared" si="17"/>
        <v>#N/A</v>
      </c>
      <c r="V31" s="87" t="e">
        <f t="shared" si="9"/>
        <v>#N/A</v>
      </c>
      <c r="W31" s="89" t="e">
        <f t="shared" si="10"/>
        <v>#VALUE!</v>
      </c>
      <c r="Y31" s="91" t="str">
        <f t="shared" si="11"/>
        <v/>
      </c>
      <c r="Z31" s="91" t="str">
        <f t="shared" si="12"/>
        <v>FALSE</v>
      </c>
      <c r="AA31" s="91" t="str">
        <f t="shared" si="13"/>
        <v/>
      </c>
      <c r="AD31" s="90" t="e">
        <f t="shared" si="14"/>
        <v>#N/A</v>
      </c>
      <c r="AI31" s="90" t="str">
        <f t="shared" si="15"/>
        <v/>
      </c>
    </row>
    <row r="32" spans="1:35" s="3" customFormat="1" x14ac:dyDescent="0.25">
      <c r="A32" s="82"/>
      <c r="B32" s="82"/>
      <c r="C32" s="82"/>
      <c r="D32" s="82"/>
      <c r="E32" s="82"/>
      <c r="F32" s="85" t="e">
        <f t="shared" si="0"/>
        <v>#N/A</v>
      </c>
      <c r="G32" s="85">
        <f t="shared" si="1"/>
        <v>0</v>
      </c>
      <c r="H32" s="82"/>
      <c r="I32" s="83"/>
      <c r="J32" s="85" t="e">
        <f t="shared" si="2"/>
        <v>#N/A</v>
      </c>
      <c r="K32" s="82"/>
      <c r="L32" s="85" t="e">
        <f t="shared" si="3"/>
        <v>#N/A</v>
      </c>
      <c r="M32" s="82"/>
      <c r="N32" s="82"/>
      <c r="O32" s="85" t="e">
        <f t="shared" si="4"/>
        <v>#N/A</v>
      </c>
      <c r="P32" s="85" t="e">
        <f t="shared" si="5"/>
        <v>#N/A</v>
      </c>
      <c r="Q32" s="86" t="str">
        <f t="shared" si="6"/>
        <v/>
      </c>
      <c r="R32" s="86" t="e">
        <f t="shared" si="7"/>
        <v>#VALUE!</v>
      </c>
      <c r="S32" s="87" t="e">
        <f t="shared" si="8"/>
        <v>#N/A</v>
      </c>
      <c r="T32" s="86" t="e">
        <f t="shared" si="16"/>
        <v>#N/A</v>
      </c>
      <c r="U32" s="87" t="e">
        <f t="shared" si="17"/>
        <v>#N/A</v>
      </c>
      <c r="V32" s="87" t="e">
        <f t="shared" si="9"/>
        <v>#N/A</v>
      </c>
      <c r="W32" s="89" t="e">
        <f t="shared" si="10"/>
        <v>#VALUE!</v>
      </c>
      <c r="Y32" s="91" t="str">
        <f t="shared" si="11"/>
        <v/>
      </c>
      <c r="Z32" s="91" t="str">
        <f t="shared" si="12"/>
        <v>FALSE</v>
      </c>
      <c r="AA32" s="91" t="str">
        <f t="shared" si="13"/>
        <v/>
      </c>
      <c r="AD32" s="90" t="e">
        <f t="shared" si="14"/>
        <v>#N/A</v>
      </c>
      <c r="AI32" s="90" t="str">
        <f t="shared" si="15"/>
        <v/>
      </c>
    </row>
    <row r="33" spans="1:35" s="3" customFormat="1" x14ac:dyDescent="0.25">
      <c r="A33" s="82"/>
      <c r="B33" s="82"/>
      <c r="C33" s="82"/>
      <c r="D33" s="82"/>
      <c r="E33" s="82"/>
      <c r="F33" s="85" t="e">
        <f t="shared" si="0"/>
        <v>#N/A</v>
      </c>
      <c r="G33" s="85">
        <f t="shared" si="1"/>
        <v>0</v>
      </c>
      <c r="H33" s="82"/>
      <c r="I33" s="82"/>
      <c r="J33" s="85" t="e">
        <f t="shared" si="2"/>
        <v>#N/A</v>
      </c>
      <c r="K33" s="82"/>
      <c r="L33" s="85" t="e">
        <f t="shared" si="3"/>
        <v>#N/A</v>
      </c>
      <c r="M33" s="82"/>
      <c r="N33" s="82"/>
      <c r="O33" s="85" t="e">
        <f t="shared" si="4"/>
        <v>#N/A</v>
      </c>
      <c r="P33" s="85" t="e">
        <f t="shared" si="5"/>
        <v>#N/A</v>
      </c>
      <c r="Q33" s="86" t="str">
        <f t="shared" si="6"/>
        <v/>
      </c>
      <c r="R33" s="86" t="e">
        <f t="shared" si="7"/>
        <v>#VALUE!</v>
      </c>
      <c r="S33" s="87" t="e">
        <f t="shared" si="8"/>
        <v>#N/A</v>
      </c>
      <c r="T33" s="86" t="e">
        <f t="shared" si="16"/>
        <v>#N/A</v>
      </c>
      <c r="U33" s="87" t="e">
        <f t="shared" si="17"/>
        <v>#N/A</v>
      </c>
      <c r="V33" s="87" t="e">
        <f t="shared" si="9"/>
        <v>#N/A</v>
      </c>
      <c r="W33" s="89" t="e">
        <f t="shared" si="10"/>
        <v>#VALUE!</v>
      </c>
      <c r="Y33" s="91" t="str">
        <f t="shared" si="11"/>
        <v/>
      </c>
      <c r="Z33" s="91" t="str">
        <f t="shared" si="12"/>
        <v>FALSE</v>
      </c>
      <c r="AA33" s="91" t="str">
        <f t="shared" si="13"/>
        <v/>
      </c>
      <c r="AD33" s="90" t="e">
        <f t="shared" si="14"/>
        <v>#N/A</v>
      </c>
      <c r="AI33" s="90" t="str">
        <f t="shared" si="15"/>
        <v/>
      </c>
    </row>
    <row r="34" spans="1:35" s="3" customFormat="1" x14ac:dyDescent="0.25">
      <c r="A34" s="82"/>
      <c r="B34" s="82"/>
      <c r="C34" s="82"/>
      <c r="D34" s="82"/>
      <c r="E34" s="82"/>
      <c r="F34" s="85" t="e">
        <f t="shared" ref="F34:F58" si="18">IF(E34=" ",0, VLOOKUP(D34, CropNutReq, 6)*E34)</f>
        <v>#N/A</v>
      </c>
      <c r="G34" s="85">
        <f t="shared" si="1"/>
        <v>0</v>
      </c>
      <c r="H34" s="82"/>
      <c r="I34" s="82"/>
      <c r="J34" s="85" t="e">
        <f t="shared" si="2"/>
        <v>#N/A</v>
      </c>
      <c r="K34" s="82"/>
      <c r="L34" s="85" t="e">
        <f t="shared" si="3"/>
        <v>#N/A</v>
      </c>
      <c r="M34" s="82"/>
      <c r="N34" s="82"/>
      <c r="O34" s="85" t="e">
        <f t="shared" si="4"/>
        <v>#N/A</v>
      </c>
      <c r="P34" s="85" t="e">
        <f t="shared" si="5"/>
        <v>#N/A</v>
      </c>
      <c r="Q34" s="86" t="str">
        <f t="shared" si="6"/>
        <v/>
      </c>
      <c r="R34" s="86" t="e">
        <f t="shared" si="7"/>
        <v>#VALUE!</v>
      </c>
      <c r="S34" s="87" t="e">
        <f t="shared" si="8"/>
        <v>#N/A</v>
      </c>
      <c r="T34" s="86" t="e">
        <f t="shared" si="16"/>
        <v>#N/A</v>
      </c>
      <c r="U34" s="87" t="e">
        <f t="shared" si="17"/>
        <v>#N/A</v>
      </c>
      <c r="V34" s="87" t="e">
        <f t="shared" si="9"/>
        <v>#N/A</v>
      </c>
      <c r="W34" s="89" t="e">
        <f t="shared" si="10"/>
        <v>#VALUE!</v>
      </c>
      <c r="Y34" s="91" t="str">
        <f t="shared" si="11"/>
        <v/>
      </c>
      <c r="Z34" s="91" t="str">
        <f t="shared" si="12"/>
        <v>FALSE</v>
      </c>
      <c r="AA34" s="91" t="str">
        <f t="shared" si="13"/>
        <v/>
      </c>
      <c r="AD34" s="90" t="e">
        <f t="shared" si="14"/>
        <v>#N/A</v>
      </c>
      <c r="AI34" s="90" t="str">
        <f t="shared" si="15"/>
        <v/>
      </c>
    </row>
    <row r="35" spans="1:35" s="3" customFormat="1" x14ac:dyDescent="0.25">
      <c r="A35" s="82"/>
      <c r="B35" s="82"/>
      <c r="C35" s="82"/>
      <c r="D35" s="82"/>
      <c r="E35" s="82"/>
      <c r="F35" s="85" t="e">
        <f t="shared" si="18"/>
        <v>#N/A</v>
      </c>
      <c r="G35" s="85">
        <f t="shared" si="1"/>
        <v>0</v>
      </c>
      <c r="H35" s="82"/>
      <c r="I35" s="82"/>
      <c r="J35" s="85" t="e">
        <f t="shared" si="2"/>
        <v>#N/A</v>
      </c>
      <c r="K35" s="82"/>
      <c r="L35" s="85" t="e">
        <f t="shared" si="3"/>
        <v>#N/A</v>
      </c>
      <c r="M35" s="82"/>
      <c r="N35" s="82"/>
      <c r="O35" s="85" t="e">
        <f t="shared" si="4"/>
        <v>#N/A</v>
      </c>
      <c r="P35" s="85" t="e">
        <f t="shared" si="5"/>
        <v>#N/A</v>
      </c>
      <c r="Q35" s="86" t="str">
        <f t="shared" si="6"/>
        <v/>
      </c>
      <c r="R35" s="86" t="e">
        <f t="shared" si="7"/>
        <v>#VALUE!</v>
      </c>
      <c r="S35" s="87" t="e">
        <f t="shared" si="8"/>
        <v>#N/A</v>
      </c>
      <c r="T35" s="86" t="e">
        <f t="shared" si="16"/>
        <v>#N/A</v>
      </c>
      <c r="U35" s="87" t="e">
        <f t="shared" si="17"/>
        <v>#N/A</v>
      </c>
      <c r="V35" s="87" t="e">
        <f t="shared" si="9"/>
        <v>#N/A</v>
      </c>
      <c r="W35" s="89" t="e">
        <f t="shared" si="10"/>
        <v>#VALUE!</v>
      </c>
      <c r="Y35" s="91" t="str">
        <f t="shared" si="11"/>
        <v/>
      </c>
      <c r="Z35" s="91" t="str">
        <f t="shared" si="12"/>
        <v>FALSE</v>
      </c>
      <c r="AA35" s="91" t="str">
        <f t="shared" si="13"/>
        <v/>
      </c>
      <c r="AD35" s="90" t="e">
        <f t="shared" si="14"/>
        <v>#N/A</v>
      </c>
      <c r="AI35" s="90" t="str">
        <f t="shared" si="15"/>
        <v/>
      </c>
    </row>
    <row r="36" spans="1:35" s="3" customFormat="1" x14ac:dyDescent="0.25">
      <c r="A36" s="82"/>
      <c r="B36" s="82"/>
      <c r="C36" s="82"/>
      <c r="D36" s="82"/>
      <c r="E36" s="82"/>
      <c r="F36" s="85" t="e">
        <f t="shared" si="18"/>
        <v>#N/A</v>
      </c>
      <c r="G36" s="85">
        <f t="shared" si="1"/>
        <v>0</v>
      </c>
      <c r="H36" s="82"/>
      <c r="I36" s="82"/>
      <c r="J36" s="85" t="e">
        <f t="shared" si="2"/>
        <v>#N/A</v>
      </c>
      <c r="K36" s="82"/>
      <c r="L36" s="85" t="e">
        <f t="shared" si="3"/>
        <v>#N/A</v>
      </c>
      <c r="M36" s="82"/>
      <c r="N36" s="82"/>
      <c r="O36" s="85" t="e">
        <f t="shared" si="4"/>
        <v>#N/A</v>
      </c>
      <c r="P36" s="85" t="e">
        <f t="shared" si="5"/>
        <v>#N/A</v>
      </c>
      <c r="Q36" s="86" t="str">
        <f t="shared" si="6"/>
        <v/>
      </c>
      <c r="R36" s="86" t="e">
        <f t="shared" si="7"/>
        <v>#VALUE!</v>
      </c>
      <c r="S36" s="87" t="e">
        <f t="shared" si="8"/>
        <v>#N/A</v>
      </c>
      <c r="T36" s="86" t="e">
        <f t="shared" si="16"/>
        <v>#N/A</v>
      </c>
      <c r="U36" s="87" t="e">
        <f t="shared" si="17"/>
        <v>#N/A</v>
      </c>
      <c r="V36" s="87" t="e">
        <f t="shared" si="9"/>
        <v>#N/A</v>
      </c>
      <c r="W36" s="89" t="e">
        <f t="shared" si="10"/>
        <v>#VALUE!</v>
      </c>
      <c r="Y36" s="91" t="str">
        <f t="shared" si="11"/>
        <v/>
      </c>
      <c r="Z36" s="91" t="str">
        <f t="shared" si="12"/>
        <v>FALSE</v>
      </c>
      <c r="AA36" s="91" t="str">
        <f t="shared" si="13"/>
        <v/>
      </c>
      <c r="AD36" s="90" t="e">
        <f t="shared" si="14"/>
        <v>#N/A</v>
      </c>
      <c r="AI36" s="90" t="str">
        <f t="shared" si="15"/>
        <v/>
      </c>
    </row>
    <row r="37" spans="1:35" s="3" customFormat="1" x14ac:dyDescent="0.25">
      <c r="A37" s="82"/>
      <c r="B37" s="82"/>
      <c r="C37" s="82"/>
      <c r="D37" s="82"/>
      <c r="E37" s="82"/>
      <c r="F37" s="85" t="e">
        <f t="shared" si="18"/>
        <v>#N/A</v>
      </c>
      <c r="G37" s="85">
        <f t="shared" si="1"/>
        <v>0</v>
      </c>
      <c r="H37" s="82"/>
      <c r="I37" s="82"/>
      <c r="J37" s="85" t="e">
        <f t="shared" si="2"/>
        <v>#N/A</v>
      </c>
      <c r="K37" s="82"/>
      <c r="L37" s="85" t="e">
        <f t="shared" si="3"/>
        <v>#N/A</v>
      </c>
      <c r="M37" s="82"/>
      <c r="N37" s="82"/>
      <c r="O37" s="85" t="e">
        <f t="shared" si="4"/>
        <v>#N/A</v>
      </c>
      <c r="P37" s="85" t="e">
        <f t="shared" si="5"/>
        <v>#N/A</v>
      </c>
      <c r="Q37" s="86" t="str">
        <f t="shared" si="6"/>
        <v/>
      </c>
      <c r="R37" s="86" t="e">
        <f t="shared" si="7"/>
        <v>#VALUE!</v>
      </c>
      <c r="S37" s="87" t="e">
        <f t="shared" si="8"/>
        <v>#N/A</v>
      </c>
      <c r="T37" s="86" t="e">
        <f t="shared" si="16"/>
        <v>#N/A</v>
      </c>
      <c r="U37" s="87" t="e">
        <f t="shared" si="17"/>
        <v>#N/A</v>
      </c>
      <c r="V37" s="87" t="e">
        <f t="shared" si="9"/>
        <v>#N/A</v>
      </c>
      <c r="W37" s="89" t="e">
        <f t="shared" si="10"/>
        <v>#VALUE!</v>
      </c>
      <c r="Y37" s="91" t="str">
        <f t="shared" si="11"/>
        <v/>
      </c>
      <c r="Z37" s="91" t="str">
        <f t="shared" si="12"/>
        <v>FALSE</v>
      </c>
      <c r="AA37" s="91" t="str">
        <f t="shared" si="13"/>
        <v/>
      </c>
      <c r="AD37" s="90" t="e">
        <f t="shared" si="14"/>
        <v>#N/A</v>
      </c>
      <c r="AI37" s="90" t="str">
        <f t="shared" si="15"/>
        <v/>
      </c>
    </row>
    <row r="38" spans="1:35" s="3" customFormat="1" x14ac:dyDescent="0.25">
      <c r="A38" s="82"/>
      <c r="B38" s="82"/>
      <c r="C38" s="82"/>
      <c r="D38" s="84"/>
      <c r="E38" s="82"/>
      <c r="F38" s="85" t="e">
        <f t="shared" si="18"/>
        <v>#N/A</v>
      </c>
      <c r="G38" s="85">
        <f t="shared" si="1"/>
        <v>0</v>
      </c>
      <c r="H38" s="82"/>
      <c r="I38" s="82"/>
      <c r="J38" s="85" t="e">
        <f t="shared" si="2"/>
        <v>#N/A</v>
      </c>
      <c r="K38" s="82"/>
      <c r="L38" s="85" t="e">
        <f t="shared" si="3"/>
        <v>#N/A</v>
      </c>
      <c r="M38" s="82"/>
      <c r="N38" s="82"/>
      <c r="O38" s="85" t="e">
        <f t="shared" si="4"/>
        <v>#N/A</v>
      </c>
      <c r="P38" s="85" t="e">
        <f t="shared" si="5"/>
        <v>#N/A</v>
      </c>
      <c r="Q38" s="86" t="str">
        <f t="shared" si="6"/>
        <v/>
      </c>
      <c r="R38" s="86" t="e">
        <f t="shared" si="7"/>
        <v>#VALUE!</v>
      </c>
      <c r="S38" s="87" t="e">
        <f t="shared" si="8"/>
        <v>#N/A</v>
      </c>
      <c r="T38" s="86" t="e">
        <f t="shared" si="16"/>
        <v>#N/A</v>
      </c>
      <c r="U38" s="87" t="e">
        <f t="shared" si="17"/>
        <v>#N/A</v>
      </c>
      <c r="V38" s="87" t="e">
        <f t="shared" si="9"/>
        <v>#N/A</v>
      </c>
      <c r="W38" s="89" t="e">
        <f t="shared" si="10"/>
        <v>#VALUE!</v>
      </c>
      <c r="Y38" s="91" t="str">
        <f t="shared" si="11"/>
        <v/>
      </c>
      <c r="Z38" s="91" t="str">
        <f t="shared" si="12"/>
        <v>FALSE</v>
      </c>
      <c r="AA38" s="91" t="str">
        <f t="shared" si="13"/>
        <v/>
      </c>
      <c r="AD38" s="90" t="e">
        <f t="shared" si="14"/>
        <v>#N/A</v>
      </c>
      <c r="AI38" s="90" t="str">
        <f t="shared" si="15"/>
        <v/>
      </c>
    </row>
    <row r="39" spans="1:35" s="3" customFormat="1" x14ac:dyDescent="0.25">
      <c r="A39" s="82"/>
      <c r="B39" s="82"/>
      <c r="C39" s="82"/>
      <c r="D39" s="82"/>
      <c r="E39" s="82"/>
      <c r="F39" s="85" t="e">
        <f t="shared" si="18"/>
        <v>#N/A</v>
      </c>
      <c r="G39" s="85">
        <f t="shared" si="1"/>
        <v>0</v>
      </c>
      <c r="H39" s="82"/>
      <c r="I39" s="82"/>
      <c r="J39" s="85" t="e">
        <f t="shared" si="2"/>
        <v>#N/A</v>
      </c>
      <c r="K39" s="82"/>
      <c r="L39" s="85" t="e">
        <f t="shared" si="3"/>
        <v>#N/A</v>
      </c>
      <c r="M39" s="82"/>
      <c r="N39" s="82"/>
      <c r="O39" s="85" t="e">
        <f t="shared" si="4"/>
        <v>#N/A</v>
      </c>
      <c r="P39" s="85" t="e">
        <f t="shared" si="5"/>
        <v>#N/A</v>
      </c>
      <c r="Q39" s="86" t="str">
        <f t="shared" si="6"/>
        <v/>
      </c>
      <c r="R39" s="86" t="e">
        <f t="shared" si="7"/>
        <v>#VALUE!</v>
      </c>
      <c r="S39" s="87" t="e">
        <f t="shared" si="8"/>
        <v>#N/A</v>
      </c>
      <c r="T39" s="86" t="e">
        <f t="shared" si="16"/>
        <v>#N/A</v>
      </c>
      <c r="U39" s="87" t="e">
        <f t="shared" si="17"/>
        <v>#N/A</v>
      </c>
      <c r="V39" s="87" t="e">
        <f t="shared" si="9"/>
        <v>#N/A</v>
      </c>
      <c r="W39" s="89" t="e">
        <f t="shared" si="10"/>
        <v>#VALUE!</v>
      </c>
      <c r="Y39" s="91" t="str">
        <f t="shared" si="11"/>
        <v/>
      </c>
      <c r="Z39" s="91" t="str">
        <f t="shared" si="12"/>
        <v>FALSE</v>
      </c>
      <c r="AA39" s="91" t="str">
        <f t="shared" si="13"/>
        <v/>
      </c>
      <c r="AD39" s="90" t="e">
        <f t="shared" si="14"/>
        <v>#N/A</v>
      </c>
      <c r="AI39" s="90" t="str">
        <f t="shared" si="15"/>
        <v/>
      </c>
    </row>
    <row r="40" spans="1:35" s="3" customFormat="1" x14ac:dyDescent="0.25">
      <c r="A40" s="82"/>
      <c r="B40" s="82"/>
      <c r="C40" s="82"/>
      <c r="D40" s="82"/>
      <c r="E40" s="82"/>
      <c r="F40" s="85" t="e">
        <f t="shared" si="18"/>
        <v>#N/A</v>
      </c>
      <c r="G40" s="85">
        <f t="shared" si="1"/>
        <v>0</v>
      </c>
      <c r="H40" s="82"/>
      <c r="I40" s="82"/>
      <c r="J40" s="85" t="e">
        <f t="shared" si="2"/>
        <v>#N/A</v>
      </c>
      <c r="K40" s="82"/>
      <c r="L40" s="85" t="e">
        <f t="shared" si="3"/>
        <v>#N/A</v>
      </c>
      <c r="M40" s="82"/>
      <c r="N40" s="82"/>
      <c r="O40" s="85" t="e">
        <f t="shared" si="4"/>
        <v>#N/A</v>
      </c>
      <c r="P40" s="85" t="e">
        <f t="shared" si="5"/>
        <v>#N/A</v>
      </c>
      <c r="Q40" s="86" t="str">
        <f t="shared" si="6"/>
        <v/>
      </c>
      <c r="R40" s="86" t="e">
        <f t="shared" si="7"/>
        <v>#VALUE!</v>
      </c>
      <c r="S40" s="87" t="e">
        <f t="shared" si="8"/>
        <v>#N/A</v>
      </c>
      <c r="T40" s="86" t="e">
        <f t="shared" si="16"/>
        <v>#N/A</v>
      </c>
      <c r="U40" s="87" t="e">
        <f t="shared" si="17"/>
        <v>#N/A</v>
      </c>
      <c r="V40" s="87" t="e">
        <f t="shared" si="9"/>
        <v>#N/A</v>
      </c>
      <c r="W40" s="89" t="e">
        <f t="shared" si="10"/>
        <v>#VALUE!</v>
      </c>
      <c r="Y40" s="91" t="str">
        <f t="shared" si="11"/>
        <v/>
      </c>
      <c r="Z40" s="91" t="str">
        <f t="shared" si="12"/>
        <v>FALSE</v>
      </c>
      <c r="AA40" s="91" t="str">
        <f t="shared" si="13"/>
        <v/>
      </c>
      <c r="AD40" s="90" t="e">
        <f t="shared" si="14"/>
        <v>#N/A</v>
      </c>
      <c r="AI40" s="90" t="str">
        <f t="shared" si="15"/>
        <v/>
      </c>
    </row>
    <row r="41" spans="1:35" s="3" customFormat="1" x14ac:dyDescent="0.25">
      <c r="A41" s="82"/>
      <c r="B41" s="82"/>
      <c r="C41" s="82"/>
      <c r="D41" s="82"/>
      <c r="E41" s="82"/>
      <c r="F41" s="85" t="e">
        <f t="shared" si="18"/>
        <v>#N/A</v>
      </c>
      <c r="G41" s="85">
        <f t="shared" si="1"/>
        <v>0</v>
      </c>
      <c r="H41" s="82"/>
      <c r="I41" s="82"/>
      <c r="J41" s="85" t="e">
        <f t="shared" si="2"/>
        <v>#N/A</v>
      </c>
      <c r="K41" s="82"/>
      <c r="L41" s="85" t="e">
        <f t="shared" si="3"/>
        <v>#N/A</v>
      </c>
      <c r="M41" s="82"/>
      <c r="N41" s="82"/>
      <c r="O41" s="85" t="e">
        <f t="shared" si="4"/>
        <v>#N/A</v>
      </c>
      <c r="P41" s="85" t="e">
        <f t="shared" si="5"/>
        <v>#N/A</v>
      </c>
      <c r="Q41" s="86" t="str">
        <f t="shared" si="6"/>
        <v/>
      </c>
      <c r="R41" s="86" t="e">
        <f t="shared" si="7"/>
        <v>#VALUE!</v>
      </c>
      <c r="S41" s="87" t="e">
        <f t="shared" si="8"/>
        <v>#N/A</v>
      </c>
      <c r="T41" s="86" t="e">
        <f t="shared" si="16"/>
        <v>#N/A</v>
      </c>
      <c r="U41" s="87" t="e">
        <f t="shared" si="17"/>
        <v>#N/A</v>
      </c>
      <c r="V41" s="87" t="e">
        <f t="shared" si="9"/>
        <v>#N/A</v>
      </c>
      <c r="W41" s="89" t="e">
        <f t="shared" si="10"/>
        <v>#VALUE!</v>
      </c>
      <c r="Y41" s="91" t="str">
        <f t="shared" si="11"/>
        <v/>
      </c>
      <c r="Z41" s="91" t="str">
        <f t="shared" si="12"/>
        <v>FALSE</v>
      </c>
      <c r="AA41" s="91" t="str">
        <f t="shared" si="13"/>
        <v/>
      </c>
      <c r="AD41" s="90" t="e">
        <f t="shared" si="14"/>
        <v>#N/A</v>
      </c>
      <c r="AI41" s="90" t="str">
        <f t="shared" si="15"/>
        <v/>
      </c>
    </row>
    <row r="42" spans="1:35" s="3" customFormat="1" x14ac:dyDescent="0.25">
      <c r="A42" s="82"/>
      <c r="B42" s="82"/>
      <c r="C42" s="82"/>
      <c r="D42" s="84"/>
      <c r="E42" s="82"/>
      <c r="F42" s="85" t="e">
        <f t="shared" si="18"/>
        <v>#N/A</v>
      </c>
      <c r="G42" s="85">
        <f t="shared" si="1"/>
        <v>0</v>
      </c>
      <c r="H42" s="82"/>
      <c r="I42" s="82"/>
      <c r="J42" s="85" t="e">
        <f t="shared" si="2"/>
        <v>#N/A</v>
      </c>
      <c r="K42" s="82"/>
      <c r="L42" s="85" t="e">
        <f t="shared" si="3"/>
        <v>#N/A</v>
      </c>
      <c r="M42" s="82"/>
      <c r="N42" s="82"/>
      <c r="O42" s="85" t="e">
        <f t="shared" si="4"/>
        <v>#N/A</v>
      </c>
      <c r="P42" s="85" t="e">
        <f t="shared" si="5"/>
        <v>#N/A</v>
      </c>
      <c r="Q42" s="86" t="str">
        <f t="shared" si="6"/>
        <v/>
      </c>
      <c r="R42" s="86" t="e">
        <f t="shared" si="7"/>
        <v>#VALUE!</v>
      </c>
      <c r="S42" s="87" t="e">
        <f t="shared" si="8"/>
        <v>#N/A</v>
      </c>
      <c r="T42" s="86" t="e">
        <f t="shared" si="16"/>
        <v>#N/A</v>
      </c>
      <c r="U42" s="87" t="e">
        <f t="shared" si="17"/>
        <v>#N/A</v>
      </c>
      <c r="V42" s="87" t="e">
        <f t="shared" si="9"/>
        <v>#N/A</v>
      </c>
      <c r="W42" s="89" t="e">
        <f t="shared" si="10"/>
        <v>#VALUE!</v>
      </c>
      <c r="Y42" s="91" t="str">
        <f t="shared" si="11"/>
        <v/>
      </c>
      <c r="Z42" s="91" t="str">
        <f t="shared" si="12"/>
        <v>FALSE</v>
      </c>
      <c r="AA42" s="91" t="str">
        <f t="shared" si="13"/>
        <v/>
      </c>
      <c r="AD42" s="90" t="e">
        <f t="shared" si="14"/>
        <v>#N/A</v>
      </c>
      <c r="AI42" s="90" t="str">
        <f t="shared" si="15"/>
        <v/>
      </c>
    </row>
    <row r="43" spans="1:35" s="3" customFormat="1" x14ac:dyDescent="0.25">
      <c r="A43" s="95"/>
      <c r="B43" s="82"/>
      <c r="C43" s="84"/>
      <c r="D43" s="84"/>
      <c r="E43" s="82"/>
      <c r="F43" s="85" t="e">
        <f t="shared" si="18"/>
        <v>#N/A</v>
      </c>
      <c r="G43" s="85">
        <f t="shared" si="1"/>
        <v>0</v>
      </c>
      <c r="H43" s="82"/>
      <c r="I43" s="82"/>
      <c r="J43" s="85" t="e">
        <f t="shared" si="2"/>
        <v>#N/A</v>
      </c>
      <c r="K43" s="82"/>
      <c r="L43" s="85" t="e">
        <f t="shared" si="3"/>
        <v>#N/A</v>
      </c>
      <c r="M43" s="82"/>
      <c r="N43" s="82"/>
      <c r="O43" s="85" t="e">
        <f t="shared" si="4"/>
        <v>#N/A</v>
      </c>
      <c r="P43" s="85" t="e">
        <f t="shared" si="5"/>
        <v>#N/A</v>
      </c>
      <c r="Q43" s="86" t="str">
        <f t="shared" si="6"/>
        <v/>
      </c>
      <c r="R43" s="86" t="e">
        <f t="shared" si="7"/>
        <v>#VALUE!</v>
      </c>
      <c r="S43" s="87" t="e">
        <f t="shared" si="8"/>
        <v>#N/A</v>
      </c>
      <c r="T43" s="86" t="e">
        <f t="shared" si="16"/>
        <v>#N/A</v>
      </c>
      <c r="U43" s="87" t="e">
        <f t="shared" si="17"/>
        <v>#N/A</v>
      </c>
      <c r="V43" s="87" t="e">
        <f t="shared" si="9"/>
        <v>#N/A</v>
      </c>
      <c r="W43" s="89" t="e">
        <f t="shared" si="10"/>
        <v>#VALUE!</v>
      </c>
      <c r="Y43" s="91" t="str">
        <f t="shared" si="11"/>
        <v/>
      </c>
      <c r="Z43" s="91" t="str">
        <f t="shared" si="12"/>
        <v>FALSE</v>
      </c>
      <c r="AA43" s="91" t="str">
        <f t="shared" si="13"/>
        <v/>
      </c>
      <c r="AD43" s="90" t="e">
        <f t="shared" si="14"/>
        <v>#N/A</v>
      </c>
      <c r="AI43" s="90" t="str">
        <f t="shared" si="15"/>
        <v/>
      </c>
    </row>
    <row r="44" spans="1:35" s="3" customFormat="1" x14ac:dyDescent="0.25">
      <c r="A44" s="82"/>
      <c r="B44" s="82"/>
      <c r="C44" s="82"/>
      <c r="D44" s="82"/>
      <c r="E44" s="82"/>
      <c r="F44" s="85" t="e">
        <f t="shared" si="18"/>
        <v>#N/A</v>
      </c>
      <c r="G44" s="85">
        <f t="shared" si="1"/>
        <v>0</v>
      </c>
      <c r="H44" s="82"/>
      <c r="I44" s="82"/>
      <c r="J44" s="85" t="e">
        <f t="shared" si="2"/>
        <v>#N/A</v>
      </c>
      <c r="K44" s="82"/>
      <c r="L44" s="85" t="e">
        <f t="shared" si="3"/>
        <v>#N/A</v>
      </c>
      <c r="M44" s="82"/>
      <c r="N44" s="82"/>
      <c r="O44" s="85" t="e">
        <f t="shared" si="4"/>
        <v>#N/A</v>
      </c>
      <c r="P44" s="85" t="e">
        <f t="shared" si="5"/>
        <v>#N/A</v>
      </c>
      <c r="Q44" s="86" t="str">
        <f t="shared" si="6"/>
        <v/>
      </c>
      <c r="R44" s="86" t="e">
        <f t="shared" si="7"/>
        <v>#VALUE!</v>
      </c>
      <c r="S44" s="87" t="e">
        <f t="shared" si="8"/>
        <v>#N/A</v>
      </c>
      <c r="T44" s="86" t="e">
        <f t="shared" si="16"/>
        <v>#N/A</v>
      </c>
      <c r="U44" s="87" t="e">
        <f t="shared" si="17"/>
        <v>#N/A</v>
      </c>
      <c r="V44" s="87" t="e">
        <f t="shared" si="9"/>
        <v>#N/A</v>
      </c>
      <c r="W44" s="89" t="e">
        <f t="shared" si="10"/>
        <v>#VALUE!</v>
      </c>
      <c r="Y44" s="91" t="str">
        <f t="shared" si="11"/>
        <v/>
      </c>
      <c r="Z44" s="91" t="str">
        <f t="shared" si="12"/>
        <v>FALSE</v>
      </c>
      <c r="AA44" s="91" t="str">
        <f t="shared" si="13"/>
        <v/>
      </c>
      <c r="AD44" s="90" t="e">
        <f t="shared" si="14"/>
        <v>#N/A</v>
      </c>
      <c r="AI44" s="90" t="str">
        <f t="shared" si="15"/>
        <v/>
      </c>
    </row>
    <row r="45" spans="1:35" s="3" customFormat="1" x14ac:dyDescent="0.25">
      <c r="A45" s="82"/>
      <c r="B45" s="82"/>
      <c r="C45" s="82"/>
      <c r="D45" s="84"/>
      <c r="E45" s="82"/>
      <c r="F45" s="85" t="e">
        <f t="shared" si="18"/>
        <v>#N/A</v>
      </c>
      <c r="G45" s="85">
        <f t="shared" si="1"/>
        <v>0</v>
      </c>
      <c r="H45" s="82"/>
      <c r="I45" s="82"/>
      <c r="J45" s="85" t="e">
        <f t="shared" si="2"/>
        <v>#N/A</v>
      </c>
      <c r="K45" s="82"/>
      <c r="L45" s="85" t="e">
        <f t="shared" si="3"/>
        <v>#N/A</v>
      </c>
      <c r="M45" s="82"/>
      <c r="N45" s="82"/>
      <c r="O45" s="85" t="e">
        <f t="shared" si="4"/>
        <v>#N/A</v>
      </c>
      <c r="P45" s="85" t="e">
        <f t="shared" si="5"/>
        <v>#N/A</v>
      </c>
      <c r="Q45" s="86" t="str">
        <f t="shared" si="6"/>
        <v/>
      </c>
      <c r="R45" s="86" t="e">
        <f t="shared" si="7"/>
        <v>#VALUE!</v>
      </c>
      <c r="S45" s="87" t="e">
        <f t="shared" si="8"/>
        <v>#N/A</v>
      </c>
      <c r="T45" s="86" t="e">
        <f t="shared" si="16"/>
        <v>#N/A</v>
      </c>
      <c r="U45" s="87" t="e">
        <f t="shared" si="17"/>
        <v>#N/A</v>
      </c>
      <c r="V45" s="87" t="e">
        <f t="shared" si="9"/>
        <v>#N/A</v>
      </c>
      <c r="W45" s="89" t="e">
        <f t="shared" si="10"/>
        <v>#VALUE!</v>
      </c>
      <c r="Y45" s="91" t="str">
        <f t="shared" si="11"/>
        <v/>
      </c>
      <c r="Z45" s="91" t="str">
        <f t="shared" si="12"/>
        <v>FALSE</v>
      </c>
      <c r="AA45" s="91" t="str">
        <f t="shared" si="13"/>
        <v/>
      </c>
      <c r="AD45" s="90" t="e">
        <f t="shared" si="14"/>
        <v>#N/A</v>
      </c>
      <c r="AI45" s="90" t="str">
        <f t="shared" si="15"/>
        <v/>
      </c>
    </row>
    <row r="46" spans="1:35" s="3" customFormat="1" x14ac:dyDescent="0.25">
      <c r="A46" s="82"/>
      <c r="B46" s="82"/>
      <c r="C46" s="84"/>
      <c r="D46" s="84"/>
      <c r="E46" s="82"/>
      <c r="F46" s="85" t="e">
        <f t="shared" si="18"/>
        <v>#N/A</v>
      </c>
      <c r="G46" s="85">
        <f t="shared" si="1"/>
        <v>0</v>
      </c>
      <c r="H46" s="82"/>
      <c r="I46" s="82"/>
      <c r="J46" s="85" t="e">
        <f t="shared" si="2"/>
        <v>#N/A</v>
      </c>
      <c r="K46" s="82"/>
      <c r="L46" s="85" t="e">
        <f t="shared" si="3"/>
        <v>#N/A</v>
      </c>
      <c r="M46" s="82"/>
      <c r="N46" s="82"/>
      <c r="O46" s="85" t="e">
        <f t="shared" si="4"/>
        <v>#N/A</v>
      </c>
      <c r="P46" s="85" t="e">
        <f t="shared" si="5"/>
        <v>#N/A</v>
      </c>
      <c r="Q46" s="86" t="str">
        <f t="shared" si="6"/>
        <v/>
      </c>
      <c r="R46" s="86" t="e">
        <f t="shared" si="7"/>
        <v>#VALUE!</v>
      </c>
      <c r="S46" s="87" t="e">
        <f t="shared" si="8"/>
        <v>#N/A</v>
      </c>
      <c r="T46" s="86" t="e">
        <f t="shared" si="16"/>
        <v>#N/A</v>
      </c>
      <c r="U46" s="87" t="e">
        <f t="shared" si="17"/>
        <v>#N/A</v>
      </c>
      <c r="V46" s="87" t="e">
        <f t="shared" si="9"/>
        <v>#N/A</v>
      </c>
      <c r="W46" s="89" t="e">
        <f t="shared" si="10"/>
        <v>#VALUE!</v>
      </c>
      <c r="Y46" s="91" t="str">
        <f t="shared" si="11"/>
        <v/>
      </c>
      <c r="Z46" s="91" t="str">
        <f t="shared" si="12"/>
        <v>FALSE</v>
      </c>
      <c r="AA46" s="91" t="str">
        <f t="shared" si="13"/>
        <v/>
      </c>
      <c r="AD46" s="90" t="e">
        <f t="shared" si="14"/>
        <v>#N/A</v>
      </c>
      <c r="AI46" s="90" t="str">
        <f t="shared" si="15"/>
        <v/>
      </c>
    </row>
    <row r="47" spans="1:35" s="3" customFormat="1" x14ac:dyDescent="0.25">
      <c r="A47" s="82"/>
      <c r="B47" s="82"/>
      <c r="C47" s="82"/>
      <c r="D47" s="82"/>
      <c r="E47" s="82"/>
      <c r="F47" s="85" t="e">
        <f t="shared" si="18"/>
        <v>#N/A</v>
      </c>
      <c r="G47" s="85">
        <f t="shared" si="1"/>
        <v>0</v>
      </c>
      <c r="H47" s="82"/>
      <c r="I47" s="82"/>
      <c r="J47" s="85" t="e">
        <f t="shared" si="2"/>
        <v>#N/A</v>
      </c>
      <c r="K47" s="82"/>
      <c r="L47" s="85" t="e">
        <f t="shared" si="3"/>
        <v>#N/A</v>
      </c>
      <c r="M47" s="82"/>
      <c r="N47" s="82"/>
      <c r="O47" s="85" t="e">
        <f t="shared" si="4"/>
        <v>#N/A</v>
      </c>
      <c r="P47" s="85" t="e">
        <f t="shared" si="5"/>
        <v>#N/A</v>
      </c>
      <c r="Q47" s="86" t="str">
        <f t="shared" si="6"/>
        <v/>
      </c>
      <c r="R47" s="86" t="e">
        <f t="shared" si="7"/>
        <v>#VALUE!</v>
      </c>
      <c r="S47" s="87" t="e">
        <f t="shared" si="8"/>
        <v>#N/A</v>
      </c>
      <c r="T47" s="86" t="e">
        <f t="shared" si="16"/>
        <v>#N/A</v>
      </c>
      <c r="U47" s="87" t="e">
        <f t="shared" si="17"/>
        <v>#N/A</v>
      </c>
      <c r="V47" s="87" t="e">
        <f t="shared" si="9"/>
        <v>#N/A</v>
      </c>
      <c r="W47" s="89" t="e">
        <f t="shared" si="10"/>
        <v>#VALUE!</v>
      </c>
      <c r="Y47" s="91" t="str">
        <f t="shared" si="11"/>
        <v/>
      </c>
      <c r="Z47" s="91" t="str">
        <f t="shared" si="12"/>
        <v>FALSE</v>
      </c>
      <c r="AA47" s="91" t="str">
        <f t="shared" si="13"/>
        <v/>
      </c>
      <c r="AD47" s="90" t="e">
        <f t="shared" si="14"/>
        <v>#N/A</v>
      </c>
      <c r="AI47" s="90" t="str">
        <f t="shared" si="15"/>
        <v/>
      </c>
    </row>
    <row r="48" spans="1:35" s="3" customFormat="1" x14ac:dyDescent="0.25">
      <c r="A48" s="82"/>
      <c r="B48" s="82"/>
      <c r="C48" s="82"/>
      <c r="D48" s="84"/>
      <c r="E48" s="82"/>
      <c r="F48" s="85" t="e">
        <f t="shared" si="18"/>
        <v>#N/A</v>
      </c>
      <c r="G48" s="85">
        <f t="shared" si="1"/>
        <v>0</v>
      </c>
      <c r="H48" s="82"/>
      <c r="I48" s="82"/>
      <c r="J48" s="85" t="e">
        <f t="shared" si="2"/>
        <v>#N/A</v>
      </c>
      <c r="K48" s="82"/>
      <c r="L48" s="85" t="e">
        <f t="shared" si="3"/>
        <v>#N/A</v>
      </c>
      <c r="M48" s="82"/>
      <c r="N48" s="82"/>
      <c r="O48" s="85" t="e">
        <f t="shared" si="4"/>
        <v>#N/A</v>
      </c>
      <c r="P48" s="85" t="e">
        <f t="shared" si="5"/>
        <v>#N/A</v>
      </c>
      <c r="Q48" s="86" t="str">
        <f t="shared" si="6"/>
        <v/>
      </c>
      <c r="R48" s="86" t="e">
        <f t="shared" si="7"/>
        <v>#VALUE!</v>
      </c>
      <c r="S48" s="87" t="e">
        <f t="shared" si="8"/>
        <v>#N/A</v>
      </c>
      <c r="T48" s="86" t="e">
        <f t="shared" si="16"/>
        <v>#N/A</v>
      </c>
      <c r="U48" s="87" t="e">
        <f t="shared" si="17"/>
        <v>#N/A</v>
      </c>
      <c r="V48" s="87" t="e">
        <f t="shared" si="9"/>
        <v>#N/A</v>
      </c>
      <c r="W48" s="89" t="e">
        <f t="shared" si="10"/>
        <v>#VALUE!</v>
      </c>
      <c r="Y48" s="91" t="str">
        <f t="shared" si="11"/>
        <v/>
      </c>
      <c r="Z48" s="91" t="str">
        <f t="shared" si="12"/>
        <v>FALSE</v>
      </c>
      <c r="AA48" s="91" t="str">
        <f t="shared" si="13"/>
        <v/>
      </c>
      <c r="AD48" s="90" t="e">
        <f t="shared" si="14"/>
        <v>#N/A</v>
      </c>
      <c r="AI48" s="90" t="str">
        <f t="shared" si="15"/>
        <v/>
      </c>
    </row>
    <row r="49" spans="1:35" s="3" customFormat="1" x14ac:dyDescent="0.25">
      <c r="A49" s="82"/>
      <c r="B49" s="82"/>
      <c r="C49" s="84"/>
      <c r="D49" s="84"/>
      <c r="E49" s="82"/>
      <c r="F49" s="85" t="e">
        <f t="shared" si="18"/>
        <v>#N/A</v>
      </c>
      <c r="G49" s="85">
        <f t="shared" si="1"/>
        <v>0</v>
      </c>
      <c r="H49" s="82"/>
      <c r="I49" s="82"/>
      <c r="J49" s="85" t="e">
        <f t="shared" si="2"/>
        <v>#N/A</v>
      </c>
      <c r="K49" s="82"/>
      <c r="L49" s="85" t="e">
        <f t="shared" si="3"/>
        <v>#N/A</v>
      </c>
      <c r="M49" s="82"/>
      <c r="N49" s="82"/>
      <c r="O49" s="85" t="e">
        <f t="shared" si="4"/>
        <v>#N/A</v>
      </c>
      <c r="P49" s="85" t="e">
        <f t="shared" si="5"/>
        <v>#N/A</v>
      </c>
      <c r="Q49" s="86" t="str">
        <f t="shared" si="6"/>
        <v/>
      </c>
      <c r="R49" s="86" t="e">
        <f t="shared" si="7"/>
        <v>#VALUE!</v>
      </c>
      <c r="S49" s="87" t="e">
        <f t="shared" si="8"/>
        <v>#N/A</v>
      </c>
      <c r="T49" s="86" t="e">
        <f t="shared" si="16"/>
        <v>#N/A</v>
      </c>
      <c r="U49" s="87" t="e">
        <f t="shared" si="17"/>
        <v>#N/A</v>
      </c>
      <c r="V49" s="87" t="e">
        <f t="shared" si="9"/>
        <v>#N/A</v>
      </c>
      <c r="W49" s="89" t="e">
        <f t="shared" si="10"/>
        <v>#VALUE!</v>
      </c>
      <c r="Y49" s="91" t="str">
        <f t="shared" si="11"/>
        <v/>
      </c>
      <c r="Z49" s="91" t="str">
        <f t="shared" si="12"/>
        <v>FALSE</v>
      </c>
      <c r="AA49" s="91" t="str">
        <f t="shared" si="13"/>
        <v/>
      </c>
      <c r="AD49" s="90" t="e">
        <f t="shared" si="14"/>
        <v>#N/A</v>
      </c>
      <c r="AI49" s="90" t="str">
        <f t="shared" si="15"/>
        <v/>
      </c>
    </row>
    <row r="50" spans="1:35" s="3" customFormat="1" x14ac:dyDescent="0.25">
      <c r="A50" s="82"/>
      <c r="B50" s="82"/>
      <c r="C50" s="82"/>
      <c r="D50" s="82"/>
      <c r="E50" s="82"/>
      <c r="F50" s="85" t="e">
        <f t="shared" si="18"/>
        <v>#N/A</v>
      </c>
      <c r="G50" s="85">
        <f t="shared" si="1"/>
        <v>0</v>
      </c>
      <c r="H50" s="82"/>
      <c r="I50" s="82"/>
      <c r="J50" s="85" t="e">
        <f t="shared" si="2"/>
        <v>#N/A</v>
      </c>
      <c r="K50" s="82"/>
      <c r="L50" s="85" t="e">
        <f t="shared" si="3"/>
        <v>#N/A</v>
      </c>
      <c r="M50" s="82"/>
      <c r="N50" s="82"/>
      <c r="O50" s="85" t="e">
        <f t="shared" si="4"/>
        <v>#N/A</v>
      </c>
      <c r="P50" s="85" t="e">
        <f t="shared" si="5"/>
        <v>#N/A</v>
      </c>
      <c r="Q50" s="86" t="str">
        <f t="shared" si="6"/>
        <v/>
      </c>
      <c r="R50" s="86" t="e">
        <f t="shared" si="7"/>
        <v>#VALUE!</v>
      </c>
      <c r="S50" s="87" t="e">
        <f t="shared" si="8"/>
        <v>#N/A</v>
      </c>
      <c r="T50" s="86" t="e">
        <f t="shared" si="16"/>
        <v>#N/A</v>
      </c>
      <c r="U50" s="87" t="e">
        <f t="shared" si="17"/>
        <v>#N/A</v>
      </c>
      <c r="V50" s="87" t="e">
        <f t="shared" si="9"/>
        <v>#N/A</v>
      </c>
      <c r="W50" s="89" t="e">
        <f t="shared" si="10"/>
        <v>#VALUE!</v>
      </c>
      <c r="Y50" s="91" t="str">
        <f t="shared" si="11"/>
        <v/>
      </c>
      <c r="Z50" s="91" t="str">
        <f t="shared" si="12"/>
        <v>FALSE</v>
      </c>
      <c r="AA50" s="91" t="str">
        <f t="shared" si="13"/>
        <v/>
      </c>
      <c r="AD50" s="90" t="e">
        <f t="shared" si="14"/>
        <v>#N/A</v>
      </c>
      <c r="AI50" s="90" t="str">
        <f t="shared" si="15"/>
        <v/>
      </c>
    </row>
    <row r="51" spans="1:35" s="3" customFormat="1" x14ac:dyDescent="0.25">
      <c r="A51" s="95"/>
      <c r="B51" s="82"/>
      <c r="C51" s="82"/>
      <c r="D51" s="84"/>
      <c r="E51" s="82"/>
      <c r="F51" s="85" t="e">
        <f t="shared" si="18"/>
        <v>#N/A</v>
      </c>
      <c r="G51" s="85">
        <f t="shared" si="1"/>
        <v>0</v>
      </c>
      <c r="H51" s="82"/>
      <c r="I51" s="82"/>
      <c r="J51" s="85" t="e">
        <f t="shared" si="2"/>
        <v>#N/A</v>
      </c>
      <c r="K51" s="82"/>
      <c r="L51" s="85" t="e">
        <f t="shared" si="3"/>
        <v>#N/A</v>
      </c>
      <c r="M51" s="82"/>
      <c r="N51" s="82"/>
      <c r="O51" s="85" t="e">
        <f t="shared" si="4"/>
        <v>#N/A</v>
      </c>
      <c r="P51" s="85" t="e">
        <f t="shared" si="5"/>
        <v>#N/A</v>
      </c>
      <c r="Q51" s="86" t="str">
        <f t="shared" si="6"/>
        <v/>
      </c>
      <c r="R51" s="86" t="e">
        <f t="shared" si="7"/>
        <v>#VALUE!</v>
      </c>
      <c r="S51" s="87" t="e">
        <f t="shared" si="8"/>
        <v>#N/A</v>
      </c>
      <c r="T51" s="86" t="e">
        <f t="shared" si="16"/>
        <v>#N/A</v>
      </c>
      <c r="U51" s="87" t="e">
        <f t="shared" si="17"/>
        <v>#N/A</v>
      </c>
      <c r="V51" s="87" t="e">
        <f t="shared" si="9"/>
        <v>#N/A</v>
      </c>
      <c r="W51" s="89" t="e">
        <f t="shared" si="10"/>
        <v>#VALUE!</v>
      </c>
      <c r="Y51" s="91" t="str">
        <f t="shared" si="11"/>
        <v/>
      </c>
      <c r="Z51" s="91" t="str">
        <f t="shared" si="12"/>
        <v>FALSE</v>
      </c>
      <c r="AA51" s="91" t="str">
        <f t="shared" si="13"/>
        <v/>
      </c>
      <c r="AD51" s="90" t="e">
        <f t="shared" si="14"/>
        <v>#N/A</v>
      </c>
      <c r="AI51" s="90" t="str">
        <f t="shared" si="15"/>
        <v/>
      </c>
    </row>
    <row r="52" spans="1:35" s="3" customFormat="1" x14ac:dyDescent="0.25">
      <c r="A52" s="82"/>
      <c r="B52" s="82"/>
      <c r="C52" s="82"/>
      <c r="D52" s="82"/>
      <c r="E52" s="82"/>
      <c r="F52" s="85" t="e">
        <f t="shared" si="18"/>
        <v>#N/A</v>
      </c>
      <c r="G52" s="85">
        <f t="shared" si="1"/>
        <v>0</v>
      </c>
      <c r="H52" s="82"/>
      <c r="I52" s="82"/>
      <c r="J52" s="85" t="e">
        <f t="shared" si="2"/>
        <v>#N/A</v>
      </c>
      <c r="K52" s="82"/>
      <c r="L52" s="85" t="e">
        <f t="shared" si="3"/>
        <v>#N/A</v>
      </c>
      <c r="M52" s="82"/>
      <c r="N52" s="82"/>
      <c r="O52" s="85" t="e">
        <f t="shared" si="4"/>
        <v>#N/A</v>
      </c>
      <c r="P52" s="85" t="e">
        <f t="shared" si="5"/>
        <v>#N/A</v>
      </c>
      <c r="Q52" s="86" t="str">
        <f t="shared" si="6"/>
        <v/>
      </c>
      <c r="R52" s="86" t="e">
        <f t="shared" si="7"/>
        <v>#VALUE!</v>
      </c>
      <c r="S52" s="87" t="e">
        <f t="shared" si="8"/>
        <v>#N/A</v>
      </c>
      <c r="T52" s="86" t="e">
        <f t="shared" si="16"/>
        <v>#N/A</v>
      </c>
      <c r="U52" s="87" t="e">
        <f t="shared" si="17"/>
        <v>#N/A</v>
      </c>
      <c r="V52" s="87" t="e">
        <f t="shared" si="9"/>
        <v>#N/A</v>
      </c>
      <c r="W52" s="89" t="e">
        <f t="shared" si="10"/>
        <v>#VALUE!</v>
      </c>
      <c r="Y52" s="91" t="str">
        <f t="shared" si="11"/>
        <v/>
      </c>
      <c r="Z52" s="91" t="str">
        <f t="shared" si="12"/>
        <v>FALSE</v>
      </c>
      <c r="AA52" s="91" t="str">
        <f t="shared" si="13"/>
        <v/>
      </c>
      <c r="AD52" s="90" t="e">
        <f t="shared" si="14"/>
        <v>#N/A</v>
      </c>
      <c r="AI52" s="90" t="str">
        <f t="shared" si="15"/>
        <v/>
      </c>
    </row>
    <row r="53" spans="1:35" s="3" customFormat="1" x14ac:dyDescent="0.25">
      <c r="A53" s="82"/>
      <c r="B53" s="82"/>
      <c r="C53" s="82"/>
      <c r="D53" s="82"/>
      <c r="E53" s="82"/>
      <c r="F53" s="85" t="e">
        <f t="shared" si="18"/>
        <v>#N/A</v>
      </c>
      <c r="G53" s="85">
        <f t="shared" si="1"/>
        <v>0</v>
      </c>
      <c r="H53" s="82"/>
      <c r="I53" s="82"/>
      <c r="J53" s="85" t="e">
        <f t="shared" si="2"/>
        <v>#N/A</v>
      </c>
      <c r="K53" s="82"/>
      <c r="L53" s="85" t="e">
        <f t="shared" si="3"/>
        <v>#N/A</v>
      </c>
      <c r="M53" s="82"/>
      <c r="N53" s="82"/>
      <c r="O53" s="85" t="e">
        <f t="shared" si="4"/>
        <v>#N/A</v>
      </c>
      <c r="P53" s="85" t="e">
        <f t="shared" si="5"/>
        <v>#N/A</v>
      </c>
      <c r="Q53" s="86" t="str">
        <f t="shared" si="6"/>
        <v/>
      </c>
      <c r="R53" s="86" t="e">
        <f t="shared" si="7"/>
        <v>#VALUE!</v>
      </c>
      <c r="S53" s="87" t="e">
        <f t="shared" si="8"/>
        <v>#N/A</v>
      </c>
      <c r="T53" s="86" t="e">
        <f t="shared" si="16"/>
        <v>#N/A</v>
      </c>
      <c r="U53" s="87" t="e">
        <f t="shared" si="17"/>
        <v>#N/A</v>
      </c>
      <c r="V53" s="87" t="e">
        <f t="shared" si="9"/>
        <v>#N/A</v>
      </c>
      <c r="W53" s="89" t="e">
        <f t="shared" si="10"/>
        <v>#VALUE!</v>
      </c>
      <c r="Y53" s="91" t="str">
        <f t="shared" si="11"/>
        <v/>
      </c>
      <c r="Z53" s="91" t="str">
        <f t="shared" si="12"/>
        <v>FALSE</v>
      </c>
      <c r="AA53" s="91" t="str">
        <f t="shared" si="13"/>
        <v/>
      </c>
      <c r="AD53" s="90" t="e">
        <f t="shared" si="14"/>
        <v>#N/A</v>
      </c>
      <c r="AI53" s="90" t="str">
        <f t="shared" si="15"/>
        <v/>
      </c>
    </row>
    <row r="54" spans="1:35" s="3" customFormat="1" x14ac:dyDescent="0.25">
      <c r="A54" s="82"/>
      <c r="B54" s="82"/>
      <c r="C54" s="82"/>
      <c r="D54" s="82"/>
      <c r="E54" s="82"/>
      <c r="F54" s="85" t="e">
        <f t="shared" si="18"/>
        <v>#N/A</v>
      </c>
      <c r="G54" s="85">
        <f t="shared" si="1"/>
        <v>0</v>
      </c>
      <c r="H54" s="82"/>
      <c r="I54" s="82"/>
      <c r="J54" s="85" t="e">
        <f t="shared" si="2"/>
        <v>#N/A</v>
      </c>
      <c r="K54" s="82"/>
      <c r="L54" s="85" t="e">
        <f t="shared" si="3"/>
        <v>#N/A</v>
      </c>
      <c r="M54" s="82"/>
      <c r="N54" s="82"/>
      <c r="O54" s="85" t="e">
        <f t="shared" si="4"/>
        <v>#N/A</v>
      </c>
      <c r="P54" s="85" t="e">
        <f t="shared" si="5"/>
        <v>#N/A</v>
      </c>
      <c r="Q54" s="86" t="str">
        <f t="shared" si="6"/>
        <v/>
      </c>
      <c r="R54" s="86" t="e">
        <f t="shared" si="7"/>
        <v>#VALUE!</v>
      </c>
      <c r="S54" s="87" t="e">
        <f t="shared" si="8"/>
        <v>#N/A</v>
      </c>
      <c r="T54" s="86" t="e">
        <f t="shared" si="16"/>
        <v>#N/A</v>
      </c>
      <c r="U54" s="87" t="e">
        <f t="shared" si="17"/>
        <v>#N/A</v>
      </c>
      <c r="V54" s="87" t="e">
        <f t="shared" si="9"/>
        <v>#N/A</v>
      </c>
      <c r="W54" s="89" t="e">
        <f t="shared" si="10"/>
        <v>#VALUE!</v>
      </c>
      <c r="Y54" s="91" t="str">
        <f t="shared" si="11"/>
        <v/>
      </c>
      <c r="Z54" s="91" t="str">
        <f t="shared" si="12"/>
        <v>FALSE</v>
      </c>
      <c r="AA54" s="91" t="str">
        <f t="shared" si="13"/>
        <v/>
      </c>
      <c r="AD54" s="90" t="e">
        <f t="shared" si="14"/>
        <v>#N/A</v>
      </c>
      <c r="AI54" s="90" t="str">
        <f t="shared" si="15"/>
        <v/>
      </c>
    </row>
    <row r="55" spans="1:35" s="3" customFormat="1" x14ac:dyDescent="0.25">
      <c r="A55" s="82"/>
      <c r="B55" s="82"/>
      <c r="C55" s="82"/>
      <c r="D55" s="82"/>
      <c r="E55" s="82"/>
      <c r="F55" s="85" t="e">
        <f t="shared" si="18"/>
        <v>#N/A</v>
      </c>
      <c r="G55" s="85">
        <f t="shared" si="1"/>
        <v>0</v>
      </c>
      <c r="H55" s="82"/>
      <c r="I55" s="82"/>
      <c r="J55" s="85" t="e">
        <f t="shared" si="2"/>
        <v>#N/A</v>
      </c>
      <c r="K55" s="82"/>
      <c r="L55" s="85" t="e">
        <f t="shared" si="3"/>
        <v>#N/A</v>
      </c>
      <c r="M55" s="82"/>
      <c r="N55" s="82"/>
      <c r="O55" s="85" t="e">
        <f t="shared" si="4"/>
        <v>#N/A</v>
      </c>
      <c r="P55" s="85" t="e">
        <f t="shared" si="5"/>
        <v>#N/A</v>
      </c>
      <c r="Q55" s="86" t="str">
        <f t="shared" si="6"/>
        <v/>
      </c>
      <c r="R55" s="86" t="e">
        <f t="shared" si="7"/>
        <v>#VALUE!</v>
      </c>
      <c r="S55" s="87" t="e">
        <f t="shared" si="8"/>
        <v>#N/A</v>
      </c>
      <c r="T55" s="86" t="e">
        <f t="shared" si="16"/>
        <v>#N/A</v>
      </c>
      <c r="U55" s="87" t="e">
        <f t="shared" si="17"/>
        <v>#N/A</v>
      </c>
      <c r="V55" s="87" t="e">
        <f t="shared" si="9"/>
        <v>#N/A</v>
      </c>
      <c r="W55" s="89" t="e">
        <f t="shared" si="10"/>
        <v>#VALUE!</v>
      </c>
      <c r="Y55" s="91" t="str">
        <f t="shared" si="11"/>
        <v/>
      </c>
      <c r="Z55" s="91" t="str">
        <f t="shared" si="12"/>
        <v>FALSE</v>
      </c>
      <c r="AA55" s="91" t="str">
        <f t="shared" si="13"/>
        <v/>
      </c>
      <c r="AD55" s="90" t="e">
        <f t="shared" si="14"/>
        <v>#N/A</v>
      </c>
      <c r="AI55" s="90" t="str">
        <f t="shared" si="15"/>
        <v/>
      </c>
    </row>
    <row r="56" spans="1:35" s="3" customFormat="1" x14ac:dyDescent="0.25">
      <c r="A56" s="82"/>
      <c r="B56" s="82"/>
      <c r="C56" s="82"/>
      <c r="D56" s="82"/>
      <c r="E56" s="82"/>
      <c r="F56" s="85" t="e">
        <f t="shared" si="18"/>
        <v>#N/A</v>
      </c>
      <c r="G56" s="85">
        <f t="shared" si="1"/>
        <v>0</v>
      </c>
      <c r="H56" s="82"/>
      <c r="I56" s="82"/>
      <c r="J56" s="85" t="e">
        <f t="shared" si="2"/>
        <v>#N/A</v>
      </c>
      <c r="K56" s="82"/>
      <c r="L56" s="85" t="e">
        <f t="shared" si="3"/>
        <v>#N/A</v>
      </c>
      <c r="M56" s="82"/>
      <c r="N56" s="82"/>
      <c r="O56" s="85" t="e">
        <f t="shared" si="4"/>
        <v>#N/A</v>
      </c>
      <c r="P56" s="85" t="e">
        <f t="shared" si="5"/>
        <v>#N/A</v>
      </c>
      <c r="Q56" s="86" t="str">
        <f t="shared" si="6"/>
        <v/>
      </c>
      <c r="R56" s="86" t="e">
        <f t="shared" si="7"/>
        <v>#VALUE!</v>
      </c>
      <c r="S56" s="87" t="e">
        <f t="shared" si="8"/>
        <v>#N/A</v>
      </c>
      <c r="T56" s="86" t="e">
        <f t="shared" si="16"/>
        <v>#N/A</v>
      </c>
      <c r="U56" s="87" t="e">
        <f t="shared" si="17"/>
        <v>#N/A</v>
      </c>
      <c r="V56" s="87" t="e">
        <f t="shared" si="9"/>
        <v>#N/A</v>
      </c>
      <c r="W56" s="89" t="e">
        <f t="shared" si="10"/>
        <v>#VALUE!</v>
      </c>
      <c r="Y56" s="91" t="str">
        <f t="shared" si="11"/>
        <v/>
      </c>
      <c r="Z56" s="91" t="str">
        <f t="shared" si="12"/>
        <v>FALSE</v>
      </c>
      <c r="AA56" s="91" t="str">
        <f t="shared" si="13"/>
        <v/>
      </c>
      <c r="AD56" s="90" t="e">
        <f t="shared" si="14"/>
        <v>#N/A</v>
      </c>
      <c r="AI56" s="90" t="str">
        <f t="shared" si="15"/>
        <v/>
      </c>
    </row>
    <row r="57" spans="1:35" s="3" customFormat="1" x14ac:dyDescent="0.25">
      <c r="A57" s="82"/>
      <c r="B57" s="82"/>
      <c r="C57" s="82"/>
      <c r="D57" s="82"/>
      <c r="E57" s="82"/>
      <c r="F57" s="85" t="e">
        <f t="shared" si="18"/>
        <v>#N/A</v>
      </c>
      <c r="G57" s="85">
        <f t="shared" si="1"/>
        <v>0</v>
      </c>
      <c r="H57" s="82"/>
      <c r="I57" s="83"/>
      <c r="J57" s="85" t="e">
        <f t="shared" si="2"/>
        <v>#N/A</v>
      </c>
      <c r="K57" s="82"/>
      <c r="L57" s="85" t="e">
        <f t="shared" si="3"/>
        <v>#N/A</v>
      </c>
      <c r="M57" s="82"/>
      <c r="N57" s="82"/>
      <c r="O57" s="85" t="e">
        <f t="shared" si="4"/>
        <v>#N/A</v>
      </c>
      <c r="P57" s="85" t="e">
        <f t="shared" si="5"/>
        <v>#N/A</v>
      </c>
      <c r="Q57" s="86" t="str">
        <f t="shared" si="6"/>
        <v/>
      </c>
      <c r="R57" s="86" t="e">
        <f t="shared" si="7"/>
        <v>#VALUE!</v>
      </c>
      <c r="S57" s="87" t="e">
        <f t="shared" si="8"/>
        <v>#N/A</v>
      </c>
      <c r="T57" s="86" t="e">
        <f t="shared" si="16"/>
        <v>#N/A</v>
      </c>
      <c r="U57" s="87" t="e">
        <f t="shared" si="17"/>
        <v>#N/A</v>
      </c>
      <c r="V57" s="87" t="e">
        <f t="shared" si="9"/>
        <v>#N/A</v>
      </c>
      <c r="W57" s="89" t="e">
        <f t="shared" si="10"/>
        <v>#VALUE!</v>
      </c>
      <c r="Y57" s="91" t="str">
        <f t="shared" si="11"/>
        <v/>
      </c>
      <c r="Z57" s="91" t="str">
        <f t="shared" si="12"/>
        <v>FALSE</v>
      </c>
      <c r="AA57" s="91" t="str">
        <f t="shared" si="13"/>
        <v/>
      </c>
      <c r="AD57" s="90" t="e">
        <f t="shared" si="14"/>
        <v>#N/A</v>
      </c>
      <c r="AI57" s="90" t="str">
        <f t="shared" si="15"/>
        <v/>
      </c>
    </row>
    <row r="58" spans="1:35" s="3" customFormat="1" x14ac:dyDescent="0.25">
      <c r="A58" s="82"/>
      <c r="B58" s="82"/>
      <c r="C58" s="82"/>
      <c r="D58" s="82"/>
      <c r="E58" s="82"/>
      <c r="F58" s="85" t="e">
        <f t="shared" si="18"/>
        <v>#N/A</v>
      </c>
      <c r="G58" s="85">
        <f t="shared" si="1"/>
        <v>0</v>
      </c>
      <c r="H58" s="82"/>
      <c r="I58" s="82"/>
      <c r="J58" s="85" t="e">
        <f t="shared" si="2"/>
        <v>#N/A</v>
      </c>
      <c r="K58" s="82"/>
      <c r="L58" s="85" t="e">
        <f t="shared" si="3"/>
        <v>#N/A</v>
      </c>
      <c r="M58" s="82"/>
      <c r="N58" s="82"/>
      <c r="O58" s="85" t="e">
        <f t="shared" si="4"/>
        <v>#N/A</v>
      </c>
      <c r="P58" s="85" t="e">
        <f t="shared" si="5"/>
        <v>#N/A</v>
      </c>
      <c r="Q58" s="86" t="str">
        <f t="shared" si="6"/>
        <v/>
      </c>
      <c r="R58" s="86" t="e">
        <f t="shared" si="7"/>
        <v>#VALUE!</v>
      </c>
      <c r="S58" s="87" t="e">
        <f t="shared" si="8"/>
        <v>#N/A</v>
      </c>
      <c r="T58" s="86" t="e">
        <f t="shared" si="16"/>
        <v>#N/A</v>
      </c>
      <c r="U58" s="87" t="e">
        <f t="shared" si="17"/>
        <v>#N/A</v>
      </c>
      <c r="V58" s="87" t="e">
        <f t="shared" si="9"/>
        <v>#N/A</v>
      </c>
      <c r="W58" s="89" t="e">
        <f t="shared" si="10"/>
        <v>#VALUE!</v>
      </c>
      <c r="Y58" s="91" t="str">
        <f t="shared" si="11"/>
        <v/>
      </c>
      <c r="Z58" s="91" t="str">
        <f t="shared" si="12"/>
        <v>FALSE</v>
      </c>
      <c r="AA58" s="91" t="str">
        <f t="shared" si="13"/>
        <v/>
      </c>
      <c r="AD58" s="90" t="e">
        <f t="shared" si="14"/>
        <v>#N/A</v>
      </c>
      <c r="AI58" s="90" t="str">
        <f t="shared" si="15"/>
        <v/>
      </c>
    </row>
    <row r="59" spans="1:35" x14ac:dyDescent="0.25">
      <c r="A59" s="90" t="s">
        <v>41</v>
      </c>
      <c r="B59" s="90">
        <f>SUM(B2:B58)</f>
        <v>0</v>
      </c>
      <c r="E59" s="72"/>
      <c r="F59" s="53"/>
      <c r="G59" s="53"/>
      <c r="H59" s="72"/>
      <c r="I59" s="53"/>
      <c r="J59" s="53"/>
      <c r="K59" s="53"/>
      <c r="L59" s="53"/>
      <c r="M59" s="53"/>
      <c r="N59" s="53"/>
      <c r="O59" s="72"/>
      <c r="R59" s="12"/>
      <c r="Y59" s="93" t="str">
        <f t="shared" si="11"/>
        <v/>
      </c>
    </row>
    <row r="60" spans="1:35" x14ac:dyDescent="0.25">
      <c r="A60" s="90" t="s">
        <v>40</v>
      </c>
      <c r="B60" s="90">
        <f>COUNT(B2:B58)</f>
        <v>0</v>
      </c>
      <c r="E60" s="72"/>
      <c r="F60" s="53"/>
      <c r="G60" s="53"/>
      <c r="H60" s="72"/>
      <c r="I60" s="53"/>
      <c r="J60" s="53"/>
      <c r="K60" s="53"/>
      <c r="L60" s="53"/>
      <c r="M60" s="53"/>
      <c r="N60" s="53"/>
      <c r="O60" s="72"/>
    </row>
    <row r="61" spans="1:35" x14ac:dyDescent="0.25">
      <c r="A61" t="s">
        <v>31</v>
      </c>
      <c r="E61" s="72"/>
      <c r="F61" s="53"/>
      <c r="G61" s="53"/>
      <c r="H61" s="72"/>
      <c r="I61" s="94" t="s">
        <v>185</v>
      </c>
      <c r="J61" s="53"/>
      <c r="K61" s="53"/>
      <c r="L61" s="53"/>
      <c r="M61" s="53"/>
      <c r="N61" s="53"/>
      <c r="O61" s="72"/>
    </row>
    <row r="62" spans="1:35" x14ac:dyDescent="0.25">
      <c r="I62" s="94" t="s">
        <v>184</v>
      </c>
    </row>
    <row r="63" spans="1:35" ht="105" x14ac:dyDescent="0.25">
      <c r="A63" s="1" t="s">
        <v>15</v>
      </c>
      <c r="B63" s="2" t="s">
        <v>32</v>
      </c>
      <c r="C63" s="2" t="s">
        <v>17</v>
      </c>
      <c r="D63" s="2" t="s">
        <v>33</v>
      </c>
      <c r="E63" s="2" t="s">
        <v>34</v>
      </c>
      <c r="F63" s="5" t="s">
        <v>35</v>
      </c>
      <c r="G63" s="5" t="s">
        <v>36</v>
      </c>
      <c r="H63" s="5" t="s">
        <v>37</v>
      </c>
    </row>
    <row r="64" spans="1:35" x14ac:dyDescent="0.25">
      <c r="A64" s="1" t="s">
        <v>23</v>
      </c>
      <c r="B64" s="92"/>
      <c r="C64" s="1">
        <v>30</v>
      </c>
      <c r="D64" s="91">
        <f>B64*0.3</f>
        <v>0</v>
      </c>
      <c r="E64" s="91">
        <f>B64*0.3*0.5</f>
        <v>0</v>
      </c>
      <c r="F64" s="1"/>
      <c r="G64" s="1"/>
      <c r="X64" s="54">
        <v>1</v>
      </c>
      <c r="Y64">
        <v>2</v>
      </c>
      <c r="Z64">
        <v>3</v>
      </c>
      <c r="AA64">
        <v>4</v>
      </c>
      <c r="AB64">
        <v>5</v>
      </c>
      <c r="AC64">
        <v>6</v>
      </c>
      <c r="AD64">
        <v>7</v>
      </c>
      <c r="AE64">
        <v>8</v>
      </c>
      <c r="AF64" s="55">
        <v>9</v>
      </c>
    </row>
    <row r="65" spans="1:32" x14ac:dyDescent="0.25">
      <c r="A65" s="1" t="s">
        <v>24</v>
      </c>
      <c r="B65" s="92"/>
      <c r="C65" s="1">
        <v>50</v>
      </c>
      <c r="D65" s="91">
        <f>B65*0.5</f>
        <v>0</v>
      </c>
      <c r="E65" s="91">
        <f>B65*0.5</f>
        <v>0</v>
      </c>
      <c r="F65" s="1"/>
      <c r="G65" s="1"/>
    </row>
    <row r="66" spans="1:32" ht="15.75" thickBot="1" x14ac:dyDescent="0.3">
      <c r="A66" s="1" t="s">
        <v>25</v>
      </c>
      <c r="B66" s="92"/>
      <c r="C66" s="1">
        <v>100</v>
      </c>
      <c r="D66" s="91">
        <f>B66*1</f>
        <v>0</v>
      </c>
      <c r="E66" s="91">
        <f>B66*1</f>
        <v>0</v>
      </c>
      <c r="F66" s="1"/>
      <c r="G66" s="1"/>
      <c r="W66" s="17"/>
      <c r="X66" s="34" t="s">
        <v>127</v>
      </c>
      <c r="Y66" s="34"/>
      <c r="Z66" s="35"/>
      <c r="AA66" s="35"/>
      <c r="AB66" s="35"/>
      <c r="AC66" s="35"/>
      <c r="AD66" s="35"/>
      <c r="AE66" s="35"/>
      <c r="AF66" s="35"/>
    </row>
    <row r="67" spans="1:32" x14ac:dyDescent="0.25">
      <c r="A67" s="1" t="s">
        <v>26</v>
      </c>
      <c r="B67" s="1"/>
      <c r="C67" s="1"/>
      <c r="D67" s="91">
        <f>SUM(D64:D66)</f>
        <v>0</v>
      </c>
      <c r="E67" s="91">
        <f>SUM(E64:E66)</f>
        <v>0</v>
      </c>
      <c r="F67" s="1"/>
      <c r="G67" s="1"/>
      <c r="O67" s="3" t="s">
        <v>164</v>
      </c>
      <c r="W67" s="70" t="s">
        <v>154</v>
      </c>
      <c r="X67" s="56">
        <v>1000</v>
      </c>
      <c r="Y67" s="57" t="s">
        <v>156</v>
      </c>
      <c r="Z67" s="58" t="s">
        <v>129</v>
      </c>
      <c r="AA67" s="73" t="s">
        <v>73</v>
      </c>
      <c r="AB67" s="73" t="s">
        <v>73</v>
      </c>
      <c r="AC67" s="73" t="s">
        <v>73</v>
      </c>
      <c r="AD67" s="59">
        <v>1.5</v>
      </c>
      <c r="AE67" s="75">
        <v>1</v>
      </c>
      <c r="AF67" s="76">
        <v>1</v>
      </c>
    </row>
    <row r="68" spans="1:32" x14ac:dyDescent="0.25">
      <c r="A68" s="1" t="s">
        <v>27</v>
      </c>
      <c r="B68" s="92"/>
      <c r="C68" s="1" t="s">
        <v>28</v>
      </c>
      <c r="D68" s="1"/>
      <c r="E68" s="1"/>
      <c r="F68" s="91">
        <f>B68*0.5</f>
        <v>0</v>
      </c>
      <c r="G68" s="91">
        <f>B68*1</f>
        <v>0</v>
      </c>
      <c r="O68" s="3" t="s">
        <v>165</v>
      </c>
      <c r="W68" s="66"/>
      <c r="X68" s="60">
        <v>1051</v>
      </c>
      <c r="Y68" s="61" t="s">
        <v>161</v>
      </c>
      <c r="Z68" s="42" t="s">
        <v>129</v>
      </c>
      <c r="AA68" s="74" t="s">
        <v>130</v>
      </c>
      <c r="AB68" s="74" t="s">
        <v>130</v>
      </c>
      <c r="AC68" s="74" t="s">
        <v>130</v>
      </c>
      <c r="AD68" s="62">
        <v>1.5</v>
      </c>
      <c r="AE68" s="77">
        <v>1.5</v>
      </c>
      <c r="AF68" s="78">
        <v>1.5</v>
      </c>
    </row>
    <row r="69" spans="1:32" x14ac:dyDescent="0.25">
      <c r="A69" s="1" t="s">
        <v>29</v>
      </c>
      <c r="B69" s="92"/>
      <c r="C69" s="1">
        <v>85</v>
      </c>
      <c r="D69" s="1"/>
      <c r="E69" s="1"/>
      <c r="F69" s="1"/>
      <c r="G69" s="1"/>
      <c r="H69" s="90">
        <f>B69*0.85</f>
        <v>0</v>
      </c>
      <c r="O69" s="3" t="s">
        <v>166</v>
      </c>
      <c r="W69" s="68" t="s">
        <v>60</v>
      </c>
      <c r="X69" s="60">
        <v>1151</v>
      </c>
      <c r="Y69" s="61" t="s">
        <v>163</v>
      </c>
      <c r="Z69" s="42" t="s">
        <v>129</v>
      </c>
      <c r="AA69" s="74" t="s">
        <v>130</v>
      </c>
      <c r="AB69" s="74" t="s">
        <v>132</v>
      </c>
      <c r="AC69" s="74" t="s">
        <v>132</v>
      </c>
      <c r="AD69" s="62">
        <v>1.5</v>
      </c>
      <c r="AE69" s="77">
        <v>0</v>
      </c>
      <c r="AF69" s="78">
        <v>0</v>
      </c>
    </row>
    <row r="70" spans="1:32" x14ac:dyDescent="0.25">
      <c r="A70" s="1" t="s">
        <v>38</v>
      </c>
      <c r="B70" s="1"/>
      <c r="C70" s="1"/>
      <c r="D70" s="1"/>
      <c r="E70" s="1"/>
      <c r="F70" s="1"/>
      <c r="H70" s="1"/>
      <c r="I70" s="1"/>
      <c r="O70" s="3" t="s">
        <v>167</v>
      </c>
      <c r="W70" s="66">
        <v>1</v>
      </c>
      <c r="X70" s="63">
        <v>1201</v>
      </c>
      <c r="Y70" s="21" t="s">
        <v>57</v>
      </c>
      <c r="Z70" s="22" t="s">
        <v>131</v>
      </c>
      <c r="AA70" s="50" t="s">
        <v>132</v>
      </c>
      <c r="AB70" s="50" t="s">
        <v>132</v>
      </c>
      <c r="AC70" s="50" t="s">
        <v>132</v>
      </c>
      <c r="AD70" s="37">
        <v>1</v>
      </c>
      <c r="AE70" s="52">
        <v>0</v>
      </c>
      <c r="AF70" s="79">
        <v>0</v>
      </c>
    </row>
    <row r="71" spans="1:32" x14ac:dyDescent="0.25">
      <c r="A71" s="1" t="s">
        <v>39</v>
      </c>
      <c r="B71" s="92"/>
      <c r="C71" s="1"/>
      <c r="D71" s="1"/>
      <c r="E71" s="1"/>
      <c r="F71" s="1"/>
      <c r="G71" s="1"/>
      <c r="H71" s="1"/>
      <c r="I71" s="1"/>
      <c r="O71" s="3" t="s">
        <v>168</v>
      </c>
      <c r="W71" s="66"/>
      <c r="X71" s="60">
        <v>2000</v>
      </c>
      <c r="Y71" s="61" t="s">
        <v>156</v>
      </c>
      <c r="Z71" s="42" t="s">
        <v>128</v>
      </c>
      <c r="AA71" s="74" t="s">
        <v>73</v>
      </c>
      <c r="AB71" s="74" t="s">
        <v>73</v>
      </c>
      <c r="AC71" s="74" t="s">
        <v>73</v>
      </c>
      <c r="AD71" s="62">
        <v>1</v>
      </c>
      <c r="AE71" s="77">
        <v>1</v>
      </c>
      <c r="AF71" s="78">
        <v>1</v>
      </c>
    </row>
    <row r="72" spans="1:32" x14ac:dyDescent="0.25">
      <c r="W72" s="66"/>
      <c r="X72" s="60">
        <v>2051</v>
      </c>
      <c r="Y72" s="61" t="s">
        <v>162</v>
      </c>
      <c r="Z72" s="42" t="s">
        <v>129</v>
      </c>
      <c r="AA72" s="74" t="s">
        <v>130</v>
      </c>
      <c r="AB72" s="74" t="s">
        <v>130</v>
      </c>
      <c r="AC72" s="74" t="s">
        <v>130</v>
      </c>
      <c r="AD72" s="62">
        <v>1.5</v>
      </c>
      <c r="AE72" s="77">
        <v>1.5</v>
      </c>
      <c r="AF72" s="78">
        <v>1.5</v>
      </c>
    </row>
    <row r="73" spans="1:32" x14ac:dyDescent="0.25">
      <c r="O73" s="97" t="s">
        <v>173</v>
      </c>
      <c r="P73" s="97"/>
      <c r="W73" s="66" t="s">
        <v>153</v>
      </c>
      <c r="X73" s="60">
        <v>2151</v>
      </c>
      <c r="Y73" s="61" t="s">
        <v>163</v>
      </c>
      <c r="Z73" s="42" t="s">
        <v>129</v>
      </c>
      <c r="AA73" s="74" t="s">
        <v>130</v>
      </c>
      <c r="AB73" s="74" t="s">
        <v>132</v>
      </c>
      <c r="AC73" s="74" t="s">
        <v>132</v>
      </c>
      <c r="AD73" s="62">
        <v>1.5</v>
      </c>
      <c r="AE73" s="77">
        <v>0</v>
      </c>
      <c r="AF73" s="78">
        <v>0</v>
      </c>
    </row>
    <row r="74" spans="1:32" ht="15.75" thickBot="1" x14ac:dyDescent="0.3">
      <c r="O74" s="3" t="s">
        <v>174</v>
      </c>
      <c r="P74" s="3" t="s">
        <v>175</v>
      </c>
      <c r="W74" s="71" t="s">
        <v>154</v>
      </c>
      <c r="X74" s="64">
        <v>2201</v>
      </c>
      <c r="Y74" s="34" t="s">
        <v>57</v>
      </c>
      <c r="Z74" s="35" t="s">
        <v>131</v>
      </c>
      <c r="AA74" s="51" t="s">
        <v>132</v>
      </c>
      <c r="AB74" s="51" t="s">
        <v>132</v>
      </c>
      <c r="AC74" s="51" t="s">
        <v>132</v>
      </c>
      <c r="AD74" s="38">
        <v>1</v>
      </c>
      <c r="AE74" s="80">
        <v>0</v>
      </c>
      <c r="AF74" s="81">
        <v>0</v>
      </c>
    </row>
    <row r="75" spans="1:32" x14ac:dyDescent="0.25">
      <c r="O75" s="3" t="s">
        <v>60</v>
      </c>
      <c r="P75" s="3">
        <v>1</v>
      </c>
      <c r="W75" s="65"/>
      <c r="X75" s="56">
        <v>3000</v>
      </c>
      <c r="Y75" s="57" t="s">
        <v>155</v>
      </c>
      <c r="Z75" s="58" t="s">
        <v>129</v>
      </c>
      <c r="AA75" s="73" t="s">
        <v>73</v>
      </c>
      <c r="AB75" s="73" t="s">
        <v>73</v>
      </c>
      <c r="AC75" s="73" t="s">
        <v>73</v>
      </c>
      <c r="AD75" s="59">
        <v>1.5</v>
      </c>
      <c r="AE75" s="75">
        <v>1</v>
      </c>
      <c r="AF75" s="76">
        <v>1</v>
      </c>
    </row>
    <row r="76" spans="1:32" x14ac:dyDescent="0.25">
      <c r="O76" s="3" t="s">
        <v>61</v>
      </c>
      <c r="P76" s="3">
        <v>2</v>
      </c>
      <c r="W76" s="66" t="s">
        <v>154</v>
      </c>
      <c r="X76" s="60">
        <v>3051</v>
      </c>
      <c r="Y76" s="61"/>
      <c r="Z76" s="42" t="s">
        <v>131</v>
      </c>
      <c r="AA76" s="74" t="s">
        <v>130</v>
      </c>
      <c r="AB76" s="74" t="s">
        <v>130</v>
      </c>
      <c r="AC76" s="74" t="s">
        <v>130</v>
      </c>
      <c r="AD76" s="62">
        <v>1</v>
      </c>
      <c r="AE76" s="77">
        <v>1.5</v>
      </c>
      <c r="AF76" s="78">
        <v>1.5</v>
      </c>
    </row>
    <row r="77" spans="1:32" x14ac:dyDescent="0.25">
      <c r="W77" s="67"/>
      <c r="X77" s="60">
        <v>3151</v>
      </c>
      <c r="Y77" s="61"/>
      <c r="Z77" s="42" t="s">
        <v>177</v>
      </c>
      <c r="AA77" s="74" t="s">
        <v>130</v>
      </c>
      <c r="AB77" s="74" t="s">
        <v>132</v>
      </c>
      <c r="AC77" s="74" t="s">
        <v>132</v>
      </c>
      <c r="AD77" s="62">
        <v>0</v>
      </c>
      <c r="AE77" s="77">
        <v>0</v>
      </c>
      <c r="AF77" s="78">
        <v>0</v>
      </c>
    </row>
    <row r="78" spans="1:32" x14ac:dyDescent="0.25">
      <c r="W78" s="68" t="s">
        <v>61</v>
      </c>
      <c r="X78" s="63">
        <v>3201</v>
      </c>
      <c r="Y78" s="21"/>
      <c r="Z78" s="22" t="s">
        <v>177</v>
      </c>
      <c r="AA78" s="50" t="s">
        <v>132</v>
      </c>
      <c r="AB78" s="50" t="s">
        <v>132</v>
      </c>
      <c r="AC78" s="50" t="s">
        <v>132</v>
      </c>
      <c r="AD78" s="37">
        <v>0</v>
      </c>
      <c r="AE78" s="52">
        <v>0</v>
      </c>
      <c r="AF78" s="79">
        <v>0</v>
      </c>
    </row>
    <row r="79" spans="1:32" x14ac:dyDescent="0.25">
      <c r="W79" s="67">
        <v>2</v>
      </c>
      <c r="X79" s="60">
        <v>4000</v>
      </c>
      <c r="Y79" s="61" t="s">
        <v>155</v>
      </c>
      <c r="Z79" s="42" t="s">
        <v>128</v>
      </c>
      <c r="AA79" s="74" t="s">
        <v>73</v>
      </c>
      <c r="AB79" s="74" t="s">
        <v>73</v>
      </c>
      <c r="AC79" s="74" t="s">
        <v>73</v>
      </c>
      <c r="AD79" s="62">
        <v>1</v>
      </c>
      <c r="AE79" s="77">
        <v>1</v>
      </c>
      <c r="AF79" s="78">
        <v>1</v>
      </c>
    </row>
    <row r="80" spans="1:32" x14ac:dyDescent="0.25">
      <c r="W80" s="66" t="s">
        <v>153</v>
      </c>
      <c r="X80" s="60">
        <v>4051</v>
      </c>
      <c r="Y80" s="61"/>
      <c r="Z80" s="42" t="s">
        <v>131</v>
      </c>
      <c r="AA80" s="74" t="s">
        <v>130</v>
      </c>
      <c r="AB80" s="74" t="s">
        <v>130</v>
      </c>
      <c r="AC80" s="74" t="s">
        <v>130</v>
      </c>
      <c r="AD80" s="62">
        <v>1</v>
      </c>
      <c r="AE80" s="77">
        <v>1.5</v>
      </c>
      <c r="AF80" s="78">
        <v>1.5</v>
      </c>
    </row>
    <row r="81" spans="23:32" x14ac:dyDescent="0.25">
      <c r="W81" s="67" t="s">
        <v>154</v>
      </c>
      <c r="X81" s="60">
        <v>4151</v>
      </c>
      <c r="Y81" s="61"/>
      <c r="Z81" s="42" t="s">
        <v>177</v>
      </c>
      <c r="AA81" s="74" t="s">
        <v>130</v>
      </c>
      <c r="AB81" s="74" t="s">
        <v>132</v>
      </c>
      <c r="AC81" s="74" t="s">
        <v>132</v>
      </c>
      <c r="AD81" s="62">
        <v>0</v>
      </c>
      <c r="AE81" s="77">
        <v>0</v>
      </c>
      <c r="AF81" s="78">
        <v>0</v>
      </c>
    </row>
    <row r="82" spans="23:32" ht="15.75" thickBot="1" x14ac:dyDescent="0.3">
      <c r="W82" s="69"/>
      <c r="X82" s="64">
        <v>4201</v>
      </c>
      <c r="Y82" s="34"/>
      <c r="Z82" s="35" t="s">
        <v>177</v>
      </c>
      <c r="AA82" s="51" t="s">
        <v>132</v>
      </c>
      <c r="AB82" s="51" t="s">
        <v>132</v>
      </c>
      <c r="AC82" s="51" t="s">
        <v>132</v>
      </c>
      <c r="AD82" s="38">
        <v>0</v>
      </c>
      <c r="AE82" s="80">
        <v>0</v>
      </c>
      <c r="AF82" s="81">
        <v>0</v>
      </c>
    </row>
    <row r="83" spans="23:32" x14ac:dyDescent="0.25">
      <c r="W83" s="18"/>
      <c r="X83" s="17" t="s">
        <v>133</v>
      </c>
      <c r="Y83" s="17"/>
      <c r="Z83" s="17"/>
      <c r="AA83" s="17"/>
      <c r="AB83" s="17"/>
      <c r="AC83" s="17"/>
      <c r="AD83" s="17"/>
      <c r="AE83" s="17"/>
      <c r="AF83" s="17"/>
    </row>
    <row r="84" spans="23:32" x14ac:dyDescent="0.25">
      <c r="W84" s="18"/>
    </row>
    <row r="85" spans="23:32" x14ac:dyDescent="0.25">
      <c r="W85" s="18"/>
    </row>
    <row r="88" spans="23:32" x14ac:dyDescent="0.25">
      <c r="W88" s="17"/>
    </row>
  </sheetData>
  <mergeCells count="17">
    <mergeCell ref="AN1:AO1"/>
    <mergeCell ref="AQ2:AS2"/>
    <mergeCell ref="AQ3:AS3"/>
    <mergeCell ref="AQ4:AS4"/>
    <mergeCell ref="AQ5:AS5"/>
    <mergeCell ref="O73:P73"/>
    <mergeCell ref="AQ9:AS9"/>
    <mergeCell ref="AN5:AN6"/>
    <mergeCell ref="AO5:AO6"/>
    <mergeCell ref="AQ6:AS6"/>
    <mergeCell ref="AN7:AN8"/>
    <mergeCell ref="AO7:AO8"/>
    <mergeCell ref="AN9:AN10"/>
    <mergeCell ref="AO9:AO10"/>
    <mergeCell ref="AQ8:AS8"/>
    <mergeCell ref="AQ10:AS10"/>
    <mergeCell ref="AQ7:AS7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876A9-AB6E-40E3-AF9B-F2A02473834B}">
  <dimension ref="A1:G50"/>
  <sheetViews>
    <sheetView topLeftCell="A23" workbookViewId="0">
      <selection activeCell="E41" sqref="E41"/>
    </sheetView>
  </sheetViews>
  <sheetFormatPr defaultRowHeight="15" x14ac:dyDescent="0.25"/>
  <cols>
    <col min="1" max="1" width="14.85546875" style="1" customWidth="1"/>
    <col min="2" max="2" width="14.140625" style="1" customWidth="1"/>
    <col min="3" max="3" width="10.5703125" style="1" customWidth="1"/>
    <col min="4" max="4" width="9.140625" style="1"/>
    <col min="6" max="6" width="11.28515625" customWidth="1"/>
    <col min="7" max="7" width="10.85546875" customWidth="1"/>
  </cols>
  <sheetData>
    <row r="1" spans="1:7" x14ac:dyDescent="0.25">
      <c r="A1" s="1" t="s">
        <v>189</v>
      </c>
      <c r="B1" s="1" t="s">
        <v>190</v>
      </c>
      <c r="C1" s="1" t="s">
        <v>191</v>
      </c>
      <c r="D1" s="1" t="s">
        <v>192</v>
      </c>
      <c r="E1" s="1" t="s">
        <v>200</v>
      </c>
      <c r="F1" s="1" t="s">
        <v>201</v>
      </c>
      <c r="G1" s="1" t="s">
        <v>202</v>
      </c>
    </row>
    <row r="2" spans="1:7" x14ac:dyDescent="0.25">
      <c r="A2" s="1" t="s">
        <v>193</v>
      </c>
      <c r="B2" s="1" t="s">
        <v>193</v>
      </c>
      <c r="C2" s="1">
        <v>49</v>
      </c>
      <c r="D2" s="1" t="s">
        <v>157</v>
      </c>
      <c r="E2" s="1">
        <v>2.5</v>
      </c>
      <c r="F2" s="1">
        <v>5</v>
      </c>
      <c r="G2" s="1">
        <v>10</v>
      </c>
    </row>
    <row r="3" spans="1:7" x14ac:dyDescent="0.25">
      <c r="A3" s="1" t="s">
        <v>193</v>
      </c>
      <c r="B3" s="1" t="s">
        <v>193</v>
      </c>
      <c r="C3" s="1">
        <v>49</v>
      </c>
      <c r="D3" s="1" t="s">
        <v>183</v>
      </c>
      <c r="E3" s="1">
        <v>2.5</v>
      </c>
      <c r="F3" s="1">
        <v>5</v>
      </c>
      <c r="G3" s="1">
        <v>10</v>
      </c>
    </row>
    <row r="4" spans="1:7" x14ac:dyDescent="0.25">
      <c r="A4" s="1" t="s">
        <v>193</v>
      </c>
      <c r="B4" s="1" t="s">
        <v>193</v>
      </c>
      <c r="C4" s="1">
        <v>51</v>
      </c>
      <c r="D4" s="1" t="s">
        <v>157</v>
      </c>
      <c r="E4" s="1">
        <v>2.5</v>
      </c>
      <c r="F4" s="1">
        <v>5</v>
      </c>
      <c r="G4" s="1">
        <v>10</v>
      </c>
    </row>
    <row r="5" spans="1:7" x14ac:dyDescent="0.25">
      <c r="A5" s="1" t="s">
        <v>193</v>
      </c>
      <c r="B5" s="1" t="s">
        <v>193</v>
      </c>
      <c r="C5" s="1">
        <v>51</v>
      </c>
      <c r="D5" s="1" t="s">
        <v>183</v>
      </c>
      <c r="E5" s="1">
        <v>2.5</v>
      </c>
      <c r="F5" s="1">
        <v>5</v>
      </c>
      <c r="G5" s="1">
        <v>10</v>
      </c>
    </row>
    <row r="6" spans="1:7" x14ac:dyDescent="0.25">
      <c r="A6" s="1" t="s">
        <v>193</v>
      </c>
      <c r="B6" s="1" t="s">
        <v>193</v>
      </c>
      <c r="C6" s="1">
        <v>152</v>
      </c>
      <c r="D6" s="1" t="s">
        <v>157</v>
      </c>
      <c r="E6" s="1">
        <v>2.5</v>
      </c>
      <c r="F6" s="1">
        <v>5</v>
      </c>
      <c r="G6" s="1">
        <v>10</v>
      </c>
    </row>
    <row r="7" spans="1:7" x14ac:dyDescent="0.25">
      <c r="A7" s="1" t="s">
        <v>193</v>
      </c>
      <c r="B7" s="1" t="s">
        <v>193</v>
      </c>
      <c r="C7" s="1">
        <v>152</v>
      </c>
      <c r="D7" s="1" t="s">
        <v>183</v>
      </c>
      <c r="E7" s="1">
        <v>2.5</v>
      </c>
      <c r="F7" s="1">
        <v>5</v>
      </c>
      <c r="G7" s="1">
        <v>10</v>
      </c>
    </row>
    <row r="8" spans="1:7" x14ac:dyDescent="0.25">
      <c r="A8" s="1" t="s">
        <v>193</v>
      </c>
      <c r="B8" s="1" t="s">
        <v>193</v>
      </c>
      <c r="C8" s="1">
        <v>202</v>
      </c>
      <c r="D8" s="1" t="s">
        <v>157</v>
      </c>
      <c r="E8" s="1">
        <v>2.5</v>
      </c>
      <c r="F8" s="1">
        <v>5</v>
      </c>
      <c r="G8" s="1">
        <v>10</v>
      </c>
    </row>
    <row r="9" spans="1:7" x14ac:dyDescent="0.25">
      <c r="A9" s="1" t="s">
        <v>193</v>
      </c>
      <c r="B9" s="1" t="s">
        <v>193</v>
      </c>
      <c r="C9" s="1">
        <v>202</v>
      </c>
      <c r="D9" s="1" t="s">
        <v>183</v>
      </c>
      <c r="E9" s="1">
        <v>2.5</v>
      </c>
      <c r="F9" s="1">
        <v>5</v>
      </c>
      <c r="G9" s="1">
        <v>10</v>
      </c>
    </row>
    <row r="10" spans="1:7" x14ac:dyDescent="0.25">
      <c r="A10" s="1" t="s">
        <v>193</v>
      </c>
      <c r="B10" s="1" t="s">
        <v>194</v>
      </c>
      <c r="C10" s="1">
        <v>49</v>
      </c>
      <c r="D10" s="1" t="s">
        <v>157</v>
      </c>
      <c r="E10" s="1">
        <v>2.5</v>
      </c>
      <c r="F10" s="1">
        <v>5</v>
      </c>
      <c r="G10" s="1">
        <v>10</v>
      </c>
    </row>
    <row r="11" spans="1:7" x14ac:dyDescent="0.25">
      <c r="A11" s="1" t="s">
        <v>193</v>
      </c>
      <c r="B11" s="1" t="s">
        <v>194</v>
      </c>
      <c r="C11" s="1">
        <v>49</v>
      </c>
      <c r="D11" s="1" t="s">
        <v>183</v>
      </c>
      <c r="E11" s="1">
        <v>2.5</v>
      </c>
      <c r="F11" s="1">
        <v>5</v>
      </c>
      <c r="G11" s="1">
        <v>10</v>
      </c>
    </row>
    <row r="12" spans="1:7" x14ac:dyDescent="0.25">
      <c r="A12" s="1" t="s">
        <v>193</v>
      </c>
      <c r="B12" s="1" t="s">
        <v>194</v>
      </c>
      <c r="C12" s="1">
        <v>52</v>
      </c>
      <c r="D12" s="1" t="s">
        <v>157</v>
      </c>
      <c r="E12" s="1">
        <v>2.5</v>
      </c>
      <c r="F12" s="1">
        <v>5</v>
      </c>
      <c r="G12" s="1">
        <v>10</v>
      </c>
    </row>
    <row r="13" spans="1:7" x14ac:dyDescent="0.25">
      <c r="A13" s="1" t="s">
        <v>193</v>
      </c>
      <c r="B13" s="1" t="s">
        <v>194</v>
      </c>
      <c r="C13" s="1">
        <v>52</v>
      </c>
      <c r="D13" s="1" t="s">
        <v>183</v>
      </c>
      <c r="E13" s="1">
        <v>2.5</v>
      </c>
      <c r="F13" s="1">
        <v>5</v>
      </c>
      <c r="G13" s="1">
        <v>10</v>
      </c>
    </row>
    <row r="14" spans="1:7" x14ac:dyDescent="0.25">
      <c r="A14" s="1" t="s">
        <v>193</v>
      </c>
      <c r="B14" s="1" t="s">
        <v>194</v>
      </c>
      <c r="C14" s="1">
        <v>152</v>
      </c>
      <c r="D14" s="1" t="s">
        <v>157</v>
      </c>
      <c r="E14" s="1">
        <v>2.5</v>
      </c>
      <c r="F14" s="1">
        <v>5</v>
      </c>
      <c r="G14" s="1">
        <v>10</v>
      </c>
    </row>
    <row r="15" spans="1:7" x14ac:dyDescent="0.25">
      <c r="A15" s="1" t="s">
        <v>193</v>
      </c>
      <c r="B15" s="1" t="s">
        <v>194</v>
      </c>
      <c r="C15" s="1">
        <v>152</v>
      </c>
      <c r="D15" s="1" t="s">
        <v>183</v>
      </c>
      <c r="E15" s="1">
        <v>2.5</v>
      </c>
      <c r="F15" s="1">
        <v>5</v>
      </c>
      <c r="G15" s="1">
        <v>10</v>
      </c>
    </row>
    <row r="16" spans="1:7" x14ac:dyDescent="0.25">
      <c r="A16" s="1" t="s">
        <v>193</v>
      </c>
      <c r="B16" s="1" t="s">
        <v>194</v>
      </c>
      <c r="C16" s="1">
        <v>202</v>
      </c>
      <c r="D16" s="1" t="s">
        <v>157</v>
      </c>
      <c r="E16" s="1">
        <v>2.5</v>
      </c>
      <c r="F16" s="1">
        <v>5</v>
      </c>
      <c r="G16" s="1">
        <v>10</v>
      </c>
    </row>
    <row r="17" spans="1:7" x14ac:dyDescent="0.25">
      <c r="A17" s="1" t="s">
        <v>193</v>
      </c>
      <c r="B17" s="1" t="s">
        <v>194</v>
      </c>
      <c r="C17" s="1">
        <v>202</v>
      </c>
      <c r="D17" s="1" t="s">
        <v>183</v>
      </c>
      <c r="E17" s="1">
        <v>2.5</v>
      </c>
      <c r="F17" s="1">
        <v>5</v>
      </c>
      <c r="G17" s="1">
        <v>10</v>
      </c>
    </row>
    <row r="18" spans="1:7" x14ac:dyDescent="0.25">
      <c r="A18" s="1" t="s">
        <v>194</v>
      </c>
      <c r="B18" s="1" t="s">
        <v>194</v>
      </c>
      <c r="C18" s="1">
        <v>49</v>
      </c>
      <c r="D18" s="1" t="s">
        <v>157</v>
      </c>
      <c r="E18" s="1">
        <v>2.5</v>
      </c>
      <c r="F18" s="1">
        <v>5</v>
      </c>
      <c r="G18" s="1">
        <v>10</v>
      </c>
    </row>
    <row r="19" spans="1:7" x14ac:dyDescent="0.25">
      <c r="A19" s="1" t="s">
        <v>194</v>
      </c>
      <c r="B19" s="1" t="s">
        <v>194</v>
      </c>
      <c r="C19" s="1">
        <v>49</v>
      </c>
      <c r="D19" s="1" t="s">
        <v>183</v>
      </c>
      <c r="E19" s="1">
        <v>2.5</v>
      </c>
      <c r="F19" s="1">
        <v>5</v>
      </c>
      <c r="G19" s="1">
        <v>10</v>
      </c>
    </row>
    <row r="20" spans="1:7" x14ac:dyDescent="0.25">
      <c r="A20" s="1" t="s">
        <v>194</v>
      </c>
      <c r="B20" s="1" t="s">
        <v>194</v>
      </c>
      <c r="C20" s="1">
        <v>52</v>
      </c>
      <c r="D20" s="1" t="s">
        <v>157</v>
      </c>
      <c r="E20" s="1">
        <v>2.5</v>
      </c>
      <c r="F20" s="1">
        <v>5</v>
      </c>
      <c r="G20" s="1">
        <v>10</v>
      </c>
    </row>
    <row r="21" spans="1:7" x14ac:dyDescent="0.25">
      <c r="A21" s="1" t="s">
        <v>194</v>
      </c>
      <c r="B21" s="1" t="s">
        <v>194</v>
      </c>
      <c r="C21" s="1">
        <v>52</v>
      </c>
      <c r="D21" s="1" t="s">
        <v>183</v>
      </c>
      <c r="E21" s="1">
        <v>2.5</v>
      </c>
      <c r="F21" s="1">
        <v>5</v>
      </c>
      <c r="G21" s="1">
        <v>10</v>
      </c>
    </row>
    <row r="22" spans="1:7" x14ac:dyDescent="0.25">
      <c r="A22" s="1" t="s">
        <v>194</v>
      </c>
      <c r="B22" s="1" t="s">
        <v>194</v>
      </c>
      <c r="C22" s="1">
        <v>152</v>
      </c>
      <c r="D22" s="1" t="s">
        <v>157</v>
      </c>
      <c r="E22" s="1">
        <v>2.5</v>
      </c>
      <c r="F22" s="1">
        <v>5</v>
      </c>
      <c r="G22" s="1">
        <v>10</v>
      </c>
    </row>
    <row r="23" spans="1:7" x14ac:dyDescent="0.25">
      <c r="A23" s="1" t="s">
        <v>194</v>
      </c>
      <c r="B23" s="1" t="s">
        <v>194</v>
      </c>
      <c r="C23" s="1">
        <v>152</v>
      </c>
      <c r="D23" s="1" t="s">
        <v>183</v>
      </c>
      <c r="E23" s="1">
        <v>2.5</v>
      </c>
      <c r="F23" s="1">
        <v>5</v>
      </c>
      <c r="G23" s="1">
        <v>10</v>
      </c>
    </row>
    <row r="24" spans="1:7" x14ac:dyDescent="0.25">
      <c r="A24" s="1" t="s">
        <v>194</v>
      </c>
      <c r="B24" s="1" t="s">
        <v>194</v>
      </c>
      <c r="C24" s="1">
        <v>202</v>
      </c>
      <c r="D24" s="1" t="s">
        <v>157</v>
      </c>
      <c r="E24" s="1">
        <v>2.5</v>
      </c>
      <c r="F24" s="1">
        <v>5</v>
      </c>
      <c r="G24" s="1">
        <v>10</v>
      </c>
    </row>
    <row r="25" spans="1:7" x14ac:dyDescent="0.25">
      <c r="A25" s="1" t="s">
        <v>194</v>
      </c>
      <c r="B25" s="1" t="s">
        <v>194</v>
      </c>
      <c r="C25" s="1">
        <v>202</v>
      </c>
      <c r="D25" s="1" t="s">
        <v>183</v>
      </c>
      <c r="E25" s="1">
        <v>2.5</v>
      </c>
      <c r="F25" s="1">
        <v>5</v>
      </c>
      <c r="G25" s="1">
        <v>10</v>
      </c>
    </row>
    <row r="27" spans="1:7" x14ac:dyDescent="0.25">
      <c r="A27" s="1" t="s">
        <v>193</v>
      </c>
      <c r="B27" s="1" t="s">
        <v>193</v>
      </c>
      <c r="C27" s="1">
        <v>49</v>
      </c>
      <c r="D27" s="1" t="s">
        <v>157</v>
      </c>
      <c r="E27" s="1">
        <v>2.5</v>
      </c>
      <c r="F27" s="1">
        <v>50</v>
      </c>
      <c r="G27" s="1">
        <v>50</v>
      </c>
    </row>
    <row r="28" spans="1:7" x14ac:dyDescent="0.25">
      <c r="A28" s="1" t="s">
        <v>193</v>
      </c>
      <c r="B28" s="1" t="s">
        <v>193</v>
      </c>
      <c r="C28" s="1">
        <v>49</v>
      </c>
      <c r="D28" s="1" t="s">
        <v>183</v>
      </c>
      <c r="E28" s="1">
        <v>2.5</v>
      </c>
      <c r="F28" s="1">
        <v>50</v>
      </c>
      <c r="G28" s="1">
        <v>50</v>
      </c>
    </row>
    <row r="29" spans="1:7" x14ac:dyDescent="0.25">
      <c r="A29" s="1" t="s">
        <v>193</v>
      </c>
      <c r="B29" s="1" t="s">
        <v>193</v>
      </c>
      <c r="C29" s="1">
        <v>51</v>
      </c>
      <c r="D29" s="1" t="s">
        <v>157</v>
      </c>
      <c r="E29" s="1">
        <v>2.5</v>
      </c>
      <c r="F29" s="1">
        <v>50</v>
      </c>
      <c r="G29" s="1">
        <v>50</v>
      </c>
    </row>
    <row r="30" spans="1:7" x14ac:dyDescent="0.25">
      <c r="A30" s="1" t="s">
        <v>193</v>
      </c>
      <c r="B30" s="1" t="s">
        <v>193</v>
      </c>
      <c r="C30" s="1">
        <v>51</v>
      </c>
      <c r="D30" s="1" t="s">
        <v>183</v>
      </c>
      <c r="E30" s="1">
        <v>2.5</v>
      </c>
      <c r="F30" s="1">
        <v>50</v>
      </c>
      <c r="G30" s="1">
        <v>50</v>
      </c>
    </row>
    <row r="31" spans="1:7" x14ac:dyDescent="0.25">
      <c r="A31" s="1" t="s">
        <v>193</v>
      </c>
      <c r="B31" s="1" t="s">
        <v>193</v>
      </c>
      <c r="C31" s="1">
        <v>152</v>
      </c>
      <c r="D31" s="1" t="s">
        <v>157</v>
      </c>
      <c r="E31" s="1">
        <v>2.5</v>
      </c>
      <c r="F31" s="1">
        <v>50</v>
      </c>
      <c r="G31" s="1">
        <v>50</v>
      </c>
    </row>
    <row r="32" spans="1:7" x14ac:dyDescent="0.25">
      <c r="A32" s="1" t="s">
        <v>193</v>
      </c>
      <c r="B32" s="1" t="s">
        <v>193</v>
      </c>
      <c r="C32" s="1">
        <v>152</v>
      </c>
      <c r="D32" s="1" t="s">
        <v>183</v>
      </c>
      <c r="E32" s="1">
        <v>2.5</v>
      </c>
      <c r="F32" s="1">
        <v>50</v>
      </c>
      <c r="G32" s="1">
        <v>50</v>
      </c>
    </row>
    <row r="33" spans="1:7" x14ac:dyDescent="0.25">
      <c r="A33" s="1" t="s">
        <v>193</v>
      </c>
      <c r="B33" s="1" t="s">
        <v>193</v>
      </c>
      <c r="C33" s="1">
        <v>202</v>
      </c>
      <c r="D33" s="1" t="s">
        <v>157</v>
      </c>
      <c r="E33" s="1">
        <v>2.5</v>
      </c>
      <c r="F33" s="1">
        <v>50</v>
      </c>
      <c r="G33" s="1">
        <v>50</v>
      </c>
    </row>
    <row r="34" spans="1:7" x14ac:dyDescent="0.25">
      <c r="A34" s="1" t="s">
        <v>193</v>
      </c>
      <c r="B34" s="1" t="s">
        <v>193</v>
      </c>
      <c r="C34" s="1">
        <v>202</v>
      </c>
      <c r="D34" s="1" t="s">
        <v>183</v>
      </c>
      <c r="E34" s="1">
        <v>2.5</v>
      </c>
      <c r="F34" s="1">
        <v>50</v>
      </c>
      <c r="G34" s="1">
        <v>50</v>
      </c>
    </row>
    <row r="35" spans="1:7" x14ac:dyDescent="0.25">
      <c r="A35" s="1" t="s">
        <v>193</v>
      </c>
      <c r="B35" s="1" t="s">
        <v>194</v>
      </c>
      <c r="C35" s="1">
        <v>49</v>
      </c>
      <c r="D35" s="1" t="s">
        <v>157</v>
      </c>
      <c r="E35" s="1">
        <v>2.5</v>
      </c>
      <c r="F35" s="1">
        <v>50</v>
      </c>
      <c r="G35" s="1">
        <v>50</v>
      </c>
    </row>
    <row r="36" spans="1:7" x14ac:dyDescent="0.25">
      <c r="A36" s="1" t="s">
        <v>193</v>
      </c>
      <c r="B36" s="1" t="s">
        <v>194</v>
      </c>
      <c r="C36" s="1">
        <v>49</v>
      </c>
      <c r="D36" s="1" t="s">
        <v>183</v>
      </c>
      <c r="E36" s="1">
        <v>2.5</v>
      </c>
      <c r="F36" s="1">
        <v>50</v>
      </c>
      <c r="G36" s="1">
        <v>50</v>
      </c>
    </row>
    <row r="37" spans="1:7" x14ac:dyDescent="0.25">
      <c r="A37" s="1" t="s">
        <v>193</v>
      </c>
      <c r="B37" s="1" t="s">
        <v>194</v>
      </c>
      <c r="C37" s="1">
        <v>52</v>
      </c>
      <c r="D37" s="1" t="s">
        <v>157</v>
      </c>
      <c r="E37" s="1">
        <v>2.5</v>
      </c>
      <c r="F37" s="1">
        <v>50</v>
      </c>
      <c r="G37" s="1">
        <v>50</v>
      </c>
    </row>
    <row r="38" spans="1:7" x14ac:dyDescent="0.25">
      <c r="A38" s="1" t="s">
        <v>193</v>
      </c>
      <c r="B38" s="1" t="s">
        <v>194</v>
      </c>
      <c r="C38" s="1">
        <v>52</v>
      </c>
      <c r="D38" s="1" t="s">
        <v>183</v>
      </c>
      <c r="E38" s="1">
        <v>2.5</v>
      </c>
      <c r="F38" s="1">
        <v>50</v>
      </c>
      <c r="G38" s="1">
        <v>50</v>
      </c>
    </row>
    <row r="39" spans="1:7" x14ac:dyDescent="0.25">
      <c r="A39" s="1" t="s">
        <v>193</v>
      </c>
      <c r="B39" s="1" t="s">
        <v>194</v>
      </c>
      <c r="C39" s="1">
        <v>152</v>
      </c>
      <c r="D39" s="1" t="s">
        <v>157</v>
      </c>
      <c r="E39" s="1">
        <v>2.5</v>
      </c>
      <c r="F39" s="1">
        <v>50</v>
      </c>
      <c r="G39" s="1">
        <v>50</v>
      </c>
    </row>
    <row r="40" spans="1:7" x14ac:dyDescent="0.25">
      <c r="A40" s="1" t="s">
        <v>193</v>
      </c>
      <c r="B40" s="1" t="s">
        <v>194</v>
      </c>
      <c r="C40" s="1">
        <v>152</v>
      </c>
      <c r="D40" s="1" t="s">
        <v>183</v>
      </c>
      <c r="E40" s="1">
        <v>2.5</v>
      </c>
      <c r="F40" s="1">
        <v>50</v>
      </c>
      <c r="G40" s="1">
        <v>50</v>
      </c>
    </row>
    <row r="41" spans="1:7" x14ac:dyDescent="0.25">
      <c r="A41" s="1" t="s">
        <v>193</v>
      </c>
      <c r="B41" s="1" t="s">
        <v>194</v>
      </c>
      <c r="C41" s="1">
        <v>202</v>
      </c>
      <c r="D41" s="1" t="s">
        <v>157</v>
      </c>
      <c r="E41" s="1">
        <v>2.5</v>
      </c>
      <c r="F41" s="1">
        <v>50</v>
      </c>
      <c r="G41" s="1">
        <v>50</v>
      </c>
    </row>
    <row r="42" spans="1:7" x14ac:dyDescent="0.25">
      <c r="A42" s="1" t="s">
        <v>193</v>
      </c>
      <c r="B42" s="1" t="s">
        <v>194</v>
      </c>
      <c r="C42" s="1">
        <v>202</v>
      </c>
      <c r="D42" s="1" t="s">
        <v>183</v>
      </c>
      <c r="E42" s="1">
        <v>2.5</v>
      </c>
      <c r="F42" s="1">
        <v>50</v>
      </c>
      <c r="G42" s="1">
        <v>50</v>
      </c>
    </row>
    <row r="43" spans="1:7" x14ac:dyDescent="0.25">
      <c r="A43" s="1" t="s">
        <v>194</v>
      </c>
      <c r="B43" s="1" t="s">
        <v>194</v>
      </c>
      <c r="C43" s="1">
        <v>49</v>
      </c>
      <c r="D43" s="1" t="s">
        <v>157</v>
      </c>
      <c r="E43" s="1">
        <v>2.5</v>
      </c>
      <c r="F43" s="1">
        <v>50</v>
      </c>
      <c r="G43" s="1">
        <v>50</v>
      </c>
    </row>
    <row r="44" spans="1:7" x14ac:dyDescent="0.25">
      <c r="A44" s="1" t="s">
        <v>194</v>
      </c>
      <c r="B44" s="1" t="s">
        <v>194</v>
      </c>
      <c r="C44" s="1">
        <v>49</v>
      </c>
      <c r="D44" s="1" t="s">
        <v>183</v>
      </c>
      <c r="E44" s="1">
        <v>2.5</v>
      </c>
      <c r="F44" s="1">
        <v>50</v>
      </c>
      <c r="G44" s="1">
        <v>50</v>
      </c>
    </row>
    <row r="45" spans="1:7" x14ac:dyDescent="0.25">
      <c r="A45" s="1" t="s">
        <v>194</v>
      </c>
      <c r="B45" s="1" t="s">
        <v>194</v>
      </c>
      <c r="C45" s="1">
        <v>52</v>
      </c>
      <c r="D45" s="1" t="s">
        <v>157</v>
      </c>
      <c r="E45" s="1">
        <v>2.5</v>
      </c>
      <c r="F45" s="1">
        <v>50</v>
      </c>
      <c r="G45" s="1">
        <v>50</v>
      </c>
    </row>
    <row r="46" spans="1:7" x14ac:dyDescent="0.25">
      <c r="A46" s="1" t="s">
        <v>194</v>
      </c>
      <c r="B46" s="1" t="s">
        <v>194</v>
      </c>
      <c r="C46" s="1">
        <v>52</v>
      </c>
      <c r="D46" s="1" t="s">
        <v>183</v>
      </c>
      <c r="E46" s="1">
        <v>2.5</v>
      </c>
      <c r="F46" s="1">
        <v>50</v>
      </c>
      <c r="G46" s="1">
        <v>50</v>
      </c>
    </row>
    <row r="47" spans="1:7" x14ac:dyDescent="0.25">
      <c r="A47" s="1" t="s">
        <v>194</v>
      </c>
      <c r="B47" s="1" t="s">
        <v>194</v>
      </c>
      <c r="C47" s="1">
        <v>152</v>
      </c>
      <c r="D47" s="1" t="s">
        <v>157</v>
      </c>
      <c r="E47" s="1">
        <v>2.5</v>
      </c>
      <c r="F47" s="1">
        <v>50</v>
      </c>
      <c r="G47" s="1">
        <v>50</v>
      </c>
    </row>
    <row r="48" spans="1:7" x14ac:dyDescent="0.25">
      <c r="A48" s="1" t="s">
        <v>194</v>
      </c>
      <c r="B48" s="1" t="s">
        <v>194</v>
      </c>
      <c r="C48" s="1">
        <v>152</v>
      </c>
      <c r="D48" s="1" t="s">
        <v>183</v>
      </c>
      <c r="E48" s="1">
        <v>2.5</v>
      </c>
      <c r="F48" s="1">
        <v>50</v>
      </c>
      <c r="G48" s="1">
        <v>50</v>
      </c>
    </row>
    <row r="49" spans="1:7" x14ac:dyDescent="0.25">
      <c r="A49" s="1" t="s">
        <v>194</v>
      </c>
      <c r="B49" s="1" t="s">
        <v>194</v>
      </c>
      <c r="C49" s="1">
        <v>202</v>
      </c>
      <c r="D49" s="1" t="s">
        <v>157</v>
      </c>
      <c r="E49" s="1">
        <v>2.5</v>
      </c>
      <c r="F49" s="1">
        <v>50</v>
      </c>
      <c r="G49" s="1">
        <v>50</v>
      </c>
    </row>
    <row r="50" spans="1:7" x14ac:dyDescent="0.25">
      <c r="A50" s="1" t="s">
        <v>194</v>
      </c>
      <c r="B50" s="1" t="s">
        <v>194</v>
      </c>
      <c r="C50" s="1">
        <v>202</v>
      </c>
      <c r="D50" s="1" t="s">
        <v>183</v>
      </c>
      <c r="E50" s="1">
        <v>2.5</v>
      </c>
      <c r="F50" s="1">
        <v>50</v>
      </c>
      <c r="G50" s="1">
        <v>50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63C7E1-BF1C-4D81-B418-C2B6496F0DE9}">
  <dimension ref="A1:W20"/>
  <sheetViews>
    <sheetView workbookViewId="0">
      <selection activeCell="A6" sqref="A6"/>
    </sheetView>
  </sheetViews>
  <sheetFormatPr defaultRowHeight="15" x14ac:dyDescent="0.25"/>
  <sheetData>
    <row r="1" spans="1:23" x14ac:dyDescent="0.25">
      <c r="A1" t="s">
        <v>186</v>
      </c>
    </row>
    <row r="2" spans="1:23" x14ac:dyDescent="0.25">
      <c r="A2" s="94" t="s">
        <v>185</v>
      </c>
    </row>
    <row r="3" spans="1:23" x14ac:dyDescent="0.25">
      <c r="A3" s="94" t="s">
        <v>184</v>
      </c>
    </row>
    <row r="4" spans="1:23" ht="44.25" customHeight="1" x14ac:dyDescent="0.25">
      <c r="A4" s="101" t="s">
        <v>188</v>
      </c>
      <c r="B4" s="101"/>
      <c r="C4" s="101"/>
      <c r="D4" s="101"/>
      <c r="E4" s="101"/>
      <c r="F4" s="101"/>
      <c r="G4" s="101"/>
      <c r="H4" s="101"/>
      <c r="I4" s="101"/>
      <c r="J4" s="101"/>
      <c r="K4" s="101"/>
      <c r="L4" s="101"/>
      <c r="M4" s="101"/>
      <c r="N4" s="101"/>
      <c r="O4" s="101"/>
      <c r="P4" s="101"/>
      <c r="Q4" s="101"/>
      <c r="R4" s="101"/>
      <c r="S4" s="101"/>
      <c r="T4" s="101"/>
      <c r="U4" s="101"/>
      <c r="V4" s="101"/>
      <c r="W4" s="101"/>
    </row>
    <row r="5" spans="1:23" x14ac:dyDescent="0.25">
      <c r="A5" s="101" t="s">
        <v>195</v>
      </c>
      <c r="B5" s="101"/>
      <c r="C5" s="101"/>
      <c r="D5" s="101"/>
      <c r="E5" s="101"/>
      <c r="F5" s="101"/>
      <c r="G5" s="101"/>
      <c r="H5" s="101"/>
      <c r="I5" s="101"/>
      <c r="J5" s="101"/>
      <c r="K5" s="101"/>
      <c r="L5" s="101"/>
      <c r="M5" s="101"/>
      <c r="N5" s="101"/>
      <c r="O5" s="101"/>
      <c r="P5" s="101"/>
      <c r="Q5" s="101"/>
      <c r="R5" s="101"/>
      <c r="S5" s="101"/>
      <c r="T5" s="101"/>
      <c r="U5" s="101"/>
      <c r="V5" s="101"/>
      <c r="W5" s="101"/>
    </row>
    <row r="20" spans="1:1" x14ac:dyDescent="0.25">
      <c r="A20" t="s">
        <v>187</v>
      </c>
    </row>
  </sheetData>
  <mergeCells count="2">
    <mergeCell ref="A4:W4"/>
    <mergeCell ref="A5:W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086FF-BD8C-4927-B6C2-899FE5274486}">
  <dimension ref="B1:M40"/>
  <sheetViews>
    <sheetView tabSelected="1" workbookViewId="0">
      <pane ySplit="3" topLeftCell="A4" activePane="bottomLeft" state="frozen"/>
      <selection pane="bottomLeft" activeCell="F12" sqref="F12"/>
    </sheetView>
  </sheetViews>
  <sheetFormatPr defaultRowHeight="15" x14ac:dyDescent="0.25"/>
  <cols>
    <col min="2" max="2" width="18.42578125" customWidth="1"/>
    <col min="12" max="12" width="11.42578125" customWidth="1"/>
    <col min="13" max="13" width="16" customWidth="1"/>
  </cols>
  <sheetData>
    <row r="1" spans="2:13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</row>
    <row r="2" spans="2:13" x14ac:dyDescent="0.25">
      <c r="B2" s="17"/>
      <c r="C2" s="17"/>
      <c r="D2" s="18"/>
      <c r="E2" s="18"/>
      <c r="F2" s="18"/>
      <c r="G2" s="18" t="s">
        <v>68</v>
      </c>
      <c r="H2" s="18" t="s">
        <v>69</v>
      </c>
      <c r="I2" s="18" t="s">
        <v>70</v>
      </c>
      <c r="J2" s="19" t="s">
        <v>68</v>
      </c>
      <c r="K2" s="18" t="s">
        <v>29</v>
      </c>
      <c r="L2" s="18" t="s">
        <v>134</v>
      </c>
      <c r="M2" s="20" t="s">
        <v>71</v>
      </c>
    </row>
    <row r="3" spans="2:13" x14ac:dyDescent="0.25">
      <c r="B3" s="21" t="s">
        <v>69</v>
      </c>
      <c r="C3" s="21" t="s">
        <v>170</v>
      </c>
      <c r="D3" s="22" t="s">
        <v>72</v>
      </c>
      <c r="E3" s="22" t="s">
        <v>73</v>
      </c>
      <c r="F3" s="22" t="s">
        <v>27</v>
      </c>
      <c r="G3" s="22" t="s">
        <v>74</v>
      </c>
      <c r="H3" s="22" t="s">
        <v>75</v>
      </c>
      <c r="I3" s="22" t="s">
        <v>76</v>
      </c>
      <c r="J3" s="23" t="s">
        <v>77</v>
      </c>
      <c r="K3" s="22" t="s">
        <v>78</v>
      </c>
      <c r="L3" s="42" t="s">
        <v>135</v>
      </c>
      <c r="M3" s="20" t="s">
        <v>79</v>
      </c>
    </row>
    <row r="4" spans="2:13" x14ac:dyDescent="0.25">
      <c r="B4" s="17" t="s">
        <v>80</v>
      </c>
      <c r="C4" s="17" t="s">
        <v>171</v>
      </c>
      <c r="D4" s="18" t="s">
        <v>81</v>
      </c>
      <c r="E4" s="24">
        <v>56</v>
      </c>
      <c r="F4" s="24">
        <v>15</v>
      </c>
      <c r="G4" s="24">
        <v>70</v>
      </c>
      <c r="H4" s="18" t="s">
        <v>157</v>
      </c>
      <c r="I4" s="18">
        <v>100</v>
      </c>
      <c r="J4" s="25">
        <f>+G4/E4</f>
        <v>1.25</v>
      </c>
      <c r="K4" s="24">
        <v>50</v>
      </c>
      <c r="L4" s="43">
        <v>2</v>
      </c>
      <c r="M4" s="26"/>
    </row>
    <row r="5" spans="2:13" x14ac:dyDescent="0.25">
      <c r="B5" s="17" t="s">
        <v>83</v>
      </c>
      <c r="C5" s="17" t="s">
        <v>171</v>
      </c>
      <c r="D5" s="18" t="s">
        <v>81</v>
      </c>
      <c r="E5" s="24">
        <v>38</v>
      </c>
      <c r="F5" s="24">
        <v>10.199999999999999</v>
      </c>
      <c r="G5" s="24">
        <v>70</v>
      </c>
      <c r="H5" s="18" t="s">
        <v>157</v>
      </c>
      <c r="I5" s="18">
        <v>100</v>
      </c>
      <c r="J5" s="25">
        <v>1.84</v>
      </c>
      <c r="K5" s="24">
        <v>35</v>
      </c>
      <c r="L5" s="43">
        <v>2</v>
      </c>
      <c r="M5" s="26"/>
    </row>
    <row r="6" spans="2:13" x14ac:dyDescent="0.25">
      <c r="B6" s="17" t="s">
        <v>84</v>
      </c>
      <c r="C6" s="17" t="s">
        <v>172</v>
      </c>
      <c r="D6" s="18" t="s">
        <v>85</v>
      </c>
      <c r="E6" s="24">
        <v>1.1000000000000001</v>
      </c>
      <c r="F6" s="24">
        <v>0.39</v>
      </c>
      <c r="G6" s="24">
        <v>1.05</v>
      </c>
      <c r="H6" s="18" t="s">
        <v>158</v>
      </c>
      <c r="I6" s="18">
        <v>0</v>
      </c>
      <c r="J6" s="25">
        <f t="shared" ref="J6:J40" si="0">+G6/E6</f>
        <v>0.95454545454545447</v>
      </c>
      <c r="K6" s="24">
        <v>0.2</v>
      </c>
      <c r="L6" s="43">
        <v>1</v>
      </c>
      <c r="M6" s="26"/>
    </row>
    <row r="7" spans="2:13" x14ac:dyDescent="0.25">
      <c r="B7" s="17" t="s">
        <v>87</v>
      </c>
      <c r="C7" s="17" t="s">
        <v>172</v>
      </c>
      <c r="D7" s="18" t="s">
        <v>81</v>
      </c>
      <c r="E7" s="24">
        <v>11.5</v>
      </c>
      <c r="F7" s="24">
        <v>2.4</v>
      </c>
      <c r="G7" s="24">
        <v>40</v>
      </c>
      <c r="H7" s="18" t="s">
        <v>158</v>
      </c>
      <c r="I7" s="18">
        <v>0</v>
      </c>
      <c r="J7" s="25">
        <f t="shared" si="0"/>
        <v>3.4782608695652173</v>
      </c>
      <c r="K7" s="24">
        <v>15</v>
      </c>
      <c r="L7" s="43">
        <v>2</v>
      </c>
      <c r="M7" s="26"/>
    </row>
    <row r="8" spans="2:13" x14ac:dyDescent="0.25">
      <c r="B8" s="17" t="s">
        <v>88</v>
      </c>
      <c r="C8" s="17" t="s">
        <v>172</v>
      </c>
      <c r="D8" s="18" t="s">
        <v>81</v>
      </c>
      <c r="E8" s="24">
        <v>46</v>
      </c>
      <c r="F8" s="24">
        <v>12</v>
      </c>
      <c r="G8" s="24">
        <v>40</v>
      </c>
      <c r="H8" s="18" t="s">
        <v>158</v>
      </c>
      <c r="I8" s="18">
        <v>0</v>
      </c>
      <c r="J8" s="25">
        <v>0.87</v>
      </c>
      <c r="K8" s="24">
        <v>50</v>
      </c>
      <c r="L8" s="43">
        <v>2</v>
      </c>
      <c r="M8" s="26"/>
    </row>
    <row r="9" spans="2:13" x14ac:dyDescent="0.25">
      <c r="B9" s="17" t="s">
        <v>89</v>
      </c>
      <c r="C9" s="17" t="s">
        <v>172</v>
      </c>
      <c r="D9" s="18" t="s">
        <v>81</v>
      </c>
      <c r="E9" s="24">
        <v>9</v>
      </c>
      <c r="F9" s="24">
        <v>2.6</v>
      </c>
      <c r="G9" s="24">
        <v>40</v>
      </c>
      <c r="H9" s="18" t="s">
        <v>158</v>
      </c>
      <c r="I9" s="18">
        <v>0</v>
      </c>
      <c r="J9" s="17">
        <v>4.4400000000000004</v>
      </c>
      <c r="K9" s="24">
        <v>15</v>
      </c>
      <c r="L9" s="43">
        <v>2</v>
      </c>
      <c r="M9" s="26"/>
    </row>
    <row r="10" spans="2:13" x14ac:dyDescent="0.25">
      <c r="B10" s="17" t="s">
        <v>90</v>
      </c>
      <c r="C10" s="17" t="s">
        <v>172</v>
      </c>
      <c r="D10" s="18" t="s">
        <v>81</v>
      </c>
      <c r="E10" s="24">
        <v>36</v>
      </c>
      <c r="F10" s="24">
        <v>13.01</v>
      </c>
      <c r="G10" s="24">
        <v>40</v>
      </c>
      <c r="H10" s="18" t="s">
        <v>158</v>
      </c>
      <c r="I10" s="18">
        <v>0</v>
      </c>
      <c r="J10" s="25">
        <f>+G10/E10</f>
        <v>1.1111111111111112</v>
      </c>
      <c r="K10" s="24">
        <v>50</v>
      </c>
      <c r="L10" s="43">
        <v>2</v>
      </c>
      <c r="M10" s="26"/>
    </row>
    <row r="11" spans="2:13" x14ac:dyDescent="0.25">
      <c r="B11" s="17" t="s">
        <v>91</v>
      </c>
      <c r="C11" s="17" t="s">
        <v>172</v>
      </c>
      <c r="D11" s="18" t="s">
        <v>85</v>
      </c>
      <c r="E11" s="24">
        <v>1.88</v>
      </c>
      <c r="F11" s="24">
        <v>0.92</v>
      </c>
      <c r="G11" s="24">
        <v>2.4</v>
      </c>
      <c r="H11" s="18" t="s">
        <v>158</v>
      </c>
      <c r="I11" s="18">
        <v>0</v>
      </c>
      <c r="J11" s="25">
        <f t="shared" si="0"/>
        <v>1.2765957446808511</v>
      </c>
      <c r="K11" s="24">
        <v>0.4</v>
      </c>
      <c r="L11" s="43">
        <v>2</v>
      </c>
      <c r="M11" s="26"/>
    </row>
    <row r="12" spans="2:13" x14ac:dyDescent="0.25">
      <c r="B12" s="27" t="s">
        <v>92</v>
      </c>
      <c r="C12" s="17" t="s">
        <v>172</v>
      </c>
      <c r="D12" s="28" t="s">
        <v>85</v>
      </c>
      <c r="E12" s="29">
        <v>0.8</v>
      </c>
      <c r="F12" s="29">
        <v>0.39</v>
      </c>
      <c r="G12" s="29">
        <v>1.35</v>
      </c>
      <c r="H12" s="18" t="s">
        <v>158</v>
      </c>
      <c r="I12" s="28">
        <v>0</v>
      </c>
      <c r="J12" s="30">
        <f t="shared" si="0"/>
        <v>1.6875</v>
      </c>
      <c r="K12" s="29">
        <v>0.25</v>
      </c>
      <c r="L12" s="43">
        <v>2</v>
      </c>
      <c r="M12" s="26"/>
    </row>
    <row r="13" spans="2:13" x14ac:dyDescent="0.25">
      <c r="B13" s="17" t="s">
        <v>93</v>
      </c>
      <c r="C13" s="17" t="s">
        <v>172</v>
      </c>
      <c r="D13" s="18" t="s">
        <v>81</v>
      </c>
      <c r="E13" s="24">
        <v>8.3000000000000007</v>
      </c>
      <c r="F13" s="24">
        <v>3.45</v>
      </c>
      <c r="G13" s="24">
        <v>9</v>
      </c>
      <c r="H13" s="18" t="s">
        <v>158</v>
      </c>
      <c r="I13" s="18">
        <v>0</v>
      </c>
      <c r="J13" s="25">
        <f t="shared" si="0"/>
        <v>1.0843373493975903</v>
      </c>
      <c r="K13" s="24">
        <v>12</v>
      </c>
      <c r="L13" s="43">
        <v>2</v>
      </c>
      <c r="M13" s="26"/>
    </row>
    <row r="14" spans="2:13" x14ac:dyDescent="0.25">
      <c r="B14" s="17" t="s">
        <v>94</v>
      </c>
      <c r="C14" s="17" t="s">
        <v>172</v>
      </c>
      <c r="D14" s="18" t="s">
        <v>95</v>
      </c>
      <c r="E14" s="24">
        <v>31</v>
      </c>
      <c r="F14" s="24">
        <v>12.09</v>
      </c>
      <c r="G14" s="24">
        <v>50</v>
      </c>
      <c r="H14" s="18" t="s">
        <v>158</v>
      </c>
      <c r="I14" s="18">
        <v>0</v>
      </c>
      <c r="J14" s="25">
        <f t="shared" si="0"/>
        <v>1.6129032258064515</v>
      </c>
      <c r="K14" s="24">
        <v>25</v>
      </c>
      <c r="L14" s="43">
        <v>2</v>
      </c>
      <c r="M14" s="26"/>
    </row>
    <row r="15" spans="2:13" x14ac:dyDescent="0.25">
      <c r="B15" s="17" t="s">
        <v>96</v>
      </c>
      <c r="C15" s="17" t="s">
        <v>172</v>
      </c>
      <c r="D15" s="18" t="s">
        <v>97</v>
      </c>
      <c r="E15" s="24">
        <v>0</v>
      </c>
      <c r="F15" s="24">
        <v>0</v>
      </c>
      <c r="G15" s="24">
        <v>33</v>
      </c>
      <c r="H15" s="18" t="s">
        <v>158</v>
      </c>
      <c r="I15" s="18">
        <v>0</v>
      </c>
      <c r="J15" s="25" t="e">
        <f t="shared" si="0"/>
        <v>#DIV/0!</v>
      </c>
      <c r="K15" s="24">
        <v>0</v>
      </c>
      <c r="L15" s="43">
        <v>2</v>
      </c>
      <c r="M15" s="26"/>
    </row>
    <row r="16" spans="2:13" x14ac:dyDescent="0.25">
      <c r="B16" s="17" t="s">
        <v>98</v>
      </c>
      <c r="C16" s="17" t="s">
        <v>172</v>
      </c>
      <c r="D16" s="18" t="s">
        <v>99</v>
      </c>
      <c r="E16" s="24">
        <v>0</v>
      </c>
      <c r="F16" s="24">
        <v>0</v>
      </c>
      <c r="G16" s="24">
        <v>0</v>
      </c>
      <c r="H16" s="18" t="s">
        <v>158</v>
      </c>
      <c r="I16" s="18">
        <v>20</v>
      </c>
      <c r="J16" s="25" t="e">
        <f t="shared" si="0"/>
        <v>#DIV/0!</v>
      </c>
      <c r="K16" s="24">
        <v>0</v>
      </c>
      <c r="L16" s="43">
        <v>2</v>
      </c>
      <c r="M16" s="26"/>
    </row>
    <row r="17" spans="2:13" x14ac:dyDescent="0.25">
      <c r="B17" s="17" t="s">
        <v>100</v>
      </c>
      <c r="C17" s="17" t="s">
        <v>172</v>
      </c>
      <c r="D17" s="18" t="s">
        <v>81</v>
      </c>
      <c r="E17" s="24">
        <v>9.5</v>
      </c>
      <c r="F17" s="24">
        <v>3.6</v>
      </c>
      <c r="G17" s="24">
        <v>40</v>
      </c>
      <c r="H17" s="18" t="s">
        <v>158</v>
      </c>
      <c r="I17" s="18">
        <v>0</v>
      </c>
      <c r="J17" s="25">
        <f t="shared" si="0"/>
        <v>4.2105263157894735</v>
      </c>
      <c r="K17" s="24">
        <v>15</v>
      </c>
      <c r="L17" s="43">
        <v>2</v>
      </c>
      <c r="M17" s="26"/>
    </row>
    <row r="18" spans="2:13" x14ac:dyDescent="0.25">
      <c r="B18" s="17" t="s">
        <v>101</v>
      </c>
      <c r="C18" s="17" t="s">
        <v>172</v>
      </c>
      <c r="D18" s="18" t="s">
        <v>81</v>
      </c>
      <c r="E18" s="24">
        <v>38</v>
      </c>
      <c r="F18" s="24">
        <v>18</v>
      </c>
      <c r="G18" s="24">
        <v>40</v>
      </c>
      <c r="H18" s="18" t="s">
        <v>158</v>
      </c>
      <c r="I18" s="18">
        <v>0</v>
      </c>
      <c r="J18" s="25">
        <f>+G18/E18</f>
        <v>1.0526315789473684</v>
      </c>
      <c r="K18" s="24">
        <v>50</v>
      </c>
      <c r="L18" s="43">
        <v>2</v>
      </c>
      <c r="M18" s="26"/>
    </row>
    <row r="19" spans="2:13" x14ac:dyDescent="0.25">
      <c r="B19" s="17" t="s">
        <v>102</v>
      </c>
      <c r="C19" s="17" t="s">
        <v>172</v>
      </c>
      <c r="D19" s="18" t="s">
        <v>85</v>
      </c>
      <c r="E19" s="24">
        <v>2</v>
      </c>
      <c r="F19" s="24">
        <v>0.85</v>
      </c>
      <c r="G19" s="24">
        <v>2.5</v>
      </c>
      <c r="H19" s="18" t="s">
        <v>158</v>
      </c>
      <c r="I19" s="18">
        <v>0</v>
      </c>
      <c r="J19" s="25">
        <f t="shared" si="0"/>
        <v>1.25</v>
      </c>
      <c r="K19" s="24">
        <v>0.75</v>
      </c>
      <c r="L19" s="43">
        <v>2</v>
      </c>
      <c r="M19" s="26"/>
    </row>
    <row r="20" spans="2:13" x14ac:dyDescent="0.25">
      <c r="B20" s="17" t="s">
        <v>103</v>
      </c>
      <c r="C20" s="17" t="s">
        <v>172</v>
      </c>
      <c r="D20" s="18" t="s">
        <v>85</v>
      </c>
      <c r="E20" s="24">
        <v>0.84</v>
      </c>
      <c r="F20" s="24">
        <v>0.41</v>
      </c>
      <c r="G20" s="24">
        <v>1.25</v>
      </c>
      <c r="H20" s="18" t="s">
        <v>158</v>
      </c>
      <c r="I20" s="18">
        <v>0</v>
      </c>
      <c r="J20" s="25">
        <f t="shared" si="0"/>
        <v>1.4880952380952381</v>
      </c>
      <c r="K20" s="24">
        <v>0.2</v>
      </c>
      <c r="L20" s="43">
        <v>2</v>
      </c>
      <c r="M20" s="26"/>
    </row>
    <row r="21" spans="2:13" x14ac:dyDescent="0.25">
      <c r="B21" s="17" t="s">
        <v>104</v>
      </c>
      <c r="C21" s="17" t="s">
        <v>172</v>
      </c>
      <c r="D21" s="18" t="s">
        <v>85</v>
      </c>
      <c r="E21" s="24">
        <v>0.84</v>
      </c>
      <c r="F21" s="24">
        <v>0.41</v>
      </c>
      <c r="G21" s="24">
        <v>1.25</v>
      </c>
      <c r="H21" s="18" t="s">
        <v>158</v>
      </c>
      <c r="I21" s="18">
        <v>0</v>
      </c>
      <c r="J21" s="25">
        <f t="shared" si="0"/>
        <v>1.4880952380952381</v>
      </c>
      <c r="K21" s="24">
        <v>0.2</v>
      </c>
      <c r="L21" s="43">
        <v>2</v>
      </c>
      <c r="M21" s="26"/>
    </row>
    <row r="22" spans="2:13" x14ac:dyDescent="0.25">
      <c r="B22" s="17" t="s">
        <v>105</v>
      </c>
      <c r="C22" s="17" t="s">
        <v>172</v>
      </c>
      <c r="D22" s="18" t="s">
        <v>81</v>
      </c>
      <c r="E22" s="29">
        <v>2.1</v>
      </c>
      <c r="F22" s="29">
        <v>0.92</v>
      </c>
      <c r="G22" s="29">
        <v>33</v>
      </c>
      <c r="H22" s="18" t="s">
        <v>158</v>
      </c>
      <c r="I22" s="18">
        <v>0</v>
      </c>
      <c r="J22" s="25">
        <f t="shared" si="0"/>
        <v>15.714285714285714</v>
      </c>
      <c r="K22" s="29">
        <v>4</v>
      </c>
      <c r="L22" s="43">
        <v>2</v>
      </c>
      <c r="M22" s="26"/>
    </row>
    <row r="23" spans="2:13" s="3" customFormat="1" x14ac:dyDescent="0.25">
      <c r="B23" s="27" t="s">
        <v>106</v>
      </c>
      <c r="C23" s="17" t="s">
        <v>172</v>
      </c>
      <c r="D23" s="28" t="s">
        <v>81</v>
      </c>
      <c r="E23" s="29">
        <v>8.25</v>
      </c>
      <c r="F23" s="29">
        <v>4.5999999999999996</v>
      </c>
      <c r="G23" s="29">
        <v>33</v>
      </c>
      <c r="H23" s="18" t="s">
        <v>158</v>
      </c>
      <c r="I23" s="28">
        <v>0</v>
      </c>
      <c r="J23" s="30">
        <f t="shared" si="0"/>
        <v>4</v>
      </c>
      <c r="K23" s="29">
        <v>15</v>
      </c>
      <c r="L23" s="45">
        <v>2</v>
      </c>
      <c r="M23" s="44"/>
    </row>
    <row r="24" spans="2:13" x14ac:dyDescent="0.25">
      <c r="B24" s="17" t="s">
        <v>107</v>
      </c>
      <c r="C24" s="17" t="s">
        <v>172</v>
      </c>
      <c r="D24" s="18" t="s">
        <v>85</v>
      </c>
      <c r="E24" s="24">
        <v>0.8</v>
      </c>
      <c r="F24" s="24">
        <v>0.25</v>
      </c>
      <c r="G24" s="24">
        <v>1.05</v>
      </c>
      <c r="H24" s="18" t="s">
        <v>158</v>
      </c>
      <c r="I24" s="18">
        <v>0</v>
      </c>
      <c r="J24" s="25">
        <f t="shared" si="0"/>
        <v>1.3125</v>
      </c>
      <c r="K24" s="24">
        <v>0.2</v>
      </c>
      <c r="L24" s="43">
        <v>1</v>
      </c>
      <c r="M24" s="26"/>
    </row>
    <row r="25" spans="2:13" x14ac:dyDescent="0.25">
      <c r="B25" s="17" t="s">
        <v>108</v>
      </c>
      <c r="C25" s="17" t="s">
        <v>172</v>
      </c>
      <c r="D25" s="18" t="s">
        <v>109</v>
      </c>
      <c r="E25" s="24">
        <v>0.35</v>
      </c>
      <c r="F25" s="24">
        <v>0.16</v>
      </c>
      <c r="G25" s="24">
        <v>0.6</v>
      </c>
      <c r="H25" s="18" t="s">
        <v>158</v>
      </c>
      <c r="I25" s="18">
        <v>0</v>
      </c>
      <c r="J25" s="25">
        <f t="shared" si="0"/>
        <v>1.7142857142857144</v>
      </c>
      <c r="K25" s="24">
        <v>0.56000000000000005</v>
      </c>
      <c r="L25" s="43">
        <v>2</v>
      </c>
      <c r="M25" s="26"/>
    </row>
    <row r="26" spans="2:13" x14ac:dyDescent="0.25">
      <c r="B26" s="17" t="s">
        <v>110</v>
      </c>
      <c r="C26" s="17" t="s">
        <v>171</v>
      </c>
      <c r="D26" s="18" t="s">
        <v>81</v>
      </c>
      <c r="E26" s="24">
        <v>40</v>
      </c>
      <c r="F26" s="24">
        <v>10.08</v>
      </c>
      <c r="G26" s="24">
        <v>70</v>
      </c>
      <c r="H26" s="18" t="s">
        <v>157</v>
      </c>
      <c r="I26" s="18">
        <v>50</v>
      </c>
      <c r="J26" s="25">
        <f t="shared" si="0"/>
        <v>1.75</v>
      </c>
      <c r="K26" s="24">
        <v>50</v>
      </c>
      <c r="L26" s="43">
        <v>2</v>
      </c>
      <c r="M26" s="26"/>
    </row>
    <row r="27" spans="2:13" x14ac:dyDescent="0.25">
      <c r="B27" s="17" t="s">
        <v>112</v>
      </c>
      <c r="C27" s="17" t="s">
        <v>172</v>
      </c>
      <c r="D27" s="18" t="s">
        <v>85</v>
      </c>
      <c r="E27" s="24">
        <v>1.17</v>
      </c>
      <c r="F27" s="24">
        <v>0.34</v>
      </c>
      <c r="G27" s="24">
        <v>1.75</v>
      </c>
      <c r="H27" s="18" t="s">
        <v>158</v>
      </c>
      <c r="I27" s="18">
        <v>0</v>
      </c>
      <c r="J27" s="25">
        <f t="shared" si="0"/>
        <v>1.4957264957264957</v>
      </c>
      <c r="K27" s="24">
        <v>0.3</v>
      </c>
      <c r="L27" s="43">
        <v>1</v>
      </c>
      <c r="M27" s="26"/>
    </row>
    <row r="28" spans="2:13" x14ac:dyDescent="0.25">
      <c r="B28" s="17" t="s">
        <v>113</v>
      </c>
      <c r="C28" s="17" t="s">
        <v>172</v>
      </c>
      <c r="D28" s="18" t="s">
        <v>81</v>
      </c>
      <c r="E28" s="24">
        <v>3</v>
      </c>
      <c r="F28" s="24">
        <v>1</v>
      </c>
      <c r="G28" s="24">
        <v>19.5</v>
      </c>
      <c r="H28" s="18" t="s">
        <v>158</v>
      </c>
      <c r="I28" s="18">
        <v>0</v>
      </c>
      <c r="J28" s="25">
        <f t="shared" si="0"/>
        <v>6.5</v>
      </c>
      <c r="K28" s="24">
        <v>2.5</v>
      </c>
      <c r="L28" s="43">
        <v>1</v>
      </c>
      <c r="M28" s="26"/>
    </row>
    <row r="29" spans="2:13" x14ac:dyDescent="0.25">
      <c r="B29" s="17" t="s">
        <v>114</v>
      </c>
      <c r="C29" s="17" t="s">
        <v>172</v>
      </c>
      <c r="D29" s="18" t="s">
        <v>81</v>
      </c>
      <c r="E29" s="24">
        <v>8.3000000000000007</v>
      </c>
      <c r="F29" s="24">
        <v>3.45</v>
      </c>
      <c r="G29" s="24">
        <v>9</v>
      </c>
      <c r="H29" s="18" t="s">
        <v>158</v>
      </c>
      <c r="I29" s="18">
        <v>0</v>
      </c>
      <c r="J29" s="25">
        <f t="shared" si="0"/>
        <v>1.0843373493975903</v>
      </c>
      <c r="K29" s="24">
        <v>12</v>
      </c>
      <c r="L29" s="43">
        <v>2</v>
      </c>
      <c r="M29" s="26"/>
    </row>
    <row r="30" spans="2:13" x14ac:dyDescent="0.25">
      <c r="B30" s="17" t="s">
        <v>115</v>
      </c>
      <c r="C30" s="17" t="s">
        <v>171</v>
      </c>
      <c r="D30" s="18" t="s">
        <v>85</v>
      </c>
      <c r="E30" s="24">
        <v>4</v>
      </c>
      <c r="F30" s="24">
        <v>0.8</v>
      </c>
      <c r="G30" s="24">
        <v>5.7</v>
      </c>
      <c r="H30" s="18" t="s">
        <v>157</v>
      </c>
      <c r="I30" s="18">
        <v>30</v>
      </c>
      <c r="J30" s="25">
        <f t="shared" si="0"/>
        <v>1.425</v>
      </c>
      <c r="K30" s="24">
        <v>1.4</v>
      </c>
      <c r="L30" s="43">
        <v>2</v>
      </c>
      <c r="M30" s="26"/>
    </row>
    <row r="31" spans="2:13" x14ac:dyDescent="0.25">
      <c r="B31" s="17" t="s">
        <v>116</v>
      </c>
      <c r="C31" s="17" t="s">
        <v>172</v>
      </c>
      <c r="D31" s="18" t="s">
        <v>81</v>
      </c>
      <c r="E31" s="24">
        <v>40</v>
      </c>
      <c r="F31" s="24">
        <v>15</v>
      </c>
      <c r="G31" s="29">
        <v>30</v>
      </c>
      <c r="H31" s="18" t="s">
        <v>158</v>
      </c>
      <c r="I31" s="18">
        <v>0</v>
      </c>
      <c r="J31" s="25">
        <f t="shared" si="0"/>
        <v>0.75</v>
      </c>
      <c r="K31" s="24">
        <v>50</v>
      </c>
      <c r="L31" s="43">
        <v>2</v>
      </c>
      <c r="M31" s="26"/>
    </row>
    <row r="32" spans="2:13" x14ac:dyDescent="0.25">
      <c r="B32" s="17" t="s">
        <v>117</v>
      </c>
      <c r="C32" s="17" t="s">
        <v>172</v>
      </c>
      <c r="D32" s="18" t="s">
        <v>81</v>
      </c>
      <c r="E32" s="24">
        <v>4.2</v>
      </c>
      <c r="F32" s="24">
        <v>1.49</v>
      </c>
      <c r="G32" s="24">
        <v>8</v>
      </c>
      <c r="H32" s="18" t="s">
        <v>158</v>
      </c>
      <c r="I32" s="18">
        <v>0</v>
      </c>
      <c r="J32" s="25">
        <f t="shared" si="0"/>
        <v>1.9047619047619047</v>
      </c>
      <c r="K32" s="24">
        <v>10</v>
      </c>
      <c r="L32" s="43">
        <v>2</v>
      </c>
      <c r="M32" s="26"/>
    </row>
    <row r="33" spans="2:13" s="3" customFormat="1" x14ac:dyDescent="0.25">
      <c r="B33" s="27" t="s">
        <v>118</v>
      </c>
      <c r="C33" s="17" t="s">
        <v>172</v>
      </c>
      <c r="D33" s="28" t="s">
        <v>109</v>
      </c>
      <c r="E33" s="29">
        <v>3.6</v>
      </c>
      <c r="F33" s="29">
        <v>1.69</v>
      </c>
      <c r="G33" s="29">
        <v>5</v>
      </c>
      <c r="H33" s="18" t="s">
        <v>158</v>
      </c>
      <c r="I33" s="28">
        <v>0</v>
      </c>
      <c r="J33" s="30">
        <f t="shared" si="0"/>
        <v>1.3888888888888888</v>
      </c>
      <c r="K33" s="29">
        <v>1.1000000000000001</v>
      </c>
      <c r="L33" s="45">
        <v>2</v>
      </c>
      <c r="M33" s="44"/>
    </row>
    <row r="34" spans="2:13" x14ac:dyDescent="0.25">
      <c r="B34" s="17" t="s">
        <v>119</v>
      </c>
      <c r="C34" s="17" t="s">
        <v>172</v>
      </c>
      <c r="D34" s="18" t="s">
        <v>85</v>
      </c>
      <c r="E34" s="24">
        <v>1.17</v>
      </c>
      <c r="F34" s="24">
        <v>0.34</v>
      </c>
      <c r="G34" s="24">
        <v>1.75</v>
      </c>
      <c r="H34" s="18" t="s">
        <v>158</v>
      </c>
      <c r="I34" s="18">
        <v>0</v>
      </c>
      <c r="J34" s="25">
        <f t="shared" si="0"/>
        <v>1.4957264957264957</v>
      </c>
      <c r="K34" s="24">
        <v>0.25</v>
      </c>
      <c r="L34" s="43">
        <v>1</v>
      </c>
      <c r="M34" s="26"/>
    </row>
    <row r="35" spans="2:13" x14ac:dyDescent="0.25">
      <c r="B35" s="27" t="s">
        <v>120</v>
      </c>
      <c r="C35" s="17" t="s">
        <v>172</v>
      </c>
      <c r="D35" s="28" t="s">
        <v>85</v>
      </c>
      <c r="E35" s="29">
        <v>1.4</v>
      </c>
      <c r="F35" s="29">
        <v>0.5</v>
      </c>
      <c r="G35" s="29">
        <v>1.75</v>
      </c>
      <c r="H35" s="18" t="s">
        <v>158</v>
      </c>
      <c r="I35" s="28">
        <v>0</v>
      </c>
      <c r="J35" s="30">
        <f t="shared" si="0"/>
        <v>1.25</v>
      </c>
      <c r="K35" s="29">
        <v>0.33</v>
      </c>
      <c r="L35" s="45">
        <v>1</v>
      </c>
      <c r="M35" s="26"/>
    </row>
    <row r="36" spans="2:13" x14ac:dyDescent="0.25">
      <c r="B36" s="17" t="s">
        <v>121</v>
      </c>
      <c r="C36" s="17" t="s">
        <v>172</v>
      </c>
      <c r="D36" s="18" t="s">
        <v>85</v>
      </c>
      <c r="E36" s="24">
        <v>1.68</v>
      </c>
      <c r="F36" s="24">
        <v>0.55000000000000004</v>
      </c>
      <c r="G36" s="24">
        <v>2.1</v>
      </c>
      <c r="H36" s="18" t="s">
        <v>158</v>
      </c>
      <c r="I36" s="18">
        <v>0</v>
      </c>
      <c r="J36" s="25">
        <f t="shared" si="0"/>
        <v>1.25</v>
      </c>
      <c r="K36" s="24">
        <v>0.4</v>
      </c>
      <c r="L36" s="43">
        <v>1</v>
      </c>
      <c r="M36" s="26"/>
    </row>
    <row r="37" spans="2:13" x14ac:dyDescent="0.25">
      <c r="B37" s="17" t="s">
        <v>122</v>
      </c>
      <c r="C37" s="17" t="s">
        <v>172</v>
      </c>
      <c r="D37" s="18" t="s">
        <v>85</v>
      </c>
      <c r="E37" s="24">
        <v>1.9</v>
      </c>
      <c r="F37" s="24">
        <v>0.6</v>
      </c>
      <c r="G37" s="24">
        <v>1.75</v>
      </c>
      <c r="H37" s="18" t="s">
        <v>158</v>
      </c>
      <c r="I37" s="18">
        <v>0</v>
      </c>
      <c r="J37" s="25">
        <f t="shared" si="0"/>
        <v>0.92105263157894746</v>
      </c>
      <c r="K37" s="24">
        <v>2</v>
      </c>
      <c r="L37" s="43">
        <v>1</v>
      </c>
      <c r="M37" s="26"/>
    </row>
    <row r="38" spans="2:13" x14ac:dyDescent="0.25">
      <c r="B38" s="17" t="s">
        <v>123</v>
      </c>
      <c r="C38" s="17" t="s">
        <v>172</v>
      </c>
      <c r="D38" s="18" t="s">
        <v>81</v>
      </c>
      <c r="E38" s="24">
        <v>3</v>
      </c>
      <c r="F38" s="24">
        <v>1</v>
      </c>
      <c r="G38" s="24">
        <v>19.5</v>
      </c>
      <c r="H38" s="18" t="s">
        <v>158</v>
      </c>
      <c r="I38" s="18">
        <v>0</v>
      </c>
      <c r="J38" s="25">
        <f t="shared" si="0"/>
        <v>6.5</v>
      </c>
      <c r="K38" s="24">
        <v>0.6</v>
      </c>
      <c r="L38" s="43">
        <v>1</v>
      </c>
      <c r="M38" s="26"/>
    </row>
    <row r="39" spans="2:13" x14ac:dyDescent="0.25">
      <c r="B39" s="17" t="s">
        <v>124</v>
      </c>
      <c r="C39" s="17" t="s">
        <v>172</v>
      </c>
      <c r="D39" s="18" t="s">
        <v>81</v>
      </c>
      <c r="E39" s="24">
        <v>36</v>
      </c>
      <c r="F39" s="24">
        <v>13.01</v>
      </c>
      <c r="G39" s="24">
        <v>40</v>
      </c>
      <c r="H39" s="18" t="s">
        <v>158</v>
      </c>
      <c r="I39" s="18">
        <v>0</v>
      </c>
      <c r="J39" s="25">
        <f t="shared" si="0"/>
        <v>1.1111111111111112</v>
      </c>
      <c r="K39" s="24">
        <v>50</v>
      </c>
      <c r="L39" s="43">
        <v>1</v>
      </c>
      <c r="M39" s="26"/>
    </row>
    <row r="40" spans="2:13" x14ac:dyDescent="0.25">
      <c r="B40" s="21" t="s">
        <v>125</v>
      </c>
      <c r="C40" s="17" t="s">
        <v>172</v>
      </c>
      <c r="D40" s="22" t="s">
        <v>81</v>
      </c>
      <c r="E40" s="31">
        <v>11.2</v>
      </c>
      <c r="F40" s="31">
        <v>4</v>
      </c>
      <c r="G40" s="31">
        <v>14</v>
      </c>
      <c r="H40" s="18" t="s">
        <v>158</v>
      </c>
      <c r="I40" s="22">
        <v>0</v>
      </c>
      <c r="J40" s="32">
        <f t="shared" si="0"/>
        <v>1.25</v>
      </c>
      <c r="K40" s="31">
        <v>15</v>
      </c>
      <c r="L40" s="46">
        <v>1</v>
      </c>
      <c r="M40" s="26"/>
    </row>
  </sheetData>
  <protectedRanges>
    <protectedRange sqref="M4:M40" name="Range1"/>
  </protectedRange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A2696-13AD-44A8-AD16-1230CFD3F6A4}">
  <dimension ref="A3:Y68"/>
  <sheetViews>
    <sheetView topLeftCell="A16" workbookViewId="0">
      <selection activeCell="B41" sqref="B41:J48"/>
    </sheetView>
  </sheetViews>
  <sheetFormatPr defaultRowHeight="15" x14ac:dyDescent="0.25"/>
  <cols>
    <col min="3" max="3" width="13" customWidth="1"/>
    <col min="4" max="4" width="11.42578125" customWidth="1"/>
    <col min="5" max="6" width="11" customWidth="1"/>
    <col min="17" max="17" width="18.5703125" customWidth="1"/>
    <col min="18" max="18" width="11.85546875" customWidth="1"/>
  </cols>
  <sheetData>
    <row r="3" spans="1:18" x14ac:dyDescent="0.25">
      <c r="A3" s="17"/>
      <c r="B3" s="33" t="s">
        <v>126</v>
      </c>
      <c r="C3" s="17"/>
      <c r="D3" s="17"/>
      <c r="E3" s="17"/>
      <c r="F3" s="17"/>
      <c r="G3" s="17"/>
      <c r="H3" s="17"/>
      <c r="I3" s="17"/>
      <c r="J3" s="17"/>
      <c r="K3" s="17"/>
      <c r="L3" s="17"/>
    </row>
    <row r="4" spans="1:18" ht="60" x14ac:dyDescent="0.25">
      <c r="A4" s="17"/>
      <c r="B4" s="17">
        <v>1</v>
      </c>
      <c r="C4" s="17">
        <v>2</v>
      </c>
      <c r="D4" s="17">
        <v>3</v>
      </c>
      <c r="E4" s="17">
        <v>4</v>
      </c>
      <c r="F4" s="17">
        <v>5</v>
      </c>
      <c r="G4" s="17">
        <v>6</v>
      </c>
      <c r="H4" s="17">
        <v>7</v>
      </c>
      <c r="I4" s="17">
        <v>8</v>
      </c>
      <c r="J4" s="17">
        <v>9</v>
      </c>
      <c r="K4" s="17">
        <v>10</v>
      </c>
      <c r="L4" s="17">
        <v>11</v>
      </c>
      <c r="P4" s="49" t="s">
        <v>150</v>
      </c>
      <c r="Q4" s="49" t="s">
        <v>152</v>
      </c>
      <c r="R4" t="s">
        <v>151</v>
      </c>
    </row>
    <row r="5" spans="1:18" ht="15.75" thickBot="1" x14ac:dyDescent="0.3">
      <c r="A5" s="17"/>
      <c r="B5" s="34" t="s">
        <v>127</v>
      </c>
      <c r="C5" s="34"/>
      <c r="D5" s="35"/>
      <c r="E5" s="35"/>
      <c r="F5" s="35"/>
      <c r="G5" s="35"/>
      <c r="H5" s="35"/>
      <c r="I5" s="35"/>
      <c r="J5" s="35"/>
      <c r="K5" s="35"/>
      <c r="L5" s="35"/>
      <c r="P5" s="48">
        <v>1</v>
      </c>
      <c r="Q5" s="48" t="s">
        <v>143</v>
      </c>
      <c r="R5" s="48" t="s">
        <v>128</v>
      </c>
    </row>
    <row r="6" spans="1:18" x14ac:dyDescent="0.25">
      <c r="A6" s="18" t="s">
        <v>111</v>
      </c>
      <c r="B6" s="18">
        <v>1000</v>
      </c>
      <c r="C6" s="17"/>
      <c r="D6" s="18" t="s">
        <v>128</v>
      </c>
      <c r="E6" s="18" t="s">
        <v>128</v>
      </c>
      <c r="F6" s="18" t="s">
        <v>128</v>
      </c>
      <c r="G6" s="18" t="s">
        <v>73</v>
      </c>
      <c r="H6" s="18" t="s">
        <v>73</v>
      </c>
      <c r="I6" s="18" t="s">
        <v>73</v>
      </c>
      <c r="J6" s="36">
        <v>1</v>
      </c>
      <c r="K6" s="36">
        <v>1</v>
      </c>
      <c r="L6" s="36">
        <v>1</v>
      </c>
      <c r="P6" s="48">
        <v>2</v>
      </c>
      <c r="Q6" s="48" t="s">
        <v>142</v>
      </c>
      <c r="R6" s="48" t="s">
        <v>129</v>
      </c>
    </row>
    <row r="7" spans="1:18" x14ac:dyDescent="0.25">
      <c r="A7" s="18"/>
      <c r="B7" s="18">
        <v>1051</v>
      </c>
      <c r="C7" s="17"/>
      <c r="D7" s="18" t="s">
        <v>129</v>
      </c>
      <c r="E7" s="18" t="s">
        <v>129</v>
      </c>
      <c r="F7" s="18" t="s">
        <v>129</v>
      </c>
      <c r="G7" s="18" t="s">
        <v>130</v>
      </c>
      <c r="H7" s="18" t="s">
        <v>130</v>
      </c>
      <c r="I7" s="18" t="s">
        <v>130</v>
      </c>
      <c r="J7" s="36">
        <v>1.5</v>
      </c>
      <c r="K7" s="36">
        <v>1.5</v>
      </c>
      <c r="L7" s="36">
        <v>1.5</v>
      </c>
      <c r="P7" s="48">
        <v>3</v>
      </c>
      <c r="Q7" s="48" t="s">
        <v>144</v>
      </c>
      <c r="R7" s="48" t="s">
        <v>129</v>
      </c>
    </row>
    <row r="8" spans="1:18" x14ac:dyDescent="0.25">
      <c r="A8" s="18"/>
      <c r="B8" s="18">
        <v>1076</v>
      </c>
      <c r="C8" s="17"/>
      <c r="D8" s="18" t="s">
        <v>129</v>
      </c>
      <c r="E8" s="18" t="s">
        <v>129</v>
      </c>
      <c r="F8" s="18" t="s">
        <v>131</v>
      </c>
      <c r="G8" s="18" t="s">
        <v>130</v>
      </c>
      <c r="H8" s="18" t="s">
        <v>130</v>
      </c>
      <c r="I8" s="18" t="s">
        <v>130</v>
      </c>
      <c r="J8" s="36">
        <v>1.5</v>
      </c>
      <c r="K8" s="36">
        <v>1.5</v>
      </c>
      <c r="L8" s="36">
        <v>1</v>
      </c>
      <c r="P8" s="48">
        <v>4</v>
      </c>
      <c r="Q8" s="48" t="s">
        <v>145</v>
      </c>
      <c r="R8" s="48" t="s">
        <v>131</v>
      </c>
    </row>
    <row r="9" spans="1:18" x14ac:dyDescent="0.25">
      <c r="A9" s="18"/>
      <c r="B9" s="18">
        <v>1101</v>
      </c>
      <c r="C9" s="17"/>
      <c r="D9" s="18" t="s">
        <v>129</v>
      </c>
      <c r="E9" s="18" t="s">
        <v>131</v>
      </c>
      <c r="F9" s="18" t="s">
        <v>132</v>
      </c>
      <c r="G9" s="18" t="s">
        <v>130</v>
      </c>
      <c r="H9" s="18" t="s">
        <v>130</v>
      </c>
      <c r="I9" s="18" t="s">
        <v>132</v>
      </c>
      <c r="J9" s="36">
        <v>1.5</v>
      </c>
      <c r="K9" s="36">
        <v>1</v>
      </c>
      <c r="L9" s="36">
        <v>0</v>
      </c>
      <c r="P9" s="48">
        <v>5</v>
      </c>
      <c r="Q9" s="48" t="s">
        <v>146</v>
      </c>
      <c r="R9" s="48" t="s">
        <v>129</v>
      </c>
    </row>
    <row r="10" spans="1:18" x14ac:dyDescent="0.25">
      <c r="A10" s="18"/>
      <c r="B10" s="18">
        <v>1151</v>
      </c>
      <c r="C10" s="17"/>
      <c r="D10" s="18" t="s">
        <v>131</v>
      </c>
      <c r="E10" s="18" t="s">
        <v>132</v>
      </c>
      <c r="F10" s="18" t="s">
        <v>132</v>
      </c>
      <c r="G10" s="18" t="s">
        <v>130</v>
      </c>
      <c r="H10" s="18" t="s">
        <v>132</v>
      </c>
      <c r="I10" s="18" t="s">
        <v>132</v>
      </c>
      <c r="J10" s="36">
        <v>1</v>
      </c>
      <c r="K10" s="36">
        <v>0</v>
      </c>
      <c r="L10" s="36">
        <v>0</v>
      </c>
      <c r="P10" s="48">
        <v>6</v>
      </c>
      <c r="Q10" s="48" t="s">
        <v>147</v>
      </c>
      <c r="R10" s="48" t="s">
        <v>67</v>
      </c>
    </row>
    <row r="11" spans="1:18" x14ac:dyDescent="0.25">
      <c r="A11" s="18"/>
      <c r="B11" s="22">
        <v>1201</v>
      </c>
      <c r="C11" s="21"/>
      <c r="D11" s="22" t="s">
        <v>132</v>
      </c>
      <c r="E11" s="22" t="s">
        <v>132</v>
      </c>
      <c r="F11" s="22" t="s">
        <v>132</v>
      </c>
      <c r="G11" s="22" t="s">
        <v>132</v>
      </c>
      <c r="H11" s="22" t="s">
        <v>132</v>
      </c>
      <c r="I11" s="22" t="s">
        <v>132</v>
      </c>
      <c r="J11" s="37">
        <v>0</v>
      </c>
      <c r="K11" s="37">
        <v>0</v>
      </c>
      <c r="L11" s="37">
        <v>0</v>
      </c>
      <c r="P11" s="48">
        <v>7</v>
      </c>
      <c r="Q11" s="48" t="s">
        <v>148</v>
      </c>
      <c r="R11" s="48" t="s">
        <v>131</v>
      </c>
    </row>
    <row r="12" spans="1:18" x14ac:dyDescent="0.25">
      <c r="A12" s="18" t="s">
        <v>82</v>
      </c>
      <c r="B12" s="18">
        <v>2000</v>
      </c>
      <c r="C12" s="17"/>
      <c r="D12" s="18" t="s">
        <v>129</v>
      </c>
      <c r="E12" s="18" t="s">
        <v>129</v>
      </c>
      <c r="F12" s="18" t="s">
        <v>129</v>
      </c>
      <c r="G12" s="18" t="s">
        <v>130</v>
      </c>
      <c r="H12" s="18" t="s">
        <v>130</v>
      </c>
      <c r="I12" s="18" t="s">
        <v>130</v>
      </c>
      <c r="J12" s="36">
        <v>1.5</v>
      </c>
      <c r="K12" s="36">
        <v>1.5</v>
      </c>
      <c r="L12" s="36">
        <v>1.5</v>
      </c>
      <c r="P12" s="48">
        <v>8</v>
      </c>
      <c r="Q12" s="48" t="s">
        <v>149</v>
      </c>
      <c r="R12" s="48" t="s">
        <v>67</v>
      </c>
    </row>
    <row r="13" spans="1:18" x14ac:dyDescent="0.25">
      <c r="A13" s="18"/>
      <c r="B13" s="18">
        <v>2051</v>
      </c>
      <c r="C13" s="17"/>
      <c r="D13" s="18" t="s">
        <v>129</v>
      </c>
      <c r="E13" s="18" t="s">
        <v>129</v>
      </c>
      <c r="F13" s="18" t="s">
        <v>129</v>
      </c>
      <c r="G13" s="18" t="s">
        <v>130</v>
      </c>
      <c r="H13" s="18" t="s">
        <v>130</v>
      </c>
      <c r="I13" s="18" t="s">
        <v>130</v>
      </c>
      <c r="J13" s="36">
        <v>1.5</v>
      </c>
      <c r="K13" s="36">
        <v>1.5</v>
      </c>
      <c r="L13" s="36">
        <v>1.5</v>
      </c>
    </row>
    <row r="14" spans="1:18" x14ac:dyDescent="0.25">
      <c r="A14" s="18"/>
      <c r="B14" s="18">
        <v>2076</v>
      </c>
      <c r="C14" s="17"/>
      <c r="D14" s="18" t="s">
        <v>129</v>
      </c>
      <c r="E14" s="18" t="s">
        <v>129</v>
      </c>
      <c r="F14" s="18" t="s">
        <v>131</v>
      </c>
      <c r="G14" s="18" t="s">
        <v>130</v>
      </c>
      <c r="H14" s="18" t="s">
        <v>130</v>
      </c>
      <c r="I14" s="18" t="s">
        <v>130</v>
      </c>
      <c r="J14" s="36">
        <v>1.5</v>
      </c>
      <c r="K14" s="36">
        <v>1.5</v>
      </c>
      <c r="L14" s="36">
        <v>1</v>
      </c>
    </row>
    <row r="15" spans="1:18" x14ac:dyDescent="0.25">
      <c r="A15" s="18"/>
      <c r="B15" s="18">
        <v>2101</v>
      </c>
      <c r="C15" s="17"/>
      <c r="D15" s="18" t="s">
        <v>129</v>
      </c>
      <c r="E15" s="18" t="s">
        <v>131</v>
      </c>
      <c r="F15" s="18" t="s">
        <v>132</v>
      </c>
      <c r="G15" s="18" t="s">
        <v>130</v>
      </c>
      <c r="H15" s="18" t="s">
        <v>130</v>
      </c>
      <c r="I15" s="18" t="s">
        <v>132</v>
      </c>
      <c r="J15" s="36">
        <v>1.5</v>
      </c>
      <c r="K15" s="36">
        <v>1</v>
      </c>
      <c r="L15" s="36">
        <v>0</v>
      </c>
    </row>
    <row r="16" spans="1:18" x14ac:dyDescent="0.25">
      <c r="A16" s="18"/>
      <c r="B16" s="18">
        <v>2151</v>
      </c>
      <c r="C16" s="17"/>
      <c r="D16" s="18" t="s">
        <v>131</v>
      </c>
      <c r="E16" s="18" t="s">
        <v>132</v>
      </c>
      <c r="F16" s="18" t="s">
        <v>132</v>
      </c>
      <c r="G16" s="18" t="s">
        <v>130</v>
      </c>
      <c r="H16" s="18" t="s">
        <v>132</v>
      </c>
      <c r="I16" s="18" t="s">
        <v>132</v>
      </c>
      <c r="J16" s="36">
        <v>1</v>
      </c>
      <c r="K16" s="36">
        <v>0</v>
      </c>
      <c r="L16" s="36">
        <v>0</v>
      </c>
    </row>
    <row r="17" spans="1:25" x14ac:dyDescent="0.25">
      <c r="A17" s="18"/>
      <c r="B17" s="22">
        <v>2201</v>
      </c>
      <c r="C17" s="21"/>
      <c r="D17" s="22" t="s">
        <v>132</v>
      </c>
      <c r="E17" s="22" t="s">
        <v>132</v>
      </c>
      <c r="F17" s="22" t="s">
        <v>132</v>
      </c>
      <c r="G17" s="22" t="s">
        <v>132</v>
      </c>
      <c r="H17" s="22" t="s">
        <v>132</v>
      </c>
      <c r="I17" s="22" t="s">
        <v>132</v>
      </c>
      <c r="J17" s="37">
        <v>0</v>
      </c>
      <c r="K17" s="37">
        <v>0</v>
      </c>
      <c r="L17" s="37">
        <v>0</v>
      </c>
    </row>
    <row r="18" spans="1:25" x14ac:dyDescent="0.25">
      <c r="A18" s="18" t="s">
        <v>86</v>
      </c>
      <c r="B18" s="18">
        <v>3000</v>
      </c>
      <c r="C18" s="17"/>
      <c r="D18" s="18" t="s">
        <v>128</v>
      </c>
      <c r="E18" s="18" t="s">
        <v>128</v>
      </c>
      <c r="F18" s="18" t="s">
        <v>128</v>
      </c>
      <c r="G18" s="18" t="s">
        <v>73</v>
      </c>
      <c r="H18" s="18" t="s">
        <v>73</v>
      </c>
      <c r="I18" s="18" t="s">
        <v>73</v>
      </c>
      <c r="J18" s="36">
        <v>1</v>
      </c>
      <c r="K18" s="36">
        <v>1</v>
      </c>
      <c r="L18" s="36">
        <v>1</v>
      </c>
    </row>
    <row r="19" spans="1:25" x14ac:dyDescent="0.25">
      <c r="A19" s="17"/>
      <c r="B19" s="18">
        <v>3051</v>
      </c>
      <c r="C19" s="17"/>
      <c r="D19" s="18" t="s">
        <v>129</v>
      </c>
      <c r="E19" s="18" t="s">
        <v>129</v>
      </c>
      <c r="F19" s="18" t="s">
        <v>129</v>
      </c>
      <c r="G19" s="18" t="s">
        <v>130</v>
      </c>
      <c r="H19" s="18" t="s">
        <v>130</v>
      </c>
      <c r="I19" s="18" t="s">
        <v>130</v>
      </c>
      <c r="J19" s="36">
        <v>1.5</v>
      </c>
      <c r="K19" s="36">
        <v>1.5</v>
      </c>
      <c r="L19" s="36">
        <v>1.5</v>
      </c>
    </row>
    <row r="20" spans="1:25" x14ac:dyDescent="0.25">
      <c r="A20" s="17"/>
      <c r="B20" s="18">
        <v>3076</v>
      </c>
      <c r="C20" s="17"/>
      <c r="D20" s="18" t="s">
        <v>129</v>
      </c>
      <c r="E20" s="18" t="s">
        <v>129</v>
      </c>
      <c r="F20" s="18" t="s">
        <v>131</v>
      </c>
      <c r="G20" s="18" t="s">
        <v>130</v>
      </c>
      <c r="H20" s="18" t="s">
        <v>130</v>
      </c>
      <c r="I20" s="18" t="s">
        <v>130</v>
      </c>
      <c r="J20" s="36">
        <v>1.5</v>
      </c>
      <c r="K20" s="36">
        <v>1.5</v>
      </c>
      <c r="L20" s="36">
        <v>1</v>
      </c>
    </row>
    <row r="21" spans="1:25" x14ac:dyDescent="0.25">
      <c r="A21" s="17"/>
      <c r="B21" s="18">
        <v>3101</v>
      </c>
      <c r="C21" s="17"/>
      <c r="D21" s="18" t="s">
        <v>129</v>
      </c>
      <c r="E21" s="18" t="s">
        <v>131</v>
      </c>
      <c r="F21" s="18" t="s">
        <v>132</v>
      </c>
      <c r="G21" s="18" t="s">
        <v>130</v>
      </c>
      <c r="H21" s="18" t="s">
        <v>130</v>
      </c>
      <c r="I21" s="18" t="s">
        <v>132</v>
      </c>
      <c r="J21" s="36">
        <v>1.5</v>
      </c>
      <c r="K21" s="36">
        <v>1</v>
      </c>
      <c r="L21" s="36">
        <v>0</v>
      </c>
    </row>
    <row r="22" spans="1:25" x14ac:dyDescent="0.25">
      <c r="A22" s="17"/>
      <c r="B22" s="18">
        <v>3151</v>
      </c>
      <c r="C22" s="17"/>
      <c r="D22" s="18" t="s">
        <v>131</v>
      </c>
      <c r="E22" s="18" t="s">
        <v>132</v>
      </c>
      <c r="F22" s="18" t="s">
        <v>132</v>
      </c>
      <c r="G22" s="18" t="s">
        <v>130</v>
      </c>
      <c r="H22" s="18" t="s">
        <v>132</v>
      </c>
      <c r="I22" s="18" t="s">
        <v>132</v>
      </c>
      <c r="J22" s="36">
        <v>1</v>
      </c>
      <c r="K22" s="36">
        <v>0</v>
      </c>
      <c r="L22" s="36">
        <v>0</v>
      </c>
    </row>
    <row r="23" spans="1:25" ht="15.75" thickBot="1" x14ac:dyDescent="0.3">
      <c r="A23" s="17"/>
      <c r="B23" s="35">
        <v>3201</v>
      </c>
      <c r="C23" s="34"/>
      <c r="D23" s="35" t="s">
        <v>132</v>
      </c>
      <c r="E23" s="35" t="s">
        <v>132</v>
      </c>
      <c r="F23" s="35" t="s">
        <v>132</v>
      </c>
      <c r="G23" s="35" t="s">
        <v>132</v>
      </c>
      <c r="H23" s="35" t="s">
        <v>132</v>
      </c>
      <c r="I23" s="35" t="s">
        <v>132</v>
      </c>
      <c r="J23" s="38">
        <v>0</v>
      </c>
      <c r="K23" s="38">
        <v>0</v>
      </c>
      <c r="L23" s="38">
        <v>0</v>
      </c>
    </row>
    <row r="24" spans="1:25" x14ac:dyDescent="0.25">
      <c r="A24" s="17"/>
      <c r="B24" s="17" t="s">
        <v>133</v>
      </c>
      <c r="C24" s="17"/>
      <c r="D24" s="17"/>
      <c r="E24" s="17"/>
      <c r="F24" s="17"/>
      <c r="G24" s="17"/>
      <c r="H24" s="17"/>
      <c r="I24" s="17"/>
      <c r="J24" s="17"/>
      <c r="K24" s="17"/>
      <c r="L24" s="17"/>
    </row>
    <row r="25" spans="1:25" x14ac:dyDescent="0.25">
      <c r="B25" s="54">
        <v>1</v>
      </c>
      <c r="C25">
        <v>2</v>
      </c>
      <c r="D25">
        <v>3</v>
      </c>
      <c r="E25">
        <v>4</v>
      </c>
      <c r="F25">
        <v>5</v>
      </c>
      <c r="G25">
        <v>6</v>
      </c>
      <c r="H25">
        <v>7</v>
      </c>
      <c r="I25">
        <v>8</v>
      </c>
      <c r="J25" s="55">
        <v>9</v>
      </c>
    </row>
    <row r="26" spans="1:25" x14ac:dyDescent="0.25">
      <c r="B26" t="s">
        <v>60</v>
      </c>
    </row>
    <row r="27" spans="1:25" ht="15.75" thickBot="1" x14ac:dyDescent="0.3">
      <c r="A27" s="17"/>
      <c r="B27" s="34" t="s">
        <v>127</v>
      </c>
      <c r="C27" s="34"/>
      <c r="D27" s="35"/>
      <c r="E27" s="35"/>
      <c r="F27" s="35"/>
      <c r="G27" s="35"/>
      <c r="H27" s="35"/>
      <c r="I27" s="35"/>
      <c r="J27" s="35"/>
      <c r="K27" s="42"/>
      <c r="L27" s="42"/>
      <c r="X27" s="35"/>
      <c r="Y27" s="35"/>
    </row>
    <row r="28" spans="1:25" x14ac:dyDescent="0.25">
      <c r="A28" s="18" t="s">
        <v>154</v>
      </c>
      <c r="B28" s="18">
        <v>1000</v>
      </c>
      <c r="C28" s="17" t="s">
        <v>156</v>
      </c>
      <c r="D28" s="18" t="s">
        <v>129</v>
      </c>
      <c r="E28" s="18" t="s">
        <v>73</v>
      </c>
      <c r="F28" s="18" t="s">
        <v>73</v>
      </c>
      <c r="G28" s="18" t="s">
        <v>73</v>
      </c>
      <c r="H28" s="36">
        <v>1</v>
      </c>
      <c r="I28" s="36">
        <v>1</v>
      </c>
      <c r="J28" s="36">
        <v>1</v>
      </c>
      <c r="K28" s="53"/>
      <c r="L28" t="s">
        <v>160</v>
      </c>
    </row>
    <row r="29" spans="1:25" x14ac:dyDescent="0.25">
      <c r="A29" s="18"/>
      <c r="B29" s="18">
        <v>1051</v>
      </c>
      <c r="C29" s="17" t="s">
        <v>161</v>
      </c>
      <c r="D29" s="18" t="s">
        <v>129</v>
      </c>
      <c r="E29" s="18" t="s">
        <v>130</v>
      </c>
      <c r="F29" s="18" t="s">
        <v>130</v>
      </c>
      <c r="G29" s="18" t="s">
        <v>130</v>
      </c>
      <c r="H29" s="36">
        <v>1.5</v>
      </c>
      <c r="I29" s="36">
        <v>1.5</v>
      </c>
      <c r="J29" s="36">
        <v>1.5</v>
      </c>
    </row>
    <row r="30" spans="1:25" x14ac:dyDescent="0.25">
      <c r="A30" s="18"/>
      <c r="B30" s="18">
        <v>1151</v>
      </c>
      <c r="C30" s="17" t="s">
        <v>163</v>
      </c>
      <c r="D30" s="18" t="s">
        <v>129</v>
      </c>
      <c r="E30" s="18" t="s">
        <v>130</v>
      </c>
      <c r="F30" s="18" t="s">
        <v>132</v>
      </c>
      <c r="G30" s="18" t="s">
        <v>132</v>
      </c>
      <c r="H30" s="36">
        <v>1</v>
      </c>
      <c r="I30" s="36">
        <v>0</v>
      </c>
      <c r="J30" s="36">
        <v>0</v>
      </c>
    </row>
    <row r="31" spans="1:25" x14ac:dyDescent="0.25">
      <c r="A31" s="18"/>
      <c r="B31" s="22">
        <v>1201</v>
      </c>
      <c r="C31" s="21" t="s">
        <v>57</v>
      </c>
      <c r="D31" s="22" t="s">
        <v>131</v>
      </c>
      <c r="E31" s="22" t="s">
        <v>132</v>
      </c>
      <c r="F31" s="22" t="s">
        <v>132</v>
      </c>
      <c r="G31" s="22" t="s">
        <v>132</v>
      </c>
      <c r="H31" s="37">
        <v>0</v>
      </c>
      <c r="I31" s="37">
        <v>0</v>
      </c>
      <c r="J31" s="37">
        <v>0</v>
      </c>
    </row>
    <row r="32" spans="1:25" x14ac:dyDescent="0.25">
      <c r="A32" s="18"/>
      <c r="B32" s="18">
        <v>2000</v>
      </c>
      <c r="C32" s="17" t="s">
        <v>156</v>
      </c>
      <c r="D32" s="18" t="s">
        <v>128</v>
      </c>
      <c r="E32" s="18" t="s">
        <v>73</v>
      </c>
      <c r="F32" s="18" t="s">
        <v>73</v>
      </c>
      <c r="G32" s="18" t="s">
        <v>73</v>
      </c>
      <c r="H32" s="36">
        <v>1</v>
      </c>
      <c r="I32" s="36">
        <v>1</v>
      </c>
      <c r="J32" s="36">
        <v>1</v>
      </c>
    </row>
    <row r="33" spans="1:25" x14ac:dyDescent="0.25">
      <c r="A33" s="18"/>
      <c r="B33" s="18">
        <v>2051</v>
      </c>
      <c r="C33" s="17" t="s">
        <v>162</v>
      </c>
      <c r="D33" s="18" t="s">
        <v>129</v>
      </c>
      <c r="E33" s="18" t="s">
        <v>130</v>
      </c>
      <c r="F33" s="18" t="s">
        <v>130</v>
      </c>
      <c r="G33" s="18" t="s">
        <v>130</v>
      </c>
      <c r="H33" s="36">
        <v>1.5</v>
      </c>
      <c r="I33" s="36">
        <v>1.5</v>
      </c>
      <c r="J33" s="36">
        <v>1.5</v>
      </c>
    </row>
    <row r="34" spans="1:25" x14ac:dyDescent="0.25">
      <c r="A34" s="18" t="s">
        <v>153</v>
      </c>
      <c r="B34" s="18">
        <v>2151</v>
      </c>
      <c r="C34" s="17" t="s">
        <v>163</v>
      </c>
      <c r="D34" s="18" t="s">
        <v>129</v>
      </c>
      <c r="E34" s="18" t="s">
        <v>130</v>
      </c>
      <c r="F34" s="18" t="s">
        <v>132</v>
      </c>
      <c r="G34" s="18" t="s">
        <v>132</v>
      </c>
      <c r="H34" s="36">
        <v>1</v>
      </c>
      <c r="I34" s="36">
        <v>0</v>
      </c>
      <c r="J34" s="36">
        <v>0</v>
      </c>
    </row>
    <row r="35" spans="1:25" ht="15.75" thickBot="1" x14ac:dyDescent="0.3">
      <c r="A35" s="17" t="s">
        <v>154</v>
      </c>
      <c r="B35" s="35">
        <v>2201</v>
      </c>
      <c r="C35" s="34" t="s">
        <v>57</v>
      </c>
      <c r="D35" s="18" t="s">
        <v>131</v>
      </c>
      <c r="E35" s="35" t="s">
        <v>132</v>
      </c>
      <c r="F35" s="35" t="s">
        <v>132</v>
      </c>
      <c r="G35" s="35" t="s">
        <v>132</v>
      </c>
      <c r="H35" s="38">
        <v>0</v>
      </c>
      <c r="I35" s="38">
        <v>0</v>
      </c>
      <c r="J35" s="38">
        <v>0</v>
      </c>
    </row>
    <row r="36" spans="1:25" x14ac:dyDescent="0.25">
      <c r="A36" s="17"/>
      <c r="B36" s="17" t="s">
        <v>133</v>
      </c>
      <c r="C36" s="17"/>
      <c r="D36" s="17"/>
      <c r="E36" s="17"/>
      <c r="F36" s="17"/>
      <c r="G36" s="17"/>
      <c r="H36" s="17"/>
      <c r="I36" s="17"/>
      <c r="J36" s="17"/>
    </row>
    <row r="37" spans="1:25" x14ac:dyDescent="0.25">
      <c r="A37" s="17"/>
      <c r="B37" s="18"/>
      <c r="C37" s="17"/>
      <c r="D37" s="18"/>
      <c r="E37" s="18"/>
      <c r="F37" s="18"/>
      <c r="G37" s="18"/>
      <c r="H37" s="36"/>
      <c r="I37" s="36"/>
      <c r="J37" s="36"/>
    </row>
    <row r="38" spans="1:25" x14ac:dyDescent="0.25">
      <c r="A38" s="17"/>
    </row>
    <row r="39" spans="1:25" x14ac:dyDescent="0.25">
      <c r="A39" t="s">
        <v>61</v>
      </c>
    </row>
    <row r="40" spans="1:25" ht="15.75" thickBot="1" x14ac:dyDescent="0.3">
      <c r="A40" s="17"/>
      <c r="B40" s="34" t="s">
        <v>127</v>
      </c>
      <c r="C40" s="34"/>
      <c r="D40" s="35"/>
      <c r="E40" s="35"/>
      <c r="F40" s="35"/>
      <c r="G40" s="35"/>
      <c r="H40" s="35"/>
      <c r="I40" s="35"/>
      <c r="J40" s="35"/>
    </row>
    <row r="41" spans="1:25" x14ac:dyDescent="0.25">
      <c r="A41" s="18" t="s">
        <v>154</v>
      </c>
      <c r="B41" s="18">
        <v>3000</v>
      </c>
      <c r="C41" s="17" t="s">
        <v>155</v>
      </c>
      <c r="D41" s="18" t="s">
        <v>129</v>
      </c>
      <c r="E41" s="18" t="s">
        <v>73</v>
      </c>
      <c r="F41" s="18" t="s">
        <v>73</v>
      </c>
      <c r="G41" s="18" t="s">
        <v>73</v>
      </c>
      <c r="H41" s="36">
        <v>1</v>
      </c>
      <c r="I41" s="36">
        <v>1</v>
      </c>
      <c r="J41" s="36">
        <v>1</v>
      </c>
    </row>
    <row r="42" spans="1:25" x14ac:dyDescent="0.25">
      <c r="A42" s="18"/>
      <c r="B42" s="18">
        <v>3051</v>
      </c>
      <c r="C42" s="17"/>
      <c r="D42" s="18" t="s">
        <v>129</v>
      </c>
      <c r="E42" s="18" t="s">
        <v>130</v>
      </c>
      <c r="F42" s="18" t="s">
        <v>130</v>
      </c>
      <c r="G42" s="18" t="s">
        <v>130</v>
      </c>
      <c r="H42" s="36">
        <v>1.5</v>
      </c>
      <c r="I42" s="36">
        <v>1.5</v>
      </c>
      <c r="J42" s="36">
        <v>1.5</v>
      </c>
      <c r="L42" t="s">
        <v>159</v>
      </c>
    </row>
    <row r="43" spans="1:25" x14ac:dyDescent="0.25">
      <c r="A43" s="18"/>
      <c r="B43" s="18">
        <v>3151</v>
      </c>
      <c r="C43" s="17"/>
      <c r="D43" s="18" t="s">
        <v>131</v>
      </c>
      <c r="E43" s="18" t="s">
        <v>130</v>
      </c>
      <c r="F43" s="18" t="s">
        <v>132</v>
      </c>
      <c r="G43" s="18" t="s">
        <v>132</v>
      </c>
      <c r="H43" s="36">
        <v>1</v>
      </c>
      <c r="I43" s="36">
        <v>0</v>
      </c>
      <c r="J43" s="36">
        <v>0</v>
      </c>
    </row>
    <row r="44" spans="1:25" x14ac:dyDescent="0.25">
      <c r="A44" s="18"/>
      <c r="B44" s="22">
        <v>3201</v>
      </c>
      <c r="C44" s="21"/>
      <c r="D44" s="22" t="s">
        <v>132</v>
      </c>
      <c r="E44" s="22" t="s">
        <v>132</v>
      </c>
      <c r="F44" s="22" t="s">
        <v>132</v>
      </c>
      <c r="G44" s="22" t="s">
        <v>132</v>
      </c>
      <c r="H44" s="37">
        <v>0</v>
      </c>
      <c r="I44" s="37">
        <v>0</v>
      </c>
      <c r="J44" s="37">
        <v>0</v>
      </c>
    </row>
    <row r="45" spans="1:25" x14ac:dyDescent="0.25">
      <c r="A45" s="18"/>
      <c r="B45" s="18">
        <v>4000</v>
      </c>
      <c r="C45" s="17" t="s">
        <v>155</v>
      </c>
      <c r="D45" s="18" t="s">
        <v>128</v>
      </c>
      <c r="E45" s="18" t="s">
        <v>73</v>
      </c>
      <c r="F45" s="18" t="s">
        <v>73</v>
      </c>
      <c r="G45" s="18" t="s">
        <v>73</v>
      </c>
      <c r="H45" s="36">
        <v>1</v>
      </c>
      <c r="I45" s="36">
        <v>1</v>
      </c>
      <c r="J45" s="36">
        <v>1</v>
      </c>
    </row>
    <row r="46" spans="1:25" x14ac:dyDescent="0.25">
      <c r="A46" s="18"/>
      <c r="B46" s="18">
        <v>4051</v>
      </c>
      <c r="C46" s="17"/>
      <c r="D46" s="18" t="s">
        <v>129</v>
      </c>
      <c r="E46" s="18" t="s">
        <v>130</v>
      </c>
      <c r="F46" s="18" t="s">
        <v>130</v>
      </c>
      <c r="G46" s="18" t="s">
        <v>130</v>
      </c>
      <c r="H46" s="36">
        <v>1.5</v>
      </c>
      <c r="I46" s="36">
        <v>1.5</v>
      </c>
      <c r="J46" s="36">
        <v>1.5</v>
      </c>
      <c r="K46" s="17"/>
      <c r="L46" s="17"/>
      <c r="X46" s="17"/>
      <c r="Y46" s="17"/>
    </row>
    <row r="47" spans="1:25" x14ac:dyDescent="0.25">
      <c r="A47" s="18" t="s">
        <v>153</v>
      </c>
      <c r="B47" s="18">
        <v>4151</v>
      </c>
      <c r="C47" s="17"/>
      <c r="D47" s="18" t="s">
        <v>131</v>
      </c>
      <c r="E47" s="18" t="s">
        <v>130</v>
      </c>
      <c r="F47" s="18" t="s">
        <v>132</v>
      </c>
      <c r="G47" s="18" t="s">
        <v>132</v>
      </c>
      <c r="H47" s="36">
        <v>1</v>
      </c>
      <c r="I47" s="36">
        <v>0</v>
      </c>
      <c r="J47" s="36">
        <v>0</v>
      </c>
    </row>
    <row r="48" spans="1:25" ht="15.75" thickBot="1" x14ac:dyDescent="0.3">
      <c r="A48" s="17" t="s">
        <v>154</v>
      </c>
      <c r="B48" s="35">
        <v>4201</v>
      </c>
      <c r="C48" s="34"/>
      <c r="D48" s="35" t="s">
        <v>132</v>
      </c>
      <c r="E48" s="35" t="s">
        <v>132</v>
      </c>
      <c r="F48" s="35" t="s">
        <v>132</v>
      </c>
      <c r="G48" s="35" t="s">
        <v>132</v>
      </c>
      <c r="H48" s="38">
        <v>0</v>
      </c>
      <c r="I48" s="38">
        <v>0</v>
      </c>
      <c r="J48" s="38">
        <v>0</v>
      </c>
    </row>
    <row r="49" spans="1:12" x14ac:dyDescent="0.25">
      <c r="A49" s="17"/>
      <c r="B49" s="17" t="s">
        <v>133</v>
      </c>
      <c r="C49" s="17"/>
      <c r="D49" s="17"/>
      <c r="E49" s="17"/>
      <c r="F49" s="17"/>
      <c r="G49" s="17"/>
      <c r="H49" s="17"/>
      <c r="I49" s="17"/>
      <c r="J49" s="17"/>
      <c r="K49" s="42"/>
      <c r="L49" s="42"/>
    </row>
    <row r="50" spans="1:12" x14ac:dyDescent="0.25">
      <c r="K50" s="53"/>
      <c r="L50" s="53"/>
    </row>
    <row r="53" spans="1:12" x14ac:dyDescent="0.25">
      <c r="A53" s="17"/>
    </row>
    <row r="54" spans="1:12" x14ac:dyDescent="0.25">
      <c r="A54" s="17"/>
    </row>
    <row r="55" spans="1:12" x14ac:dyDescent="0.25">
      <c r="A55" s="17"/>
    </row>
    <row r="56" spans="1:12" x14ac:dyDescent="0.25">
      <c r="A56" s="17"/>
    </row>
    <row r="68" spans="11:12" x14ac:dyDescent="0.25">
      <c r="K68" s="17"/>
      <c r="L68" s="17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6</vt:i4>
      </vt:variant>
    </vt:vector>
  </HeadingPairs>
  <TitlesOfParts>
    <vt:vector size="13" baseType="lpstr">
      <vt:lpstr>original solids</vt:lpstr>
      <vt:lpstr>new solids</vt:lpstr>
      <vt:lpstr>liquids</vt:lpstr>
      <vt:lpstr>Testing Scenarios</vt:lpstr>
      <vt:lpstr>Comments, changes, etc.</vt:lpstr>
      <vt:lpstr>Crops List</vt:lpstr>
      <vt:lpstr>Max App Rate</vt:lpstr>
      <vt:lpstr>Bray</vt:lpstr>
      <vt:lpstr>CropNutReq</vt:lpstr>
      <vt:lpstr>Crops</vt:lpstr>
      <vt:lpstr>HVH</vt:lpstr>
      <vt:lpstr>MaxApp1</vt:lpstr>
      <vt:lpstr>VLLM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Virgil Cane</dc:creator>
  <cp:keywords/>
  <dc:description/>
  <cp:lastModifiedBy>Virgil L Cane</cp:lastModifiedBy>
  <cp:revision/>
  <dcterms:created xsi:type="dcterms:W3CDTF">2019-07-22T15:55:27Z</dcterms:created>
  <dcterms:modified xsi:type="dcterms:W3CDTF">2021-12-21T13:11:08Z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fca7c476213b424394a8588a3b6745ef</vt:lpwstr>
  </property>
</Properties>
</file>