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D0BBD318-0D23-204A-9DB1-DD1D691697D1}" xr6:coauthVersionLast="47" xr6:coauthVersionMax="47" xr10:uidLastSave="{00000000-0000-0000-0000-000000000000}"/>
  <bookViews>
    <workbookView xWindow="680" yWindow="740" windowWidth="28040" windowHeight="16680" xr2:uid="{3DA579BA-2F4D-E148-AAC6-6674EE35D4A5}"/>
  </bookViews>
  <sheets>
    <sheet name="Julian analysis and expected co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I7" i="1"/>
  <c r="D12" i="1"/>
  <c r="E12" i="1"/>
  <c r="F12" i="1"/>
  <c r="G12" i="1"/>
  <c r="H12" i="1"/>
  <c r="C12" i="1"/>
  <c r="I11" i="1"/>
  <c r="I12" i="1" s="1"/>
  <c r="H11" i="1"/>
  <c r="G11" i="1"/>
  <c r="F11" i="1"/>
  <c r="E11" i="1"/>
  <c r="D11" i="1"/>
  <c r="C11" i="1"/>
  <c r="G10" i="1"/>
  <c r="C10" i="1"/>
  <c r="D9" i="1"/>
  <c r="H7" i="1"/>
  <c r="G6" i="1"/>
  <c r="E4" i="1"/>
  <c r="F6" i="1"/>
  <c r="H5" i="1"/>
  <c r="H4" i="1"/>
  <c r="H3" i="1"/>
  <c r="F3" i="1"/>
  <c r="G2" i="1"/>
</calcChain>
</file>

<file path=xl/sharedStrings.xml><?xml version="1.0" encoding="utf-8"?>
<sst xmlns="http://schemas.openxmlformats.org/spreadsheetml/2006/main" count="62" uniqueCount="49">
  <si>
    <t>M1-Stock</t>
  </si>
  <si>
    <t>NiCl2*H2O</t>
  </si>
  <si>
    <t>CaSO4*7H2O</t>
  </si>
  <si>
    <t>concentration mg</t>
  </si>
  <si>
    <t>MgSO4</t>
  </si>
  <si>
    <t>FeSO4*7H2O</t>
  </si>
  <si>
    <t>CaCl2*2H2O</t>
  </si>
  <si>
    <t>(NH4)2SO4</t>
  </si>
  <si>
    <t>Na2SeO4</t>
  </si>
  <si>
    <t>KH2PO4</t>
  </si>
  <si>
    <t>NaCl</t>
  </si>
  <si>
    <t>Na</t>
  </si>
  <si>
    <t>K</t>
  </si>
  <si>
    <t>Cl</t>
  </si>
  <si>
    <t>Mg</t>
  </si>
  <si>
    <t>Ca</t>
  </si>
  <si>
    <t>SO4</t>
  </si>
  <si>
    <t>NH4</t>
  </si>
  <si>
    <t>element</t>
  </si>
  <si>
    <t>Cation</t>
  </si>
  <si>
    <t>Anion</t>
  </si>
  <si>
    <t>NO3-</t>
  </si>
  <si>
    <t>NH4+</t>
  </si>
  <si>
    <t>SO4(2-)</t>
  </si>
  <si>
    <t>Cl(-)</t>
  </si>
  <si>
    <t>Na+</t>
  </si>
  <si>
    <t>K+</t>
  </si>
  <si>
    <t>Mg(2+)</t>
  </si>
  <si>
    <t>Ca(2+)</t>
  </si>
  <si>
    <t>HCO3-</t>
  </si>
  <si>
    <t>Lactate</t>
  </si>
  <si>
    <t>expected concentration (mg/L)</t>
  </si>
  <si>
    <t>DIC</t>
  </si>
  <si>
    <t>lac</t>
  </si>
  <si>
    <t>ammonium</t>
  </si>
  <si>
    <t>Sample ID</t>
  </si>
  <si>
    <t>Custody sheet</t>
  </si>
  <si>
    <t>Analysis Tyoe</t>
  </si>
  <si>
    <t>ammonium*</t>
  </si>
  <si>
    <t>*if possible</t>
  </si>
  <si>
    <t>t0 KNO3 + BCK 12.05.25</t>
  </si>
  <si>
    <t>t0 KNO3 + Lac 12.5.25</t>
  </si>
  <si>
    <t>t4 KNO3 + Lac 16.5.25</t>
  </si>
  <si>
    <t>F1 16 DOC</t>
  </si>
  <si>
    <t>F2 16 DOC</t>
  </si>
  <si>
    <t>F3 16 DOC</t>
  </si>
  <si>
    <t>F4 16 DOC</t>
  </si>
  <si>
    <t>x</t>
  </si>
  <si>
    <t>Analysis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</si>
</sst>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3B2D-5756-034D-A55D-C1345DEB18FB}">
  <dimension ref="A1:O12"/>
  <sheetViews>
    <sheetView tabSelected="1" workbookViewId="0">
      <selection activeCell="A2" sqref="A2:A5"/>
    </sheetView>
  </sheetViews>
  <sheetFormatPr baseColWidth="10" defaultRowHeight="16" x14ac:dyDescent="0.2"/>
  <cols>
    <col min="3" max="3" width="20.6640625" bestFit="1" customWidth="1"/>
    <col min="7" max="7" width="20.5" bestFit="1" customWidth="1"/>
  </cols>
  <sheetData>
    <row r="1" spans="1:15" x14ac:dyDescent="0.2">
      <c r="A1" t="s">
        <v>48</v>
      </c>
      <c r="B1" t="s">
        <v>18</v>
      </c>
      <c r="C1" t="s">
        <v>31</v>
      </c>
      <c r="G1" t="s">
        <v>36</v>
      </c>
      <c r="H1" t="s">
        <v>37</v>
      </c>
    </row>
    <row r="2" spans="1:15" x14ac:dyDescent="0.2">
      <c r="A2" s="1" t="s">
        <v>19</v>
      </c>
      <c r="B2" t="s">
        <v>25</v>
      </c>
      <c r="C2" s="3">
        <v>0.50600000000000001</v>
      </c>
      <c r="G2" t="s">
        <v>35</v>
      </c>
      <c r="H2" s="2" t="s">
        <v>19</v>
      </c>
      <c r="I2" s="2" t="s">
        <v>20</v>
      </c>
      <c r="J2" t="s">
        <v>32</v>
      </c>
      <c r="K2" t="s">
        <v>30</v>
      </c>
      <c r="L2" t="s">
        <v>38</v>
      </c>
      <c r="M2" s="2" t="s">
        <v>39</v>
      </c>
      <c r="N2" s="2"/>
      <c r="O2" s="2"/>
    </row>
    <row r="3" spans="1:15" x14ac:dyDescent="0.2">
      <c r="A3" s="1"/>
      <c r="B3" t="s">
        <v>26</v>
      </c>
      <c r="C3" s="3">
        <v>0.85799999999999998</v>
      </c>
      <c r="G3" t="s">
        <v>40</v>
      </c>
      <c r="H3" t="s">
        <v>47</v>
      </c>
      <c r="I3" t="s">
        <v>47</v>
      </c>
      <c r="J3" t="s">
        <v>47</v>
      </c>
      <c r="L3" t="s">
        <v>47</v>
      </c>
    </row>
    <row r="4" spans="1:15" x14ac:dyDescent="0.2">
      <c r="A4" s="1"/>
      <c r="B4" t="s">
        <v>27</v>
      </c>
      <c r="C4" s="3">
        <v>5.350443890274315</v>
      </c>
      <c r="G4" t="s">
        <v>41</v>
      </c>
      <c r="K4" t="s">
        <v>47</v>
      </c>
    </row>
    <row r="5" spans="1:15" x14ac:dyDescent="0.2">
      <c r="A5" s="1"/>
      <c r="B5" t="s">
        <v>28</v>
      </c>
      <c r="C5" s="3">
        <v>4.8475129537038839</v>
      </c>
      <c r="G5" t="s">
        <v>42</v>
      </c>
      <c r="K5" t="s">
        <v>47</v>
      </c>
    </row>
    <row r="6" spans="1:15" x14ac:dyDescent="0.2">
      <c r="A6" s="1" t="s">
        <v>20</v>
      </c>
      <c r="B6" t="s">
        <v>24</v>
      </c>
      <c r="C6" s="3">
        <v>9.5474425862937764</v>
      </c>
      <c r="G6" t="s">
        <v>43</v>
      </c>
      <c r="K6" t="s">
        <v>47</v>
      </c>
    </row>
    <row r="7" spans="1:15" x14ac:dyDescent="0.2">
      <c r="A7" s="1"/>
      <c r="B7" t="s">
        <v>23</v>
      </c>
      <c r="C7" s="3">
        <v>204.54914025607732</v>
      </c>
      <c r="G7" t="s">
        <v>44</v>
      </c>
      <c r="K7" t="s">
        <v>47</v>
      </c>
    </row>
    <row r="8" spans="1:15" x14ac:dyDescent="0.2">
      <c r="A8" s="1"/>
      <c r="B8" t="s">
        <v>21</v>
      </c>
      <c r="C8" s="3">
        <v>62</v>
      </c>
      <c r="G8" t="s">
        <v>45</v>
      </c>
      <c r="K8" t="s">
        <v>47</v>
      </c>
    </row>
    <row r="9" spans="1:15" x14ac:dyDescent="0.2">
      <c r="A9" s="1"/>
      <c r="G9" t="s">
        <v>46</v>
      </c>
      <c r="K9" t="s">
        <v>47</v>
      </c>
    </row>
    <row r="10" spans="1:15" x14ac:dyDescent="0.2">
      <c r="A10" t="s">
        <v>32</v>
      </c>
      <c r="B10" t="s">
        <v>29</v>
      </c>
      <c r="C10" s="3">
        <v>11.2</v>
      </c>
    </row>
    <row r="11" spans="1:15" x14ac:dyDescent="0.2">
      <c r="A11" t="s">
        <v>30</v>
      </c>
      <c r="B11" t="s">
        <v>33</v>
      </c>
      <c r="C11">
        <f>0.3*90</f>
        <v>27</v>
      </c>
    </row>
    <row r="12" spans="1:15" x14ac:dyDescent="0.2">
      <c r="A12" t="s">
        <v>34</v>
      </c>
      <c r="B12" t="s">
        <v>22</v>
      </c>
      <c r="C12" s="3">
        <v>67.322264265173303</v>
      </c>
    </row>
  </sheetData>
  <mergeCells count="2">
    <mergeCell ref="A2:A5"/>
    <mergeCell ref="A6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7666-9BFC-F244-970D-BC31B204A52E}">
  <dimension ref="A1:I12"/>
  <sheetViews>
    <sheetView workbookViewId="0">
      <selection activeCell="C12" sqref="C12:I12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11</v>
      </c>
      <c r="D1" t="s">
        <v>12</v>
      </c>
      <c r="E1" t="s">
        <v>14</v>
      </c>
      <c r="F1" t="s">
        <v>15</v>
      </c>
      <c r="G1" t="s">
        <v>13</v>
      </c>
      <c r="H1" t="s">
        <v>16</v>
      </c>
      <c r="I1" t="s">
        <v>17</v>
      </c>
    </row>
    <row r="2" spans="1:9" x14ac:dyDescent="0.2">
      <c r="A2" t="s">
        <v>1</v>
      </c>
      <c r="B2">
        <v>83</v>
      </c>
      <c r="G2">
        <f>B2/129.6*2*35.45</f>
        <v>45.406635802469147</v>
      </c>
    </row>
    <row r="3" spans="1:9" x14ac:dyDescent="0.2">
      <c r="A3" t="s">
        <v>2</v>
      </c>
      <c r="B3">
        <v>140.5</v>
      </c>
      <c r="F3">
        <f>B3/262.25*40</f>
        <v>21.429933269780747</v>
      </c>
      <c r="H3">
        <f>B3/262.25*96</f>
        <v>51.431839847473789</v>
      </c>
    </row>
    <row r="4" spans="1:9" x14ac:dyDescent="0.2">
      <c r="A4" t="s">
        <v>4</v>
      </c>
      <c r="B4">
        <v>1204</v>
      </c>
      <c r="E4">
        <f>B4/(24.3+96)*24.3</f>
        <v>243.20199501246884</v>
      </c>
      <c r="H4">
        <f>B4/(24.3+96)*96</f>
        <v>960.79800498753116</v>
      </c>
    </row>
    <row r="5" spans="1:9" x14ac:dyDescent="0.2">
      <c r="A5" t="s">
        <v>5</v>
      </c>
      <c r="B5">
        <v>15</v>
      </c>
      <c r="H5">
        <f>B5/278*96</f>
        <v>5.1798561151079134</v>
      </c>
    </row>
    <row r="6" spans="1:9" x14ac:dyDescent="0.2">
      <c r="A6" t="s">
        <v>6</v>
      </c>
      <c r="B6">
        <v>731</v>
      </c>
      <c r="F6">
        <f>B6/147*40</f>
        <v>198.91156462585033</v>
      </c>
      <c r="G6">
        <f>B6/147*35.5*2</f>
        <v>353.06802721088434</v>
      </c>
    </row>
    <row r="7" spans="1:9" x14ac:dyDescent="0.2">
      <c r="A7" t="s">
        <v>7</v>
      </c>
      <c r="B7">
        <v>11893</v>
      </c>
      <c r="H7">
        <f>B7/132.14*92</f>
        <v>8280.2784925079468</v>
      </c>
      <c r="I7">
        <f>B7/132.14*34</f>
        <v>3060.102921144241</v>
      </c>
    </row>
    <row r="8" spans="1:9" x14ac:dyDescent="0.2">
      <c r="A8" t="s">
        <v>8</v>
      </c>
      <c r="B8">
        <v>2.85</v>
      </c>
    </row>
    <row r="9" spans="1:9" x14ac:dyDescent="0.2">
      <c r="A9" t="s">
        <v>9</v>
      </c>
      <c r="B9">
        <v>136</v>
      </c>
      <c r="D9">
        <f>B9/136*39</f>
        <v>39</v>
      </c>
    </row>
    <row r="10" spans="1:9" x14ac:dyDescent="0.2">
      <c r="A10" t="s">
        <v>10</v>
      </c>
      <c r="B10">
        <v>58.5</v>
      </c>
      <c r="C10">
        <f>B10/(23+35.5)*23</f>
        <v>23</v>
      </c>
      <c r="G10">
        <f>B10/(23+35.5)*35.5</f>
        <v>35.5</v>
      </c>
    </row>
    <row r="11" spans="1:9" x14ac:dyDescent="0.2">
      <c r="C11">
        <f>SUM(C2:C10)</f>
        <v>23</v>
      </c>
      <c r="D11">
        <f t="shared" ref="D11:I11" si="0">SUM(D2:D10)</f>
        <v>39</v>
      </c>
      <c r="E11">
        <f t="shared" si="0"/>
        <v>243.20199501246884</v>
      </c>
      <c r="F11">
        <f t="shared" si="0"/>
        <v>220.34149789563108</v>
      </c>
      <c r="G11">
        <f t="shared" si="0"/>
        <v>433.97466301335351</v>
      </c>
      <c r="H11">
        <f t="shared" si="0"/>
        <v>9297.6881934580597</v>
      </c>
      <c r="I11">
        <f t="shared" si="0"/>
        <v>3060.102921144241</v>
      </c>
    </row>
    <row r="12" spans="1:9" x14ac:dyDescent="0.2">
      <c r="C12">
        <f>C11*22/1000</f>
        <v>0.50600000000000001</v>
      </c>
      <c r="D12">
        <f t="shared" ref="D12:I12" si="1">D11*22/1000</f>
        <v>0.85799999999999998</v>
      </c>
      <c r="E12">
        <f t="shared" si="1"/>
        <v>5.350443890274315</v>
      </c>
      <c r="F12">
        <f t="shared" si="1"/>
        <v>4.8475129537038839</v>
      </c>
      <c r="G12">
        <f t="shared" si="1"/>
        <v>9.5474425862937764</v>
      </c>
      <c r="H12">
        <f t="shared" si="1"/>
        <v>204.54914025607732</v>
      </c>
      <c r="I12">
        <f t="shared" si="1"/>
        <v>67.322264265173303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Julian analysis and expected 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2025-05-26T12:57:24Z</dcterms:created>
  <dcterms:modified xsi:type="dcterms:W3CDTF">2025-05-26T14:43:48Z</dcterms:modified>
</cp:coreProperties>
</file>