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cantarella/Documents/FuhrbergerColumns/data/exp_raw/"/>
    </mc:Choice>
  </mc:AlternateContent>
  <xr:revisionPtr revIDLastSave="0" documentId="13_ncr:1_{58CAF937-47F7-2343-BAC0-CA7AD2A077D3}" xr6:coauthVersionLast="47" xr6:coauthVersionMax="47" xr10:uidLastSave="{00000000-0000-0000-0000-000000000000}"/>
  <bookViews>
    <workbookView xWindow="1100" yWindow="740" windowWidth="28040" windowHeight="16680" activeTab="5" xr2:uid="{3CD87C21-EA08-D841-BE93-D5199CA9A403}"/>
  </bookViews>
  <sheets>
    <sheet name="standard_curve_plate_1" sheetId="3" r:id="rId1"/>
    <sheet name="standard_curve_plate 2" sheetId="4" r:id="rId2"/>
    <sheet name="standard_curve_plate_3" sheetId="7" r:id="rId3"/>
    <sheet name="standard_curve_plate 4" sheetId="8" r:id="rId4"/>
    <sheet name="fe_plate_1" sheetId="6" r:id="rId5"/>
    <sheet name="sampling" sheetId="5" r:id="rId6"/>
    <sheet name="data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2" i="5" l="1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21" i="5"/>
  <c r="C220" i="5"/>
  <c r="C219" i="5"/>
  <c r="C218" i="5"/>
  <c r="K129" i="5"/>
  <c r="K128" i="5"/>
  <c r="K127" i="5"/>
  <c r="K126" i="5"/>
  <c r="K113" i="5"/>
  <c r="K112" i="5"/>
  <c r="K111" i="5"/>
  <c r="K110" i="5"/>
  <c r="K114" i="5"/>
  <c r="G57" i="7"/>
  <c r="G56" i="7"/>
  <c r="G55" i="7"/>
  <c r="G54" i="7"/>
  <c r="G53" i="7"/>
  <c r="G52" i="7"/>
  <c r="G51" i="7"/>
  <c r="G50" i="7"/>
  <c r="C57" i="7"/>
  <c r="C56" i="7"/>
  <c r="C55" i="7"/>
  <c r="C54" i="7"/>
  <c r="C53" i="7"/>
  <c r="C52" i="7"/>
  <c r="C51" i="7"/>
  <c r="C50" i="7"/>
  <c r="K90" i="5"/>
  <c r="K91" i="5"/>
  <c r="K92" i="5"/>
  <c r="K93" i="5"/>
  <c r="K115" i="5"/>
  <c r="K116" i="5"/>
  <c r="K117" i="5"/>
  <c r="K122" i="5"/>
  <c r="K123" i="5"/>
  <c r="K124" i="5"/>
  <c r="K125" i="5"/>
  <c r="K130" i="5"/>
  <c r="K131" i="5"/>
  <c r="K132" i="5"/>
  <c r="K133" i="5"/>
  <c r="K142" i="5"/>
  <c r="K143" i="5"/>
  <c r="K144" i="5"/>
  <c r="K145" i="5"/>
  <c r="K154" i="5"/>
  <c r="K155" i="5"/>
  <c r="K156" i="5"/>
  <c r="K157" i="5"/>
  <c r="K174" i="5"/>
  <c r="K175" i="5"/>
  <c r="K176" i="5"/>
  <c r="K177" i="5"/>
  <c r="K194" i="5"/>
  <c r="K195" i="5"/>
  <c r="K196" i="5"/>
  <c r="K197" i="5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18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L19" i="7"/>
  <c r="L18" i="7"/>
  <c r="L17" i="7"/>
  <c r="L16" i="7"/>
  <c r="L15" i="7"/>
  <c r="L14" i="7"/>
  <c r="L13" i="7"/>
  <c r="L198" i="5"/>
  <c r="L199" i="5"/>
  <c r="L200" i="5"/>
  <c r="L201" i="5"/>
  <c r="G199" i="5"/>
  <c r="G200" i="5"/>
  <c r="G201" i="5"/>
  <c r="F198" i="5"/>
  <c r="G198" i="5" s="1"/>
  <c r="F199" i="5"/>
  <c r="F200" i="5"/>
  <c r="F201" i="5"/>
  <c r="L170" i="5"/>
  <c r="L172" i="5"/>
  <c r="L173" i="5"/>
  <c r="L186" i="5"/>
  <c r="L187" i="5"/>
  <c r="L188" i="5"/>
  <c r="L189" i="5"/>
  <c r="G30" i="6"/>
  <c r="G32" i="6"/>
  <c r="G33" i="6"/>
  <c r="G34" i="6"/>
  <c r="G35" i="6"/>
  <c r="G36" i="6"/>
  <c r="G37" i="6"/>
  <c r="G38" i="6"/>
  <c r="G39" i="6"/>
  <c r="G40" i="6"/>
  <c r="G41" i="6"/>
  <c r="C41" i="6"/>
  <c r="C40" i="6"/>
  <c r="C39" i="6"/>
  <c r="C38" i="6"/>
  <c r="C37" i="6"/>
  <c r="C36" i="6"/>
  <c r="C35" i="6"/>
  <c r="C34" i="6"/>
  <c r="C33" i="6"/>
  <c r="C32" i="6"/>
  <c r="C31" i="6"/>
  <c r="C30" i="6"/>
  <c r="F155" i="5"/>
  <c r="G155" i="5" s="1"/>
  <c r="F156" i="5"/>
  <c r="G156" i="5" s="1"/>
  <c r="F157" i="5"/>
  <c r="G157" i="5" s="1"/>
  <c r="F158" i="5"/>
  <c r="G158" i="5" s="1"/>
  <c r="F159" i="5"/>
  <c r="G159" i="5" s="1"/>
  <c r="F160" i="5"/>
  <c r="G160" i="5" s="1"/>
  <c r="F161" i="5"/>
  <c r="G161" i="5" s="1"/>
  <c r="F162" i="5"/>
  <c r="G162" i="5" s="1"/>
  <c r="F163" i="5"/>
  <c r="G163" i="5" s="1"/>
  <c r="F164" i="5"/>
  <c r="G164" i="5" s="1"/>
  <c r="F165" i="5"/>
  <c r="G165" i="5" s="1"/>
  <c r="F166" i="5"/>
  <c r="G166" i="5" s="1"/>
  <c r="F167" i="5"/>
  <c r="G167" i="5" s="1"/>
  <c r="F168" i="5"/>
  <c r="G168" i="5" s="1"/>
  <c r="F169" i="5"/>
  <c r="G169" i="5" s="1"/>
  <c r="F170" i="5"/>
  <c r="G170" i="5" s="1"/>
  <c r="F171" i="5"/>
  <c r="G171" i="5" s="1"/>
  <c r="F172" i="5"/>
  <c r="G172" i="5" s="1"/>
  <c r="F173" i="5"/>
  <c r="G173" i="5" s="1"/>
  <c r="F174" i="5"/>
  <c r="G174" i="5" s="1"/>
  <c r="F175" i="5"/>
  <c r="G175" i="5" s="1"/>
  <c r="F176" i="5"/>
  <c r="G176" i="5" s="1"/>
  <c r="F177" i="5"/>
  <c r="G177" i="5" s="1"/>
  <c r="F178" i="5"/>
  <c r="G178" i="5" s="1"/>
  <c r="F179" i="5"/>
  <c r="G179" i="5" s="1"/>
  <c r="F180" i="5"/>
  <c r="G180" i="5" s="1"/>
  <c r="F181" i="5"/>
  <c r="G181" i="5" s="1"/>
  <c r="F182" i="5"/>
  <c r="G182" i="5" s="1"/>
  <c r="F183" i="5"/>
  <c r="G183" i="5" s="1"/>
  <c r="F184" i="5"/>
  <c r="G184" i="5" s="1"/>
  <c r="F185" i="5"/>
  <c r="G185" i="5" s="1"/>
  <c r="F186" i="5"/>
  <c r="G186" i="5" s="1"/>
  <c r="F187" i="5"/>
  <c r="G187" i="5" s="1"/>
  <c r="F188" i="5"/>
  <c r="G188" i="5" s="1"/>
  <c r="F189" i="5"/>
  <c r="G189" i="5" s="1"/>
  <c r="F190" i="5"/>
  <c r="G190" i="5" s="1"/>
  <c r="F191" i="5"/>
  <c r="G191" i="5" s="1"/>
  <c r="F192" i="5"/>
  <c r="G192" i="5" s="1"/>
  <c r="F193" i="5"/>
  <c r="G193" i="5" s="1"/>
  <c r="F194" i="5"/>
  <c r="G194" i="5" s="1"/>
  <c r="F195" i="5"/>
  <c r="G195" i="5" s="1"/>
  <c r="F196" i="5"/>
  <c r="G196" i="5" s="1"/>
  <c r="F197" i="5"/>
  <c r="G197" i="5" s="1"/>
  <c r="F154" i="5"/>
  <c r="G154" i="5" s="1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L119" i="5"/>
  <c r="L139" i="5"/>
  <c r="L151" i="5"/>
  <c r="L152" i="5"/>
  <c r="F147" i="5"/>
  <c r="G147" i="5" s="1"/>
  <c r="F148" i="5"/>
  <c r="G148" i="5" s="1"/>
  <c r="F149" i="5"/>
  <c r="G149" i="5" s="1"/>
  <c r="F150" i="5"/>
  <c r="G150" i="5" s="1"/>
  <c r="F151" i="5"/>
  <c r="G151" i="5" s="1"/>
  <c r="F152" i="5"/>
  <c r="G152" i="5" s="1"/>
  <c r="F153" i="5"/>
  <c r="G153" i="5" s="1"/>
  <c r="F146" i="5"/>
  <c r="G146" i="5" s="1"/>
  <c r="C153" i="5"/>
  <c r="C152" i="5"/>
  <c r="C151" i="5"/>
  <c r="C150" i="5"/>
  <c r="L150" i="5" s="1"/>
  <c r="C149" i="5"/>
  <c r="C148" i="5"/>
  <c r="C147" i="5"/>
  <c r="C146" i="5"/>
  <c r="G29" i="6"/>
  <c r="L153" i="5" s="1"/>
  <c r="G28" i="6"/>
  <c r="G27" i="6"/>
  <c r="G26" i="6"/>
  <c r="G25" i="6"/>
  <c r="G24" i="6"/>
  <c r="G23" i="6"/>
  <c r="G22" i="6"/>
  <c r="G21" i="6"/>
  <c r="G20" i="6"/>
  <c r="G19" i="6"/>
  <c r="G18" i="6"/>
  <c r="C29" i="6"/>
  <c r="C28" i="6"/>
  <c r="C27" i="6"/>
  <c r="C26" i="6"/>
  <c r="C25" i="6"/>
  <c r="C24" i="6"/>
  <c r="C23" i="6"/>
  <c r="C22" i="6"/>
  <c r="C21" i="6"/>
  <c r="C20" i="6"/>
  <c r="C19" i="6"/>
  <c r="C18" i="6"/>
  <c r="K23" i="5"/>
  <c r="G15" i="7"/>
  <c r="G16" i="7"/>
  <c r="G17" i="7"/>
  <c r="G14" i="7"/>
  <c r="G11" i="7"/>
  <c r="G12" i="7"/>
  <c r="G13" i="7"/>
  <c r="G10" i="7"/>
  <c r="G9" i="7"/>
  <c r="G8" i="7"/>
  <c r="G7" i="7"/>
  <c r="L3" i="7"/>
  <c r="L4" i="7"/>
  <c r="L5" i="7"/>
  <c r="L6" i="7"/>
  <c r="L7" i="7"/>
  <c r="L8" i="7"/>
  <c r="L2" i="7"/>
  <c r="C17" i="7"/>
  <c r="C16" i="7"/>
  <c r="C15" i="7"/>
  <c r="C14" i="7"/>
  <c r="C13" i="7"/>
  <c r="C12" i="7"/>
  <c r="C11" i="7"/>
  <c r="C10" i="7"/>
  <c r="C9" i="7"/>
  <c r="M10" i="7"/>
  <c r="C8" i="7"/>
  <c r="C7" i="7"/>
  <c r="C6" i="7"/>
  <c r="C5" i="7"/>
  <c r="C4" i="7"/>
  <c r="C3" i="7"/>
  <c r="C2" i="7"/>
  <c r="G107" i="5"/>
  <c r="G108" i="5"/>
  <c r="G109" i="5"/>
  <c r="G110" i="5"/>
  <c r="G111" i="5"/>
  <c r="G115" i="5"/>
  <c r="G116" i="5"/>
  <c r="G117" i="5"/>
  <c r="G118" i="5"/>
  <c r="G119" i="5"/>
  <c r="G123" i="5"/>
  <c r="G124" i="5"/>
  <c r="G125" i="5"/>
  <c r="G126" i="5"/>
  <c r="G127" i="5"/>
  <c r="G135" i="5"/>
  <c r="G138" i="5"/>
  <c r="F106" i="5"/>
  <c r="G106" i="5" s="1"/>
  <c r="F107" i="5"/>
  <c r="F108" i="5"/>
  <c r="F109" i="5"/>
  <c r="F110" i="5"/>
  <c r="F111" i="5"/>
  <c r="F112" i="5"/>
  <c r="G112" i="5" s="1"/>
  <c r="F113" i="5"/>
  <c r="G113" i="5" s="1"/>
  <c r="F114" i="5"/>
  <c r="G114" i="5" s="1"/>
  <c r="F115" i="5"/>
  <c r="F116" i="5"/>
  <c r="F117" i="5"/>
  <c r="F118" i="5"/>
  <c r="F119" i="5"/>
  <c r="F120" i="5"/>
  <c r="G120" i="5" s="1"/>
  <c r="F121" i="5"/>
  <c r="G121" i="5" s="1"/>
  <c r="F122" i="5"/>
  <c r="G122" i="5" s="1"/>
  <c r="F123" i="5"/>
  <c r="F124" i="5"/>
  <c r="F125" i="5"/>
  <c r="F126" i="5"/>
  <c r="F127" i="5"/>
  <c r="F128" i="5"/>
  <c r="G128" i="5" s="1"/>
  <c r="F129" i="5"/>
  <c r="G129" i="5" s="1"/>
  <c r="F130" i="5"/>
  <c r="G130" i="5" s="1"/>
  <c r="F131" i="5"/>
  <c r="G131" i="5" s="1"/>
  <c r="F132" i="5"/>
  <c r="G132" i="5" s="1"/>
  <c r="F133" i="5"/>
  <c r="G133" i="5" s="1"/>
  <c r="F134" i="5"/>
  <c r="G134" i="5" s="1"/>
  <c r="F135" i="5"/>
  <c r="F136" i="5"/>
  <c r="G136" i="5" s="1"/>
  <c r="F137" i="5"/>
  <c r="G137" i="5" s="1"/>
  <c r="F138" i="5"/>
  <c r="F139" i="5"/>
  <c r="G139" i="5" s="1"/>
  <c r="F140" i="5"/>
  <c r="G140" i="5" s="1"/>
  <c r="F141" i="5"/>
  <c r="G141" i="5" s="1"/>
  <c r="F142" i="5"/>
  <c r="G142" i="5" s="1"/>
  <c r="F143" i="5"/>
  <c r="G143" i="5" s="1"/>
  <c r="F144" i="5"/>
  <c r="G144" i="5" s="1"/>
  <c r="F145" i="5"/>
  <c r="G145" i="5" s="1"/>
  <c r="C142" i="5"/>
  <c r="C143" i="5"/>
  <c r="C144" i="5"/>
  <c r="C14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L118" i="5" s="1"/>
  <c r="C119" i="5"/>
  <c r="C120" i="5"/>
  <c r="L120" i="5" s="1"/>
  <c r="C121" i="5"/>
  <c r="L121" i="5" s="1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L138" i="5" s="1"/>
  <c r="C139" i="5"/>
  <c r="C140" i="5"/>
  <c r="L140" i="5" s="1"/>
  <c r="C141" i="5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K11" i="6"/>
  <c r="K12" i="6"/>
  <c r="G94" i="5"/>
  <c r="G99" i="5"/>
  <c r="F87" i="5"/>
  <c r="G87" i="5" s="1"/>
  <c r="F88" i="5"/>
  <c r="G88" i="5" s="1"/>
  <c r="F89" i="5"/>
  <c r="G89" i="5" s="1"/>
  <c r="F90" i="5"/>
  <c r="G90" i="5" s="1"/>
  <c r="F91" i="5"/>
  <c r="G91" i="5" s="1"/>
  <c r="F92" i="5"/>
  <c r="G92" i="5" s="1"/>
  <c r="F93" i="5"/>
  <c r="G93" i="5" s="1"/>
  <c r="F94" i="5"/>
  <c r="F95" i="5"/>
  <c r="G95" i="5" s="1"/>
  <c r="F96" i="5"/>
  <c r="G96" i="5" s="1"/>
  <c r="F97" i="5"/>
  <c r="G97" i="5" s="1"/>
  <c r="F98" i="5"/>
  <c r="G98" i="5" s="1"/>
  <c r="F99" i="5"/>
  <c r="F100" i="5"/>
  <c r="G100" i="5" s="1"/>
  <c r="F101" i="5"/>
  <c r="G101" i="5" s="1"/>
  <c r="F102" i="5"/>
  <c r="G102" i="5" s="1"/>
  <c r="F103" i="5"/>
  <c r="G103" i="5" s="1"/>
  <c r="F104" i="5"/>
  <c r="G104" i="5" s="1"/>
  <c r="F105" i="5"/>
  <c r="G105" i="5" s="1"/>
  <c r="F86" i="5"/>
  <c r="G86" i="5" s="1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2" i="6"/>
  <c r="M8" i="6"/>
  <c r="M7" i="6"/>
  <c r="M6" i="6"/>
  <c r="M5" i="6"/>
  <c r="M4" i="6"/>
  <c r="M3" i="6"/>
  <c r="M2" i="6"/>
  <c r="H17" i="5"/>
  <c r="H16" i="5"/>
  <c r="H15" i="5"/>
  <c r="H14" i="5"/>
  <c r="F3" i="5"/>
  <c r="G3" i="5" s="1"/>
  <c r="F4" i="5"/>
  <c r="G4" i="5" s="1"/>
  <c r="F5" i="5"/>
  <c r="G5" i="5" s="1"/>
  <c r="F6" i="5"/>
  <c r="G6" i="5" s="1"/>
  <c r="F7" i="5"/>
  <c r="G7" i="5" s="1"/>
  <c r="F8" i="5"/>
  <c r="G8" i="5" s="1"/>
  <c r="F9" i="5"/>
  <c r="G9" i="5" s="1"/>
  <c r="F10" i="5"/>
  <c r="G10" i="5" s="1"/>
  <c r="F11" i="5"/>
  <c r="G11" i="5" s="1"/>
  <c r="F12" i="5"/>
  <c r="G12" i="5" s="1"/>
  <c r="F13" i="5"/>
  <c r="G13" i="5" s="1"/>
  <c r="F14" i="5"/>
  <c r="G14" i="5" s="1"/>
  <c r="F15" i="5"/>
  <c r="G15" i="5" s="1"/>
  <c r="F16" i="5"/>
  <c r="G16" i="5" s="1"/>
  <c r="F17" i="5"/>
  <c r="G17" i="5" s="1"/>
  <c r="F18" i="5"/>
  <c r="G18" i="5" s="1"/>
  <c r="F19" i="5"/>
  <c r="G19" i="5" s="1"/>
  <c r="F20" i="5"/>
  <c r="G20" i="5" s="1"/>
  <c r="F21" i="5"/>
  <c r="G21" i="5" s="1"/>
  <c r="F22" i="5"/>
  <c r="G22" i="5" s="1"/>
  <c r="F23" i="5"/>
  <c r="G23" i="5" s="1"/>
  <c r="F24" i="5"/>
  <c r="G24" i="5" s="1"/>
  <c r="F25" i="5"/>
  <c r="G25" i="5" s="1"/>
  <c r="F26" i="5"/>
  <c r="G26" i="5" s="1"/>
  <c r="F27" i="5"/>
  <c r="G27" i="5" s="1"/>
  <c r="F28" i="5"/>
  <c r="G28" i="5" s="1"/>
  <c r="F29" i="5"/>
  <c r="G29" i="5" s="1"/>
  <c r="F30" i="5"/>
  <c r="G30" i="5" s="1"/>
  <c r="F31" i="5"/>
  <c r="G31" i="5" s="1"/>
  <c r="F32" i="5"/>
  <c r="G32" i="5" s="1"/>
  <c r="F33" i="5"/>
  <c r="G33" i="5" s="1"/>
  <c r="F34" i="5"/>
  <c r="G34" i="5" s="1"/>
  <c r="F35" i="5"/>
  <c r="G35" i="5" s="1"/>
  <c r="F36" i="5"/>
  <c r="G36" i="5" s="1"/>
  <c r="F37" i="5"/>
  <c r="G37" i="5" s="1"/>
  <c r="F38" i="5"/>
  <c r="G38" i="5" s="1"/>
  <c r="F39" i="5"/>
  <c r="G39" i="5" s="1"/>
  <c r="F40" i="5"/>
  <c r="G40" i="5" s="1"/>
  <c r="F41" i="5"/>
  <c r="G41" i="5" s="1"/>
  <c r="F42" i="5"/>
  <c r="G42" i="5" s="1"/>
  <c r="F43" i="5"/>
  <c r="G43" i="5" s="1"/>
  <c r="F44" i="5"/>
  <c r="G44" i="5" s="1"/>
  <c r="F45" i="5"/>
  <c r="G45" i="5" s="1"/>
  <c r="F46" i="5"/>
  <c r="G46" i="5" s="1"/>
  <c r="F47" i="5"/>
  <c r="G47" i="5" s="1"/>
  <c r="F48" i="5"/>
  <c r="G48" i="5" s="1"/>
  <c r="F49" i="5"/>
  <c r="G49" i="5" s="1"/>
  <c r="F50" i="5"/>
  <c r="G50" i="5" s="1"/>
  <c r="F51" i="5"/>
  <c r="G51" i="5" s="1"/>
  <c r="F52" i="5"/>
  <c r="G52" i="5" s="1"/>
  <c r="F53" i="5"/>
  <c r="G53" i="5" s="1"/>
  <c r="F54" i="5"/>
  <c r="G54" i="5" s="1"/>
  <c r="F55" i="5"/>
  <c r="G55" i="5" s="1"/>
  <c r="F56" i="5"/>
  <c r="G56" i="5" s="1"/>
  <c r="F57" i="5"/>
  <c r="G57" i="5" s="1"/>
  <c r="F58" i="5"/>
  <c r="G58" i="5" s="1"/>
  <c r="F59" i="5"/>
  <c r="G59" i="5" s="1"/>
  <c r="F60" i="5"/>
  <c r="G60" i="5" s="1"/>
  <c r="F61" i="5"/>
  <c r="G61" i="5" s="1"/>
  <c r="F62" i="5"/>
  <c r="G62" i="5" s="1"/>
  <c r="F63" i="5"/>
  <c r="G63" i="5" s="1"/>
  <c r="F64" i="5"/>
  <c r="G64" i="5" s="1"/>
  <c r="F65" i="5"/>
  <c r="G65" i="5" s="1"/>
  <c r="F66" i="5"/>
  <c r="G66" i="5" s="1"/>
  <c r="F67" i="5"/>
  <c r="G67" i="5" s="1"/>
  <c r="F68" i="5"/>
  <c r="G68" i="5" s="1"/>
  <c r="F69" i="5"/>
  <c r="G69" i="5" s="1"/>
  <c r="F70" i="5"/>
  <c r="G70" i="5" s="1"/>
  <c r="F71" i="5"/>
  <c r="G71" i="5" s="1"/>
  <c r="F72" i="5"/>
  <c r="G72" i="5" s="1"/>
  <c r="F73" i="5"/>
  <c r="G73" i="5" s="1"/>
  <c r="F74" i="5"/>
  <c r="G74" i="5" s="1"/>
  <c r="F75" i="5"/>
  <c r="G75" i="5" s="1"/>
  <c r="F76" i="5"/>
  <c r="G76" i="5" s="1"/>
  <c r="F77" i="5"/>
  <c r="G77" i="5" s="1"/>
  <c r="F78" i="5"/>
  <c r="G78" i="5" s="1"/>
  <c r="F79" i="5"/>
  <c r="G79" i="5" s="1"/>
  <c r="F80" i="5"/>
  <c r="G80" i="5" s="1"/>
  <c r="F81" i="5"/>
  <c r="G81" i="5" s="1"/>
  <c r="F82" i="5"/>
  <c r="G82" i="5" s="1"/>
  <c r="F83" i="5"/>
  <c r="G83" i="5" s="1"/>
  <c r="F84" i="5"/>
  <c r="G84" i="5" s="1"/>
  <c r="F85" i="5"/>
  <c r="G85" i="5" s="1"/>
  <c r="F2" i="5"/>
  <c r="G2" i="5" s="1"/>
  <c r="C3" i="5"/>
  <c r="C4" i="5"/>
  <c r="C5" i="5"/>
  <c r="C6" i="5"/>
  <c r="K6" i="5" s="1"/>
  <c r="C7" i="5"/>
  <c r="K7" i="5" s="1"/>
  <c r="C8" i="5"/>
  <c r="K8" i="5" s="1"/>
  <c r="C9" i="5"/>
  <c r="K9" i="5" s="1"/>
  <c r="C10" i="5"/>
  <c r="K10" i="5" s="1"/>
  <c r="C11" i="5"/>
  <c r="K11" i="5" s="1"/>
  <c r="C12" i="5"/>
  <c r="K12" i="5" s="1"/>
  <c r="C13" i="5"/>
  <c r="K13" i="5" s="1"/>
  <c r="C14" i="5"/>
  <c r="K14" i="5" s="1"/>
  <c r="C15" i="5"/>
  <c r="K15" i="5" s="1"/>
  <c r="C16" i="5"/>
  <c r="K16" i="5" s="1"/>
  <c r="C17" i="5"/>
  <c r="K17" i="5" s="1"/>
  <c r="C18" i="5"/>
  <c r="C19" i="5"/>
  <c r="C20" i="5"/>
  <c r="C21" i="5"/>
  <c r="C22" i="5"/>
  <c r="K22" i="5" s="1"/>
  <c r="C23" i="5"/>
  <c r="C24" i="5"/>
  <c r="K24" i="5" s="1"/>
  <c r="C25" i="5"/>
  <c r="K25" i="5" s="1"/>
  <c r="C26" i="5"/>
  <c r="C27" i="5"/>
  <c r="C28" i="5"/>
  <c r="L28" i="5" s="1"/>
  <c r="C29" i="5"/>
  <c r="L29" i="5" s="1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K48" i="5" s="1"/>
  <c r="C49" i="5"/>
  <c r="K49" i="5" s="1"/>
  <c r="C50" i="5"/>
  <c r="K50" i="5" s="1"/>
  <c r="C51" i="5"/>
  <c r="K51" i="5" s="1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K71" i="5" s="1"/>
  <c r="C72" i="5"/>
  <c r="K72" i="5" s="1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2" i="5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2" i="3"/>
  <c r="C17" i="3"/>
  <c r="C16" i="3"/>
  <c r="C15" i="3"/>
  <c r="C14" i="3"/>
  <c r="C13" i="3"/>
  <c r="C12" i="3"/>
  <c r="C11" i="3"/>
  <c r="C10" i="3"/>
  <c r="C9" i="3"/>
  <c r="L8" i="3"/>
  <c r="C8" i="3"/>
  <c r="L7" i="3"/>
  <c r="C7" i="3"/>
  <c r="L6" i="3"/>
  <c r="C6" i="3"/>
  <c r="L5" i="3"/>
  <c r="C5" i="3"/>
  <c r="L4" i="3"/>
  <c r="C4" i="3"/>
  <c r="L3" i="3"/>
  <c r="C3" i="3"/>
  <c r="L2" i="3"/>
  <c r="C2" i="3"/>
  <c r="G6" i="4"/>
  <c r="G7" i="4"/>
  <c r="G8" i="4"/>
  <c r="G5" i="4"/>
  <c r="G4" i="4"/>
  <c r="G3" i="4"/>
  <c r="G2" i="4"/>
  <c r="C8" i="4"/>
  <c r="C7" i="4"/>
  <c r="C6" i="4"/>
  <c r="C5" i="4"/>
  <c r="C4" i="4"/>
  <c r="C3" i="4"/>
  <c r="C2" i="4"/>
  <c r="L8" i="4"/>
  <c r="M10" i="4"/>
  <c r="L7" i="4"/>
  <c r="L6" i="4"/>
  <c r="L5" i="4"/>
  <c r="L4" i="4"/>
  <c r="L3" i="4"/>
  <c r="L2" i="4"/>
  <c r="C25" i="2"/>
  <c r="C24" i="2"/>
  <c r="C23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" i="2"/>
  <c r="L79" i="5" l="1"/>
  <c r="L103" i="5"/>
  <c r="L141" i="5"/>
  <c r="L59" i="5"/>
  <c r="L27" i="5"/>
  <c r="L61" i="5"/>
  <c r="G2" i="6"/>
  <c r="L26" i="5" s="1"/>
  <c r="L105" i="5"/>
  <c r="L81" i="5"/>
  <c r="L102" i="5"/>
  <c r="L78" i="5"/>
  <c r="L104" i="5"/>
  <c r="L58" i="5"/>
  <c r="L80" i="5"/>
  <c r="L60" i="5"/>
  <c r="K67" i="5"/>
  <c r="K68" i="5"/>
  <c r="K52" i="5"/>
  <c r="K44" i="5"/>
  <c r="K20" i="5"/>
  <c r="K43" i="5"/>
  <c r="K19" i="5"/>
  <c r="K18" i="5"/>
  <c r="K66" i="5"/>
  <c r="K42" i="5"/>
  <c r="K47" i="5"/>
  <c r="K70" i="5"/>
  <c r="K46" i="5"/>
  <c r="K69" i="5"/>
  <c r="K53" i="5"/>
  <c r="K45" i="5"/>
  <c r="K21" i="5"/>
</calcChain>
</file>

<file path=xl/sharedStrings.xml><?xml version="1.0" encoding="utf-8"?>
<sst xmlns="http://schemas.openxmlformats.org/spreadsheetml/2006/main" count="91" uniqueCount="34">
  <si>
    <t>Standard</t>
  </si>
  <si>
    <t>Value 1</t>
  </si>
  <si>
    <t>Value 2</t>
  </si>
  <si>
    <t>Value 3</t>
  </si>
  <si>
    <t>Avg</t>
  </si>
  <si>
    <t>name</t>
  </si>
  <si>
    <t>v1</t>
  </si>
  <si>
    <t>v2</t>
  </si>
  <si>
    <t>column</t>
  </si>
  <si>
    <t>number</t>
  </si>
  <si>
    <t>time_label</t>
  </si>
  <si>
    <t>val1</t>
  </si>
  <si>
    <t>val2</t>
  </si>
  <si>
    <t>obs</t>
  </si>
  <si>
    <t>dil 2x</t>
  </si>
  <si>
    <t>dil 4x</t>
  </si>
  <si>
    <t>no2- [micromol/L]</t>
  </si>
  <si>
    <t>experiment start</t>
  </si>
  <si>
    <t>for 1,2</t>
  </si>
  <si>
    <t>for 3,4</t>
  </si>
  <si>
    <t>time label</t>
  </si>
  <si>
    <t>start time</t>
  </si>
  <si>
    <t>end time</t>
  </si>
  <si>
    <t>avg time</t>
  </si>
  <si>
    <t>Q</t>
  </si>
  <si>
    <t>pH</t>
  </si>
  <si>
    <t>EC</t>
  </si>
  <si>
    <t>NO2-</t>
  </si>
  <si>
    <t>t (unadjusted) [days]</t>
  </si>
  <si>
    <t>fe2+ [micromol/L]</t>
  </si>
  <si>
    <t>Fe2+</t>
  </si>
  <si>
    <t>slope</t>
  </si>
  <si>
    <t>missing acid in sample vial</t>
  </si>
  <si>
    <t>second standard test 23.05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</si>
</sst>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2" fillId="0" borderId="0" xfId="0" applyFont="1"/>
    <xf numFmtId="2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calibration range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8468522626868989E-2"/>
                  <c:y val="-1.60070933123072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standard_curve_plate_1!$L$2:$L$8</c:f>
              <c:numCache>
                <c:formatCode>General</c:formatCode>
                <c:ptCount val="7"/>
                <c:pt idx="0">
                  <c:v>0.82799999999999996</c:v>
                </c:pt>
                <c:pt idx="1">
                  <c:v>0.66533333333333333</c:v>
                </c:pt>
                <c:pt idx="2">
                  <c:v>0.51233333333333331</c:v>
                </c:pt>
                <c:pt idx="3">
                  <c:v>0.36033333333333334</c:v>
                </c:pt>
                <c:pt idx="4">
                  <c:v>0.20066666666666666</c:v>
                </c:pt>
                <c:pt idx="5">
                  <c:v>0.11033333333333334</c:v>
                </c:pt>
                <c:pt idx="6">
                  <c:v>7.1500000000000008E-2</c:v>
                </c:pt>
              </c:numCache>
            </c:numRef>
          </c:xVal>
          <c:yVal>
            <c:numRef>
              <c:f>'standard_curve_plate 2'!$H$2:$H$8</c:f>
              <c:numCache>
                <c:formatCode>General</c:formatCode>
                <c:ptCount val="7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5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4C-2B40-8FAD-63EDCD32444F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</c:dLbls>
        <c:axId val="1885324960"/>
        <c:axId val="1885326672"/>
      </c:scatterChart>
      <c:valAx>
        <c:axId val="188532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85326672"/>
        <c:crosses val="autoZero"/>
        <c:crossBetween val="midCat"/>
      </c:valAx>
      <c:valAx>
        <c:axId val="18853266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8532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calibration range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8468522626868989E-2"/>
                  <c:y val="-1.60070933123072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'standard_curve_plate 2'!$L$2:$L$8</c:f>
              <c:numCache>
                <c:formatCode>General</c:formatCode>
                <c:ptCount val="7"/>
                <c:pt idx="0">
                  <c:v>0.78933333333333344</c:v>
                </c:pt>
                <c:pt idx="1">
                  <c:v>0.63600000000000001</c:v>
                </c:pt>
                <c:pt idx="2">
                  <c:v>0.48566666666666664</c:v>
                </c:pt>
                <c:pt idx="3">
                  <c:v>0.35033333333333333</c:v>
                </c:pt>
                <c:pt idx="4">
                  <c:v>0.19699999999999998</c:v>
                </c:pt>
                <c:pt idx="5">
                  <c:v>0.11133333333333334</c:v>
                </c:pt>
                <c:pt idx="6">
                  <c:v>7.0500000000000007E-2</c:v>
                </c:pt>
              </c:numCache>
            </c:numRef>
          </c:xVal>
          <c:yVal>
            <c:numRef>
              <c:f>'standard_curve_plate 2'!$H$2:$H$8</c:f>
              <c:numCache>
                <c:formatCode>General</c:formatCode>
                <c:ptCount val="7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5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71-4C43-957A-41161373C44A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</c:dLbls>
        <c:axId val="1885324960"/>
        <c:axId val="1885326672"/>
      </c:scatterChart>
      <c:valAx>
        <c:axId val="188532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85326672"/>
        <c:crosses val="autoZero"/>
        <c:crossBetween val="midCat"/>
      </c:valAx>
      <c:valAx>
        <c:axId val="18853266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8532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764252230455164E-2"/>
          <c:y val="8.251659719005712E-2"/>
          <c:w val="0.95461968849236356"/>
          <c:h val="0.87583140342751276"/>
        </c:manualLayout>
      </c:layout>
      <c:scatterChart>
        <c:scatterStyle val="lineMarker"/>
        <c:varyColors val="0"/>
        <c:ser>
          <c:idx val="0"/>
          <c:order val="0"/>
          <c:tx>
            <c:v>calibration range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8468522626868989E-2"/>
                  <c:y val="-1.60070933123072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standard_curve_plate_3!$L$2:$L$8</c:f>
              <c:numCache>
                <c:formatCode>General</c:formatCode>
                <c:ptCount val="7"/>
                <c:pt idx="0">
                  <c:v>0.78133333333333344</c:v>
                </c:pt>
                <c:pt idx="1">
                  <c:v>0.63933333333333342</c:v>
                </c:pt>
                <c:pt idx="2">
                  <c:v>0.49733333333333335</c:v>
                </c:pt>
                <c:pt idx="3">
                  <c:v>0.35499999999999998</c:v>
                </c:pt>
                <c:pt idx="4">
                  <c:v>0.19633333333333333</c:v>
                </c:pt>
                <c:pt idx="5">
                  <c:v>0.113</c:v>
                </c:pt>
                <c:pt idx="6">
                  <c:v>4.7333333333333338E-2</c:v>
                </c:pt>
              </c:numCache>
            </c:numRef>
          </c:xVal>
          <c:yVal>
            <c:numRef>
              <c:f>standard_curve_plate_3!$H$2:$H$8</c:f>
              <c:numCache>
                <c:formatCode>General</c:formatCode>
                <c:ptCount val="7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5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CA-A54B-87F9-33DC4508AA91}"/>
            </c:ext>
          </c:extLst>
        </c:ser>
        <c:ser>
          <c:idx val="1"/>
          <c:order val="1"/>
          <c:tx>
            <c:v>second run - testing reagents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1097039832065448E-2"/>
                  <c:y val="0.291342013620846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standard_curve_plate_3!$L$13:$L$18</c:f>
              <c:numCache>
                <c:formatCode>General</c:formatCode>
                <c:ptCount val="6"/>
                <c:pt idx="0">
                  <c:v>0.79500000000000004</c:v>
                </c:pt>
                <c:pt idx="1">
                  <c:v>0.65650000000000008</c:v>
                </c:pt>
                <c:pt idx="2">
                  <c:v>0.503</c:v>
                </c:pt>
                <c:pt idx="3">
                  <c:v>0.35599999999999998</c:v>
                </c:pt>
                <c:pt idx="4">
                  <c:v>0.19750000000000001</c:v>
                </c:pt>
                <c:pt idx="5">
                  <c:v>0.1105</c:v>
                </c:pt>
              </c:numCache>
            </c:numRef>
          </c:xVal>
          <c:yVal>
            <c:numRef>
              <c:f>standard_curve_plate_3!$H$13:$H$18</c:f>
              <c:numCache>
                <c:formatCode>General</c:formatCode>
                <c:ptCount val="6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02-EA49-A27B-641916A787C7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</c:dLbls>
        <c:axId val="1885324960"/>
        <c:axId val="1885326672"/>
      </c:scatterChart>
      <c:valAx>
        <c:axId val="188532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85326672"/>
        <c:crosses val="autoZero"/>
        <c:crossBetween val="midCat"/>
      </c:valAx>
      <c:valAx>
        <c:axId val="18853266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8532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fe_plate_1!$M$1</c:f>
              <c:strCache>
                <c:ptCount val="1"/>
                <c:pt idx="0">
                  <c:v>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96723804367729"/>
                  <c:y val="-3.60850106502644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fe_plate_1!$M$3:$M$8</c:f>
              <c:numCache>
                <c:formatCode>General</c:formatCode>
                <c:ptCount val="6"/>
                <c:pt idx="0">
                  <c:v>0.77833333333333332</c:v>
                </c:pt>
                <c:pt idx="1">
                  <c:v>0.41466666666666668</c:v>
                </c:pt>
                <c:pt idx="2">
                  <c:v>0.19433333333333333</c:v>
                </c:pt>
                <c:pt idx="3">
                  <c:v>0.12233333333333334</c:v>
                </c:pt>
                <c:pt idx="4">
                  <c:v>7.8333333333333324E-2</c:v>
                </c:pt>
                <c:pt idx="5">
                  <c:v>4.3333333333333335E-2</c:v>
                </c:pt>
              </c:numCache>
            </c:numRef>
          </c:xVal>
          <c:yVal>
            <c:numRef>
              <c:f>fe_plate_1!$I$3:$I$8</c:f>
              <c:numCache>
                <c:formatCode>General</c:formatCode>
                <c:ptCount val="6"/>
                <c:pt idx="0">
                  <c:v>500</c:v>
                </c:pt>
                <c:pt idx="1">
                  <c:v>250</c:v>
                </c:pt>
                <c:pt idx="2">
                  <c:v>100</c:v>
                </c:pt>
                <c:pt idx="3">
                  <c:v>50</c:v>
                </c:pt>
                <c:pt idx="4">
                  <c:v>25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AB-AE46-A4FD-F86FB42EF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948543"/>
        <c:axId val="683950255"/>
      </c:scatterChart>
      <c:valAx>
        <c:axId val="68394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83950255"/>
        <c:crosses val="autoZero"/>
        <c:crossBetween val="midCat"/>
      </c:valAx>
      <c:valAx>
        <c:axId val="68395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83948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190500</xdr:colOff>
      <xdr:row>2</xdr:row>
      <xdr:rowOff>152400</xdr:rowOff>
    </xdr:from>
    <xdr:to>
      <xdr:col>19</xdr:col>
      <xdr:colOff>379240</xdr:colOff>
      <xdr:row>18</xdr:row>
      <xdr:rowOff>50494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3F5066-6B76-2D47-968F-C771796C4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31750</xdr:colOff>
      <xdr:row>1</xdr:row>
      <xdr:rowOff>0</xdr:rowOff>
    </xdr:from>
    <xdr:to>
      <xdr:col>19</xdr:col>
      <xdr:colOff>215900</xdr:colOff>
      <xdr:row>16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933A74-A834-D34D-A5A2-0DE1737559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508000</xdr:colOff>
      <xdr:row>1</xdr:row>
      <xdr:rowOff>88900</xdr:rowOff>
    </xdr:from>
    <xdr:to>
      <xdr:col>22</xdr:col>
      <xdr:colOff>651510</xdr:colOff>
      <xdr:row>30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76A0C9-43D6-964F-8E69-861E28C65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349250</xdr:colOff>
      <xdr:row>1</xdr:row>
      <xdr:rowOff>50800</xdr:rowOff>
    </xdr:from>
    <xdr:to>
      <xdr:col>21</xdr:col>
      <xdr:colOff>25400</xdr:colOff>
      <xdr:row>21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16CD2C-59EE-0E54-B566-1181D0149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6D5F0-D8DF-6146-A719-90B0660FC49C}">
  <dimension ref="A1:L17"/>
  <sheetViews>
    <sheetView workbookViewId="0">
      <selection activeCell="C11" sqref="C11"/>
    </sheetView>
  </sheetViews>
  <sheetFormatPr baseColWidth="10" defaultRowHeight="16" x14ac:dyDescent="0.2"/>
  <sheetData>
    <row r="1" spans="1:12" x14ac:dyDescent="0.2">
      <c r="A1" t="s">
        <v>10</v>
      </c>
      <c r="B1" t="s">
        <v>8</v>
      </c>
      <c r="C1" t="s">
        <v>5</v>
      </c>
      <c r="D1" t="s">
        <v>11</v>
      </c>
      <c r="E1" t="s">
        <v>12</v>
      </c>
      <c r="F1" t="s">
        <v>13</v>
      </c>
      <c r="G1" t="s">
        <v>16</v>
      </c>
      <c r="H1" t="s">
        <v>0</v>
      </c>
      <c r="I1" t="s">
        <v>1</v>
      </c>
      <c r="J1" t="s">
        <v>2</v>
      </c>
      <c r="K1" t="s">
        <v>3</v>
      </c>
      <c r="L1" t="s">
        <v>4</v>
      </c>
    </row>
    <row r="2" spans="1:12" x14ac:dyDescent="0.2">
      <c r="A2">
        <v>18</v>
      </c>
      <c r="B2">
        <v>1</v>
      </c>
      <c r="C2" t="str">
        <f>_xlfn.CONCAT("F",B2,"-",A2)</f>
        <v>F1-18</v>
      </c>
      <c r="D2">
        <v>3.9E-2</v>
      </c>
      <c r="E2">
        <v>3.5000000000000003E-2</v>
      </c>
      <c r="G2">
        <f>64.069*AVERAGE(D2:E2)-2.8707</f>
        <v>-0.50014699999999923</v>
      </c>
      <c r="H2">
        <v>50</v>
      </c>
      <c r="I2">
        <v>0.80100000000000005</v>
      </c>
      <c r="J2">
        <v>0.81100000000000005</v>
      </c>
      <c r="K2">
        <v>0.872</v>
      </c>
      <c r="L2">
        <f t="shared" ref="L2:L7" si="0">SUM(I2:K2)/3</f>
        <v>0.82799999999999996</v>
      </c>
    </row>
    <row r="3" spans="1:12" x14ac:dyDescent="0.2">
      <c r="A3">
        <v>18</v>
      </c>
      <c r="B3">
        <v>2</v>
      </c>
      <c r="C3" t="str">
        <f t="shared" ref="C3:C17" si="1">_xlfn.CONCAT("F",B3,"-",A3)</f>
        <v>F2-18</v>
      </c>
      <c r="D3">
        <v>3.5000000000000003E-2</v>
      </c>
      <c r="E3">
        <v>3.5000000000000003E-2</v>
      </c>
      <c r="G3">
        <f t="shared" ref="G3:G17" si="2">64.069*AVERAGE(D3:E3)-2.8707</f>
        <v>-0.62828499999999954</v>
      </c>
      <c r="H3">
        <v>40</v>
      </c>
      <c r="I3">
        <v>0.65700000000000003</v>
      </c>
      <c r="J3">
        <v>0.65400000000000003</v>
      </c>
      <c r="K3">
        <v>0.68500000000000005</v>
      </c>
      <c r="L3">
        <f t="shared" si="0"/>
        <v>0.66533333333333333</v>
      </c>
    </row>
    <row r="4" spans="1:12" x14ac:dyDescent="0.2">
      <c r="A4">
        <v>18</v>
      </c>
      <c r="B4">
        <v>3</v>
      </c>
      <c r="C4" t="str">
        <f t="shared" si="1"/>
        <v>F3-18</v>
      </c>
      <c r="D4">
        <v>3.9E-2</v>
      </c>
      <c r="E4">
        <v>4.2000000000000003E-2</v>
      </c>
      <c r="G4">
        <f t="shared" si="2"/>
        <v>-0.27590549999999947</v>
      </c>
      <c r="H4">
        <v>30</v>
      </c>
      <c r="I4">
        <v>0.50700000000000001</v>
      </c>
      <c r="J4">
        <v>0.497</v>
      </c>
      <c r="K4">
        <v>0.53300000000000003</v>
      </c>
      <c r="L4">
        <f t="shared" si="0"/>
        <v>0.51233333333333331</v>
      </c>
    </row>
    <row r="5" spans="1:12" x14ac:dyDescent="0.2">
      <c r="A5">
        <v>17</v>
      </c>
      <c r="B5">
        <v>1</v>
      </c>
      <c r="C5" t="str">
        <f t="shared" si="1"/>
        <v>F1-17</v>
      </c>
      <c r="D5">
        <v>3.4000000000000002E-2</v>
      </c>
      <c r="E5">
        <v>3.2000000000000001E-2</v>
      </c>
      <c r="G5">
        <f t="shared" si="2"/>
        <v>-0.7564229999999994</v>
      </c>
      <c r="H5">
        <v>20</v>
      </c>
      <c r="I5">
        <v>0.35299999999999998</v>
      </c>
      <c r="J5">
        <v>0.35499999999999998</v>
      </c>
      <c r="K5">
        <v>0.373</v>
      </c>
      <c r="L5">
        <f t="shared" si="0"/>
        <v>0.36033333333333334</v>
      </c>
    </row>
    <row r="6" spans="1:12" x14ac:dyDescent="0.2">
      <c r="A6">
        <v>17</v>
      </c>
      <c r="B6">
        <v>2</v>
      </c>
      <c r="C6" t="str">
        <f t="shared" si="1"/>
        <v>F2-17</v>
      </c>
      <c r="D6">
        <v>4.7E-2</v>
      </c>
      <c r="E6">
        <v>4.2000000000000003E-2</v>
      </c>
      <c r="G6">
        <f t="shared" si="2"/>
        <v>-1.9629499999999744E-2</v>
      </c>
      <c r="H6">
        <v>10</v>
      </c>
      <c r="I6">
        <v>0.19900000000000001</v>
      </c>
      <c r="J6">
        <v>0.19400000000000001</v>
      </c>
      <c r="K6">
        <v>0.20899999999999999</v>
      </c>
      <c r="L6">
        <f t="shared" si="0"/>
        <v>0.20066666666666666</v>
      </c>
    </row>
    <row r="7" spans="1:12" x14ac:dyDescent="0.2">
      <c r="A7">
        <v>17</v>
      </c>
      <c r="B7">
        <v>3</v>
      </c>
      <c r="C7" t="str">
        <f t="shared" si="1"/>
        <v>F3-17</v>
      </c>
      <c r="D7">
        <v>3.6999999999999998E-2</v>
      </c>
      <c r="E7">
        <v>3.5999999999999997E-2</v>
      </c>
      <c r="G7">
        <f t="shared" si="2"/>
        <v>-0.53218149999999964</v>
      </c>
      <c r="H7">
        <v>5</v>
      </c>
      <c r="I7">
        <v>0.113</v>
      </c>
      <c r="J7">
        <v>0.106</v>
      </c>
      <c r="K7">
        <v>0.112</v>
      </c>
      <c r="L7">
        <f t="shared" si="0"/>
        <v>0.11033333333333334</v>
      </c>
    </row>
    <row r="8" spans="1:12" x14ac:dyDescent="0.2">
      <c r="A8">
        <v>17</v>
      </c>
      <c r="B8">
        <v>4</v>
      </c>
      <c r="C8" t="str">
        <f t="shared" si="1"/>
        <v>F4-17</v>
      </c>
      <c r="D8">
        <v>3.7999999999999999E-2</v>
      </c>
      <c r="E8">
        <v>3.9E-2</v>
      </c>
      <c r="G8">
        <f t="shared" si="2"/>
        <v>-0.40404349999999978</v>
      </c>
      <c r="H8">
        <v>1</v>
      </c>
      <c r="I8">
        <v>4.9000000000000002E-2</v>
      </c>
      <c r="J8">
        <v>4.4999999999999998E-2</v>
      </c>
      <c r="K8">
        <v>4.9000000000000002E-2</v>
      </c>
      <c r="L8">
        <f>SUM(I8:K8)/2</f>
        <v>7.1500000000000008E-2</v>
      </c>
    </row>
    <row r="9" spans="1:12" x14ac:dyDescent="0.2">
      <c r="A9">
        <v>13</v>
      </c>
      <c r="B9">
        <v>1</v>
      </c>
      <c r="C9" t="str">
        <f t="shared" si="1"/>
        <v>F1-13</v>
      </c>
      <c r="D9">
        <v>4.3999999999999997E-2</v>
      </c>
      <c r="E9">
        <v>3.6999999999999998E-2</v>
      </c>
      <c r="G9">
        <f t="shared" si="2"/>
        <v>-0.27590549999999991</v>
      </c>
    </row>
    <row r="10" spans="1:12" x14ac:dyDescent="0.2">
      <c r="A10">
        <v>13</v>
      </c>
      <c r="B10">
        <v>2</v>
      </c>
      <c r="C10" t="str">
        <f t="shared" si="1"/>
        <v>F2-13</v>
      </c>
      <c r="D10">
        <v>3.5000000000000003E-2</v>
      </c>
      <c r="E10">
        <v>3.2000000000000001E-2</v>
      </c>
      <c r="G10">
        <f t="shared" si="2"/>
        <v>-0.72438849999999944</v>
      </c>
    </row>
    <row r="11" spans="1:12" x14ac:dyDescent="0.2">
      <c r="A11">
        <v>13</v>
      </c>
      <c r="B11">
        <v>3</v>
      </c>
      <c r="C11" t="str">
        <f t="shared" si="1"/>
        <v>F3-13</v>
      </c>
      <c r="D11">
        <v>0.501</v>
      </c>
      <c r="E11">
        <v>0.495</v>
      </c>
      <c r="G11">
        <f t="shared" si="2"/>
        <v>29.035662000000002</v>
      </c>
    </row>
    <row r="12" spans="1:12" x14ac:dyDescent="0.2">
      <c r="A12">
        <v>12</v>
      </c>
      <c r="B12">
        <v>1</v>
      </c>
      <c r="C12" t="str">
        <f t="shared" si="1"/>
        <v>F1-12</v>
      </c>
      <c r="D12">
        <v>3.9E-2</v>
      </c>
      <c r="E12">
        <v>4.5999999999999999E-2</v>
      </c>
      <c r="G12">
        <f t="shared" si="2"/>
        <v>-0.14776750000000005</v>
      </c>
    </row>
    <row r="13" spans="1:12" x14ac:dyDescent="0.2">
      <c r="A13">
        <v>12</v>
      </c>
      <c r="B13">
        <v>2</v>
      </c>
      <c r="C13" t="str">
        <f t="shared" si="1"/>
        <v>F2-12</v>
      </c>
      <c r="D13">
        <v>3.7999999999999999E-2</v>
      </c>
      <c r="E13">
        <v>3.4000000000000002E-2</v>
      </c>
      <c r="G13">
        <f t="shared" si="2"/>
        <v>-0.56421599999999961</v>
      </c>
    </row>
    <row r="14" spans="1:12" x14ac:dyDescent="0.2">
      <c r="A14">
        <v>12</v>
      </c>
      <c r="B14">
        <v>3</v>
      </c>
      <c r="C14" t="str">
        <f t="shared" si="1"/>
        <v>F3-12</v>
      </c>
      <c r="D14">
        <v>0.72799999999999998</v>
      </c>
      <c r="E14">
        <v>0.72599999999999998</v>
      </c>
      <c r="G14">
        <f t="shared" si="2"/>
        <v>43.707463000000004</v>
      </c>
    </row>
    <row r="15" spans="1:12" x14ac:dyDescent="0.2">
      <c r="A15">
        <v>12</v>
      </c>
      <c r="B15">
        <v>4</v>
      </c>
      <c r="C15" t="str">
        <f t="shared" si="1"/>
        <v>F4-12</v>
      </c>
      <c r="D15">
        <v>0.80400000000000005</v>
      </c>
      <c r="E15">
        <v>0.8</v>
      </c>
      <c r="G15">
        <f t="shared" si="2"/>
        <v>48.512638000000003</v>
      </c>
    </row>
    <row r="16" spans="1:12" x14ac:dyDescent="0.2">
      <c r="A16">
        <v>11</v>
      </c>
      <c r="B16">
        <v>1</v>
      </c>
      <c r="C16" t="str">
        <f t="shared" si="1"/>
        <v>F1-11</v>
      </c>
      <c r="D16">
        <v>3.7999999999999999E-2</v>
      </c>
      <c r="E16">
        <v>4.3999999999999997E-2</v>
      </c>
      <c r="G16">
        <f t="shared" si="2"/>
        <v>-0.24387099999999995</v>
      </c>
    </row>
    <row r="17" spans="1:7" x14ac:dyDescent="0.2">
      <c r="A17">
        <v>11</v>
      </c>
      <c r="B17">
        <v>2</v>
      </c>
      <c r="C17" t="str">
        <f t="shared" si="1"/>
        <v>F2-11</v>
      </c>
      <c r="D17">
        <v>3.5000000000000003E-2</v>
      </c>
      <c r="E17">
        <v>3.4000000000000002E-2</v>
      </c>
      <c r="G17">
        <f t="shared" si="2"/>
        <v>-0.6603194999999995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B2BD3-475B-2C46-BEA3-601A68A0865E}">
  <dimension ref="A1:M10"/>
  <sheetViews>
    <sheetView zoomScale="125" workbookViewId="0">
      <selection activeCell="I19" sqref="I19"/>
    </sheetView>
  </sheetViews>
  <sheetFormatPr baseColWidth="10" defaultRowHeight="16" x14ac:dyDescent="0.2"/>
  <cols>
    <col min="7" max="7" width="15.33203125" bestFit="1" customWidth="1"/>
  </cols>
  <sheetData>
    <row r="1" spans="1:13" x14ac:dyDescent="0.2">
      <c r="A1" t="s">
        <v>10</v>
      </c>
      <c r="B1" t="s">
        <v>8</v>
      </c>
      <c r="C1" t="s">
        <v>5</v>
      </c>
      <c r="D1" t="s">
        <v>11</v>
      </c>
      <c r="E1" t="s">
        <v>12</v>
      </c>
      <c r="F1" t="s">
        <v>13</v>
      </c>
      <c r="G1" t="s">
        <v>16</v>
      </c>
      <c r="H1" t="s">
        <v>0</v>
      </c>
      <c r="I1" t="s">
        <v>1</v>
      </c>
      <c r="J1" t="s">
        <v>2</v>
      </c>
      <c r="K1" t="s">
        <v>3</v>
      </c>
      <c r="L1" t="s">
        <v>4</v>
      </c>
    </row>
    <row r="2" spans="1:13" x14ac:dyDescent="0.2">
      <c r="A2">
        <v>13</v>
      </c>
      <c r="B2">
        <v>4</v>
      </c>
      <c r="C2" t="str">
        <f>_xlfn.CONCAT("F",B2,"-",A2)</f>
        <v>F4-13</v>
      </c>
      <c r="D2">
        <v>0.76500000000000001</v>
      </c>
      <c r="E2">
        <v>0.73299999999999998</v>
      </c>
      <c r="G2">
        <f>67.726*AVERAGE(D2:E2)-3.2584</f>
        <v>47.468373999999997</v>
      </c>
      <c r="H2">
        <v>50</v>
      </c>
      <c r="I2">
        <v>0.81</v>
      </c>
      <c r="J2">
        <v>0.78500000000000003</v>
      </c>
      <c r="K2">
        <v>0.77300000000000002</v>
      </c>
      <c r="L2">
        <f t="shared" ref="L2:L7" si="0">SUM(I2:K2)/3</f>
        <v>0.78933333333333344</v>
      </c>
    </row>
    <row r="3" spans="1:13" x14ac:dyDescent="0.2">
      <c r="A3">
        <v>11</v>
      </c>
      <c r="B3">
        <v>3</v>
      </c>
      <c r="C3" t="str">
        <f t="shared" ref="C3:C8" si="1">_xlfn.CONCAT("F",B3,"-",A3)</f>
        <v>F3-11</v>
      </c>
      <c r="D3">
        <v>0.497</v>
      </c>
      <c r="E3">
        <v>0.48399999999999999</v>
      </c>
      <c r="F3" t="s">
        <v>14</v>
      </c>
      <c r="G3">
        <f>(67.726*AVERAGE(D3:E3)-3.2584)*2</f>
        <v>59.922405999999995</v>
      </c>
      <c r="H3">
        <v>40</v>
      </c>
      <c r="I3">
        <v>0.65</v>
      </c>
      <c r="J3">
        <v>0.63500000000000001</v>
      </c>
      <c r="K3">
        <v>0.623</v>
      </c>
      <c r="L3">
        <f t="shared" si="0"/>
        <v>0.63600000000000001</v>
      </c>
    </row>
    <row r="4" spans="1:13" x14ac:dyDescent="0.2">
      <c r="A4">
        <v>11</v>
      </c>
      <c r="B4">
        <v>4</v>
      </c>
      <c r="C4" t="str">
        <f t="shared" si="1"/>
        <v>F4-11</v>
      </c>
      <c r="D4">
        <v>0.51600000000000001</v>
      </c>
      <c r="E4">
        <v>0.50600000000000001</v>
      </c>
      <c r="F4" t="s">
        <v>14</v>
      </c>
      <c r="G4">
        <f>(67.726*AVERAGE(D4:E4)-3.2584)*2</f>
        <v>62.69917199999999</v>
      </c>
      <c r="H4">
        <v>30</v>
      </c>
      <c r="I4">
        <v>0.49199999999999999</v>
      </c>
      <c r="J4">
        <v>0.48599999999999999</v>
      </c>
      <c r="K4">
        <v>0.47899999999999998</v>
      </c>
      <c r="L4">
        <f t="shared" si="0"/>
        <v>0.48566666666666664</v>
      </c>
    </row>
    <row r="5" spans="1:13" x14ac:dyDescent="0.2">
      <c r="A5">
        <v>5</v>
      </c>
      <c r="B5">
        <v>1</v>
      </c>
      <c r="C5" t="str">
        <f t="shared" si="1"/>
        <v>F1-5</v>
      </c>
      <c r="D5">
        <v>0.502</v>
      </c>
      <c r="E5">
        <v>0.50700000000000001</v>
      </c>
      <c r="F5" t="s">
        <v>15</v>
      </c>
      <c r="G5">
        <f>(67.726*AVERAGE(D5:E5)-3.2584)*4</f>
        <v>123.63746799999998</v>
      </c>
      <c r="H5">
        <v>20</v>
      </c>
      <c r="I5">
        <v>0.35399999999999998</v>
      </c>
      <c r="J5">
        <v>0.34599999999999997</v>
      </c>
      <c r="K5">
        <v>0.35099999999999998</v>
      </c>
      <c r="L5">
        <f t="shared" si="0"/>
        <v>0.35033333333333333</v>
      </c>
    </row>
    <row r="6" spans="1:13" x14ac:dyDescent="0.2">
      <c r="A6">
        <v>5</v>
      </c>
      <c r="B6">
        <v>2</v>
      </c>
      <c r="C6" t="str">
        <f t="shared" si="1"/>
        <v>F2-5</v>
      </c>
      <c r="D6">
        <v>0.53500000000000003</v>
      </c>
      <c r="E6">
        <v>0.55300000000000005</v>
      </c>
      <c r="F6" t="s">
        <v>15</v>
      </c>
      <c r="G6">
        <f t="shared" ref="G6:G8" si="2">(67.726*AVERAGE(D6:E6)-3.2584)*4</f>
        <v>134.338176</v>
      </c>
      <c r="H6">
        <v>10</v>
      </c>
      <c r="I6">
        <v>0.20100000000000001</v>
      </c>
      <c r="J6">
        <v>0.19600000000000001</v>
      </c>
      <c r="K6">
        <v>0.19400000000000001</v>
      </c>
      <c r="L6">
        <f t="shared" si="0"/>
        <v>0.19699999999999998</v>
      </c>
    </row>
    <row r="7" spans="1:13" x14ac:dyDescent="0.2">
      <c r="A7">
        <v>5</v>
      </c>
      <c r="B7">
        <v>3</v>
      </c>
      <c r="C7" t="str">
        <f t="shared" si="1"/>
        <v>F3-5</v>
      </c>
      <c r="D7">
        <v>0.624</v>
      </c>
      <c r="E7">
        <v>0.58599999999999997</v>
      </c>
      <c r="F7" t="s">
        <v>15</v>
      </c>
      <c r="G7">
        <f t="shared" si="2"/>
        <v>150.86331999999999</v>
      </c>
      <c r="H7">
        <v>5</v>
      </c>
      <c r="I7">
        <v>0.11600000000000001</v>
      </c>
      <c r="J7">
        <v>0.11</v>
      </c>
      <c r="K7">
        <v>0.108</v>
      </c>
      <c r="L7">
        <f t="shared" si="0"/>
        <v>0.11133333333333334</v>
      </c>
    </row>
    <row r="8" spans="1:13" x14ac:dyDescent="0.2">
      <c r="A8">
        <v>5</v>
      </c>
      <c r="B8">
        <v>4</v>
      </c>
      <c r="C8" t="str">
        <f t="shared" si="1"/>
        <v>F4-5</v>
      </c>
      <c r="D8">
        <v>0.61</v>
      </c>
      <c r="E8">
        <v>0.61599999999999999</v>
      </c>
      <c r="F8" t="s">
        <v>15</v>
      </c>
      <c r="G8">
        <f t="shared" si="2"/>
        <v>153.030552</v>
      </c>
      <c r="H8">
        <v>1</v>
      </c>
      <c r="I8">
        <v>6.5000000000000002E-2</v>
      </c>
      <c r="K8">
        <v>7.5999999999999998E-2</v>
      </c>
      <c r="L8">
        <f>SUM(I8:K8)/2</f>
        <v>7.0500000000000007E-2</v>
      </c>
    </row>
    <row r="10" spans="1:13" x14ac:dyDescent="0.2">
      <c r="H10">
        <v>200</v>
      </c>
      <c r="L10">
        <v>1.9</v>
      </c>
      <c r="M10">
        <f>-4.6806+70.427*L10</f>
        <v>129.13070000000002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67866-145E-4840-B852-3EC052744DCC}">
  <dimension ref="A1:M57"/>
  <sheetViews>
    <sheetView topLeftCell="A39" workbookViewId="0">
      <selection activeCell="D58" sqref="D58"/>
    </sheetView>
  </sheetViews>
  <sheetFormatPr baseColWidth="10" defaultRowHeight="16" x14ac:dyDescent="0.2"/>
  <sheetData>
    <row r="1" spans="1:13" x14ac:dyDescent="0.2">
      <c r="A1" t="s">
        <v>10</v>
      </c>
      <c r="B1" t="s">
        <v>8</v>
      </c>
      <c r="C1" t="s">
        <v>5</v>
      </c>
      <c r="D1" t="s">
        <v>11</v>
      </c>
      <c r="E1" t="s">
        <v>12</v>
      </c>
      <c r="F1" t="s">
        <v>13</v>
      </c>
      <c r="G1" t="s">
        <v>16</v>
      </c>
      <c r="H1" t="s">
        <v>0</v>
      </c>
      <c r="I1" t="s">
        <v>1</v>
      </c>
      <c r="J1" t="s">
        <v>2</v>
      </c>
      <c r="K1" t="s">
        <v>3</v>
      </c>
      <c r="L1" t="s">
        <v>4</v>
      </c>
    </row>
    <row r="2" spans="1:13" x14ac:dyDescent="0.2">
      <c r="A2">
        <v>2</v>
      </c>
      <c r="B2">
        <v>1</v>
      </c>
      <c r="C2" t="str">
        <f>_xlfn.CONCAT("F",B2,"-",A2)</f>
        <v>F1-2</v>
      </c>
      <c r="D2">
        <v>3.5000000000000003E-2</v>
      </c>
      <c r="E2">
        <v>3.7999999999999999E-2</v>
      </c>
      <c r="G2">
        <v>0</v>
      </c>
      <c r="H2">
        <v>50</v>
      </c>
      <c r="I2">
        <v>0.78100000000000003</v>
      </c>
      <c r="J2">
        <v>0.77900000000000003</v>
      </c>
      <c r="K2">
        <v>0.78400000000000003</v>
      </c>
      <c r="L2">
        <f>AVERAGE(I2:K2)</f>
        <v>0.78133333333333344</v>
      </c>
    </row>
    <row r="3" spans="1:13" x14ac:dyDescent="0.2">
      <c r="A3">
        <v>2</v>
      </c>
      <c r="B3">
        <v>2</v>
      </c>
      <c r="C3" t="str">
        <f t="shared" ref="C3:C57" si="0">_xlfn.CONCAT("F",B3,"-",A3)</f>
        <v>F2-2</v>
      </c>
      <c r="D3">
        <v>3.5000000000000003E-2</v>
      </c>
      <c r="E3">
        <v>0.04</v>
      </c>
      <c r="G3">
        <v>0</v>
      </c>
      <c r="H3">
        <v>40</v>
      </c>
      <c r="I3">
        <v>0.63900000000000001</v>
      </c>
      <c r="J3">
        <v>0.63400000000000001</v>
      </c>
      <c r="K3">
        <v>0.64500000000000002</v>
      </c>
      <c r="L3">
        <f t="shared" ref="L3:L8" si="1">AVERAGE(I3:K3)</f>
        <v>0.63933333333333342</v>
      </c>
    </row>
    <row r="4" spans="1:13" x14ac:dyDescent="0.2">
      <c r="A4">
        <v>2</v>
      </c>
      <c r="B4">
        <v>3</v>
      </c>
      <c r="C4" t="str">
        <f t="shared" si="0"/>
        <v>F3-2</v>
      </c>
      <c r="D4">
        <v>0.04</v>
      </c>
      <c r="E4">
        <v>3.7999999999999999E-2</v>
      </c>
      <c r="G4">
        <v>0</v>
      </c>
      <c r="H4">
        <v>30</v>
      </c>
      <c r="I4">
        <v>0.501</v>
      </c>
      <c r="J4">
        <v>0.497</v>
      </c>
      <c r="K4">
        <v>0.49399999999999999</v>
      </c>
      <c r="L4">
        <f t="shared" si="1"/>
        <v>0.49733333333333335</v>
      </c>
    </row>
    <row r="5" spans="1:13" x14ac:dyDescent="0.2">
      <c r="A5">
        <v>2</v>
      </c>
      <c r="B5">
        <v>4</v>
      </c>
      <c r="C5" t="str">
        <f t="shared" si="0"/>
        <v>F4-2</v>
      </c>
      <c r="D5">
        <v>3.9E-2</v>
      </c>
      <c r="E5">
        <v>3.5999999999999997E-2</v>
      </c>
      <c r="G5">
        <v>0</v>
      </c>
      <c r="H5">
        <v>20</v>
      </c>
      <c r="I5">
        <v>0.35499999999999998</v>
      </c>
      <c r="J5">
        <v>0.35699999999999998</v>
      </c>
      <c r="K5">
        <v>0.35299999999999998</v>
      </c>
      <c r="L5">
        <f t="shared" si="1"/>
        <v>0.35499999999999998</v>
      </c>
    </row>
    <row r="6" spans="1:13" x14ac:dyDescent="0.2">
      <c r="A6">
        <v>3</v>
      </c>
      <c r="B6">
        <v>1</v>
      </c>
      <c r="C6" t="str">
        <f t="shared" si="0"/>
        <v>F1-3</v>
      </c>
      <c r="F6" t="s">
        <v>14</v>
      </c>
      <c r="H6">
        <v>10</v>
      </c>
      <c r="I6">
        <v>0.19400000000000001</v>
      </c>
      <c r="J6">
        <v>0.19400000000000001</v>
      </c>
      <c r="K6">
        <v>0.20100000000000001</v>
      </c>
      <c r="L6">
        <f t="shared" si="1"/>
        <v>0.19633333333333333</v>
      </c>
    </row>
    <row r="7" spans="1:13" x14ac:dyDescent="0.2">
      <c r="A7">
        <v>3</v>
      </c>
      <c r="B7">
        <v>2</v>
      </c>
      <c r="C7" t="str">
        <f t="shared" si="0"/>
        <v>F2-3</v>
      </c>
      <c r="D7">
        <v>0.36399999999999999</v>
      </c>
      <c r="E7">
        <v>0.29199999999999998</v>
      </c>
      <c r="G7">
        <f>66.842*AVERAGE(D7:E7)-2.8244</f>
        <v>19.099775999999995</v>
      </c>
      <c r="H7">
        <v>5</v>
      </c>
      <c r="I7">
        <v>0.112</v>
      </c>
      <c r="J7">
        <v>0.113</v>
      </c>
      <c r="K7">
        <v>0.114</v>
      </c>
      <c r="L7">
        <f t="shared" si="1"/>
        <v>0.113</v>
      </c>
    </row>
    <row r="8" spans="1:13" x14ac:dyDescent="0.2">
      <c r="A8">
        <v>3</v>
      </c>
      <c r="B8">
        <v>3</v>
      </c>
      <c r="C8" t="str">
        <f t="shared" si="0"/>
        <v>F3-3</v>
      </c>
      <c r="D8">
        <v>0.29199999999999998</v>
      </c>
      <c r="E8">
        <v>0.28999999999999998</v>
      </c>
      <c r="G8">
        <f t="shared" ref="G8:G9" si="2">66.842*AVERAGE(D8:E8)-2.8244</f>
        <v>16.626621999999998</v>
      </c>
      <c r="H8">
        <v>1</v>
      </c>
      <c r="I8">
        <v>4.7E-2</v>
      </c>
      <c r="J8">
        <v>4.7E-2</v>
      </c>
      <c r="K8">
        <v>4.8000000000000001E-2</v>
      </c>
      <c r="L8">
        <f t="shared" si="1"/>
        <v>4.7333333333333338E-2</v>
      </c>
    </row>
    <row r="9" spans="1:13" x14ac:dyDescent="0.2">
      <c r="A9">
        <v>3</v>
      </c>
      <c r="B9">
        <v>4</v>
      </c>
      <c r="C9" t="str">
        <f t="shared" si="0"/>
        <v>F4-3</v>
      </c>
      <c r="D9">
        <v>0.23799999999999999</v>
      </c>
      <c r="E9">
        <v>0.24099999999999999</v>
      </c>
      <c r="G9">
        <f t="shared" si="2"/>
        <v>13.184258999999997</v>
      </c>
    </row>
    <row r="10" spans="1:13" x14ac:dyDescent="0.2">
      <c r="A10">
        <v>4</v>
      </c>
      <c r="B10">
        <v>1</v>
      </c>
      <c r="C10" t="str">
        <f t="shared" si="0"/>
        <v>F1-4</v>
      </c>
      <c r="D10">
        <v>0.5</v>
      </c>
      <c r="E10">
        <v>0.47899999999999998</v>
      </c>
      <c r="F10" t="s">
        <v>14</v>
      </c>
      <c r="G10">
        <f>(66.842*AVERAGE(D10:E10)-2.8244)*2</f>
        <v>59.789517999999994</v>
      </c>
      <c r="H10">
        <v>200</v>
      </c>
      <c r="L10">
        <v>1.9</v>
      </c>
      <c r="M10">
        <f>-4.6806+70.427*L10</f>
        <v>129.13070000000002</v>
      </c>
    </row>
    <row r="11" spans="1:13" x14ac:dyDescent="0.2">
      <c r="A11">
        <v>4</v>
      </c>
      <c r="B11">
        <v>2</v>
      </c>
      <c r="C11" t="str">
        <f t="shared" si="0"/>
        <v>F2-4</v>
      </c>
      <c r="D11">
        <v>0.92600000000000005</v>
      </c>
      <c r="E11">
        <v>0.83</v>
      </c>
      <c r="F11" t="s">
        <v>14</v>
      </c>
      <c r="G11">
        <f t="shared" ref="G11:G13" si="3">(66.842*AVERAGE(D11:E11)-2.8244)*2</f>
        <v>111.725752</v>
      </c>
      <c r="H11" t="s">
        <v>33</v>
      </c>
    </row>
    <row r="12" spans="1:13" x14ac:dyDescent="0.2">
      <c r="A12">
        <v>4</v>
      </c>
      <c r="B12">
        <v>3</v>
      </c>
      <c r="C12" t="str">
        <f t="shared" si="0"/>
        <v>F3-4</v>
      </c>
      <c r="D12">
        <v>0.83</v>
      </c>
      <c r="E12">
        <v>0.82699999999999996</v>
      </c>
      <c r="F12" t="s">
        <v>14</v>
      </c>
      <c r="G12">
        <f t="shared" si="3"/>
        <v>105.108394</v>
      </c>
      <c r="H12" t="s">
        <v>0</v>
      </c>
      <c r="I12" t="s">
        <v>1</v>
      </c>
      <c r="J12" t="s">
        <v>2</v>
      </c>
      <c r="K12" t="s">
        <v>3</v>
      </c>
      <c r="L12" t="s">
        <v>4</v>
      </c>
    </row>
    <row r="13" spans="1:13" x14ac:dyDescent="0.2">
      <c r="A13">
        <v>4</v>
      </c>
      <c r="B13">
        <v>4</v>
      </c>
      <c r="C13" t="str">
        <f t="shared" si="0"/>
        <v>F4-4</v>
      </c>
      <c r="D13">
        <v>0.76200000000000001</v>
      </c>
      <c r="E13">
        <v>0.80800000000000005</v>
      </c>
      <c r="F13" t="s">
        <v>14</v>
      </c>
      <c r="G13">
        <f t="shared" si="3"/>
        <v>99.293140000000008</v>
      </c>
      <c r="H13">
        <v>50</v>
      </c>
      <c r="I13">
        <v>0.8</v>
      </c>
      <c r="J13">
        <v>0.79</v>
      </c>
      <c r="L13">
        <f>AVERAGE(I13:K13)</f>
        <v>0.79500000000000004</v>
      </c>
    </row>
    <row r="14" spans="1:13" x14ac:dyDescent="0.2">
      <c r="A14">
        <v>6</v>
      </c>
      <c r="B14">
        <v>1</v>
      </c>
      <c r="C14" t="str">
        <f t="shared" si="0"/>
        <v>F1-6</v>
      </c>
      <c r="D14">
        <v>0.55800000000000005</v>
      </c>
      <c r="F14" t="s">
        <v>15</v>
      </c>
      <c r="G14">
        <f>(66.842*AVERAGE(D14:E14)-2.8244)*4</f>
        <v>137.89374400000003</v>
      </c>
      <c r="H14">
        <v>40</v>
      </c>
      <c r="I14">
        <v>0.65200000000000002</v>
      </c>
      <c r="J14">
        <v>0.66100000000000003</v>
      </c>
      <c r="L14">
        <f t="shared" ref="L14:L19" si="4">AVERAGE(I14:K14)</f>
        <v>0.65650000000000008</v>
      </c>
    </row>
    <row r="15" spans="1:13" x14ac:dyDescent="0.2">
      <c r="A15">
        <v>6</v>
      </c>
      <c r="B15">
        <v>2</v>
      </c>
      <c r="C15" t="str">
        <f t="shared" si="0"/>
        <v>F2-6</v>
      </c>
      <c r="D15">
        <v>0.58199999999999996</v>
      </c>
      <c r="F15" t="s">
        <v>15</v>
      </c>
      <c r="G15">
        <f t="shared" ref="G15:G17" si="5">(66.842*AVERAGE(D15:E15)-2.8244)*4</f>
        <v>144.310576</v>
      </c>
      <c r="H15">
        <v>30</v>
      </c>
      <c r="I15">
        <v>0.505</v>
      </c>
      <c r="J15">
        <v>0.501</v>
      </c>
      <c r="L15">
        <f t="shared" si="4"/>
        <v>0.503</v>
      </c>
    </row>
    <row r="16" spans="1:13" x14ac:dyDescent="0.2">
      <c r="A16">
        <v>6</v>
      </c>
      <c r="B16">
        <v>3</v>
      </c>
      <c r="C16" t="str">
        <f t="shared" si="0"/>
        <v>F3-6</v>
      </c>
      <c r="D16">
        <v>0.67600000000000005</v>
      </c>
      <c r="F16" t="s">
        <v>15</v>
      </c>
      <c r="G16">
        <f t="shared" si="5"/>
        <v>169.44316800000001</v>
      </c>
      <c r="H16">
        <v>20</v>
      </c>
      <c r="I16">
        <v>0.35599999999999998</v>
      </c>
      <c r="J16">
        <v>0.35599999999999998</v>
      </c>
      <c r="L16">
        <f t="shared" si="4"/>
        <v>0.35599999999999998</v>
      </c>
    </row>
    <row r="17" spans="1:12" x14ac:dyDescent="0.2">
      <c r="A17">
        <v>6</v>
      </c>
      <c r="B17">
        <v>4</v>
      </c>
      <c r="C17" t="str">
        <f t="shared" si="0"/>
        <v>F4-6</v>
      </c>
      <c r="D17">
        <v>0.6</v>
      </c>
      <c r="F17" t="s">
        <v>15</v>
      </c>
      <c r="G17">
        <f t="shared" si="5"/>
        <v>149.1232</v>
      </c>
      <c r="H17">
        <v>10</v>
      </c>
      <c r="I17">
        <v>0.19900000000000001</v>
      </c>
      <c r="J17">
        <v>0.19600000000000001</v>
      </c>
      <c r="L17">
        <f t="shared" si="4"/>
        <v>0.19750000000000001</v>
      </c>
    </row>
    <row r="18" spans="1:12" x14ac:dyDescent="0.2">
      <c r="A18">
        <v>23</v>
      </c>
      <c r="B18">
        <v>1</v>
      </c>
      <c r="C18" t="str">
        <f t="shared" si="0"/>
        <v>F1-23</v>
      </c>
      <c r="D18">
        <v>5.3999999999999999E-2</v>
      </c>
      <c r="G18">
        <f>(66.842*AVERAGE(D18:E18)-2.8244)</f>
        <v>0.78506799999999988</v>
      </c>
      <c r="H18">
        <v>5</v>
      </c>
      <c r="I18">
        <v>0.11</v>
      </c>
      <c r="J18">
        <v>0.111</v>
      </c>
      <c r="L18">
        <f t="shared" si="4"/>
        <v>0.1105</v>
      </c>
    </row>
    <row r="19" spans="1:12" x14ac:dyDescent="0.2">
      <c r="A19">
        <v>29</v>
      </c>
      <c r="B19">
        <v>1</v>
      </c>
      <c r="C19" t="str">
        <f t="shared" si="0"/>
        <v>F1-29</v>
      </c>
      <c r="D19">
        <v>4.2999999999999997E-2</v>
      </c>
      <c r="G19">
        <f t="shared" ref="G19:G57" si="6">(66.842*AVERAGE(D19:E19)-2.8244)</f>
        <v>4.9805999999999795E-2</v>
      </c>
      <c r="H19">
        <v>1</v>
      </c>
      <c r="I19">
        <v>4.3999999999999997E-2</v>
      </c>
      <c r="J19">
        <v>4.5999999999999999E-2</v>
      </c>
      <c r="L19">
        <f t="shared" si="4"/>
        <v>4.4999999999999998E-2</v>
      </c>
    </row>
    <row r="20" spans="1:12" x14ac:dyDescent="0.2">
      <c r="A20">
        <v>31</v>
      </c>
      <c r="B20">
        <v>1</v>
      </c>
      <c r="C20" t="str">
        <f t="shared" si="0"/>
        <v>F1-31</v>
      </c>
      <c r="D20">
        <v>3.5000000000000003E-2</v>
      </c>
      <c r="G20">
        <f t="shared" si="6"/>
        <v>-0.48492999999999942</v>
      </c>
    </row>
    <row r="21" spans="1:12" x14ac:dyDescent="0.2">
      <c r="A21">
        <v>33</v>
      </c>
      <c r="B21">
        <v>1</v>
      </c>
      <c r="C21" t="str">
        <f t="shared" si="0"/>
        <v>F1-33</v>
      </c>
      <c r="D21">
        <v>3.6999999999999998E-2</v>
      </c>
      <c r="G21">
        <f t="shared" si="6"/>
        <v>-0.35124600000000017</v>
      </c>
    </row>
    <row r="22" spans="1:12" x14ac:dyDescent="0.2">
      <c r="A22">
        <v>36</v>
      </c>
      <c r="B22">
        <v>1</v>
      </c>
      <c r="C22" t="str">
        <f t="shared" si="0"/>
        <v>F1-36</v>
      </c>
      <c r="D22">
        <v>3.5000000000000003E-2</v>
      </c>
      <c r="G22">
        <f t="shared" si="6"/>
        <v>-0.48492999999999942</v>
      </c>
    </row>
    <row r="23" spans="1:12" x14ac:dyDescent="0.2">
      <c r="A23">
        <v>39</v>
      </c>
      <c r="B23">
        <v>1</v>
      </c>
      <c r="C23" t="str">
        <f t="shared" si="0"/>
        <v>F1-39</v>
      </c>
      <c r="D23">
        <v>0.04</v>
      </c>
      <c r="G23">
        <f t="shared" si="6"/>
        <v>-0.15071999999999974</v>
      </c>
    </row>
    <row r="24" spans="1:12" x14ac:dyDescent="0.2">
      <c r="A24">
        <v>44</v>
      </c>
      <c r="B24">
        <v>1</v>
      </c>
      <c r="C24" t="str">
        <f t="shared" si="0"/>
        <v>F1-44</v>
      </c>
      <c r="D24">
        <v>4.4999999999999998E-2</v>
      </c>
      <c r="G24">
        <f t="shared" si="6"/>
        <v>0.18348999999999993</v>
      </c>
    </row>
    <row r="25" spans="1:12" x14ac:dyDescent="0.2">
      <c r="A25">
        <v>49</v>
      </c>
      <c r="B25">
        <v>1</v>
      </c>
      <c r="C25" t="str">
        <f t="shared" si="0"/>
        <v>F1-49</v>
      </c>
      <c r="D25">
        <v>3.9E-2</v>
      </c>
      <c r="G25">
        <f t="shared" si="6"/>
        <v>-0.21756200000000003</v>
      </c>
    </row>
    <row r="26" spans="1:12" x14ac:dyDescent="0.2">
      <c r="A26">
        <v>23</v>
      </c>
      <c r="B26">
        <v>2</v>
      </c>
      <c r="C26" t="str">
        <f t="shared" si="0"/>
        <v>F2-23</v>
      </c>
      <c r="D26">
        <v>3.5000000000000003E-2</v>
      </c>
      <c r="G26">
        <f t="shared" si="6"/>
        <v>-0.48492999999999942</v>
      </c>
    </row>
    <row r="27" spans="1:12" x14ac:dyDescent="0.2">
      <c r="A27">
        <v>29</v>
      </c>
      <c r="B27">
        <v>2</v>
      </c>
      <c r="C27" t="str">
        <f t="shared" si="0"/>
        <v>F2-29</v>
      </c>
      <c r="D27">
        <v>3.3000000000000002E-2</v>
      </c>
      <c r="G27">
        <f t="shared" si="6"/>
        <v>-0.61861399999999955</v>
      </c>
    </row>
    <row r="28" spans="1:12" x14ac:dyDescent="0.2">
      <c r="A28">
        <v>31</v>
      </c>
      <c r="B28">
        <v>2</v>
      </c>
      <c r="C28" t="str">
        <f t="shared" si="0"/>
        <v>F2-31</v>
      </c>
      <c r="D28">
        <v>6.5000000000000002E-2</v>
      </c>
      <c r="G28">
        <f t="shared" si="6"/>
        <v>1.5203300000000004</v>
      </c>
    </row>
    <row r="29" spans="1:12" x14ac:dyDescent="0.2">
      <c r="A29">
        <v>33</v>
      </c>
      <c r="B29">
        <v>2</v>
      </c>
      <c r="C29" t="str">
        <f t="shared" si="0"/>
        <v>F2-33</v>
      </c>
      <c r="D29">
        <v>3.5000000000000003E-2</v>
      </c>
      <c r="G29">
        <f t="shared" si="6"/>
        <v>-0.48492999999999942</v>
      </c>
    </row>
    <row r="30" spans="1:12" x14ac:dyDescent="0.2">
      <c r="A30">
        <v>36</v>
      </c>
      <c r="B30">
        <v>2</v>
      </c>
      <c r="C30" t="str">
        <f t="shared" si="0"/>
        <v>F2-36</v>
      </c>
      <c r="D30">
        <v>3.4000000000000002E-2</v>
      </c>
      <c r="G30">
        <f t="shared" si="6"/>
        <v>-0.55177199999999971</v>
      </c>
    </row>
    <row r="31" spans="1:12" x14ac:dyDescent="0.2">
      <c r="A31">
        <v>39</v>
      </c>
      <c r="B31">
        <v>2</v>
      </c>
      <c r="C31" t="str">
        <f t="shared" si="0"/>
        <v>F2-39</v>
      </c>
      <c r="D31">
        <v>3.5000000000000003E-2</v>
      </c>
      <c r="G31">
        <f t="shared" si="6"/>
        <v>-0.48492999999999942</v>
      </c>
    </row>
    <row r="32" spans="1:12" x14ac:dyDescent="0.2">
      <c r="A32">
        <v>44</v>
      </c>
      <c r="B32">
        <v>2</v>
      </c>
      <c r="C32" t="str">
        <f t="shared" si="0"/>
        <v>F2-44</v>
      </c>
      <c r="D32">
        <v>3.5000000000000003E-2</v>
      </c>
      <c r="G32">
        <f t="shared" si="6"/>
        <v>-0.48492999999999942</v>
      </c>
    </row>
    <row r="33" spans="1:7" x14ac:dyDescent="0.2">
      <c r="A33">
        <v>49</v>
      </c>
      <c r="B33">
        <v>2</v>
      </c>
      <c r="C33" t="str">
        <f t="shared" si="0"/>
        <v>F2-49</v>
      </c>
      <c r="D33">
        <v>3.9E-2</v>
      </c>
      <c r="G33">
        <f t="shared" si="6"/>
        <v>-0.21756200000000003</v>
      </c>
    </row>
    <row r="34" spans="1:7" x14ac:dyDescent="0.2">
      <c r="A34">
        <v>23</v>
      </c>
      <c r="B34">
        <v>3</v>
      </c>
      <c r="C34" t="str">
        <f t="shared" si="0"/>
        <v>F3-23</v>
      </c>
      <c r="D34">
        <v>3.7999999999999999E-2</v>
      </c>
      <c r="G34">
        <f t="shared" si="6"/>
        <v>-0.28440399999999988</v>
      </c>
    </row>
    <row r="35" spans="1:7" x14ac:dyDescent="0.2">
      <c r="A35">
        <v>29</v>
      </c>
      <c r="B35">
        <v>3</v>
      </c>
      <c r="C35" t="str">
        <f t="shared" si="0"/>
        <v>F3-29</v>
      </c>
      <c r="D35">
        <v>0.41</v>
      </c>
      <c r="G35">
        <f t="shared" si="6"/>
        <v>24.580819999999996</v>
      </c>
    </row>
    <row r="36" spans="1:7" x14ac:dyDescent="0.2">
      <c r="A36">
        <v>31</v>
      </c>
      <c r="B36">
        <v>3</v>
      </c>
      <c r="C36" t="str">
        <f t="shared" si="0"/>
        <v>F3-31</v>
      </c>
      <c r="D36">
        <v>6.6000000000000003E-2</v>
      </c>
      <c r="G36">
        <f t="shared" si="6"/>
        <v>1.5871720000000007</v>
      </c>
    </row>
    <row r="37" spans="1:7" x14ac:dyDescent="0.2">
      <c r="A37">
        <v>33</v>
      </c>
      <c r="B37">
        <v>3</v>
      </c>
      <c r="C37" t="str">
        <f t="shared" si="0"/>
        <v>F3-33</v>
      </c>
      <c r="D37">
        <v>3.4000000000000002E-2</v>
      </c>
      <c r="G37">
        <f t="shared" si="6"/>
        <v>-0.55177199999999971</v>
      </c>
    </row>
    <row r="38" spans="1:7" x14ac:dyDescent="0.2">
      <c r="A38">
        <v>36</v>
      </c>
      <c r="B38">
        <v>3</v>
      </c>
      <c r="C38" t="str">
        <f t="shared" si="0"/>
        <v>F3-36</v>
      </c>
      <c r="D38">
        <v>3.3000000000000002E-2</v>
      </c>
      <c r="G38">
        <f t="shared" si="6"/>
        <v>-0.61861399999999955</v>
      </c>
    </row>
    <row r="39" spans="1:7" x14ac:dyDescent="0.2">
      <c r="A39">
        <v>39</v>
      </c>
      <c r="B39">
        <v>3</v>
      </c>
      <c r="C39" t="str">
        <f t="shared" si="0"/>
        <v>F3-39</v>
      </c>
      <c r="D39">
        <v>3.5000000000000003E-2</v>
      </c>
      <c r="G39">
        <f t="shared" si="6"/>
        <v>-0.48492999999999942</v>
      </c>
    </row>
    <row r="40" spans="1:7" x14ac:dyDescent="0.2">
      <c r="A40">
        <v>44</v>
      </c>
      <c r="B40">
        <v>3</v>
      </c>
      <c r="C40" t="str">
        <f t="shared" si="0"/>
        <v>F3-44</v>
      </c>
      <c r="D40">
        <v>4.2000000000000003E-2</v>
      </c>
      <c r="G40">
        <f t="shared" si="6"/>
        <v>-1.7035999999999607E-2</v>
      </c>
    </row>
    <row r="41" spans="1:7" x14ac:dyDescent="0.2">
      <c r="A41">
        <v>49</v>
      </c>
      <c r="B41">
        <v>3</v>
      </c>
      <c r="C41" t="str">
        <f t="shared" si="0"/>
        <v>F3-49</v>
      </c>
      <c r="D41">
        <v>3.6999999999999998E-2</v>
      </c>
      <c r="G41">
        <f t="shared" si="6"/>
        <v>-0.35124600000000017</v>
      </c>
    </row>
    <row r="42" spans="1:7" x14ac:dyDescent="0.2">
      <c r="A42">
        <v>23</v>
      </c>
      <c r="B42">
        <v>4</v>
      </c>
      <c r="C42" t="str">
        <f t="shared" si="0"/>
        <v>F4-23</v>
      </c>
      <c r="D42">
        <v>4.7E-2</v>
      </c>
      <c r="G42">
        <f t="shared" si="6"/>
        <v>0.31717400000000007</v>
      </c>
    </row>
    <row r="43" spans="1:7" x14ac:dyDescent="0.2">
      <c r="A43">
        <v>29</v>
      </c>
      <c r="B43">
        <v>4</v>
      </c>
      <c r="C43" t="str">
        <f t="shared" si="0"/>
        <v>F4-29</v>
      </c>
      <c r="D43">
        <v>0.53700000000000003</v>
      </c>
      <c r="G43">
        <f t="shared" si="6"/>
        <v>33.069754000000003</v>
      </c>
    </row>
    <row r="44" spans="1:7" x14ac:dyDescent="0.2">
      <c r="A44">
        <v>31</v>
      </c>
      <c r="B44">
        <v>4</v>
      </c>
      <c r="C44" t="str">
        <f t="shared" si="0"/>
        <v>F4-31</v>
      </c>
      <c r="D44">
        <v>5.8999999999999997E-2</v>
      </c>
      <c r="G44">
        <f t="shared" si="6"/>
        <v>1.119278</v>
      </c>
    </row>
    <row r="45" spans="1:7" x14ac:dyDescent="0.2">
      <c r="A45">
        <v>33</v>
      </c>
      <c r="B45">
        <v>4</v>
      </c>
      <c r="C45" t="str">
        <f t="shared" si="0"/>
        <v>F4-33</v>
      </c>
      <c r="D45">
        <v>3.5999999999999997E-2</v>
      </c>
      <c r="G45">
        <f t="shared" si="6"/>
        <v>-0.41808800000000002</v>
      </c>
    </row>
    <row r="46" spans="1:7" x14ac:dyDescent="0.2">
      <c r="A46">
        <v>36</v>
      </c>
      <c r="B46">
        <v>4</v>
      </c>
      <c r="C46" t="str">
        <f t="shared" si="0"/>
        <v>F4-36</v>
      </c>
      <c r="D46">
        <v>3.7999999999999999E-2</v>
      </c>
      <c r="G46">
        <f t="shared" si="6"/>
        <v>-0.28440399999999988</v>
      </c>
    </row>
    <row r="47" spans="1:7" x14ac:dyDescent="0.2">
      <c r="A47">
        <v>39</v>
      </c>
      <c r="B47">
        <v>4</v>
      </c>
      <c r="C47" t="str">
        <f t="shared" si="0"/>
        <v>F4-39</v>
      </c>
      <c r="D47">
        <v>3.1E-2</v>
      </c>
      <c r="G47">
        <f t="shared" si="6"/>
        <v>-0.75229799999999969</v>
      </c>
    </row>
    <row r="48" spans="1:7" x14ac:dyDescent="0.2">
      <c r="A48">
        <v>44</v>
      </c>
      <c r="B48">
        <v>4</v>
      </c>
      <c r="C48" t="str">
        <f t="shared" si="0"/>
        <v>F4-44</v>
      </c>
      <c r="D48">
        <v>3.2000000000000001E-2</v>
      </c>
      <c r="G48">
        <f t="shared" si="6"/>
        <v>-0.68545599999999984</v>
      </c>
    </row>
    <row r="49" spans="1:7" x14ac:dyDescent="0.2">
      <c r="A49">
        <v>49</v>
      </c>
      <c r="B49">
        <v>4</v>
      </c>
      <c r="C49" t="str">
        <f t="shared" si="0"/>
        <v>F4-49</v>
      </c>
      <c r="D49">
        <v>3.2000000000000001E-2</v>
      </c>
      <c r="G49">
        <f t="shared" si="6"/>
        <v>-0.68545599999999984</v>
      </c>
    </row>
    <row r="50" spans="1:7" x14ac:dyDescent="0.2">
      <c r="A50">
        <v>28</v>
      </c>
      <c r="B50">
        <v>1</v>
      </c>
      <c r="C50" t="str">
        <f t="shared" si="0"/>
        <v>F1-28</v>
      </c>
      <c r="D50">
        <v>3.4000000000000002E-2</v>
      </c>
      <c r="G50">
        <f t="shared" si="6"/>
        <v>-0.55177199999999971</v>
      </c>
    </row>
    <row r="51" spans="1:7" x14ac:dyDescent="0.2">
      <c r="A51">
        <v>32</v>
      </c>
      <c r="B51">
        <v>1</v>
      </c>
      <c r="C51" t="str">
        <f t="shared" si="0"/>
        <v>F1-32</v>
      </c>
      <c r="D51">
        <v>3.3000000000000002E-2</v>
      </c>
      <c r="G51">
        <f t="shared" si="6"/>
        <v>-0.61861399999999955</v>
      </c>
    </row>
    <row r="52" spans="1:7" x14ac:dyDescent="0.2">
      <c r="A52">
        <v>28</v>
      </c>
      <c r="B52">
        <v>2</v>
      </c>
      <c r="C52" t="str">
        <f t="shared" si="0"/>
        <v>F2-28</v>
      </c>
      <c r="D52">
        <v>3.3000000000000002E-2</v>
      </c>
      <c r="G52">
        <f t="shared" si="6"/>
        <v>-0.61861399999999955</v>
      </c>
    </row>
    <row r="53" spans="1:7" x14ac:dyDescent="0.2">
      <c r="A53">
        <v>32</v>
      </c>
      <c r="B53">
        <v>2</v>
      </c>
      <c r="C53" t="str">
        <f t="shared" si="0"/>
        <v>F2-32</v>
      </c>
      <c r="D53">
        <v>3.2000000000000001E-2</v>
      </c>
      <c r="G53">
        <f t="shared" si="6"/>
        <v>-0.68545599999999984</v>
      </c>
    </row>
    <row r="54" spans="1:7" x14ac:dyDescent="0.2">
      <c r="A54">
        <v>28</v>
      </c>
      <c r="B54">
        <v>3</v>
      </c>
      <c r="C54" t="str">
        <f t="shared" si="0"/>
        <v>F3-28</v>
      </c>
      <c r="D54">
        <v>0.13100000000000001</v>
      </c>
      <c r="G54">
        <f t="shared" si="6"/>
        <v>5.931902</v>
      </c>
    </row>
    <row r="55" spans="1:7" x14ac:dyDescent="0.2">
      <c r="A55">
        <v>32</v>
      </c>
      <c r="B55">
        <v>3</v>
      </c>
      <c r="C55" t="str">
        <f t="shared" si="0"/>
        <v>F3-32</v>
      </c>
      <c r="D55">
        <v>3.7999999999999999E-2</v>
      </c>
      <c r="G55">
        <f t="shared" si="6"/>
        <v>-0.28440399999999988</v>
      </c>
    </row>
    <row r="56" spans="1:7" x14ac:dyDescent="0.2">
      <c r="A56">
        <v>28</v>
      </c>
      <c r="B56">
        <v>4</v>
      </c>
      <c r="C56" t="str">
        <f t="shared" si="0"/>
        <v>F4-28</v>
      </c>
      <c r="D56">
        <v>0.11700000000000001</v>
      </c>
      <c r="G56">
        <f t="shared" si="6"/>
        <v>4.9961140000000004</v>
      </c>
    </row>
    <row r="57" spans="1:7" x14ac:dyDescent="0.2">
      <c r="A57">
        <v>32</v>
      </c>
      <c r="B57">
        <v>4</v>
      </c>
      <c r="C57" t="str">
        <f t="shared" si="0"/>
        <v>F4-32</v>
      </c>
      <c r="D57">
        <v>3.5000000000000003E-2</v>
      </c>
      <c r="G57">
        <f t="shared" si="6"/>
        <v>-0.48492999999999942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D85E4-BE58-5F49-98F8-27E62E99F57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BEACF-0DE4-5246-AC39-8A2F27C18FD3}">
  <dimension ref="A1:M41"/>
  <sheetViews>
    <sheetView topLeftCell="A9" workbookViewId="0">
      <selection activeCell="G31" sqref="G31"/>
    </sheetView>
  </sheetViews>
  <sheetFormatPr baseColWidth="10" defaultRowHeight="16" x14ac:dyDescent="0.2"/>
  <cols>
    <col min="6" max="6" width="19.1640625" bestFit="1" customWidth="1"/>
  </cols>
  <sheetData>
    <row r="1" spans="1:13" x14ac:dyDescent="0.2">
      <c r="A1" t="s">
        <v>10</v>
      </c>
      <c r="B1" t="s">
        <v>8</v>
      </c>
      <c r="C1" t="s">
        <v>5</v>
      </c>
      <c r="D1" t="s">
        <v>11</v>
      </c>
      <c r="E1" t="s">
        <v>12</v>
      </c>
      <c r="F1" t="s">
        <v>13</v>
      </c>
      <c r="G1" t="s">
        <v>29</v>
      </c>
      <c r="I1" t="s">
        <v>0</v>
      </c>
      <c r="J1" t="s">
        <v>1</v>
      </c>
      <c r="K1" t="s">
        <v>2</v>
      </c>
      <c r="L1" t="s">
        <v>3</v>
      </c>
      <c r="M1" t="s">
        <v>4</v>
      </c>
    </row>
    <row r="2" spans="1:13" x14ac:dyDescent="0.2">
      <c r="A2">
        <v>7</v>
      </c>
      <c r="B2">
        <v>1</v>
      </c>
      <c r="C2" t="str">
        <f>_xlfn.CONCAT("F",B2,"-",A2)</f>
        <v>F1-7</v>
      </c>
      <c r="D2">
        <v>4.7E-2</v>
      </c>
      <c r="G2">
        <f>AVERAGE(D2:E2)*$K$11 + $K$12</f>
        <v>1.0854529550232428</v>
      </c>
      <c r="I2">
        <v>1000</v>
      </c>
      <c r="J2">
        <v>1.518</v>
      </c>
      <c r="K2">
        <v>1.5069999999999999</v>
      </c>
      <c r="L2">
        <v>1.492</v>
      </c>
      <c r="M2">
        <f t="shared" ref="M2:M7" si="0">SUM(J2:L2)/3</f>
        <v>1.5056666666666665</v>
      </c>
    </row>
    <row r="3" spans="1:13" x14ac:dyDescent="0.2">
      <c r="A3">
        <v>15</v>
      </c>
      <c r="B3">
        <v>1</v>
      </c>
      <c r="C3" t="str">
        <f t="shared" ref="C3:C41" si="1">_xlfn.CONCAT("F",B3,"-",A3)</f>
        <v>F1-15</v>
      </c>
      <c r="D3">
        <v>0.05</v>
      </c>
      <c r="G3">
        <f t="shared" ref="G3:G41" si="2">AVERAGE(D3:E3)*680.7 - 30.907</f>
        <v>3.1280000000000037</v>
      </c>
      <c r="I3">
        <v>500</v>
      </c>
      <c r="J3">
        <v>0.72599999999999998</v>
      </c>
      <c r="K3">
        <v>0.82399999999999995</v>
      </c>
      <c r="L3">
        <v>0.78500000000000003</v>
      </c>
      <c r="M3">
        <f t="shared" si="0"/>
        <v>0.77833333333333332</v>
      </c>
    </row>
    <row r="4" spans="1:13" x14ac:dyDescent="0.2">
      <c r="A4">
        <v>20</v>
      </c>
      <c r="B4">
        <v>1</v>
      </c>
      <c r="C4" t="str">
        <f t="shared" si="1"/>
        <v>F1-20</v>
      </c>
      <c r="D4">
        <v>6.3E-2</v>
      </c>
      <c r="G4">
        <f t="shared" si="2"/>
        <v>11.977100000000004</v>
      </c>
      <c r="I4">
        <v>250</v>
      </c>
      <c r="J4">
        <v>0.41299999999999998</v>
      </c>
      <c r="K4">
        <v>0.41399999999999998</v>
      </c>
      <c r="L4">
        <v>0.41699999999999998</v>
      </c>
      <c r="M4">
        <f t="shared" si="0"/>
        <v>0.41466666666666668</v>
      </c>
    </row>
    <row r="5" spans="1:13" x14ac:dyDescent="0.2">
      <c r="A5">
        <v>26</v>
      </c>
      <c r="B5">
        <v>1</v>
      </c>
      <c r="C5" t="str">
        <f t="shared" si="1"/>
        <v>F1-26</v>
      </c>
      <c r="D5">
        <v>7.1999999999999995E-2</v>
      </c>
      <c r="G5">
        <f t="shared" si="2"/>
        <v>18.103399999999997</v>
      </c>
      <c r="I5">
        <v>100</v>
      </c>
      <c r="J5">
        <v>0.19400000000000001</v>
      </c>
      <c r="K5">
        <v>0.193</v>
      </c>
      <c r="L5">
        <v>0.19600000000000001</v>
      </c>
      <c r="M5">
        <f t="shared" si="0"/>
        <v>0.19433333333333333</v>
      </c>
    </row>
    <row r="6" spans="1:13" x14ac:dyDescent="0.2">
      <c r="A6">
        <v>7</v>
      </c>
      <c r="B6">
        <v>2</v>
      </c>
      <c r="C6" t="str">
        <f t="shared" si="1"/>
        <v>F2-7</v>
      </c>
      <c r="D6">
        <v>4.2000000000000003E-2</v>
      </c>
      <c r="G6">
        <f t="shared" si="2"/>
        <v>-2.3175999999999952</v>
      </c>
      <c r="I6">
        <v>50</v>
      </c>
      <c r="J6">
        <v>0.11799999999999999</v>
      </c>
      <c r="K6">
        <v>0.129</v>
      </c>
      <c r="L6">
        <v>0.12</v>
      </c>
      <c r="M6">
        <f t="shared" si="0"/>
        <v>0.12233333333333334</v>
      </c>
    </row>
    <row r="7" spans="1:13" x14ac:dyDescent="0.2">
      <c r="A7">
        <v>15</v>
      </c>
      <c r="B7">
        <v>2</v>
      </c>
      <c r="C7" t="str">
        <f t="shared" si="1"/>
        <v>F2-15</v>
      </c>
      <c r="D7">
        <v>4.4999999999999998E-2</v>
      </c>
      <c r="G7">
        <f t="shared" si="2"/>
        <v>-0.27549999999999741</v>
      </c>
      <c r="I7">
        <v>25</v>
      </c>
      <c r="J7">
        <v>7.4999999999999997E-2</v>
      </c>
      <c r="K7">
        <v>8.1000000000000003E-2</v>
      </c>
      <c r="L7">
        <v>7.9000000000000001E-2</v>
      </c>
      <c r="M7">
        <f t="shared" si="0"/>
        <v>7.8333333333333324E-2</v>
      </c>
    </row>
    <row r="8" spans="1:13" x14ac:dyDescent="0.2">
      <c r="A8">
        <v>20</v>
      </c>
      <c r="B8">
        <v>2</v>
      </c>
      <c r="C8" t="str">
        <f t="shared" si="1"/>
        <v>F2-20</v>
      </c>
      <c r="D8">
        <v>6.2E-2</v>
      </c>
      <c r="G8">
        <f t="shared" si="2"/>
        <v>11.296400000000002</v>
      </c>
      <c r="I8">
        <v>0</v>
      </c>
      <c r="J8">
        <v>4.4999999999999998E-2</v>
      </c>
      <c r="K8">
        <v>0.04</v>
      </c>
      <c r="L8">
        <v>4.4999999999999998E-2</v>
      </c>
      <c r="M8">
        <f>SUM(J8:L8)/3</f>
        <v>4.3333333333333335E-2</v>
      </c>
    </row>
    <row r="9" spans="1:13" x14ac:dyDescent="0.2">
      <c r="A9">
        <v>26</v>
      </c>
      <c r="B9">
        <v>2</v>
      </c>
      <c r="C9" t="str">
        <f t="shared" si="1"/>
        <v>F2-26</v>
      </c>
      <c r="D9">
        <v>6.6000000000000003E-2</v>
      </c>
      <c r="G9">
        <f t="shared" si="2"/>
        <v>14.019200000000009</v>
      </c>
    </row>
    <row r="10" spans="1:13" x14ac:dyDescent="0.2">
      <c r="A10">
        <v>7</v>
      </c>
      <c r="B10">
        <v>3</v>
      </c>
      <c r="C10" t="str">
        <f t="shared" si="1"/>
        <v>F3-7</v>
      </c>
      <c r="D10">
        <v>4.9000000000000002E-2</v>
      </c>
      <c r="G10">
        <f t="shared" si="2"/>
        <v>2.447300000000002</v>
      </c>
    </row>
    <row r="11" spans="1:13" x14ac:dyDescent="0.2">
      <c r="A11">
        <v>15</v>
      </c>
      <c r="B11">
        <v>3</v>
      </c>
      <c r="C11" t="str">
        <f t="shared" si="1"/>
        <v>F3-15</v>
      </c>
      <c r="D11">
        <v>0.04</v>
      </c>
      <c r="G11">
        <f t="shared" si="2"/>
        <v>-3.6789999999999985</v>
      </c>
      <c r="J11" t="s">
        <v>31</v>
      </c>
      <c r="K11">
        <f>SLOPE(I3:I8,M3:M8)</f>
        <v>680.69709654386895</v>
      </c>
    </row>
    <row r="12" spans="1:13" x14ac:dyDescent="0.2">
      <c r="A12">
        <v>20</v>
      </c>
      <c r="B12">
        <v>3</v>
      </c>
      <c r="C12" t="str">
        <f t="shared" si="1"/>
        <v>F3-20</v>
      </c>
      <c r="D12">
        <v>4.9000000000000002E-2</v>
      </c>
      <c r="G12">
        <f t="shared" si="2"/>
        <v>2.447300000000002</v>
      </c>
      <c r="K12">
        <f>INTERCEPT(I3:I8,M3:M8)</f>
        <v>-30.907310582538599</v>
      </c>
    </row>
    <row r="13" spans="1:13" x14ac:dyDescent="0.2">
      <c r="A13">
        <v>26</v>
      </c>
      <c r="B13">
        <v>3</v>
      </c>
      <c r="C13" t="str">
        <f t="shared" si="1"/>
        <v>F3-26</v>
      </c>
      <c r="D13">
        <v>4.3999999999999997E-2</v>
      </c>
      <c r="G13">
        <f t="shared" si="2"/>
        <v>-0.95619999999999905</v>
      </c>
    </row>
    <row r="14" spans="1:13" x14ac:dyDescent="0.2">
      <c r="A14">
        <v>7</v>
      </c>
      <c r="B14">
        <v>4</v>
      </c>
      <c r="C14" t="str">
        <f t="shared" si="1"/>
        <v>F4-7</v>
      </c>
      <c r="D14">
        <v>4.4999999999999998E-2</v>
      </c>
      <c r="G14">
        <f t="shared" si="2"/>
        <v>-0.27549999999999741</v>
      </c>
    </row>
    <row r="15" spans="1:13" x14ac:dyDescent="0.2">
      <c r="A15">
        <v>15</v>
      </c>
      <c r="B15">
        <v>4</v>
      </c>
      <c r="C15" t="str">
        <f t="shared" si="1"/>
        <v>F4-15</v>
      </c>
      <c r="D15">
        <v>3.9E-2</v>
      </c>
      <c r="G15">
        <f t="shared" si="2"/>
        <v>-4.3596999999999966</v>
      </c>
    </row>
    <row r="16" spans="1:13" x14ac:dyDescent="0.2">
      <c r="A16">
        <v>20</v>
      </c>
      <c r="B16">
        <v>4</v>
      </c>
      <c r="C16" t="str">
        <f t="shared" si="1"/>
        <v>F4-20</v>
      </c>
      <c r="D16">
        <v>5.0999999999999997E-2</v>
      </c>
      <c r="G16">
        <f t="shared" si="2"/>
        <v>3.8086999999999982</v>
      </c>
    </row>
    <row r="17" spans="1:7" x14ac:dyDescent="0.2">
      <c r="A17">
        <v>26</v>
      </c>
      <c r="B17">
        <v>4</v>
      </c>
      <c r="C17" t="str">
        <f t="shared" si="1"/>
        <v>F4-26</v>
      </c>
      <c r="D17">
        <v>3.4000000000000002E-2</v>
      </c>
      <c r="G17">
        <f t="shared" si="2"/>
        <v>-7.7631999999999977</v>
      </c>
    </row>
    <row r="18" spans="1:7" x14ac:dyDescent="0.2">
      <c r="A18">
        <v>30</v>
      </c>
      <c r="B18">
        <v>1</v>
      </c>
      <c r="C18" t="str">
        <f t="shared" si="1"/>
        <v>F1-30</v>
      </c>
      <c r="D18">
        <v>7.4999999999999997E-2</v>
      </c>
      <c r="G18">
        <f t="shared" si="2"/>
        <v>20.145500000000002</v>
      </c>
    </row>
    <row r="19" spans="1:7" x14ac:dyDescent="0.2">
      <c r="A19">
        <v>35</v>
      </c>
      <c r="B19">
        <v>1</v>
      </c>
      <c r="C19" t="str">
        <f t="shared" si="1"/>
        <v>F1-35</v>
      </c>
      <c r="D19">
        <v>7.8E-2</v>
      </c>
      <c r="G19">
        <f t="shared" si="2"/>
        <v>22.187600000000007</v>
      </c>
    </row>
    <row r="20" spans="1:7" x14ac:dyDescent="0.2">
      <c r="A20">
        <v>38</v>
      </c>
      <c r="B20">
        <v>1</v>
      </c>
      <c r="C20" t="str">
        <f t="shared" si="1"/>
        <v>F1-38</v>
      </c>
      <c r="D20">
        <v>7.0999999999999994E-2</v>
      </c>
      <c r="G20">
        <f t="shared" si="2"/>
        <v>17.422699999999995</v>
      </c>
    </row>
    <row r="21" spans="1:7" x14ac:dyDescent="0.2">
      <c r="A21">
        <v>30</v>
      </c>
      <c r="B21">
        <v>2</v>
      </c>
      <c r="C21" t="str">
        <f t="shared" si="1"/>
        <v>F2-30</v>
      </c>
      <c r="D21">
        <v>8.6999999999999994E-2</v>
      </c>
      <c r="G21">
        <f t="shared" si="2"/>
        <v>28.3139</v>
      </c>
    </row>
    <row r="22" spans="1:7" x14ac:dyDescent="0.2">
      <c r="A22">
        <v>35</v>
      </c>
      <c r="B22">
        <v>2</v>
      </c>
      <c r="C22" t="str">
        <f t="shared" si="1"/>
        <v>F2-35</v>
      </c>
      <c r="D22">
        <v>0.1</v>
      </c>
      <c r="G22">
        <f t="shared" si="2"/>
        <v>37.163000000000011</v>
      </c>
    </row>
    <row r="23" spans="1:7" x14ac:dyDescent="0.2">
      <c r="A23">
        <v>38</v>
      </c>
      <c r="B23">
        <v>2</v>
      </c>
      <c r="C23" t="str">
        <f t="shared" si="1"/>
        <v>F2-38</v>
      </c>
      <c r="D23">
        <v>0.1</v>
      </c>
      <c r="G23">
        <f t="shared" si="2"/>
        <v>37.163000000000011</v>
      </c>
    </row>
    <row r="24" spans="1:7" x14ac:dyDescent="0.2">
      <c r="A24">
        <v>30</v>
      </c>
      <c r="B24">
        <v>3</v>
      </c>
      <c r="C24" t="str">
        <f t="shared" si="1"/>
        <v>F3-30</v>
      </c>
      <c r="D24">
        <v>0.04</v>
      </c>
      <c r="G24">
        <f t="shared" si="2"/>
        <v>-3.6789999999999985</v>
      </c>
    </row>
    <row r="25" spans="1:7" x14ac:dyDescent="0.2">
      <c r="A25">
        <v>35</v>
      </c>
      <c r="B25">
        <v>3</v>
      </c>
      <c r="C25" t="str">
        <f t="shared" si="1"/>
        <v>F3-35</v>
      </c>
      <c r="D25">
        <v>7.3999999999999996E-2</v>
      </c>
      <c r="G25">
        <f t="shared" si="2"/>
        <v>19.4648</v>
      </c>
    </row>
    <row r="26" spans="1:7" x14ac:dyDescent="0.2">
      <c r="A26">
        <v>38</v>
      </c>
      <c r="B26">
        <v>3</v>
      </c>
      <c r="C26" t="str">
        <f t="shared" si="1"/>
        <v>F3-38</v>
      </c>
      <c r="D26">
        <v>7.4999999999999997E-2</v>
      </c>
      <c r="G26">
        <f t="shared" si="2"/>
        <v>20.145500000000002</v>
      </c>
    </row>
    <row r="27" spans="1:7" x14ac:dyDescent="0.2">
      <c r="A27">
        <v>30</v>
      </c>
      <c r="B27">
        <v>4</v>
      </c>
      <c r="C27" t="str">
        <f t="shared" si="1"/>
        <v>F4-30</v>
      </c>
      <c r="D27">
        <v>3.7999999999999999E-2</v>
      </c>
      <c r="G27">
        <f t="shared" si="2"/>
        <v>-5.0403999999999982</v>
      </c>
    </row>
    <row r="28" spans="1:7" x14ac:dyDescent="0.2">
      <c r="A28">
        <v>35</v>
      </c>
      <c r="B28">
        <v>4</v>
      </c>
      <c r="C28" t="str">
        <f t="shared" si="1"/>
        <v>F4-35</v>
      </c>
      <c r="D28">
        <v>4.9000000000000002E-2</v>
      </c>
      <c r="E28">
        <v>0.05</v>
      </c>
      <c r="G28">
        <f t="shared" si="2"/>
        <v>2.7876500000000028</v>
      </c>
    </row>
    <row r="29" spans="1:7" x14ac:dyDescent="0.2">
      <c r="A29">
        <v>38</v>
      </c>
      <c r="B29">
        <v>4</v>
      </c>
      <c r="C29" t="str">
        <f t="shared" si="1"/>
        <v>F4-38</v>
      </c>
      <c r="E29">
        <v>5.8000000000000003E-2</v>
      </c>
      <c r="G29">
        <f t="shared" si="2"/>
        <v>8.5736000000000026</v>
      </c>
    </row>
    <row r="30" spans="1:7" x14ac:dyDescent="0.2">
      <c r="A30">
        <v>43</v>
      </c>
      <c r="B30">
        <v>1</v>
      </c>
      <c r="C30" t="str">
        <f t="shared" si="1"/>
        <v>F1-43</v>
      </c>
      <c r="D30">
        <v>8.8999999999999996E-2</v>
      </c>
      <c r="G30">
        <f t="shared" si="2"/>
        <v>29.675300000000004</v>
      </c>
    </row>
    <row r="31" spans="1:7" x14ac:dyDescent="0.2">
      <c r="A31">
        <v>43</v>
      </c>
      <c r="B31">
        <v>2</v>
      </c>
      <c r="C31" t="str">
        <f t="shared" si="1"/>
        <v>F2-43</v>
      </c>
      <c r="F31" t="s">
        <v>32</v>
      </c>
    </row>
    <row r="32" spans="1:7" x14ac:dyDescent="0.2">
      <c r="A32">
        <v>43</v>
      </c>
      <c r="B32">
        <v>3</v>
      </c>
      <c r="C32" t="str">
        <f t="shared" si="1"/>
        <v>F3-43</v>
      </c>
      <c r="D32">
        <v>9.1999999999999998E-2</v>
      </c>
      <c r="G32">
        <f t="shared" si="2"/>
        <v>31.717400000000001</v>
      </c>
    </row>
    <row r="33" spans="1:7" x14ac:dyDescent="0.2">
      <c r="A33">
        <v>43</v>
      </c>
      <c r="B33">
        <v>4</v>
      </c>
      <c r="C33" t="str">
        <f t="shared" si="1"/>
        <v>F4-43</v>
      </c>
      <c r="D33">
        <v>5.7000000000000002E-2</v>
      </c>
      <c r="G33">
        <f t="shared" si="2"/>
        <v>7.8929000000000009</v>
      </c>
    </row>
    <row r="34" spans="1:7" x14ac:dyDescent="0.2">
      <c r="A34">
        <v>47</v>
      </c>
      <c r="B34">
        <v>1</v>
      </c>
      <c r="C34" t="str">
        <f t="shared" si="1"/>
        <v>F1-47</v>
      </c>
      <c r="D34">
        <v>7.3999999999999996E-2</v>
      </c>
      <c r="G34">
        <f t="shared" si="2"/>
        <v>19.4648</v>
      </c>
    </row>
    <row r="35" spans="1:7" x14ac:dyDescent="0.2">
      <c r="A35">
        <v>47</v>
      </c>
      <c r="B35">
        <v>2</v>
      </c>
      <c r="C35" t="str">
        <f t="shared" si="1"/>
        <v>F2-47</v>
      </c>
      <c r="D35">
        <v>0.114</v>
      </c>
      <c r="G35">
        <f t="shared" si="2"/>
        <v>46.692800000000005</v>
      </c>
    </row>
    <row r="36" spans="1:7" x14ac:dyDescent="0.2">
      <c r="A36">
        <v>47</v>
      </c>
      <c r="B36">
        <v>3</v>
      </c>
      <c r="C36" t="str">
        <f t="shared" si="1"/>
        <v>F3-47</v>
      </c>
      <c r="D36">
        <v>8.5999999999999993E-2</v>
      </c>
      <c r="G36">
        <f t="shared" si="2"/>
        <v>27.633199999999999</v>
      </c>
    </row>
    <row r="37" spans="1:7" x14ac:dyDescent="0.2">
      <c r="A37">
        <v>47</v>
      </c>
      <c r="B37">
        <v>4</v>
      </c>
      <c r="C37" t="str">
        <f t="shared" si="1"/>
        <v>F4-47</v>
      </c>
      <c r="D37">
        <v>5.3999999999999999E-2</v>
      </c>
      <c r="G37">
        <f t="shared" si="2"/>
        <v>5.8508000000000031</v>
      </c>
    </row>
    <row r="38" spans="1:7" x14ac:dyDescent="0.2">
      <c r="A38">
        <v>50</v>
      </c>
      <c r="B38">
        <v>1</v>
      </c>
      <c r="C38" t="str">
        <f t="shared" si="1"/>
        <v>F1-50</v>
      </c>
      <c r="D38">
        <v>7.9000000000000001E-2</v>
      </c>
      <c r="G38">
        <f t="shared" si="2"/>
        <v>22.868300000000001</v>
      </c>
    </row>
    <row r="39" spans="1:7" x14ac:dyDescent="0.2">
      <c r="A39">
        <v>50</v>
      </c>
      <c r="B39">
        <v>2</v>
      </c>
      <c r="C39" t="str">
        <f t="shared" si="1"/>
        <v>F2-50</v>
      </c>
      <c r="D39">
        <v>0.108</v>
      </c>
      <c r="G39">
        <f t="shared" si="2"/>
        <v>42.60860000000001</v>
      </c>
    </row>
    <row r="40" spans="1:7" x14ac:dyDescent="0.2">
      <c r="A40">
        <v>50</v>
      </c>
      <c r="B40">
        <v>3</v>
      </c>
      <c r="C40" t="str">
        <f t="shared" si="1"/>
        <v>F3-50</v>
      </c>
      <c r="D40">
        <v>8.4000000000000005E-2</v>
      </c>
      <c r="G40">
        <f t="shared" si="2"/>
        <v>26.27180000000001</v>
      </c>
    </row>
    <row r="41" spans="1:7" x14ac:dyDescent="0.2">
      <c r="A41">
        <v>50</v>
      </c>
      <c r="B41">
        <v>4</v>
      </c>
      <c r="C41" t="str">
        <f t="shared" si="1"/>
        <v>F4-50</v>
      </c>
      <c r="D41">
        <v>5.0999999999999997E-2</v>
      </c>
      <c r="G41">
        <f t="shared" si="2"/>
        <v>3.8086999999999982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53D95-A703-174C-8A27-2C251D35502B}">
  <dimension ref="A1:N241"/>
  <sheetViews>
    <sheetView tabSelected="1" topLeftCell="A201" zoomScale="110" workbookViewId="0">
      <selection activeCell="I210" sqref="I210:I213"/>
    </sheetView>
  </sheetViews>
  <sheetFormatPr baseColWidth="10" defaultRowHeight="16" x14ac:dyDescent="0.2"/>
  <cols>
    <col min="4" max="6" width="13" bestFit="1" customWidth="1"/>
    <col min="7" max="7" width="13.1640625" customWidth="1"/>
    <col min="9" max="10" width="13" bestFit="1" customWidth="1"/>
    <col min="13" max="13" width="13" bestFit="1" customWidth="1"/>
  </cols>
  <sheetData>
    <row r="1" spans="1:14" x14ac:dyDescent="0.2">
      <c r="A1" t="s">
        <v>20</v>
      </c>
      <c r="B1" t="s">
        <v>8</v>
      </c>
      <c r="C1" t="s">
        <v>5</v>
      </c>
      <c r="D1" t="s">
        <v>21</v>
      </c>
      <c r="E1" t="s">
        <v>22</v>
      </c>
      <c r="F1" t="s">
        <v>23</v>
      </c>
      <c r="G1" t="s">
        <v>28</v>
      </c>
      <c r="H1" t="s">
        <v>24</v>
      </c>
      <c r="I1" t="s">
        <v>25</v>
      </c>
      <c r="J1" t="s">
        <v>26</v>
      </c>
      <c r="K1" t="s">
        <v>27</v>
      </c>
      <c r="L1" t="s">
        <v>30</v>
      </c>
      <c r="M1" t="s">
        <v>17</v>
      </c>
    </row>
    <row r="2" spans="1:14" x14ac:dyDescent="0.2">
      <c r="A2">
        <v>1</v>
      </c>
      <c r="B2">
        <v>1</v>
      </c>
      <c r="C2" t="str">
        <f>_xlfn.CONCAT("F",B2,"-",A2)</f>
        <v>F1-1</v>
      </c>
      <c r="D2" s="1">
        <v>45789.84375</v>
      </c>
      <c r="E2" s="1">
        <v>45789.886805555558</v>
      </c>
      <c r="F2" s="1">
        <f>(E2-D2)/2+D2</f>
        <v>45789.865277777775</v>
      </c>
      <c r="G2">
        <f t="shared" ref="G2:G33" si="0" xml:space="preserve"> F2-IF(OR(B2=1,B2=2),$M$2,$M$3)</f>
        <v>3.1944444439432118E-2</v>
      </c>
      <c r="M2" s="1">
        <v>45789.833333333336</v>
      </c>
      <c r="N2" t="s">
        <v>18</v>
      </c>
    </row>
    <row r="3" spans="1:14" x14ac:dyDescent="0.2">
      <c r="A3">
        <v>1</v>
      </c>
      <c r="B3">
        <v>2</v>
      </c>
      <c r="C3" t="str">
        <f t="shared" ref="C3:C66" si="1">_xlfn.CONCAT("F",B3,"-",A3)</f>
        <v>F2-1</v>
      </c>
      <c r="D3" s="1">
        <v>45789.84375</v>
      </c>
      <c r="E3" s="1">
        <v>45789.886805555558</v>
      </c>
      <c r="F3" s="1">
        <f t="shared" ref="F3:F66" si="2">(E3-D3)/2+D3</f>
        <v>45789.865277777775</v>
      </c>
      <c r="G3">
        <f t="shared" si="0"/>
        <v>3.1944444439432118E-2</v>
      </c>
      <c r="M3" s="1">
        <v>45789.843055555553</v>
      </c>
      <c r="N3" t="s">
        <v>19</v>
      </c>
    </row>
    <row r="4" spans="1:14" x14ac:dyDescent="0.2">
      <c r="A4">
        <v>1</v>
      </c>
      <c r="B4">
        <v>3</v>
      </c>
      <c r="C4" t="str">
        <f t="shared" si="1"/>
        <v>F3-1</v>
      </c>
      <c r="D4" s="1">
        <v>45789.84375</v>
      </c>
      <c r="E4" s="1">
        <v>45789.886805555558</v>
      </c>
      <c r="F4" s="1">
        <f t="shared" si="2"/>
        <v>45789.865277777775</v>
      </c>
      <c r="G4">
        <f t="shared" si="0"/>
        <v>2.2222222221898846E-2</v>
      </c>
    </row>
    <row r="5" spans="1:14" x14ac:dyDescent="0.2">
      <c r="A5">
        <v>1</v>
      </c>
      <c r="B5">
        <v>4</v>
      </c>
      <c r="C5" t="str">
        <f t="shared" si="1"/>
        <v>F4-1</v>
      </c>
      <c r="D5" s="1">
        <v>45789.84375</v>
      </c>
      <c r="E5" s="1">
        <v>45789.886805555558</v>
      </c>
      <c r="F5" s="1">
        <f t="shared" si="2"/>
        <v>45789.865277777775</v>
      </c>
      <c r="G5">
        <f t="shared" si="0"/>
        <v>2.2222222221898846E-2</v>
      </c>
    </row>
    <row r="6" spans="1:14" x14ac:dyDescent="0.2">
      <c r="A6">
        <v>2</v>
      </c>
      <c r="B6">
        <v>1</v>
      </c>
      <c r="C6" t="str">
        <f t="shared" si="1"/>
        <v>F1-2</v>
      </c>
      <c r="D6" s="1">
        <v>45789.88958333333</v>
      </c>
      <c r="E6" s="1">
        <v>45789.956944444442</v>
      </c>
      <c r="F6" s="1">
        <f t="shared" si="2"/>
        <v>45789.923263888886</v>
      </c>
      <c r="G6">
        <f t="shared" si="0"/>
        <v>8.9930555550381541E-2</v>
      </c>
      <c r="K6">
        <f>VLOOKUP(C6,standard_curve_plate_3!$C$2:$G$17,5,FALSE)</f>
        <v>0</v>
      </c>
    </row>
    <row r="7" spans="1:14" x14ac:dyDescent="0.2">
      <c r="A7">
        <v>2</v>
      </c>
      <c r="B7">
        <v>2</v>
      </c>
      <c r="C7" t="str">
        <f t="shared" si="1"/>
        <v>F2-2</v>
      </c>
      <c r="D7" s="1">
        <v>45789.88958333333</v>
      </c>
      <c r="E7" s="1">
        <v>45789.956944444442</v>
      </c>
      <c r="F7" s="1">
        <f t="shared" si="2"/>
        <v>45789.923263888886</v>
      </c>
      <c r="G7">
        <f t="shared" si="0"/>
        <v>8.9930555550381541E-2</v>
      </c>
      <c r="K7">
        <f>VLOOKUP(C7,standard_curve_plate_3!$C$2:$G$17,5,FALSE)</f>
        <v>0</v>
      </c>
    </row>
    <row r="8" spans="1:14" x14ac:dyDescent="0.2">
      <c r="A8">
        <v>2</v>
      </c>
      <c r="B8">
        <v>3</v>
      </c>
      <c r="C8" t="str">
        <f t="shared" si="1"/>
        <v>F3-2</v>
      </c>
      <c r="D8" s="1">
        <v>45789.88958333333</v>
      </c>
      <c r="E8" s="1">
        <v>45789.956944444442</v>
      </c>
      <c r="F8" s="1">
        <f t="shared" si="2"/>
        <v>45789.923263888886</v>
      </c>
      <c r="G8">
        <f t="shared" si="0"/>
        <v>8.0208333332848269E-2</v>
      </c>
      <c r="K8">
        <f>VLOOKUP(C8,standard_curve_plate_3!$C$2:$G$17,5,FALSE)</f>
        <v>0</v>
      </c>
    </row>
    <row r="9" spans="1:14" x14ac:dyDescent="0.2">
      <c r="A9">
        <v>2</v>
      </c>
      <c r="B9">
        <v>4</v>
      </c>
      <c r="C9" t="str">
        <f t="shared" si="1"/>
        <v>F4-2</v>
      </c>
      <c r="D9" s="1">
        <v>45789.88958333333</v>
      </c>
      <c r="E9" s="1">
        <v>45789.956944444442</v>
      </c>
      <c r="F9" s="1">
        <f t="shared" si="2"/>
        <v>45789.923263888886</v>
      </c>
      <c r="G9">
        <f t="shared" si="0"/>
        <v>8.0208333332848269E-2</v>
      </c>
      <c r="K9">
        <f>VLOOKUP(C9,standard_curve_plate_3!$C$2:$G$17,5,FALSE)</f>
        <v>0</v>
      </c>
    </row>
    <row r="10" spans="1:14" x14ac:dyDescent="0.2">
      <c r="A10">
        <v>3</v>
      </c>
      <c r="B10">
        <v>1</v>
      </c>
      <c r="C10" t="str">
        <f t="shared" si="1"/>
        <v>F1-3</v>
      </c>
      <c r="D10" s="1">
        <v>45789.959027777775</v>
      </c>
      <c r="E10" s="1">
        <v>45790.326388888891</v>
      </c>
      <c r="F10" s="1">
        <f t="shared" si="2"/>
        <v>45790.142708333333</v>
      </c>
      <c r="G10">
        <f t="shared" si="0"/>
        <v>0.30937499999708962</v>
      </c>
      <c r="I10">
        <v>7.85</v>
      </c>
      <c r="J10">
        <v>898</v>
      </c>
      <c r="K10">
        <f>VLOOKUP(C10,standard_curve_plate_3!$C$2:$G$17,5,FALSE)</f>
        <v>0</v>
      </c>
    </row>
    <row r="11" spans="1:14" x14ac:dyDescent="0.2">
      <c r="A11">
        <v>3</v>
      </c>
      <c r="B11">
        <v>2</v>
      </c>
      <c r="C11" t="str">
        <f t="shared" si="1"/>
        <v>F2-3</v>
      </c>
      <c r="D11" s="1">
        <v>45789.959027777775</v>
      </c>
      <c r="E11" s="1">
        <v>45790.326388888891</v>
      </c>
      <c r="F11" s="1">
        <f t="shared" si="2"/>
        <v>45790.142708333333</v>
      </c>
      <c r="G11">
        <f t="shared" si="0"/>
        <v>0.30937499999708962</v>
      </c>
      <c r="I11">
        <v>7.75</v>
      </c>
      <c r="J11">
        <v>915</v>
      </c>
      <c r="K11">
        <f>VLOOKUP(C11,standard_curve_plate_3!$C$2:$G$17,5,FALSE)</f>
        <v>19.099775999999995</v>
      </c>
    </row>
    <row r="12" spans="1:14" x14ac:dyDescent="0.2">
      <c r="A12">
        <v>3</v>
      </c>
      <c r="B12">
        <v>3</v>
      </c>
      <c r="C12" t="str">
        <f t="shared" si="1"/>
        <v>F3-3</v>
      </c>
      <c r="D12" s="1">
        <v>45789.959027777775</v>
      </c>
      <c r="E12" s="1">
        <v>45790.326388888891</v>
      </c>
      <c r="F12" s="1">
        <f t="shared" si="2"/>
        <v>45790.142708333333</v>
      </c>
      <c r="G12">
        <f t="shared" si="0"/>
        <v>0.29965277777955635</v>
      </c>
      <c r="I12">
        <v>7.6</v>
      </c>
      <c r="J12">
        <v>911</v>
      </c>
      <c r="K12">
        <f>VLOOKUP(C12,standard_curve_plate_3!$C$2:$G$17,5,FALSE)</f>
        <v>16.626621999999998</v>
      </c>
    </row>
    <row r="13" spans="1:14" x14ac:dyDescent="0.2">
      <c r="A13">
        <v>3</v>
      </c>
      <c r="B13">
        <v>4</v>
      </c>
      <c r="C13" t="str">
        <f t="shared" si="1"/>
        <v>F4-3</v>
      </c>
      <c r="D13" s="1">
        <v>45789.959027777775</v>
      </c>
      <c r="E13" s="1">
        <v>45790.326388888891</v>
      </c>
      <c r="F13" s="1">
        <f t="shared" si="2"/>
        <v>45790.142708333333</v>
      </c>
      <c r="G13">
        <f t="shared" si="0"/>
        <v>0.29965277777955635</v>
      </c>
      <c r="I13">
        <v>7.45</v>
      </c>
      <c r="J13">
        <v>926</v>
      </c>
      <c r="K13">
        <f>VLOOKUP(C13,standard_curve_plate_3!$C$2:$G$17,5,FALSE)</f>
        <v>13.184258999999997</v>
      </c>
    </row>
    <row r="14" spans="1:14" x14ac:dyDescent="0.2">
      <c r="A14">
        <v>4</v>
      </c>
      <c r="B14">
        <v>1</v>
      </c>
      <c r="C14" t="str">
        <f t="shared" si="1"/>
        <v>F1-4</v>
      </c>
      <c r="D14" s="1">
        <v>45790.329861111109</v>
      </c>
      <c r="E14" s="1">
        <v>45790.413194444445</v>
      </c>
      <c r="F14" s="1">
        <f t="shared" si="2"/>
        <v>45790.371527777781</v>
      </c>
      <c r="G14">
        <f t="shared" si="0"/>
        <v>0.53819444444525288</v>
      </c>
      <c r="H14">
        <f>2.21/60*1000</f>
        <v>36.833333333333336</v>
      </c>
      <c r="K14">
        <f>VLOOKUP(C14,standard_curve_plate_3!$C$2:$G$17,5,FALSE)</f>
        <v>59.789517999999994</v>
      </c>
    </row>
    <row r="15" spans="1:14" x14ac:dyDescent="0.2">
      <c r="A15">
        <v>4</v>
      </c>
      <c r="B15">
        <v>2</v>
      </c>
      <c r="C15" t="str">
        <f t="shared" si="1"/>
        <v>F2-4</v>
      </c>
      <c r="D15" s="1">
        <v>45790.329861111109</v>
      </c>
      <c r="E15" s="1">
        <v>45790.413194444445</v>
      </c>
      <c r="F15" s="1">
        <f t="shared" si="2"/>
        <v>45790.371527777781</v>
      </c>
      <c r="G15">
        <f t="shared" si="0"/>
        <v>0.53819444444525288</v>
      </c>
      <c r="H15">
        <f>2.48/60*1000</f>
        <v>41.333333333333336</v>
      </c>
      <c r="K15">
        <f>VLOOKUP(C15,standard_curve_plate_3!$C$2:$G$17,5,FALSE)</f>
        <v>111.725752</v>
      </c>
    </row>
    <row r="16" spans="1:14" x14ac:dyDescent="0.2">
      <c r="A16">
        <v>4</v>
      </c>
      <c r="B16">
        <v>3</v>
      </c>
      <c r="C16" t="str">
        <f t="shared" si="1"/>
        <v>F3-4</v>
      </c>
      <c r="D16" s="1">
        <v>45790.329861111109</v>
      </c>
      <c r="E16" s="1">
        <v>45790.413194444445</v>
      </c>
      <c r="F16" s="1">
        <f t="shared" si="2"/>
        <v>45790.371527777781</v>
      </c>
      <c r="G16">
        <f t="shared" si="0"/>
        <v>0.52847222222771961</v>
      </c>
      <c r="H16">
        <f>2.18/60*1000</f>
        <v>36.333333333333336</v>
      </c>
      <c r="K16">
        <f>VLOOKUP(C16,standard_curve_plate_3!$C$2:$G$17,5,FALSE)</f>
        <v>105.108394</v>
      </c>
    </row>
    <row r="17" spans="1:12" x14ac:dyDescent="0.2">
      <c r="A17">
        <v>4</v>
      </c>
      <c r="B17">
        <v>4</v>
      </c>
      <c r="C17" t="str">
        <f t="shared" si="1"/>
        <v>F4-4</v>
      </c>
      <c r="D17" s="1">
        <v>45790.329861111109</v>
      </c>
      <c r="E17" s="1">
        <v>45790.413194444445</v>
      </c>
      <c r="F17" s="1">
        <f t="shared" si="2"/>
        <v>45790.371527777781</v>
      </c>
      <c r="G17">
        <f t="shared" si="0"/>
        <v>0.52847222222771961</v>
      </c>
      <c r="H17">
        <f>2.08/60*1000</f>
        <v>34.666666666666664</v>
      </c>
      <c r="K17">
        <f>VLOOKUP(C17,standard_curve_plate_3!$C$2:$G$17,5,FALSE)</f>
        <v>99.293140000000008</v>
      </c>
    </row>
    <row r="18" spans="1:12" x14ac:dyDescent="0.2">
      <c r="A18">
        <v>5</v>
      </c>
      <c r="B18">
        <v>1</v>
      </c>
      <c r="C18" t="str">
        <f t="shared" si="1"/>
        <v>F1-5</v>
      </c>
      <c r="D18" s="1">
        <v>45790.502083333333</v>
      </c>
      <c r="E18" s="1">
        <v>45790.543749999997</v>
      </c>
      <c r="F18" s="1">
        <f t="shared" si="2"/>
        <v>45790.522916666669</v>
      </c>
      <c r="G18">
        <f t="shared" si="0"/>
        <v>0.68958333333284827</v>
      </c>
      <c r="K18">
        <f>VLOOKUP(sampling!C18,'standard_curve_plate 2'!$C$2:$G$8,5,FALSE)</f>
        <v>123.63746799999998</v>
      </c>
    </row>
    <row r="19" spans="1:12" x14ac:dyDescent="0.2">
      <c r="A19">
        <v>5</v>
      </c>
      <c r="B19">
        <v>2</v>
      </c>
      <c r="C19" t="str">
        <f t="shared" si="1"/>
        <v>F2-5</v>
      </c>
      <c r="D19" s="1">
        <v>45790.502083333333</v>
      </c>
      <c r="E19" s="1">
        <v>45790.543749999997</v>
      </c>
      <c r="F19" s="1">
        <f t="shared" si="2"/>
        <v>45790.522916666669</v>
      </c>
      <c r="G19">
        <f t="shared" si="0"/>
        <v>0.68958333333284827</v>
      </c>
      <c r="K19">
        <f>VLOOKUP(sampling!C19,'standard_curve_plate 2'!$C$2:$G$8,5,FALSE)</f>
        <v>134.338176</v>
      </c>
    </row>
    <row r="20" spans="1:12" x14ac:dyDescent="0.2">
      <c r="A20">
        <v>5</v>
      </c>
      <c r="B20">
        <v>3</v>
      </c>
      <c r="C20" t="str">
        <f t="shared" si="1"/>
        <v>F3-5</v>
      </c>
      <c r="D20" s="1">
        <v>45790.502083333333</v>
      </c>
      <c r="E20" s="1">
        <v>45790.543749999997</v>
      </c>
      <c r="F20" s="1">
        <f t="shared" si="2"/>
        <v>45790.522916666669</v>
      </c>
      <c r="G20">
        <f t="shared" si="0"/>
        <v>0.679861111115315</v>
      </c>
      <c r="K20">
        <f>VLOOKUP(sampling!C20,'standard_curve_plate 2'!$C$2:$G$8,5,FALSE)</f>
        <v>150.86331999999999</v>
      </c>
    </row>
    <row r="21" spans="1:12" x14ac:dyDescent="0.2">
      <c r="A21">
        <v>5</v>
      </c>
      <c r="B21">
        <v>4</v>
      </c>
      <c r="C21" t="str">
        <f t="shared" si="1"/>
        <v>F4-5</v>
      </c>
      <c r="D21" s="1">
        <v>45790.502083333333</v>
      </c>
      <c r="E21" s="1">
        <v>45790.543749999997</v>
      </c>
      <c r="F21" s="1">
        <f t="shared" si="2"/>
        <v>45790.522916666669</v>
      </c>
      <c r="G21">
        <f t="shared" si="0"/>
        <v>0.679861111115315</v>
      </c>
      <c r="K21">
        <f>VLOOKUP(sampling!C21,'standard_curve_plate 2'!$C$2:$G$8,5,FALSE)</f>
        <v>153.030552</v>
      </c>
    </row>
    <row r="22" spans="1:12" x14ac:dyDescent="0.2">
      <c r="A22">
        <v>6</v>
      </c>
      <c r="B22">
        <v>1</v>
      </c>
      <c r="C22" t="str">
        <f t="shared" si="1"/>
        <v>F1-6</v>
      </c>
      <c r="D22" s="1">
        <v>45790.54583333333</v>
      </c>
      <c r="E22" s="1">
        <v>45790.634722222225</v>
      </c>
      <c r="F22" s="1">
        <f t="shared" si="2"/>
        <v>45790.590277777781</v>
      </c>
      <c r="G22">
        <f t="shared" si="0"/>
        <v>0.75694444444525288</v>
      </c>
      <c r="H22">
        <v>34.6</v>
      </c>
      <c r="K22">
        <f>VLOOKUP(C22,standard_curve_plate_3!$C$2:$G$17,5,FALSE)</f>
        <v>137.89374400000003</v>
      </c>
    </row>
    <row r="23" spans="1:12" x14ac:dyDescent="0.2">
      <c r="A23">
        <v>6</v>
      </c>
      <c r="B23">
        <v>2</v>
      </c>
      <c r="C23" t="str">
        <f t="shared" si="1"/>
        <v>F2-6</v>
      </c>
      <c r="D23" s="1">
        <v>45790.54583333333</v>
      </c>
      <c r="E23" s="1">
        <v>45790.634722222225</v>
      </c>
      <c r="F23" s="1">
        <f t="shared" si="2"/>
        <v>45790.590277777781</v>
      </c>
      <c r="G23">
        <f t="shared" si="0"/>
        <v>0.75694444444525288</v>
      </c>
      <c r="H23">
        <v>37.200000000000003</v>
      </c>
      <c r="K23">
        <f>VLOOKUP(C23,standard_curve_plate_3!$C$2:$G$17,5,FALSE)</f>
        <v>144.310576</v>
      </c>
    </row>
    <row r="24" spans="1:12" x14ac:dyDescent="0.2">
      <c r="A24">
        <v>6</v>
      </c>
      <c r="B24">
        <v>3</v>
      </c>
      <c r="C24" t="str">
        <f t="shared" si="1"/>
        <v>F3-6</v>
      </c>
      <c r="D24" s="1">
        <v>45790.54583333333</v>
      </c>
      <c r="E24" s="1">
        <v>45790.634722222225</v>
      </c>
      <c r="F24" s="1">
        <f t="shared" si="2"/>
        <v>45790.590277777781</v>
      </c>
      <c r="G24">
        <f t="shared" si="0"/>
        <v>0.74722222222771961</v>
      </c>
      <c r="H24">
        <v>35.700000000000003</v>
      </c>
      <c r="K24">
        <f>VLOOKUP(C24,standard_curve_plate_3!$C$2:$G$17,5,FALSE)</f>
        <v>169.44316800000001</v>
      </c>
    </row>
    <row r="25" spans="1:12" x14ac:dyDescent="0.2">
      <c r="A25">
        <v>6</v>
      </c>
      <c r="B25">
        <v>4</v>
      </c>
      <c r="C25" t="str">
        <f t="shared" si="1"/>
        <v>F4-6</v>
      </c>
      <c r="D25" s="1">
        <v>45790.54583333333</v>
      </c>
      <c r="E25" s="1">
        <v>45790.634722222225</v>
      </c>
      <c r="F25" s="1">
        <f t="shared" si="2"/>
        <v>45790.590277777781</v>
      </c>
      <c r="G25">
        <f t="shared" si="0"/>
        <v>0.74722222222771961</v>
      </c>
      <c r="H25">
        <v>34.1</v>
      </c>
      <c r="K25">
        <f>VLOOKUP(C25,standard_curve_plate_3!$C$2:$G$17,5,FALSE)</f>
        <v>149.1232</v>
      </c>
    </row>
    <row r="26" spans="1:12" x14ac:dyDescent="0.2">
      <c r="A26">
        <v>7</v>
      </c>
      <c r="B26">
        <v>1</v>
      </c>
      <c r="C26" t="str">
        <f t="shared" si="1"/>
        <v>F1-7</v>
      </c>
      <c r="D26" s="1">
        <v>45790.636805555558</v>
      </c>
      <c r="E26" s="1">
        <v>45790.674305555556</v>
      </c>
      <c r="F26" s="1">
        <f t="shared" si="2"/>
        <v>45790.655555555553</v>
      </c>
      <c r="G26">
        <f t="shared" si="0"/>
        <v>0.82222222221753327</v>
      </c>
      <c r="L26">
        <f>VLOOKUP(sampling!C26,fe_plate_1!$C$2:$G$17,5,FALSE)</f>
        <v>1.0854529550232428</v>
      </c>
    </row>
    <row r="27" spans="1:12" x14ac:dyDescent="0.2">
      <c r="A27">
        <v>7</v>
      </c>
      <c r="B27">
        <v>2</v>
      </c>
      <c r="C27" t="str">
        <f t="shared" si="1"/>
        <v>F2-7</v>
      </c>
      <c r="D27" s="1">
        <v>45790.636805555558</v>
      </c>
      <c r="E27" s="1">
        <v>45790.674305555556</v>
      </c>
      <c r="F27" s="1">
        <f t="shared" si="2"/>
        <v>45790.655555555553</v>
      </c>
      <c r="G27">
        <f t="shared" si="0"/>
        <v>0.82222222221753327</v>
      </c>
      <c r="L27">
        <f>VLOOKUP(sampling!C27,fe_plate_1!$C$2:$G$17,5,FALSE)</f>
        <v>-2.3175999999999952</v>
      </c>
    </row>
    <row r="28" spans="1:12" x14ac:dyDescent="0.2">
      <c r="A28">
        <v>7</v>
      </c>
      <c r="B28">
        <v>3</v>
      </c>
      <c r="C28" t="str">
        <f t="shared" si="1"/>
        <v>F3-7</v>
      </c>
      <c r="D28" s="1">
        <v>45790.636805555558</v>
      </c>
      <c r="E28" s="1">
        <v>45790.674305555556</v>
      </c>
      <c r="F28" s="1">
        <f t="shared" si="2"/>
        <v>45790.655555555553</v>
      </c>
      <c r="G28">
        <f t="shared" si="0"/>
        <v>0.8125</v>
      </c>
      <c r="L28">
        <f>VLOOKUP(sampling!C28,fe_plate_1!$C$2:$G$17,5,FALSE)</f>
        <v>2.447300000000002</v>
      </c>
    </row>
    <row r="29" spans="1:12" x14ac:dyDescent="0.2">
      <c r="A29">
        <v>7</v>
      </c>
      <c r="B29">
        <v>4</v>
      </c>
      <c r="C29" t="str">
        <f t="shared" si="1"/>
        <v>F4-7</v>
      </c>
      <c r="D29" s="1">
        <v>45790.636805555558</v>
      </c>
      <c r="E29" s="1">
        <v>45790.674305555556</v>
      </c>
      <c r="F29" s="1">
        <f t="shared" si="2"/>
        <v>45790.655555555553</v>
      </c>
      <c r="G29">
        <f t="shared" si="0"/>
        <v>0.8125</v>
      </c>
      <c r="L29">
        <f>VLOOKUP(sampling!C29,fe_plate_1!$C$2:$G$17,5,FALSE)</f>
        <v>-0.27549999999999741</v>
      </c>
    </row>
    <row r="30" spans="1:12" x14ac:dyDescent="0.2">
      <c r="A30">
        <v>8</v>
      </c>
      <c r="B30">
        <v>1</v>
      </c>
      <c r="C30" t="str">
        <f t="shared" si="1"/>
        <v>F1-8</v>
      </c>
      <c r="D30" s="1">
        <v>45790.676388888889</v>
      </c>
      <c r="E30" s="1">
        <v>45790.713194444441</v>
      </c>
      <c r="F30" s="1">
        <f t="shared" si="2"/>
        <v>45790.694791666669</v>
      </c>
      <c r="G30">
        <f t="shared" si="0"/>
        <v>0.86145833333284827</v>
      </c>
      <c r="H30">
        <v>34.700000000000003</v>
      </c>
      <c r="I30">
        <v>7.75</v>
      </c>
      <c r="J30">
        <v>858</v>
      </c>
    </row>
    <row r="31" spans="1:12" x14ac:dyDescent="0.2">
      <c r="A31">
        <v>8</v>
      </c>
      <c r="B31">
        <v>2</v>
      </c>
      <c r="C31" t="str">
        <f t="shared" si="1"/>
        <v>F2-8</v>
      </c>
      <c r="D31" s="1">
        <v>45790.676388888889</v>
      </c>
      <c r="E31" s="1">
        <v>45790.713194444441</v>
      </c>
      <c r="F31" s="1">
        <f t="shared" si="2"/>
        <v>45790.694791666669</v>
      </c>
      <c r="G31">
        <f t="shared" si="0"/>
        <v>0.86145833333284827</v>
      </c>
      <c r="H31">
        <v>37.200000000000003</v>
      </c>
      <c r="I31">
        <v>7.7</v>
      </c>
      <c r="J31">
        <v>891</v>
      </c>
    </row>
    <row r="32" spans="1:12" x14ac:dyDescent="0.2">
      <c r="A32">
        <v>8</v>
      </c>
      <c r="B32">
        <v>3</v>
      </c>
      <c r="C32" t="str">
        <f t="shared" si="1"/>
        <v>F3-8</v>
      </c>
      <c r="D32" s="1">
        <v>45790.676388888889</v>
      </c>
      <c r="E32" s="1">
        <v>45790.713194444441</v>
      </c>
      <c r="F32" s="1">
        <f t="shared" si="2"/>
        <v>45790.694791666669</v>
      </c>
      <c r="G32">
        <f t="shared" si="0"/>
        <v>0.851736111115315</v>
      </c>
      <c r="H32">
        <v>35.799999999999997</v>
      </c>
      <c r="I32">
        <v>7.8</v>
      </c>
      <c r="J32">
        <v>792</v>
      </c>
    </row>
    <row r="33" spans="1:11" x14ac:dyDescent="0.2">
      <c r="A33">
        <v>8</v>
      </c>
      <c r="B33">
        <v>4</v>
      </c>
      <c r="C33" t="str">
        <f t="shared" si="1"/>
        <v>F4-8</v>
      </c>
      <c r="D33" s="1">
        <v>45790.676388888889</v>
      </c>
      <c r="E33" s="1">
        <v>45790.713194444441</v>
      </c>
      <c r="F33" s="1">
        <f t="shared" si="2"/>
        <v>45790.694791666669</v>
      </c>
      <c r="G33">
        <f t="shared" si="0"/>
        <v>0.851736111115315</v>
      </c>
      <c r="H33">
        <v>34.299999999999997</v>
      </c>
      <c r="I33">
        <v>7.71</v>
      </c>
      <c r="J33">
        <v>896</v>
      </c>
    </row>
    <row r="34" spans="1:11" x14ac:dyDescent="0.2">
      <c r="A34">
        <v>9</v>
      </c>
      <c r="B34">
        <v>1</v>
      </c>
      <c r="C34" t="str">
        <f t="shared" si="1"/>
        <v>F1-9</v>
      </c>
      <c r="D34" s="1">
        <v>45790.713194444441</v>
      </c>
      <c r="E34" s="1">
        <v>45791.347916666666</v>
      </c>
      <c r="F34" s="1">
        <f t="shared" si="2"/>
        <v>45791.030555555553</v>
      </c>
      <c r="G34">
        <f t="shared" ref="G34:G65" si="3" xml:space="preserve"> F34-IF(OR(B34=1,B34=2),$M$2,$M$3)</f>
        <v>1.1972222222175333</v>
      </c>
      <c r="H34">
        <v>34.1</v>
      </c>
    </row>
    <row r="35" spans="1:11" x14ac:dyDescent="0.2">
      <c r="A35">
        <v>9</v>
      </c>
      <c r="B35">
        <v>2</v>
      </c>
      <c r="C35" t="str">
        <f t="shared" si="1"/>
        <v>F2-9</v>
      </c>
      <c r="D35" s="1">
        <v>45790.713194444441</v>
      </c>
      <c r="E35" s="1">
        <v>45791.347916666666</v>
      </c>
      <c r="F35" s="1">
        <f t="shared" si="2"/>
        <v>45791.030555555553</v>
      </c>
      <c r="G35">
        <f t="shared" si="3"/>
        <v>1.1972222222175333</v>
      </c>
      <c r="H35">
        <v>36.799999999999997</v>
      </c>
    </row>
    <row r="36" spans="1:11" x14ac:dyDescent="0.2">
      <c r="A36">
        <v>9</v>
      </c>
      <c r="B36">
        <v>3</v>
      </c>
      <c r="C36" t="str">
        <f t="shared" si="1"/>
        <v>F3-9</v>
      </c>
      <c r="D36" s="1">
        <v>45790.713194444441</v>
      </c>
      <c r="E36" s="1">
        <v>45791.347916666666</v>
      </c>
      <c r="F36" s="1">
        <f t="shared" si="2"/>
        <v>45791.030555555553</v>
      </c>
      <c r="G36">
        <f t="shared" si="3"/>
        <v>1.1875</v>
      </c>
      <c r="H36">
        <v>33.6</v>
      </c>
    </row>
    <row r="37" spans="1:11" x14ac:dyDescent="0.2">
      <c r="A37">
        <v>9</v>
      </c>
      <c r="B37">
        <v>4</v>
      </c>
      <c r="C37" t="str">
        <f t="shared" si="1"/>
        <v>F4-9</v>
      </c>
      <c r="D37" s="1">
        <v>45790.713194444441</v>
      </c>
      <c r="E37" s="1">
        <v>45791.347916666666</v>
      </c>
      <c r="F37" s="1">
        <f t="shared" si="2"/>
        <v>45791.030555555553</v>
      </c>
      <c r="G37">
        <f t="shared" si="3"/>
        <v>1.1875</v>
      </c>
      <c r="H37">
        <v>35.1</v>
      </c>
    </row>
    <row r="38" spans="1:11" x14ac:dyDescent="0.2">
      <c r="A38">
        <v>10</v>
      </c>
      <c r="B38">
        <v>1</v>
      </c>
      <c r="C38" t="str">
        <f t="shared" si="1"/>
        <v>F1-10</v>
      </c>
      <c r="D38" s="1">
        <v>45791.35</v>
      </c>
      <c r="E38" s="1">
        <v>45791.436805555553</v>
      </c>
      <c r="F38" s="1">
        <f t="shared" si="2"/>
        <v>45791.393402777772</v>
      </c>
      <c r="G38">
        <f t="shared" si="3"/>
        <v>1.5600694444365217</v>
      </c>
    </row>
    <row r="39" spans="1:11" x14ac:dyDescent="0.2">
      <c r="A39">
        <v>10</v>
      </c>
      <c r="B39">
        <v>2</v>
      </c>
      <c r="C39" t="str">
        <f t="shared" si="1"/>
        <v>F2-10</v>
      </c>
      <c r="D39" s="1">
        <v>45791.35</v>
      </c>
      <c r="E39" s="1">
        <v>45791.436805555553</v>
      </c>
      <c r="F39" s="1">
        <f t="shared" si="2"/>
        <v>45791.393402777772</v>
      </c>
      <c r="G39">
        <f t="shared" si="3"/>
        <v>1.5600694444365217</v>
      </c>
    </row>
    <row r="40" spans="1:11" x14ac:dyDescent="0.2">
      <c r="A40">
        <v>10</v>
      </c>
      <c r="B40">
        <v>3</v>
      </c>
      <c r="C40" t="str">
        <f t="shared" si="1"/>
        <v>F3-10</v>
      </c>
      <c r="D40" s="1">
        <v>45791.35</v>
      </c>
      <c r="E40" s="1">
        <v>45791.436805555553</v>
      </c>
      <c r="F40" s="1">
        <f t="shared" si="2"/>
        <v>45791.393402777772</v>
      </c>
      <c r="G40">
        <f t="shared" si="3"/>
        <v>1.5503472222189885</v>
      </c>
    </row>
    <row r="41" spans="1:11" x14ac:dyDescent="0.2">
      <c r="A41">
        <v>10</v>
      </c>
      <c r="B41">
        <v>4</v>
      </c>
      <c r="C41" t="str">
        <f t="shared" si="1"/>
        <v>F4-10</v>
      </c>
      <c r="D41" s="1">
        <v>45791.35</v>
      </c>
      <c r="E41" s="1">
        <v>45791.436805555553</v>
      </c>
      <c r="F41" s="1">
        <f t="shared" si="2"/>
        <v>45791.393402777772</v>
      </c>
      <c r="G41">
        <f t="shared" si="3"/>
        <v>1.5503472222189885</v>
      </c>
    </row>
    <row r="42" spans="1:11" x14ac:dyDescent="0.2">
      <c r="A42">
        <v>11</v>
      </c>
      <c r="B42">
        <v>1</v>
      </c>
      <c r="C42" t="str">
        <f t="shared" si="1"/>
        <v>F1-11</v>
      </c>
      <c r="D42" s="1">
        <v>45791.436805555553</v>
      </c>
      <c r="E42" s="1">
        <v>45791.541666666664</v>
      </c>
      <c r="F42" s="1">
        <f t="shared" si="2"/>
        <v>45791.489236111112</v>
      </c>
      <c r="G42">
        <f t="shared" si="3"/>
        <v>1.655902777776646</v>
      </c>
      <c r="K42">
        <f>VLOOKUP(sampling!C42,standard_curve_plate_1!$C$2:$G$17,5,FALSE)</f>
        <v>-0.24387099999999995</v>
      </c>
    </row>
    <row r="43" spans="1:11" x14ac:dyDescent="0.2">
      <c r="A43">
        <v>11</v>
      </c>
      <c r="B43">
        <v>2</v>
      </c>
      <c r="C43" t="str">
        <f t="shared" si="1"/>
        <v>F2-11</v>
      </c>
      <c r="D43" s="1">
        <v>45791.436805555553</v>
      </c>
      <c r="E43" s="1">
        <v>45791.541666666664</v>
      </c>
      <c r="F43" s="1">
        <f t="shared" si="2"/>
        <v>45791.489236111112</v>
      </c>
      <c r="G43">
        <f t="shared" si="3"/>
        <v>1.655902777776646</v>
      </c>
      <c r="K43">
        <f>VLOOKUP(sampling!C43,standard_curve_plate_1!$C$2:$G$17,5,FALSE)</f>
        <v>-0.6603194999999995</v>
      </c>
    </row>
    <row r="44" spans="1:11" x14ac:dyDescent="0.2">
      <c r="A44">
        <v>11</v>
      </c>
      <c r="B44">
        <v>3</v>
      </c>
      <c r="C44" t="str">
        <f t="shared" si="1"/>
        <v>F3-11</v>
      </c>
      <c r="D44" s="1">
        <v>45791.436805555553</v>
      </c>
      <c r="E44" s="1">
        <v>45791.541666666664</v>
      </c>
      <c r="F44" s="1">
        <f t="shared" si="2"/>
        <v>45791.489236111112</v>
      </c>
      <c r="G44">
        <f t="shared" si="3"/>
        <v>1.6461805555591127</v>
      </c>
      <c r="K44">
        <f>VLOOKUP(sampling!C44,'standard_curve_plate 2'!$C$2:$G$8,5,FALSE)</f>
        <v>59.922405999999995</v>
      </c>
    </row>
    <row r="45" spans="1:11" x14ac:dyDescent="0.2">
      <c r="A45">
        <v>11</v>
      </c>
      <c r="B45">
        <v>4</v>
      </c>
      <c r="C45" t="str">
        <f t="shared" si="1"/>
        <v>F4-11</v>
      </c>
      <c r="D45" s="1">
        <v>45791.436805555553</v>
      </c>
      <c r="E45" s="1">
        <v>45791.541666666664</v>
      </c>
      <c r="F45" s="1">
        <f t="shared" si="2"/>
        <v>45791.489236111112</v>
      </c>
      <c r="G45">
        <f t="shared" si="3"/>
        <v>1.6461805555591127</v>
      </c>
      <c r="K45">
        <f>VLOOKUP(sampling!C45,'standard_curve_plate 2'!$C$2:$G$8,5,FALSE)</f>
        <v>62.69917199999999</v>
      </c>
    </row>
    <row r="46" spans="1:11" x14ac:dyDescent="0.2">
      <c r="A46">
        <v>12</v>
      </c>
      <c r="B46">
        <v>1</v>
      </c>
      <c r="C46" t="str">
        <f t="shared" si="1"/>
        <v>F1-12</v>
      </c>
      <c r="D46" s="1">
        <v>45791.542361111111</v>
      </c>
      <c r="E46" s="1">
        <v>45791.584027777775</v>
      </c>
      <c r="F46" s="1">
        <f t="shared" si="2"/>
        <v>45791.563194444447</v>
      </c>
      <c r="G46">
        <f t="shared" si="3"/>
        <v>1.7298611111109494</v>
      </c>
      <c r="K46">
        <f>VLOOKUP(sampling!C46,standard_curve_plate_1!$C$2:$G$17,5,FALSE)</f>
        <v>-0.14776750000000005</v>
      </c>
    </row>
    <row r="47" spans="1:11" x14ac:dyDescent="0.2">
      <c r="A47">
        <v>12</v>
      </c>
      <c r="B47">
        <v>2</v>
      </c>
      <c r="C47" t="str">
        <f t="shared" si="1"/>
        <v>F2-12</v>
      </c>
      <c r="D47" s="1">
        <v>45791.542361111111</v>
      </c>
      <c r="E47" s="1">
        <v>45791.584027777775</v>
      </c>
      <c r="F47" s="1">
        <f t="shared" si="2"/>
        <v>45791.563194444447</v>
      </c>
      <c r="G47">
        <f t="shared" si="3"/>
        <v>1.7298611111109494</v>
      </c>
      <c r="K47">
        <f>VLOOKUP(sampling!C47,standard_curve_plate_1!$C$2:$G$17,5,FALSE)</f>
        <v>-0.56421599999999961</v>
      </c>
    </row>
    <row r="48" spans="1:11" x14ac:dyDescent="0.2">
      <c r="A48">
        <v>12</v>
      </c>
      <c r="B48">
        <v>3</v>
      </c>
      <c r="C48" t="str">
        <f t="shared" si="1"/>
        <v>F3-12</v>
      </c>
      <c r="D48" s="1">
        <v>45791.542361111111</v>
      </c>
      <c r="E48" s="1">
        <v>45791.584027777775</v>
      </c>
      <c r="F48" s="1">
        <f t="shared" si="2"/>
        <v>45791.563194444447</v>
      </c>
      <c r="G48">
        <f t="shared" si="3"/>
        <v>1.7201388888934162</v>
      </c>
      <c r="K48">
        <f>VLOOKUP(sampling!C48,standard_curve_plate_1!$C$2:$G$17,5,FALSE)</f>
        <v>43.707463000000004</v>
      </c>
    </row>
    <row r="49" spans="1:12" x14ac:dyDescent="0.2">
      <c r="A49">
        <v>12</v>
      </c>
      <c r="B49">
        <v>4</v>
      </c>
      <c r="C49" t="str">
        <f t="shared" si="1"/>
        <v>F4-12</v>
      </c>
      <c r="D49" s="1">
        <v>45791.542361111111</v>
      </c>
      <c r="E49" s="1">
        <v>45791.584027777775</v>
      </c>
      <c r="F49" s="1">
        <f t="shared" si="2"/>
        <v>45791.563194444447</v>
      </c>
      <c r="G49">
        <f t="shared" si="3"/>
        <v>1.7201388888934162</v>
      </c>
      <c r="K49">
        <f>VLOOKUP(sampling!C49,standard_curve_plate_1!$C$2:$G$17,5,FALSE)</f>
        <v>48.512638000000003</v>
      </c>
    </row>
    <row r="50" spans="1:12" x14ac:dyDescent="0.2">
      <c r="A50">
        <v>13</v>
      </c>
      <c r="B50">
        <v>1</v>
      </c>
      <c r="C50" t="str">
        <f t="shared" si="1"/>
        <v>F1-13</v>
      </c>
      <c r="D50" s="1">
        <v>45791.584027777775</v>
      </c>
      <c r="E50" s="1">
        <v>45791.669444444444</v>
      </c>
      <c r="F50" s="1">
        <f t="shared" si="2"/>
        <v>45791.626736111109</v>
      </c>
      <c r="G50">
        <f t="shared" si="3"/>
        <v>1.7934027777737356</v>
      </c>
      <c r="K50">
        <f>VLOOKUP(sampling!C50,standard_curve_plate_1!$C$2:$G$17,5,FALSE)</f>
        <v>-0.27590549999999991</v>
      </c>
    </row>
    <row r="51" spans="1:12" x14ac:dyDescent="0.2">
      <c r="A51">
        <v>13</v>
      </c>
      <c r="B51">
        <v>2</v>
      </c>
      <c r="C51" t="str">
        <f t="shared" si="1"/>
        <v>F2-13</v>
      </c>
      <c r="D51" s="1">
        <v>45791.584027777775</v>
      </c>
      <c r="E51" s="1">
        <v>45791.669444444444</v>
      </c>
      <c r="F51" s="1">
        <f t="shared" si="2"/>
        <v>45791.626736111109</v>
      </c>
      <c r="G51">
        <f t="shared" si="3"/>
        <v>1.7934027777737356</v>
      </c>
      <c r="K51">
        <f>VLOOKUP(sampling!C51,standard_curve_plate_1!$C$2:$G$17,5,FALSE)</f>
        <v>-0.72438849999999944</v>
      </c>
    </row>
    <row r="52" spans="1:12" x14ac:dyDescent="0.2">
      <c r="A52">
        <v>13</v>
      </c>
      <c r="B52">
        <v>3</v>
      </c>
      <c r="C52" t="str">
        <f t="shared" si="1"/>
        <v>F3-13</v>
      </c>
      <c r="D52" s="1">
        <v>45791.584027777775</v>
      </c>
      <c r="E52" s="1">
        <v>45791.669444444444</v>
      </c>
      <c r="F52" s="1">
        <f t="shared" si="2"/>
        <v>45791.626736111109</v>
      </c>
      <c r="G52">
        <f t="shared" si="3"/>
        <v>1.7836805555562023</v>
      </c>
      <c r="K52">
        <f>VLOOKUP(sampling!C52,standard_curve_plate_1!$C$2:$G$17,5,FALSE)</f>
        <v>29.035662000000002</v>
      </c>
    </row>
    <row r="53" spans="1:12" x14ac:dyDescent="0.2">
      <c r="A53">
        <v>13</v>
      </c>
      <c r="B53">
        <v>4</v>
      </c>
      <c r="C53" t="str">
        <f t="shared" si="1"/>
        <v>F4-13</v>
      </c>
      <c r="D53" s="1">
        <v>45791.584027777775</v>
      </c>
      <c r="E53" s="1">
        <v>45791.669444444444</v>
      </c>
      <c r="F53" s="1">
        <f t="shared" si="2"/>
        <v>45791.626736111109</v>
      </c>
      <c r="G53">
        <f t="shared" si="3"/>
        <v>1.7836805555562023</v>
      </c>
      <c r="K53">
        <f>VLOOKUP(sampling!C53,'standard_curve_plate 2'!$C$2:$G$8,5,FALSE)</f>
        <v>47.468373999999997</v>
      </c>
    </row>
    <row r="54" spans="1:12" x14ac:dyDescent="0.2">
      <c r="A54">
        <v>14</v>
      </c>
      <c r="B54">
        <v>1</v>
      </c>
      <c r="C54" t="str">
        <f t="shared" si="1"/>
        <v>F1-14</v>
      </c>
      <c r="D54" s="1">
        <v>45791.671527777777</v>
      </c>
      <c r="E54" s="1">
        <v>45791.709722222222</v>
      </c>
      <c r="F54" s="1">
        <f t="shared" si="2"/>
        <v>45791.690625000003</v>
      </c>
      <c r="G54">
        <f t="shared" si="3"/>
        <v>1.8572916666671517</v>
      </c>
      <c r="H54">
        <v>30.54</v>
      </c>
      <c r="I54">
        <v>7.56</v>
      </c>
      <c r="J54">
        <v>949</v>
      </c>
    </row>
    <row r="55" spans="1:12" x14ac:dyDescent="0.2">
      <c r="A55">
        <v>14</v>
      </c>
      <c r="B55">
        <v>2</v>
      </c>
      <c r="C55" t="str">
        <f t="shared" si="1"/>
        <v>F2-14</v>
      </c>
      <c r="D55" s="1">
        <v>45791.671527777777</v>
      </c>
      <c r="E55" s="1">
        <v>45791.709722222222</v>
      </c>
      <c r="F55" s="1">
        <f t="shared" si="2"/>
        <v>45791.690625000003</v>
      </c>
      <c r="G55">
        <f t="shared" si="3"/>
        <v>1.8572916666671517</v>
      </c>
      <c r="H55">
        <v>32.54</v>
      </c>
      <c r="I55">
        <v>7.73</v>
      </c>
      <c r="J55">
        <v>793</v>
      </c>
    </row>
    <row r="56" spans="1:12" x14ac:dyDescent="0.2">
      <c r="A56">
        <v>14</v>
      </c>
      <c r="B56">
        <v>3</v>
      </c>
      <c r="C56" t="str">
        <f t="shared" si="1"/>
        <v>F3-14</v>
      </c>
      <c r="D56" s="1">
        <v>45791.671527777777</v>
      </c>
      <c r="E56" s="1">
        <v>45791.709722222222</v>
      </c>
      <c r="F56" s="1">
        <f t="shared" si="2"/>
        <v>45791.690625000003</v>
      </c>
      <c r="G56">
        <f t="shared" si="3"/>
        <v>1.8475694444496185</v>
      </c>
      <c r="H56">
        <v>32</v>
      </c>
      <c r="I56">
        <v>7.78</v>
      </c>
      <c r="J56">
        <v>796</v>
      </c>
    </row>
    <row r="57" spans="1:12" x14ac:dyDescent="0.2">
      <c r="A57">
        <v>14</v>
      </c>
      <c r="B57">
        <v>4</v>
      </c>
      <c r="C57" t="str">
        <f t="shared" si="1"/>
        <v>F4-14</v>
      </c>
      <c r="D57" s="1">
        <v>45791.671527777777</v>
      </c>
      <c r="E57" s="1">
        <v>45791.709722222222</v>
      </c>
      <c r="F57" s="1">
        <f t="shared" si="2"/>
        <v>45791.690625000003</v>
      </c>
      <c r="G57">
        <f t="shared" si="3"/>
        <v>1.8475694444496185</v>
      </c>
      <c r="H57">
        <v>30.9</v>
      </c>
      <c r="I57">
        <v>7.69</v>
      </c>
      <c r="J57">
        <v>773</v>
      </c>
    </row>
    <row r="58" spans="1:12" x14ac:dyDescent="0.2">
      <c r="A58">
        <v>15</v>
      </c>
      <c r="B58">
        <v>1</v>
      </c>
      <c r="C58" t="str">
        <f t="shared" si="1"/>
        <v>F1-15</v>
      </c>
      <c r="D58" s="1">
        <v>45791.709722222222</v>
      </c>
      <c r="E58" s="1">
        <v>45791.754861111112</v>
      </c>
      <c r="F58" s="1">
        <f t="shared" si="2"/>
        <v>45791.732291666667</v>
      </c>
      <c r="G58">
        <f t="shared" si="3"/>
        <v>1.8989583333313931</v>
      </c>
      <c r="L58">
        <f>VLOOKUP(sampling!C58,fe_plate_1!$C$2:$G$17,5,FALSE)</f>
        <v>3.1280000000000037</v>
      </c>
    </row>
    <row r="59" spans="1:12" x14ac:dyDescent="0.2">
      <c r="A59">
        <v>15</v>
      </c>
      <c r="B59">
        <v>2</v>
      </c>
      <c r="C59" t="str">
        <f t="shared" si="1"/>
        <v>F2-15</v>
      </c>
      <c r="D59" s="1">
        <v>45791.709722222222</v>
      </c>
      <c r="E59" s="1">
        <v>45791.754861111112</v>
      </c>
      <c r="F59" s="1">
        <f t="shared" si="2"/>
        <v>45791.732291666667</v>
      </c>
      <c r="G59">
        <f t="shared" si="3"/>
        <v>1.8989583333313931</v>
      </c>
      <c r="L59">
        <f>VLOOKUP(sampling!C59,fe_plate_1!$C$2:$G$17,5,FALSE)</f>
        <v>-0.27549999999999741</v>
      </c>
    </row>
    <row r="60" spans="1:12" x14ac:dyDescent="0.2">
      <c r="A60">
        <v>15</v>
      </c>
      <c r="B60">
        <v>3</v>
      </c>
      <c r="C60" t="str">
        <f t="shared" si="1"/>
        <v>F3-15</v>
      </c>
      <c r="D60" s="1">
        <v>45791.709722222222</v>
      </c>
      <c r="E60" s="1">
        <v>45791.754861111112</v>
      </c>
      <c r="F60" s="1">
        <f t="shared" si="2"/>
        <v>45791.732291666667</v>
      </c>
      <c r="G60">
        <f t="shared" si="3"/>
        <v>1.8892361111138598</v>
      </c>
      <c r="L60">
        <f>VLOOKUP(sampling!C60,fe_plate_1!$C$2:$G$17,5,FALSE)</f>
        <v>-3.6789999999999985</v>
      </c>
    </row>
    <row r="61" spans="1:12" x14ac:dyDescent="0.2">
      <c r="A61">
        <v>15</v>
      </c>
      <c r="B61">
        <v>4</v>
      </c>
      <c r="C61" t="str">
        <f t="shared" si="1"/>
        <v>F4-15</v>
      </c>
      <c r="D61" s="1">
        <v>45791.709722222222</v>
      </c>
      <c r="E61" s="1">
        <v>45791.754861111112</v>
      </c>
      <c r="F61" s="1">
        <f t="shared" si="2"/>
        <v>45791.732291666667</v>
      </c>
      <c r="G61">
        <f t="shared" si="3"/>
        <v>1.8892361111138598</v>
      </c>
      <c r="L61">
        <f>VLOOKUP(sampling!C61,fe_plate_1!$C$2:$G$17,5,FALSE)</f>
        <v>-4.3596999999999966</v>
      </c>
    </row>
    <row r="62" spans="1:12" x14ac:dyDescent="0.2">
      <c r="A62">
        <v>16</v>
      </c>
      <c r="B62">
        <v>1</v>
      </c>
      <c r="C62" t="str">
        <f t="shared" si="1"/>
        <v>F1-16</v>
      </c>
      <c r="D62" s="1">
        <v>45791.758333333331</v>
      </c>
      <c r="E62" s="1">
        <v>45792.348611111112</v>
      </c>
      <c r="F62" s="1">
        <f t="shared" si="2"/>
        <v>45792.053472222222</v>
      </c>
      <c r="G62">
        <f t="shared" si="3"/>
        <v>2.2201388888861402</v>
      </c>
    </row>
    <row r="63" spans="1:12" x14ac:dyDescent="0.2">
      <c r="A63">
        <v>16</v>
      </c>
      <c r="B63">
        <v>2</v>
      </c>
      <c r="C63" t="str">
        <f t="shared" si="1"/>
        <v>F2-16</v>
      </c>
      <c r="D63" s="1">
        <v>45791.758333333331</v>
      </c>
      <c r="E63" s="1">
        <v>45792.348611111112</v>
      </c>
      <c r="F63" s="1">
        <f t="shared" si="2"/>
        <v>45792.053472222222</v>
      </c>
      <c r="G63">
        <f t="shared" si="3"/>
        <v>2.2201388888861402</v>
      </c>
    </row>
    <row r="64" spans="1:12" x14ac:dyDescent="0.2">
      <c r="A64">
        <v>16</v>
      </c>
      <c r="B64">
        <v>3</v>
      </c>
      <c r="C64" t="str">
        <f t="shared" si="1"/>
        <v>F3-16</v>
      </c>
      <c r="D64" s="1">
        <v>45791.758333333331</v>
      </c>
      <c r="E64" s="1">
        <v>45792.348611111112</v>
      </c>
      <c r="F64" s="1">
        <f t="shared" si="2"/>
        <v>45792.053472222222</v>
      </c>
      <c r="G64">
        <f t="shared" si="3"/>
        <v>2.2104166666686069</v>
      </c>
    </row>
    <row r="65" spans="1:12" x14ac:dyDescent="0.2">
      <c r="A65">
        <v>16</v>
      </c>
      <c r="B65">
        <v>4</v>
      </c>
      <c r="C65" t="str">
        <f t="shared" si="1"/>
        <v>F4-16</v>
      </c>
      <c r="D65" s="1">
        <v>45791.758333333331</v>
      </c>
      <c r="E65" s="1">
        <v>45792.348611111112</v>
      </c>
      <c r="F65" s="1">
        <f t="shared" si="2"/>
        <v>45792.053472222222</v>
      </c>
      <c r="G65">
        <f t="shared" si="3"/>
        <v>2.2104166666686069</v>
      </c>
    </row>
    <row r="66" spans="1:12" x14ac:dyDescent="0.2">
      <c r="A66">
        <v>17</v>
      </c>
      <c r="B66">
        <v>1</v>
      </c>
      <c r="C66" t="str">
        <f t="shared" si="1"/>
        <v>F1-17</v>
      </c>
      <c r="D66" s="1">
        <v>45792.350694444445</v>
      </c>
      <c r="E66" s="1">
        <v>45792.392361111109</v>
      </c>
      <c r="F66" s="1">
        <f t="shared" si="2"/>
        <v>45792.371527777781</v>
      </c>
      <c r="G66">
        <f t="shared" ref="G66:G129" si="4" xml:space="preserve"> F66-IF(OR(B66=1,B66=2),$M$2,$M$3)</f>
        <v>2.5381944444452529</v>
      </c>
      <c r="H66">
        <v>33.5</v>
      </c>
      <c r="K66">
        <f>VLOOKUP(sampling!C66,standard_curve_plate_1!$C$2:$G$17,5,FALSE)</f>
        <v>-0.7564229999999994</v>
      </c>
    </row>
    <row r="67" spans="1:12" x14ac:dyDescent="0.2">
      <c r="A67">
        <v>17</v>
      </c>
      <c r="B67">
        <v>2</v>
      </c>
      <c r="C67" t="str">
        <f t="shared" ref="C67:C130" si="5">_xlfn.CONCAT("F",B67,"-",A67)</f>
        <v>F2-17</v>
      </c>
      <c r="D67" s="1">
        <v>45792.350694444445</v>
      </c>
      <c r="E67" s="1">
        <v>45792.392361111109</v>
      </c>
      <c r="F67" s="1">
        <f t="shared" ref="F67:F130" si="6">(E67-D67)/2+D67</f>
        <v>45792.371527777781</v>
      </c>
      <c r="G67">
        <f t="shared" si="4"/>
        <v>2.5381944444452529</v>
      </c>
      <c r="H67">
        <v>35.299999999999997</v>
      </c>
      <c r="K67">
        <f>VLOOKUP(sampling!C67,standard_curve_plate_1!$C$2:$G$17,5,FALSE)</f>
        <v>-1.9629499999999744E-2</v>
      </c>
    </row>
    <row r="68" spans="1:12" x14ac:dyDescent="0.2">
      <c r="A68">
        <v>17</v>
      </c>
      <c r="B68">
        <v>3</v>
      </c>
      <c r="C68" t="str">
        <f t="shared" si="5"/>
        <v>F3-17</v>
      </c>
      <c r="D68" s="1">
        <v>45792.350694444445</v>
      </c>
      <c r="E68" s="1">
        <v>45792.392361111109</v>
      </c>
      <c r="F68" s="1">
        <f t="shared" si="6"/>
        <v>45792.371527777781</v>
      </c>
      <c r="G68">
        <f t="shared" si="4"/>
        <v>2.5284722222277196</v>
      </c>
      <c r="H68">
        <v>34.799999999999997</v>
      </c>
      <c r="K68">
        <f>VLOOKUP(sampling!C68,standard_curve_plate_1!$C$2:$G$17,5,FALSE)</f>
        <v>-0.53218149999999964</v>
      </c>
    </row>
    <row r="69" spans="1:12" x14ac:dyDescent="0.2">
      <c r="A69">
        <v>17</v>
      </c>
      <c r="B69">
        <v>4</v>
      </c>
      <c r="C69" t="str">
        <f t="shared" si="5"/>
        <v>F4-17</v>
      </c>
      <c r="D69" s="1">
        <v>45792.350694444445</v>
      </c>
      <c r="E69" s="1">
        <v>45792.392361111109</v>
      </c>
      <c r="F69" s="1">
        <f t="shared" si="6"/>
        <v>45792.371527777781</v>
      </c>
      <c r="G69">
        <f t="shared" si="4"/>
        <v>2.5284722222277196</v>
      </c>
      <c r="H69">
        <v>33.299999999999997</v>
      </c>
      <c r="K69">
        <f>VLOOKUP(sampling!C69,standard_curve_plate_1!$C$2:$G$17,5,FALSE)</f>
        <v>-0.40404349999999978</v>
      </c>
    </row>
    <row r="70" spans="1:12" x14ac:dyDescent="0.2">
      <c r="A70">
        <v>18</v>
      </c>
      <c r="B70">
        <v>1</v>
      </c>
      <c r="C70" t="str">
        <f t="shared" si="5"/>
        <v>F1-18</v>
      </c>
      <c r="D70" s="1">
        <v>45792.455555555556</v>
      </c>
      <c r="E70" s="1">
        <v>45792.497916666667</v>
      </c>
      <c r="F70" s="1">
        <f t="shared" si="6"/>
        <v>45792.476736111115</v>
      </c>
      <c r="G70">
        <f t="shared" si="4"/>
        <v>2.6434027777795563</v>
      </c>
      <c r="K70">
        <f>VLOOKUP(sampling!C70,standard_curve_plate_1!$C$2:$G$17,5,FALSE)</f>
        <v>-0.50014699999999923</v>
      </c>
    </row>
    <row r="71" spans="1:12" x14ac:dyDescent="0.2">
      <c r="A71">
        <v>18</v>
      </c>
      <c r="B71">
        <v>2</v>
      </c>
      <c r="C71" t="str">
        <f t="shared" si="5"/>
        <v>F2-18</v>
      </c>
      <c r="D71" s="1">
        <v>45792.455555555556</v>
      </c>
      <c r="E71" s="1">
        <v>45792.497916666667</v>
      </c>
      <c r="F71" s="1">
        <f t="shared" si="6"/>
        <v>45792.476736111115</v>
      </c>
      <c r="G71">
        <f t="shared" si="4"/>
        <v>2.6434027777795563</v>
      </c>
      <c r="K71">
        <f>VLOOKUP(sampling!C71,standard_curve_plate_1!$C$2:$G$17,5,FALSE)</f>
        <v>-0.62828499999999954</v>
      </c>
    </row>
    <row r="72" spans="1:12" x14ac:dyDescent="0.2">
      <c r="A72">
        <v>18</v>
      </c>
      <c r="B72">
        <v>3</v>
      </c>
      <c r="C72" t="str">
        <f t="shared" si="5"/>
        <v>F3-18</v>
      </c>
      <c r="D72" s="1">
        <v>45792.455555555556</v>
      </c>
      <c r="E72" s="1">
        <v>45792.497916666667</v>
      </c>
      <c r="F72" s="1">
        <f t="shared" si="6"/>
        <v>45792.476736111115</v>
      </c>
      <c r="G72">
        <f t="shared" si="4"/>
        <v>2.6336805555620231</v>
      </c>
      <c r="K72">
        <f>VLOOKUP(sampling!C72,standard_curve_plate_1!$C$2:$G$17,5,FALSE)</f>
        <v>-0.27590549999999947</v>
      </c>
    </row>
    <row r="73" spans="1:12" x14ac:dyDescent="0.2">
      <c r="A73">
        <v>18</v>
      </c>
      <c r="B73">
        <v>4</v>
      </c>
      <c r="C73" t="str">
        <f t="shared" si="5"/>
        <v>F4-18</v>
      </c>
      <c r="D73" s="1">
        <v>45792.455555555556</v>
      </c>
      <c r="E73" s="1">
        <v>45792.497916666667</v>
      </c>
      <c r="F73" s="1">
        <f t="shared" si="6"/>
        <v>45792.476736111115</v>
      </c>
      <c r="G73">
        <f t="shared" si="4"/>
        <v>2.6336805555620231</v>
      </c>
    </row>
    <row r="74" spans="1:12" x14ac:dyDescent="0.2">
      <c r="A74">
        <v>19</v>
      </c>
      <c r="B74">
        <v>1</v>
      </c>
      <c r="C74" t="str">
        <f t="shared" si="5"/>
        <v>F1-19</v>
      </c>
      <c r="D74" s="1">
        <v>45792.498611111114</v>
      </c>
      <c r="E74" s="1">
        <v>45792.660416666666</v>
      </c>
      <c r="F74" s="1">
        <f t="shared" si="6"/>
        <v>45792.579513888893</v>
      </c>
      <c r="G74">
        <f t="shared" si="4"/>
        <v>2.7461805555576575</v>
      </c>
    </row>
    <row r="75" spans="1:12" x14ac:dyDescent="0.2">
      <c r="A75">
        <v>19</v>
      </c>
      <c r="B75">
        <v>2</v>
      </c>
      <c r="C75" t="str">
        <f t="shared" si="5"/>
        <v>F2-19</v>
      </c>
      <c r="D75" s="1">
        <v>45792.498611111114</v>
      </c>
      <c r="E75" s="1">
        <v>45792.660416666666</v>
      </c>
      <c r="F75" s="1">
        <f t="shared" si="6"/>
        <v>45792.579513888893</v>
      </c>
      <c r="G75">
        <f t="shared" si="4"/>
        <v>2.7461805555576575</v>
      </c>
    </row>
    <row r="76" spans="1:12" x14ac:dyDescent="0.2">
      <c r="A76">
        <v>19</v>
      </c>
      <c r="B76">
        <v>3</v>
      </c>
      <c r="C76" t="str">
        <f t="shared" si="5"/>
        <v>F3-19</v>
      </c>
      <c r="D76" s="1">
        <v>45792.498611111114</v>
      </c>
      <c r="E76" s="1">
        <v>45792.660416666666</v>
      </c>
      <c r="F76" s="1">
        <f t="shared" si="6"/>
        <v>45792.579513888893</v>
      </c>
      <c r="G76">
        <f t="shared" si="4"/>
        <v>2.7364583333401242</v>
      </c>
    </row>
    <row r="77" spans="1:12" x14ac:dyDescent="0.2">
      <c r="A77">
        <v>19</v>
      </c>
      <c r="B77">
        <v>4</v>
      </c>
      <c r="C77" t="str">
        <f t="shared" si="5"/>
        <v>F4-19</v>
      </c>
      <c r="D77" s="1">
        <v>45792.498611111114</v>
      </c>
      <c r="E77" s="1">
        <v>45792.660416666666</v>
      </c>
      <c r="F77" s="1">
        <f t="shared" si="6"/>
        <v>45792.579513888893</v>
      </c>
      <c r="G77">
        <f t="shared" si="4"/>
        <v>2.7364583333401242</v>
      </c>
    </row>
    <row r="78" spans="1:12" x14ac:dyDescent="0.2">
      <c r="A78">
        <v>20</v>
      </c>
      <c r="B78">
        <v>1</v>
      </c>
      <c r="C78" t="str">
        <f t="shared" si="5"/>
        <v>F1-20</v>
      </c>
      <c r="D78" s="1">
        <v>45792.662499999999</v>
      </c>
      <c r="E78" s="1">
        <v>45792.718055555553</v>
      </c>
      <c r="F78" s="1">
        <f t="shared" si="6"/>
        <v>45792.690277777772</v>
      </c>
      <c r="G78">
        <f t="shared" si="4"/>
        <v>2.8569444444365217</v>
      </c>
      <c r="L78">
        <f>VLOOKUP(sampling!C78,fe_plate_1!$C$2:$G$17,5,FALSE)</f>
        <v>11.977100000000004</v>
      </c>
    </row>
    <row r="79" spans="1:12" x14ac:dyDescent="0.2">
      <c r="A79">
        <v>20</v>
      </c>
      <c r="B79">
        <v>2</v>
      </c>
      <c r="C79" t="str">
        <f t="shared" si="5"/>
        <v>F2-20</v>
      </c>
      <c r="D79" s="1">
        <v>45792.662499999999</v>
      </c>
      <c r="E79" s="1">
        <v>45792.718055555553</v>
      </c>
      <c r="F79" s="1">
        <f t="shared" si="6"/>
        <v>45792.690277777772</v>
      </c>
      <c r="G79">
        <f t="shared" si="4"/>
        <v>2.8569444444365217</v>
      </c>
      <c r="L79">
        <f>VLOOKUP(sampling!C79,fe_plate_1!$C$2:$G$17,5,FALSE)</f>
        <v>11.296400000000002</v>
      </c>
    </row>
    <row r="80" spans="1:12" x14ac:dyDescent="0.2">
      <c r="A80">
        <v>20</v>
      </c>
      <c r="B80">
        <v>3</v>
      </c>
      <c r="C80" t="str">
        <f t="shared" si="5"/>
        <v>F3-20</v>
      </c>
      <c r="D80" s="1">
        <v>45792.662499999999</v>
      </c>
      <c r="E80" s="1">
        <v>45792.718055555553</v>
      </c>
      <c r="F80" s="1">
        <f t="shared" si="6"/>
        <v>45792.690277777772</v>
      </c>
      <c r="G80">
        <f t="shared" si="4"/>
        <v>2.8472222222189885</v>
      </c>
      <c r="L80">
        <f>VLOOKUP(sampling!C80,fe_plate_1!$C$2:$G$17,5,FALSE)</f>
        <v>2.447300000000002</v>
      </c>
    </row>
    <row r="81" spans="1:12" x14ac:dyDescent="0.2">
      <c r="A81">
        <v>20</v>
      </c>
      <c r="B81">
        <v>4</v>
      </c>
      <c r="C81" t="str">
        <f t="shared" si="5"/>
        <v>F4-20</v>
      </c>
      <c r="D81" s="1">
        <v>45792.662499999999</v>
      </c>
      <c r="E81" s="1">
        <v>45792.718055555553</v>
      </c>
      <c r="F81" s="1">
        <f t="shared" si="6"/>
        <v>45792.690277777772</v>
      </c>
      <c r="G81">
        <f t="shared" si="4"/>
        <v>2.8472222222189885</v>
      </c>
      <c r="L81">
        <f>VLOOKUP(sampling!C81,fe_plate_1!$C$2:$G$17,5,FALSE)</f>
        <v>3.8086999999999982</v>
      </c>
    </row>
    <row r="82" spans="1:12" x14ac:dyDescent="0.2">
      <c r="A82">
        <v>21</v>
      </c>
      <c r="B82">
        <v>1</v>
      </c>
      <c r="C82" t="str">
        <f t="shared" si="5"/>
        <v>F1-21</v>
      </c>
      <c r="D82" s="1">
        <v>45792.724305555559</v>
      </c>
      <c r="E82" s="1">
        <v>45792.767361111109</v>
      </c>
      <c r="F82" s="1">
        <f t="shared" si="6"/>
        <v>45792.745833333334</v>
      </c>
      <c r="G82">
        <f t="shared" si="4"/>
        <v>2.9124999999985448</v>
      </c>
      <c r="H82">
        <v>34</v>
      </c>
      <c r="I82">
        <v>7.77</v>
      </c>
      <c r="J82">
        <v>1063</v>
      </c>
    </row>
    <row r="83" spans="1:12" x14ac:dyDescent="0.2">
      <c r="A83">
        <v>21</v>
      </c>
      <c r="B83">
        <v>2</v>
      </c>
      <c r="C83" t="str">
        <f t="shared" si="5"/>
        <v>F2-21</v>
      </c>
      <c r="D83" s="1">
        <v>45792.724305555559</v>
      </c>
      <c r="E83" s="1">
        <v>45792.767361111109</v>
      </c>
      <c r="F83" s="1">
        <f t="shared" si="6"/>
        <v>45792.745833333334</v>
      </c>
      <c r="G83">
        <f t="shared" si="4"/>
        <v>2.9124999999985448</v>
      </c>
      <c r="H83">
        <v>33.22</v>
      </c>
      <c r="I83">
        <v>7.79</v>
      </c>
      <c r="J83">
        <v>928</v>
      </c>
    </row>
    <row r="84" spans="1:12" x14ac:dyDescent="0.2">
      <c r="A84">
        <v>21</v>
      </c>
      <c r="B84">
        <v>3</v>
      </c>
      <c r="C84" t="str">
        <f t="shared" si="5"/>
        <v>F3-21</v>
      </c>
      <c r="D84" s="1">
        <v>45792.724305555559</v>
      </c>
      <c r="E84" s="1">
        <v>45792.767361111109</v>
      </c>
      <c r="F84" s="1">
        <f t="shared" si="6"/>
        <v>45792.745833333334</v>
      </c>
      <c r="G84">
        <f t="shared" si="4"/>
        <v>2.9027777777810115</v>
      </c>
      <c r="H84">
        <v>34.83</v>
      </c>
      <c r="I84">
        <v>7.8</v>
      </c>
      <c r="J84">
        <v>867</v>
      </c>
    </row>
    <row r="85" spans="1:12" x14ac:dyDescent="0.2">
      <c r="A85">
        <v>21</v>
      </c>
      <c r="B85">
        <v>4</v>
      </c>
      <c r="C85" t="str">
        <f t="shared" si="5"/>
        <v>F4-21</v>
      </c>
      <c r="D85" s="1">
        <v>45792.724305555559</v>
      </c>
      <c r="E85" s="1">
        <v>45792.767361111109</v>
      </c>
      <c r="F85" s="1">
        <f t="shared" si="6"/>
        <v>45792.745833333334</v>
      </c>
      <c r="G85">
        <f t="shared" si="4"/>
        <v>2.9027777777810115</v>
      </c>
      <c r="H85">
        <v>33.4</v>
      </c>
      <c r="I85">
        <v>7.7</v>
      </c>
      <c r="J85">
        <v>962</v>
      </c>
    </row>
    <row r="86" spans="1:12" x14ac:dyDescent="0.2">
      <c r="A86">
        <v>22</v>
      </c>
      <c r="B86">
        <v>1</v>
      </c>
      <c r="C86" t="str">
        <f t="shared" si="5"/>
        <v>F1-22</v>
      </c>
      <c r="D86" s="1">
        <v>45792.769444444442</v>
      </c>
      <c r="E86" s="1">
        <v>45793.347222222219</v>
      </c>
      <c r="F86" s="1">
        <f t="shared" si="6"/>
        <v>45793.058333333334</v>
      </c>
      <c r="G86">
        <f t="shared" si="4"/>
        <v>3.2249999999985448</v>
      </c>
    </row>
    <row r="87" spans="1:12" x14ac:dyDescent="0.2">
      <c r="A87">
        <v>22</v>
      </c>
      <c r="B87">
        <v>2</v>
      </c>
      <c r="C87" t="str">
        <f t="shared" si="5"/>
        <v>F2-22</v>
      </c>
      <c r="D87" s="1">
        <v>45792.769444444442</v>
      </c>
      <c r="E87" s="1">
        <v>45793.347222222219</v>
      </c>
      <c r="F87" s="1">
        <f t="shared" si="6"/>
        <v>45793.058333333334</v>
      </c>
      <c r="G87">
        <f t="shared" si="4"/>
        <v>3.2249999999985448</v>
      </c>
    </row>
    <row r="88" spans="1:12" x14ac:dyDescent="0.2">
      <c r="A88">
        <v>22</v>
      </c>
      <c r="B88">
        <v>3</v>
      </c>
      <c r="C88" t="str">
        <f t="shared" si="5"/>
        <v>F3-22</v>
      </c>
      <c r="D88" s="1">
        <v>45792.769444444442</v>
      </c>
      <c r="E88" s="1">
        <v>45793.347222222219</v>
      </c>
      <c r="F88" s="1">
        <f t="shared" si="6"/>
        <v>45793.058333333334</v>
      </c>
      <c r="G88">
        <f t="shared" si="4"/>
        <v>3.2152777777810115</v>
      </c>
    </row>
    <row r="89" spans="1:12" x14ac:dyDescent="0.2">
      <c r="A89">
        <v>22</v>
      </c>
      <c r="B89">
        <v>4</v>
      </c>
      <c r="C89" t="str">
        <f t="shared" si="5"/>
        <v>F4-22</v>
      </c>
      <c r="D89" s="1">
        <v>45792.769444444442</v>
      </c>
      <c r="E89" s="1">
        <v>45793.347222222219</v>
      </c>
      <c r="F89" s="1">
        <f t="shared" si="6"/>
        <v>45793.058333333334</v>
      </c>
      <c r="G89">
        <f t="shared" si="4"/>
        <v>3.2152777777810115</v>
      </c>
    </row>
    <row r="90" spans="1:12" x14ac:dyDescent="0.2">
      <c r="A90">
        <v>23</v>
      </c>
      <c r="B90" s="2">
        <v>1</v>
      </c>
      <c r="C90" t="str">
        <f t="shared" si="5"/>
        <v>F1-23</v>
      </c>
      <c r="D90" s="1">
        <v>45793.35</v>
      </c>
      <c r="E90" s="1">
        <v>45793.395833333336</v>
      </c>
      <c r="F90" s="1">
        <f t="shared" si="6"/>
        <v>45793.372916666667</v>
      </c>
      <c r="G90">
        <f t="shared" si="4"/>
        <v>3.5395833333313931</v>
      </c>
      <c r="K90">
        <f>VLOOKUP(sampling!C90,standard_curve_plate_3!$C$2:$G$49,5,FALSE)</f>
        <v>0.78506799999999988</v>
      </c>
    </row>
    <row r="91" spans="1:12" x14ac:dyDescent="0.2">
      <c r="A91">
        <v>23</v>
      </c>
      <c r="B91" s="2">
        <v>2</v>
      </c>
      <c r="C91" t="str">
        <f t="shared" si="5"/>
        <v>F2-23</v>
      </c>
      <c r="D91" s="1">
        <v>45793.35</v>
      </c>
      <c r="E91" s="1">
        <v>45793.395833333336</v>
      </c>
      <c r="F91" s="1">
        <f t="shared" si="6"/>
        <v>45793.372916666667</v>
      </c>
      <c r="G91">
        <f t="shared" si="4"/>
        <v>3.5395833333313931</v>
      </c>
      <c r="K91">
        <f>VLOOKUP(sampling!C91,standard_curve_plate_3!$C$2:$G$49,5,FALSE)</f>
        <v>-0.48492999999999942</v>
      </c>
    </row>
    <row r="92" spans="1:12" x14ac:dyDescent="0.2">
      <c r="A92">
        <v>23</v>
      </c>
      <c r="B92" s="2">
        <v>3</v>
      </c>
      <c r="C92" t="str">
        <f t="shared" si="5"/>
        <v>F3-23</v>
      </c>
      <c r="D92" s="1">
        <v>45793.35</v>
      </c>
      <c r="E92" s="1">
        <v>45793.395833333336</v>
      </c>
      <c r="F92" s="1">
        <f t="shared" si="6"/>
        <v>45793.372916666667</v>
      </c>
      <c r="G92">
        <f t="shared" si="4"/>
        <v>3.5298611111138598</v>
      </c>
      <c r="K92">
        <f>VLOOKUP(sampling!C92,standard_curve_plate_3!$C$2:$G$49,5,FALSE)</f>
        <v>-0.28440399999999988</v>
      </c>
    </row>
    <row r="93" spans="1:12" x14ac:dyDescent="0.2">
      <c r="A93">
        <v>23</v>
      </c>
      <c r="B93" s="2">
        <v>4</v>
      </c>
      <c r="C93" t="str">
        <f t="shared" si="5"/>
        <v>F4-23</v>
      </c>
      <c r="D93" s="1">
        <v>45793.35</v>
      </c>
      <c r="E93" s="1">
        <v>45793.395833333336</v>
      </c>
      <c r="F93" s="1">
        <f t="shared" si="6"/>
        <v>45793.372916666667</v>
      </c>
      <c r="G93">
        <f t="shared" si="4"/>
        <v>3.5298611111138598</v>
      </c>
      <c r="K93">
        <f>VLOOKUP(sampling!C93,standard_curve_plate_3!$C$2:$G$49,5,FALSE)</f>
        <v>0.31717400000000007</v>
      </c>
    </row>
    <row r="94" spans="1:12" x14ac:dyDescent="0.2">
      <c r="A94">
        <v>24</v>
      </c>
      <c r="B94" s="2">
        <v>1</v>
      </c>
      <c r="C94" t="str">
        <f t="shared" si="5"/>
        <v>F1-24</v>
      </c>
      <c r="D94" s="1">
        <v>45793.463194444441</v>
      </c>
      <c r="E94" s="1">
        <v>45793.551388888889</v>
      </c>
      <c r="F94" s="1">
        <f t="shared" si="6"/>
        <v>45793.507291666669</v>
      </c>
      <c r="G94">
        <f t="shared" si="4"/>
        <v>3.6739583333328483</v>
      </c>
    </row>
    <row r="95" spans="1:12" x14ac:dyDescent="0.2">
      <c r="A95">
        <v>24</v>
      </c>
      <c r="B95" s="2">
        <v>2</v>
      </c>
      <c r="C95" t="str">
        <f t="shared" si="5"/>
        <v>F2-24</v>
      </c>
      <c r="D95" s="1">
        <v>45793.463194444441</v>
      </c>
      <c r="E95" s="1">
        <v>45793.551388888889</v>
      </c>
      <c r="F95" s="1">
        <f t="shared" si="6"/>
        <v>45793.507291666669</v>
      </c>
      <c r="G95">
        <f t="shared" si="4"/>
        <v>3.6739583333328483</v>
      </c>
    </row>
    <row r="96" spans="1:12" x14ac:dyDescent="0.2">
      <c r="A96">
        <v>24</v>
      </c>
      <c r="B96" s="2">
        <v>3</v>
      </c>
      <c r="C96" t="str">
        <f t="shared" si="5"/>
        <v>F3-24</v>
      </c>
      <c r="D96" s="1">
        <v>45793.463194444441</v>
      </c>
      <c r="E96" s="1">
        <v>45793.551388888889</v>
      </c>
      <c r="F96" s="1">
        <f t="shared" si="6"/>
        <v>45793.507291666669</v>
      </c>
      <c r="G96">
        <f t="shared" si="4"/>
        <v>3.664236111115315</v>
      </c>
    </row>
    <row r="97" spans="1:12" x14ac:dyDescent="0.2">
      <c r="A97">
        <v>24</v>
      </c>
      <c r="B97" s="2">
        <v>4</v>
      </c>
      <c r="C97" t="str">
        <f t="shared" si="5"/>
        <v>F4-24</v>
      </c>
      <c r="D97" s="1">
        <v>45793.463194444441</v>
      </c>
      <c r="E97" s="1">
        <v>45793.551388888889</v>
      </c>
      <c r="F97" s="1">
        <f t="shared" si="6"/>
        <v>45793.507291666669</v>
      </c>
      <c r="G97">
        <f t="shared" si="4"/>
        <v>3.664236111115315</v>
      </c>
    </row>
    <row r="98" spans="1:12" x14ac:dyDescent="0.2">
      <c r="A98">
        <v>25</v>
      </c>
      <c r="B98" s="2">
        <v>1</v>
      </c>
      <c r="C98" t="str">
        <f t="shared" si="5"/>
        <v>F1-25</v>
      </c>
      <c r="D98" s="1">
        <v>45793.552777777775</v>
      </c>
      <c r="E98" s="1">
        <v>45793.567361111112</v>
      </c>
      <c r="F98" s="1">
        <f t="shared" si="6"/>
        <v>45793.560069444444</v>
      </c>
      <c r="G98">
        <f t="shared" si="4"/>
        <v>3.726736111108039</v>
      </c>
      <c r="H98">
        <v>32.799999999999997</v>
      </c>
    </row>
    <row r="99" spans="1:12" x14ac:dyDescent="0.2">
      <c r="A99">
        <v>25</v>
      </c>
      <c r="B99" s="2">
        <v>2</v>
      </c>
      <c r="C99" t="str">
        <f t="shared" si="5"/>
        <v>F2-25</v>
      </c>
      <c r="D99" s="1">
        <v>45793.552777777775</v>
      </c>
      <c r="E99" s="1">
        <v>45793.567361111112</v>
      </c>
      <c r="F99" s="1">
        <f t="shared" si="6"/>
        <v>45793.560069444444</v>
      </c>
      <c r="G99">
        <f t="shared" si="4"/>
        <v>3.726736111108039</v>
      </c>
      <c r="H99">
        <v>34.299999999999997</v>
      </c>
    </row>
    <row r="100" spans="1:12" x14ac:dyDescent="0.2">
      <c r="A100">
        <v>25</v>
      </c>
      <c r="B100" s="2">
        <v>3</v>
      </c>
      <c r="C100" t="str">
        <f t="shared" si="5"/>
        <v>F3-25</v>
      </c>
      <c r="D100" s="1">
        <v>45793.552777777775</v>
      </c>
      <c r="E100" s="1">
        <v>45793.567361111112</v>
      </c>
      <c r="F100" s="1">
        <f t="shared" si="6"/>
        <v>45793.560069444444</v>
      </c>
      <c r="G100">
        <f t="shared" si="4"/>
        <v>3.7170138888905058</v>
      </c>
      <c r="H100">
        <v>34.299999999999997</v>
      </c>
    </row>
    <row r="101" spans="1:12" x14ac:dyDescent="0.2">
      <c r="A101">
        <v>25</v>
      </c>
      <c r="B101" s="2">
        <v>4</v>
      </c>
      <c r="C101" t="str">
        <f t="shared" si="5"/>
        <v>F4-25</v>
      </c>
      <c r="D101" s="1">
        <v>45793.552777777775</v>
      </c>
      <c r="E101" s="1">
        <v>45793.567361111112</v>
      </c>
      <c r="F101" s="1">
        <f t="shared" si="6"/>
        <v>45793.560069444444</v>
      </c>
      <c r="G101">
        <f t="shared" si="4"/>
        <v>3.7170138888905058</v>
      </c>
      <c r="H101">
        <v>33.33</v>
      </c>
    </row>
    <row r="102" spans="1:12" x14ac:dyDescent="0.2">
      <c r="A102">
        <v>26</v>
      </c>
      <c r="B102" s="2">
        <v>1</v>
      </c>
      <c r="C102" t="str">
        <f t="shared" si="5"/>
        <v>F1-26</v>
      </c>
      <c r="D102" s="1">
        <v>45793.568055555559</v>
      </c>
      <c r="E102" s="1">
        <v>45793.602083333331</v>
      </c>
      <c r="F102" s="1">
        <f t="shared" si="6"/>
        <v>45793.585069444445</v>
      </c>
      <c r="G102">
        <f t="shared" si="4"/>
        <v>3.7517361111094942</v>
      </c>
      <c r="L102">
        <f>VLOOKUP(sampling!C102,fe_plate_1!$C$2:$G$17,5,FALSE)</f>
        <v>18.103399999999997</v>
      </c>
    </row>
    <row r="103" spans="1:12" x14ac:dyDescent="0.2">
      <c r="A103">
        <v>26</v>
      </c>
      <c r="B103" s="2">
        <v>2</v>
      </c>
      <c r="C103" t="str">
        <f t="shared" si="5"/>
        <v>F2-26</v>
      </c>
      <c r="D103" s="1">
        <v>45793.568055555559</v>
      </c>
      <c r="E103" s="1">
        <v>45793.602083333331</v>
      </c>
      <c r="F103" s="1">
        <f t="shared" si="6"/>
        <v>45793.585069444445</v>
      </c>
      <c r="G103">
        <f t="shared" si="4"/>
        <v>3.7517361111094942</v>
      </c>
      <c r="L103">
        <f>VLOOKUP(sampling!C103,fe_plate_1!$C$2:$G$17,5,FALSE)</f>
        <v>14.019200000000009</v>
      </c>
    </row>
    <row r="104" spans="1:12" x14ac:dyDescent="0.2">
      <c r="A104">
        <v>26</v>
      </c>
      <c r="B104" s="2">
        <v>3</v>
      </c>
      <c r="C104" t="str">
        <f t="shared" si="5"/>
        <v>F3-26</v>
      </c>
      <c r="D104" s="1">
        <v>45793.568055555559</v>
      </c>
      <c r="E104" s="1">
        <v>45793.602083333331</v>
      </c>
      <c r="F104" s="1">
        <f t="shared" si="6"/>
        <v>45793.585069444445</v>
      </c>
      <c r="G104">
        <f t="shared" si="4"/>
        <v>3.742013888891961</v>
      </c>
      <c r="L104">
        <f>VLOOKUP(sampling!C104,fe_plate_1!$C$2:$G$17,5,FALSE)</f>
        <v>-0.95619999999999905</v>
      </c>
    </row>
    <row r="105" spans="1:12" x14ac:dyDescent="0.2">
      <c r="A105">
        <v>26</v>
      </c>
      <c r="B105" s="2">
        <v>4</v>
      </c>
      <c r="C105" t="str">
        <f t="shared" si="5"/>
        <v>F4-26</v>
      </c>
      <c r="D105" s="1">
        <v>45793.568055555559</v>
      </c>
      <c r="E105" s="1">
        <v>45793.602083333331</v>
      </c>
      <c r="F105" s="1">
        <f t="shared" si="6"/>
        <v>45793.585069444445</v>
      </c>
      <c r="G105">
        <f t="shared" si="4"/>
        <v>3.742013888891961</v>
      </c>
      <c r="L105">
        <f>VLOOKUP(sampling!C105,fe_plate_1!$C$2:$G$17,5,FALSE)</f>
        <v>-7.7631999999999977</v>
      </c>
    </row>
    <row r="106" spans="1:12" x14ac:dyDescent="0.2">
      <c r="A106">
        <v>27</v>
      </c>
      <c r="B106" s="2">
        <v>1</v>
      </c>
      <c r="C106" t="str">
        <f t="shared" si="5"/>
        <v>F1-27</v>
      </c>
      <c r="D106" s="1">
        <v>45793.604166666664</v>
      </c>
      <c r="E106" s="1">
        <v>45793.772916666669</v>
      </c>
      <c r="F106" s="1">
        <f t="shared" si="6"/>
        <v>45793.688541666663</v>
      </c>
      <c r="G106">
        <f t="shared" si="4"/>
        <v>3.8552083333270275</v>
      </c>
    </row>
    <row r="107" spans="1:12" x14ac:dyDescent="0.2">
      <c r="A107">
        <v>27</v>
      </c>
      <c r="B107" s="2">
        <v>2</v>
      </c>
      <c r="C107" t="str">
        <f t="shared" si="5"/>
        <v>F2-27</v>
      </c>
      <c r="D107" s="1">
        <v>45793.604166666664</v>
      </c>
      <c r="E107" s="1">
        <v>45793.772916666669</v>
      </c>
      <c r="F107" s="1">
        <f t="shared" si="6"/>
        <v>45793.688541666663</v>
      </c>
      <c r="G107">
        <f t="shared" si="4"/>
        <v>3.8552083333270275</v>
      </c>
    </row>
    <row r="108" spans="1:12" x14ac:dyDescent="0.2">
      <c r="A108">
        <v>27</v>
      </c>
      <c r="B108" s="2">
        <v>3</v>
      </c>
      <c r="C108" t="str">
        <f t="shared" si="5"/>
        <v>F3-27</v>
      </c>
      <c r="D108" s="1">
        <v>45793.604166666664</v>
      </c>
      <c r="E108" s="1">
        <v>45793.772916666669</v>
      </c>
      <c r="F108" s="1">
        <f t="shared" si="6"/>
        <v>45793.688541666663</v>
      </c>
      <c r="G108">
        <f t="shared" si="4"/>
        <v>3.8454861111094942</v>
      </c>
    </row>
    <row r="109" spans="1:12" x14ac:dyDescent="0.2">
      <c r="A109">
        <v>27</v>
      </c>
      <c r="B109" s="2">
        <v>4</v>
      </c>
      <c r="C109" t="str">
        <f t="shared" si="5"/>
        <v>F4-27</v>
      </c>
      <c r="D109" s="1">
        <v>45793.604166666664</v>
      </c>
      <c r="E109" s="1">
        <v>45793.772916666669</v>
      </c>
      <c r="F109" s="1">
        <f t="shared" si="6"/>
        <v>45793.688541666663</v>
      </c>
      <c r="G109">
        <f t="shared" si="4"/>
        <v>3.8454861111094942</v>
      </c>
    </row>
    <row r="110" spans="1:12" x14ac:dyDescent="0.2">
      <c r="A110">
        <v>28</v>
      </c>
      <c r="B110" s="2">
        <v>1</v>
      </c>
      <c r="C110" t="str">
        <f t="shared" si="5"/>
        <v>F1-28</v>
      </c>
      <c r="D110" s="1">
        <v>45793.774305555555</v>
      </c>
      <c r="E110" s="1">
        <v>45794.342361111114</v>
      </c>
      <c r="F110" s="1">
        <f t="shared" si="6"/>
        <v>45794.058333333334</v>
      </c>
      <c r="G110">
        <f t="shared" si="4"/>
        <v>4.2249999999985448</v>
      </c>
      <c r="H110">
        <v>32.56</v>
      </c>
      <c r="K110">
        <f>VLOOKUP(sampling!C110,standard_curve_plate_3!$C$2:$G$80,5,FALSE)</f>
        <v>-0.55177199999999971</v>
      </c>
    </row>
    <row r="111" spans="1:12" x14ac:dyDescent="0.2">
      <c r="A111">
        <v>28</v>
      </c>
      <c r="B111" s="2">
        <v>2</v>
      </c>
      <c r="C111" t="str">
        <f t="shared" si="5"/>
        <v>F2-28</v>
      </c>
      <c r="D111" s="1">
        <v>45793.774305555555</v>
      </c>
      <c r="E111" s="1">
        <v>45794.342361111114</v>
      </c>
      <c r="F111" s="1">
        <f t="shared" si="6"/>
        <v>45794.058333333334</v>
      </c>
      <c r="G111">
        <f t="shared" si="4"/>
        <v>4.2249999999985448</v>
      </c>
      <c r="H111">
        <v>35.409999999999997</v>
      </c>
      <c r="K111">
        <f>VLOOKUP(sampling!C111,standard_curve_plate_3!$C$2:$G$80,5,FALSE)</f>
        <v>-0.61861399999999955</v>
      </c>
    </row>
    <row r="112" spans="1:12" x14ac:dyDescent="0.2">
      <c r="A112">
        <v>28</v>
      </c>
      <c r="B112" s="2">
        <v>3</v>
      </c>
      <c r="C112" t="str">
        <f t="shared" si="5"/>
        <v>F3-28</v>
      </c>
      <c r="D112" s="1">
        <v>45793.774305555555</v>
      </c>
      <c r="E112" s="1">
        <v>45794.342361111114</v>
      </c>
      <c r="F112" s="1">
        <f t="shared" si="6"/>
        <v>45794.058333333334</v>
      </c>
      <c r="G112">
        <f t="shared" si="4"/>
        <v>4.2152777777810115</v>
      </c>
      <c r="H112">
        <v>32.549999999999997</v>
      </c>
      <c r="K112">
        <f>VLOOKUP(sampling!C112,standard_curve_plate_3!$C$2:$G$80,5,FALSE)</f>
        <v>5.931902</v>
      </c>
    </row>
    <row r="113" spans="1:12" x14ac:dyDescent="0.2">
      <c r="A113">
        <v>28</v>
      </c>
      <c r="B113" s="2">
        <v>4</v>
      </c>
      <c r="C113" t="str">
        <f t="shared" si="5"/>
        <v>F4-28</v>
      </c>
      <c r="D113" s="1">
        <v>45793.774305555555</v>
      </c>
      <c r="E113" s="1">
        <v>45794.342361111114</v>
      </c>
      <c r="F113" s="1">
        <f t="shared" si="6"/>
        <v>45794.058333333334</v>
      </c>
      <c r="G113">
        <f t="shared" si="4"/>
        <v>4.2152777777810115</v>
      </c>
      <c r="H113">
        <v>33.909999999999997</v>
      </c>
      <c r="K113">
        <f>VLOOKUP(sampling!C113,standard_curve_plate_3!$C$2:$G$80,5,FALSE)</f>
        <v>4.9961140000000004</v>
      </c>
    </row>
    <row r="114" spans="1:12" x14ac:dyDescent="0.2">
      <c r="A114">
        <v>29</v>
      </c>
      <c r="B114" s="2">
        <v>1</v>
      </c>
      <c r="C114" t="str">
        <f t="shared" si="5"/>
        <v>F1-29</v>
      </c>
      <c r="D114" s="1">
        <v>45794.344444444447</v>
      </c>
      <c r="E114" s="1">
        <v>45794.602083333331</v>
      </c>
      <c r="F114" s="1">
        <f t="shared" si="6"/>
        <v>45794.473263888889</v>
      </c>
      <c r="G114">
        <f t="shared" si="4"/>
        <v>4.6399305555532919</v>
      </c>
      <c r="H114">
        <v>32.6</v>
      </c>
      <c r="I114">
        <v>7.72</v>
      </c>
      <c r="J114">
        <v>1079</v>
      </c>
      <c r="K114">
        <f>VLOOKUP(sampling!C114,standard_curve_plate_3!$C$2:$G$80,5,FALSE)</f>
        <v>4.9805999999999795E-2</v>
      </c>
    </row>
    <row r="115" spans="1:12" x14ac:dyDescent="0.2">
      <c r="A115">
        <v>29</v>
      </c>
      <c r="B115" s="2">
        <v>2</v>
      </c>
      <c r="C115" t="str">
        <f t="shared" si="5"/>
        <v>F2-29</v>
      </c>
      <c r="D115" s="1">
        <v>45794.344444444447</v>
      </c>
      <c r="E115" s="1">
        <v>45794.602083333331</v>
      </c>
      <c r="F115" s="1">
        <f t="shared" si="6"/>
        <v>45794.473263888889</v>
      </c>
      <c r="G115">
        <f t="shared" si="4"/>
        <v>4.6399305555532919</v>
      </c>
      <c r="H115">
        <v>35.5</v>
      </c>
      <c r="I115">
        <v>7.61</v>
      </c>
      <c r="J115">
        <v>955</v>
      </c>
      <c r="K115">
        <f>VLOOKUP(sampling!C115,standard_curve_plate_3!$C$2:$G$49,5,FALSE)</f>
        <v>-0.61861399999999955</v>
      </c>
    </row>
    <row r="116" spans="1:12" x14ac:dyDescent="0.2">
      <c r="A116">
        <v>29</v>
      </c>
      <c r="B116" s="2">
        <v>3</v>
      </c>
      <c r="C116" t="str">
        <f t="shared" si="5"/>
        <v>F3-29</v>
      </c>
      <c r="D116" s="1">
        <v>45794.344444444447</v>
      </c>
      <c r="E116" s="1">
        <v>45794.602083333331</v>
      </c>
      <c r="F116" s="1">
        <f t="shared" si="6"/>
        <v>45794.473263888889</v>
      </c>
      <c r="G116">
        <f t="shared" si="4"/>
        <v>4.6302083333357587</v>
      </c>
      <c r="H116">
        <v>34</v>
      </c>
      <c r="I116">
        <v>7.86</v>
      </c>
      <c r="J116">
        <v>1019</v>
      </c>
      <c r="K116">
        <f>VLOOKUP(sampling!C116,standard_curve_plate_3!$C$2:$G$49,5,FALSE)</f>
        <v>24.580819999999996</v>
      </c>
    </row>
    <row r="117" spans="1:12" x14ac:dyDescent="0.2">
      <c r="A117">
        <v>29</v>
      </c>
      <c r="B117" s="2">
        <v>4</v>
      </c>
      <c r="C117" t="str">
        <f t="shared" si="5"/>
        <v>F4-29</v>
      </c>
      <c r="D117" s="1">
        <v>45794.344444444447</v>
      </c>
      <c r="E117" s="1">
        <v>45794.602083333331</v>
      </c>
      <c r="F117" s="1">
        <f t="shared" si="6"/>
        <v>45794.473263888889</v>
      </c>
      <c r="G117">
        <f t="shared" si="4"/>
        <v>4.6302083333357587</v>
      </c>
      <c r="H117">
        <v>32.700000000000003</v>
      </c>
      <c r="I117">
        <v>7.56</v>
      </c>
      <c r="J117">
        <v>990</v>
      </c>
      <c r="K117">
        <f>VLOOKUP(sampling!C117,standard_curve_plate_3!$C$2:$G$49,5,FALSE)</f>
        <v>33.069754000000003</v>
      </c>
    </row>
    <row r="118" spans="1:12" x14ac:dyDescent="0.2">
      <c r="A118">
        <v>30</v>
      </c>
      <c r="B118" s="2">
        <v>1</v>
      </c>
      <c r="C118" t="str">
        <f t="shared" si="5"/>
        <v>F1-30</v>
      </c>
      <c r="D118" s="1">
        <v>45794.604861111111</v>
      </c>
      <c r="E118" s="1">
        <v>45794.652777777781</v>
      </c>
      <c r="F118" s="1">
        <f t="shared" si="6"/>
        <v>45794.62881944445</v>
      </c>
      <c r="G118">
        <f t="shared" si="4"/>
        <v>4.7954861111138598</v>
      </c>
      <c r="L118">
        <f>VLOOKUP(sampling!C118,fe_plate_1!$C$2:$G$80,5,FALSE)</f>
        <v>20.145500000000002</v>
      </c>
    </row>
    <row r="119" spans="1:12" x14ac:dyDescent="0.2">
      <c r="A119">
        <v>30</v>
      </c>
      <c r="B119" s="2">
        <v>2</v>
      </c>
      <c r="C119" t="str">
        <f t="shared" si="5"/>
        <v>F2-30</v>
      </c>
      <c r="D119" s="1">
        <v>45794.604861111111</v>
      </c>
      <c r="E119" s="1">
        <v>45794.652777777781</v>
      </c>
      <c r="F119" s="1">
        <f t="shared" si="6"/>
        <v>45794.62881944445</v>
      </c>
      <c r="G119">
        <f t="shared" si="4"/>
        <v>4.7954861111138598</v>
      </c>
      <c r="L119">
        <f>VLOOKUP(sampling!C119,fe_plate_1!$C$2:$G$80,5,FALSE)</f>
        <v>28.3139</v>
      </c>
    </row>
    <row r="120" spans="1:12" x14ac:dyDescent="0.2">
      <c r="A120">
        <v>30</v>
      </c>
      <c r="B120" s="2">
        <v>3</v>
      </c>
      <c r="C120" t="str">
        <f t="shared" si="5"/>
        <v>F3-30</v>
      </c>
      <c r="D120" s="1">
        <v>45794.604861111111</v>
      </c>
      <c r="E120" s="1">
        <v>45794.652777777781</v>
      </c>
      <c r="F120" s="1">
        <f t="shared" si="6"/>
        <v>45794.62881944445</v>
      </c>
      <c r="G120">
        <f t="shared" si="4"/>
        <v>4.7857638888963265</v>
      </c>
      <c r="L120">
        <f>VLOOKUP(sampling!C120,fe_plate_1!$C$2:$G$80,5,FALSE)</f>
        <v>-3.6789999999999985</v>
      </c>
    </row>
    <row r="121" spans="1:12" x14ac:dyDescent="0.2">
      <c r="A121">
        <v>30</v>
      </c>
      <c r="B121" s="2">
        <v>4</v>
      </c>
      <c r="C121" t="str">
        <f t="shared" si="5"/>
        <v>F4-30</v>
      </c>
      <c r="D121" s="1">
        <v>45794.604861111111</v>
      </c>
      <c r="E121" s="1">
        <v>45794.652777777781</v>
      </c>
      <c r="F121" s="1">
        <f t="shared" si="6"/>
        <v>45794.62881944445</v>
      </c>
      <c r="G121">
        <f t="shared" si="4"/>
        <v>4.7857638888963265</v>
      </c>
      <c r="L121">
        <f>VLOOKUP(sampling!C121,fe_plate_1!$C$2:$G$80,5,FALSE)</f>
        <v>-5.0403999999999982</v>
      </c>
    </row>
    <row r="122" spans="1:12" x14ac:dyDescent="0.2">
      <c r="A122">
        <v>31</v>
      </c>
      <c r="B122" s="2">
        <v>1</v>
      </c>
      <c r="C122" t="str">
        <f t="shared" si="5"/>
        <v>F1-31</v>
      </c>
      <c r="D122" s="1">
        <v>45794.655555555553</v>
      </c>
      <c r="E122" s="3">
        <v>45794.818749999999</v>
      </c>
      <c r="F122" s="1">
        <f t="shared" si="6"/>
        <v>45794.737152777772</v>
      </c>
      <c r="G122">
        <f t="shared" si="4"/>
        <v>4.9038194444365217</v>
      </c>
      <c r="H122">
        <v>32.200000000000003</v>
      </c>
      <c r="K122">
        <f>VLOOKUP(sampling!C122,standard_curve_plate_3!$C$2:$G$49,5,FALSE)</f>
        <v>-0.48492999999999942</v>
      </c>
    </row>
    <row r="123" spans="1:12" x14ac:dyDescent="0.2">
      <c r="A123">
        <v>31</v>
      </c>
      <c r="B123" s="2">
        <v>2</v>
      </c>
      <c r="C123" t="str">
        <f t="shared" si="5"/>
        <v>F2-31</v>
      </c>
      <c r="D123" s="1">
        <v>45794.655555555553</v>
      </c>
      <c r="E123" s="3">
        <v>45794.818749999999</v>
      </c>
      <c r="F123" s="1">
        <f t="shared" si="6"/>
        <v>45794.737152777772</v>
      </c>
      <c r="G123">
        <f t="shared" si="4"/>
        <v>4.9038194444365217</v>
      </c>
      <c r="H123">
        <v>33.200000000000003</v>
      </c>
      <c r="K123">
        <f>VLOOKUP(sampling!C123,standard_curve_plate_3!$C$2:$G$49,5,FALSE)</f>
        <v>1.5203300000000004</v>
      </c>
    </row>
    <row r="124" spans="1:12" x14ac:dyDescent="0.2">
      <c r="A124">
        <v>31</v>
      </c>
      <c r="B124" s="2">
        <v>3</v>
      </c>
      <c r="C124" t="str">
        <f t="shared" si="5"/>
        <v>F3-31</v>
      </c>
      <c r="D124" s="1">
        <v>45794.655555555553</v>
      </c>
      <c r="E124" s="3">
        <v>45794.818749999999</v>
      </c>
      <c r="F124" s="1">
        <f t="shared" si="6"/>
        <v>45794.737152777772</v>
      </c>
      <c r="G124">
        <f t="shared" si="4"/>
        <v>4.8940972222189885</v>
      </c>
      <c r="H124">
        <v>33.799999999999997</v>
      </c>
      <c r="K124">
        <f>VLOOKUP(sampling!C124,standard_curve_plate_3!$C$2:$G$49,5,FALSE)</f>
        <v>1.5871720000000007</v>
      </c>
    </row>
    <row r="125" spans="1:12" x14ac:dyDescent="0.2">
      <c r="A125">
        <v>31</v>
      </c>
      <c r="B125" s="2">
        <v>4</v>
      </c>
      <c r="C125" t="str">
        <f t="shared" si="5"/>
        <v>F4-31</v>
      </c>
      <c r="D125" s="1">
        <v>45794.655555555553</v>
      </c>
      <c r="E125" s="3">
        <v>45794.818749999999</v>
      </c>
      <c r="F125" s="1">
        <f t="shared" si="6"/>
        <v>45794.737152777772</v>
      </c>
      <c r="G125">
        <f t="shared" si="4"/>
        <v>4.8940972222189885</v>
      </c>
      <c r="H125">
        <v>32.4</v>
      </c>
      <c r="K125">
        <f>VLOOKUP(sampling!C125,standard_curve_plate_3!$C$2:$G$49,5,FALSE)</f>
        <v>1.119278</v>
      </c>
    </row>
    <row r="126" spans="1:12" x14ac:dyDescent="0.2">
      <c r="A126">
        <v>32</v>
      </c>
      <c r="B126" s="2">
        <v>1</v>
      </c>
      <c r="C126" t="str">
        <f t="shared" si="5"/>
        <v>F1-32</v>
      </c>
      <c r="D126" s="3">
        <v>45794.820138888892</v>
      </c>
      <c r="E126" s="1">
        <v>45795.363888888889</v>
      </c>
      <c r="F126" s="1">
        <f t="shared" si="6"/>
        <v>45795.092013888891</v>
      </c>
      <c r="G126">
        <f t="shared" si="4"/>
        <v>5.2586805555547471</v>
      </c>
      <c r="H126">
        <v>32.5</v>
      </c>
      <c r="K126">
        <f>VLOOKUP(sampling!C126,standard_curve_plate_3!$C$2:$G$80,5,FALSE)</f>
        <v>-0.61861399999999955</v>
      </c>
    </row>
    <row r="127" spans="1:12" x14ac:dyDescent="0.2">
      <c r="A127">
        <v>32</v>
      </c>
      <c r="B127" s="2">
        <v>2</v>
      </c>
      <c r="C127" t="str">
        <f t="shared" si="5"/>
        <v>F2-32</v>
      </c>
      <c r="D127" s="3">
        <v>45794.820138888892</v>
      </c>
      <c r="E127" s="1">
        <v>45795.363888888889</v>
      </c>
      <c r="F127" s="1">
        <f t="shared" si="6"/>
        <v>45795.092013888891</v>
      </c>
      <c r="G127">
        <f t="shared" si="4"/>
        <v>5.2586805555547471</v>
      </c>
      <c r="H127">
        <v>33.4</v>
      </c>
      <c r="K127">
        <f>VLOOKUP(sampling!C127,standard_curve_plate_3!$C$2:$G$80,5,FALSE)</f>
        <v>-0.68545599999999984</v>
      </c>
    </row>
    <row r="128" spans="1:12" x14ac:dyDescent="0.2">
      <c r="A128">
        <v>32</v>
      </c>
      <c r="B128" s="2">
        <v>3</v>
      </c>
      <c r="C128" t="str">
        <f t="shared" si="5"/>
        <v>F3-32</v>
      </c>
      <c r="D128" s="3">
        <v>45794.820138888892</v>
      </c>
      <c r="E128" s="1">
        <v>45795.363888888889</v>
      </c>
      <c r="F128" s="1">
        <f t="shared" si="6"/>
        <v>45795.092013888891</v>
      </c>
      <c r="G128">
        <f t="shared" si="4"/>
        <v>5.2489583333372138</v>
      </c>
      <c r="H128">
        <v>33.9</v>
      </c>
      <c r="K128">
        <f>VLOOKUP(sampling!C128,standard_curve_plate_3!$C$2:$G$80,5,FALSE)</f>
        <v>-0.28440399999999988</v>
      </c>
    </row>
    <row r="129" spans="1:12" x14ac:dyDescent="0.2">
      <c r="A129">
        <v>32</v>
      </c>
      <c r="B129" s="2">
        <v>4</v>
      </c>
      <c r="C129" t="str">
        <f t="shared" si="5"/>
        <v>F4-32</v>
      </c>
      <c r="D129" s="3">
        <v>45794.820138888892</v>
      </c>
      <c r="E129" s="1">
        <v>45795.363888888889</v>
      </c>
      <c r="F129" s="1">
        <f t="shared" si="6"/>
        <v>45795.092013888891</v>
      </c>
      <c r="G129">
        <f t="shared" si="4"/>
        <v>5.2489583333372138</v>
      </c>
      <c r="H129">
        <v>32.5</v>
      </c>
      <c r="K129">
        <f>VLOOKUP(sampling!C129,standard_curve_plate_3!$C$2:$G$80,5,FALSE)</f>
        <v>-0.48492999999999942</v>
      </c>
    </row>
    <row r="130" spans="1:12" x14ac:dyDescent="0.2">
      <c r="A130">
        <v>33</v>
      </c>
      <c r="B130" s="2">
        <v>1</v>
      </c>
      <c r="C130" t="str">
        <f t="shared" si="5"/>
        <v>F1-33</v>
      </c>
      <c r="D130" s="3">
        <v>45795.366666666669</v>
      </c>
      <c r="E130" s="1">
        <v>45795.816666666666</v>
      </c>
      <c r="F130" s="1">
        <f t="shared" si="6"/>
        <v>45795.591666666667</v>
      </c>
      <c r="G130">
        <f t="shared" ref="G130:G193" si="7" xml:space="preserve"> F130-IF(OR(B130=1,B130=2),$M$2,$M$3)</f>
        <v>5.7583333333313931</v>
      </c>
      <c r="H130">
        <v>32.299999999999997</v>
      </c>
      <c r="I130">
        <v>7.58</v>
      </c>
      <c r="J130">
        <v>1068</v>
      </c>
      <c r="K130">
        <f>VLOOKUP(sampling!C130,standard_curve_plate_3!$C$2:$G$49,5,FALSE)</f>
        <v>-0.35124600000000017</v>
      </c>
    </row>
    <row r="131" spans="1:12" x14ac:dyDescent="0.2">
      <c r="A131">
        <v>33</v>
      </c>
      <c r="B131" s="2">
        <v>2</v>
      </c>
      <c r="C131" t="str">
        <f t="shared" ref="C131:C194" si="8">_xlfn.CONCAT("F",B131,"-",A131)</f>
        <v>F2-33</v>
      </c>
      <c r="D131" s="3">
        <v>45795.366666666669</v>
      </c>
      <c r="E131" s="1">
        <v>45795.816666666666</v>
      </c>
      <c r="F131" s="1">
        <f t="shared" ref="F131:F194" si="9">(E131-D131)/2+D131</f>
        <v>45795.591666666667</v>
      </c>
      <c r="G131">
        <f t="shared" si="7"/>
        <v>5.7583333333313931</v>
      </c>
      <c r="H131">
        <v>32.9</v>
      </c>
      <c r="I131">
        <v>7.59</v>
      </c>
      <c r="J131">
        <v>870</v>
      </c>
      <c r="K131">
        <f>VLOOKUP(sampling!C131,standard_curve_plate_3!$C$2:$G$49,5,FALSE)</f>
        <v>-0.48492999999999942</v>
      </c>
    </row>
    <row r="132" spans="1:12" x14ac:dyDescent="0.2">
      <c r="A132">
        <v>33</v>
      </c>
      <c r="B132" s="2">
        <v>3</v>
      </c>
      <c r="C132" t="str">
        <f t="shared" si="8"/>
        <v>F3-33</v>
      </c>
      <c r="D132" s="3">
        <v>45795.366666666669</v>
      </c>
      <c r="E132" s="1">
        <v>45795.816666666666</v>
      </c>
      <c r="F132" s="1">
        <f t="shared" si="9"/>
        <v>45795.591666666667</v>
      </c>
      <c r="G132">
        <f t="shared" si="7"/>
        <v>5.7486111111138598</v>
      </c>
      <c r="I132">
        <v>7.51</v>
      </c>
      <c r="J132">
        <v>919</v>
      </c>
      <c r="K132">
        <f>VLOOKUP(sampling!C132,standard_curve_plate_3!$C$2:$G$49,5,FALSE)</f>
        <v>-0.55177199999999971</v>
      </c>
    </row>
    <row r="133" spans="1:12" x14ac:dyDescent="0.2">
      <c r="A133">
        <v>33</v>
      </c>
      <c r="B133" s="2">
        <v>4</v>
      </c>
      <c r="C133" t="str">
        <f t="shared" si="8"/>
        <v>F4-33</v>
      </c>
      <c r="D133" s="3">
        <v>45795.366666666669</v>
      </c>
      <c r="E133" s="1">
        <v>45795.816666666666</v>
      </c>
      <c r="F133" s="1">
        <f t="shared" si="9"/>
        <v>45795.591666666667</v>
      </c>
      <c r="G133">
        <f t="shared" si="7"/>
        <v>5.7486111111138598</v>
      </c>
      <c r="H133">
        <v>33.700000000000003</v>
      </c>
      <c r="I133">
        <v>7.59</v>
      </c>
      <c r="J133">
        <v>910</v>
      </c>
      <c r="K133">
        <f>VLOOKUP(sampling!C133,standard_curve_plate_3!$C$2:$G$49,5,FALSE)</f>
        <v>-0.41808800000000002</v>
      </c>
    </row>
    <row r="134" spans="1:12" x14ac:dyDescent="0.2">
      <c r="A134">
        <v>34</v>
      </c>
      <c r="B134" s="2">
        <v>1</v>
      </c>
      <c r="C134" t="str">
        <f t="shared" si="8"/>
        <v>F1-34</v>
      </c>
      <c r="D134" s="1">
        <v>45795.818055555559</v>
      </c>
      <c r="E134" s="1">
        <v>45796.382638888892</v>
      </c>
      <c r="F134" s="1">
        <f t="shared" si="9"/>
        <v>45796.100347222222</v>
      </c>
      <c r="G134">
        <f t="shared" si="7"/>
        <v>6.2670138888861402</v>
      </c>
      <c r="H134">
        <v>32.299999999999997</v>
      </c>
      <c r="J134">
        <v>914</v>
      </c>
    </row>
    <row r="135" spans="1:12" x14ac:dyDescent="0.2">
      <c r="A135">
        <v>34</v>
      </c>
      <c r="B135" s="2">
        <v>2</v>
      </c>
      <c r="C135" t="str">
        <f t="shared" si="8"/>
        <v>F2-34</v>
      </c>
      <c r="D135" s="1">
        <v>45795.818055555559</v>
      </c>
      <c r="E135" s="1">
        <v>45796.382638888892</v>
      </c>
      <c r="F135" s="1">
        <f t="shared" si="9"/>
        <v>45796.100347222222</v>
      </c>
      <c r="G135">
        <f t="shared" si="7"/>
        <v>6.2670138888861402</v>
      </c>
      <c r="H135">
        <v>33.4</v>
      </c>
      <c r="J135">
        <v>927</v>
      </c>
    </row>
    <row r="136" spans="1:12" x14ac:dyDescent="0.2">
      <c r="A136">
        <v>34</v>
      </c>
      <c r="B136" s="2">
        <v>3</v>
      </c>
      <c r="C136" t="str">
        <f t="shared" si="8"/>
        <v>F3-34</v>
      </c>
      <c r="D136" s="1">
        <v>45795.818055555559</v>
      </c>
      <c r="E136" s="1">
        <v>45796.382638888892</v>
      </c>
      <c r="F136" s="1">
        <f t="shared" si="9"/>
        <v>45796.100347222222</v>
      </c>
      <c r="G136">
        <f t="shared" si="7"/>
        <v>6.2572916666686069</v>
      </c>
      <c r="H136">
        <v>33.5</v>
      </c>
      <c r="J136">
        <v>944</v>
      </c>
    </row>
    <row r="137" spans="1:12" x14ac:dyDescent="0.2">
      <c r="A137">
        <v>34</v>
      </c>
      <c r="B137" s="2">
        <v>4</v>
      </c>
      <c r="C137" t="str">
        <f t="shared" si="8"/>
        <v>F4-34</v>
      </c>
      <c r="D137" s="1">
        <v>45795.818055555559</v>
      </c>
      <c r="E137" s="1">
        <v>45796.382638888892</v>
      </c>
      <c r="F137" s="1">
        <f t="shared" si="9"/>
        <v>45796.100347222222</v>
      </c>
      <c r="G137">
        <f t="shared" si="7"/>
        <v>6.2572916666686069</v>
      </c>
      <c r="H137">
        <v>33.4</v>
      </c>
      <c r="J137">
        <v>1046</v>
      </c>
    </row>
    <row r="138" spans="1:12" x14ac:dyDescent="0.2">
      <c r="A138">
        <v>35</v>
      </c>
      <c r="B138" s="2">
        <v>1</v>
      </c>
      <c r="C138" t="str">
        <f t="shared" si="8"/>
        <v>F1-35</v>
      </c>
      <c r="D138" s="1">
        <v>45796.384027777778</v>
      </c>
      <c r="E138" s="1">
        <v>45796.420138888891</v>
      </c>
      <c r="F138" s="1">
        <f t="shared" si="9"/>
        <v>45796.402083333334</v>
      </c>
      <c r="G138">
        <f t="shared" si="7"/>
        <v>6.5687499999985448</v>
      </c>
      <c r="L138">
        <f>VLOOKUP(sampling!C138,fe_plate_1!$C$2:$G$80,5,FALSE)</f>
        <v>22.187600000000007</v>
      </c>
    </row>
    <row r="139" spans="1:12" x14ac:dyDescent="0.2">
      <c r="A139">
        <v>35</v>
      </c>
      <c r="B139" s="2">
        <v>2</v>
      </c>
      <c r="C139" t="str">
        <f t="shared" si="8"/>
        <v>F2-35</v>
      </c>
      <c r="D139" s="1">
        <v>45796.384027777778</v>
      </c>
      <c r="E139" s="1">
        <v>45796.420138888891</v>
      </c>
      <c r="F139" s="1">
        <f t="shared" si="9"/>
        <v>45796.402083333334</v>
      </c>
      <c r="G139">
        <f t="shared" si="7"/>
        <v>6.5687499999985448</v>
      </c>
      <c r="L139">
        <f>VLOOKUP(sampling!C139,fe_plate_1!$C$2:$G$80,5,FALSE)</f>
        <v>37.163000000000011</v>
      </c>
    </row>
    <row r="140" spans="1:12" x14ac:dyDescent="0.2">
      <c r="A140">
        <v>35</v>
      </c>
      <c r="B140" s="2">
        <v>3</v>
      </c>
      <c r="C140" t="str">
        <f t="shared" si="8"/>
        <v>F3-35</v>
      </c>
      <c r="D140" s="1">
        <v>45796.384027777778</v>
      </c>
      <c r="E140" s="1">
        <v>45796.420138888891</v>
      </c>
      <c r="F140" s="1">
        <f t="shared" si="9"/>
        <v>45796.402083333334</v>
      </c>
      <c r="G140">
        <f t="shared" si="7"/>
        <v>6.5590277777810115</v>
      </c>
      <c r="L140">
        <f>VLOOKUP(sampling!C140,fe_plate_1!$C$2:$G$80,5,FALSE)</f>
        <v>19.4648</v>
      </c>
    </row>
    <row r="141" spans="1:12" x14ac:dyDescent="0.2">
      <c r="A141">
        <v>35</v>
      </c>
      <c r="B141" s="2">
        <v>4</v>
      </c>
      <c r="C141" t="str">
        <f t="shared" si="8"/>
        <v>F4-35</v>
      </c>
      <c r="D141" s="1">
        <v>45796.384027777778</v>
      </c>
      <c r="E141" s="1">
        <v>45796.420138888891</v>
      </c>
      <c r="F141" s="1">
        <f t="shared" si="9"/>
        <v>45796.402083333334</v>
      </c>
      <c r="G141">
        <f t="shared" si="7"/>
        <v>6.5590277777810115</v>
      </c>
      <c r="L141">
        <f>VLOOKUP(sampling!C141,fe_plate_1!$C$2:$G$80,5,FALSE)</f>
        <v>2.7876500000000028</v>
      </c>
    </row>
    <row r="142" spans="1:12" x14ac:dyDescent="0.2">
      <c r="A142">
        <v>36</v>
      </c>
      <c r="B142" s="2">
        <v>1</v>
      </c>
      <c r="C142" t="str">
        <f t="shared" si="8"/>
        <v>F1-36</v>
      </c>
      <c r="D142" s="1">
        <v>45796.421527777777</v>
      </c>
      <c r="E142" s="1">
        <v>45796.750694444447</v>
      </c>
      <c r="F142" s="1">
        <f t="shared" si="9"/>
        <v>45796.586111111115</v>
      </c>
      <c r="G142">
        <f t="shared" si="7"/>
        <v>6.7527777777795563</v>
      </c>
      <c r="H142">
        <v>31.86</v>
      </c>
      <c r="K142">
        <f>VLOOKUP(sampling!C142,standard_curve_plate_3!$C$2:$G$49,5,FALSE)</f>
        <v>-0.48492999999999942</v>
      </c>
    </row>
    <row r="143" spans="1:12" x14ac:dyDescent="0.2">
      <c r="A143">
        <v>36</v>
      </c>
      <c r="B143" s="2">
        <v>2</v>
      </c>
      <c r="C143" t="str">
        <f t="shared" si="8"/>
        <v>F2-36</v>
      </c>
      <c r="D143" s="1">
        <v>45796.421527777777</v>
      </c>
      <c r="E143" s="1">
        <v>45796.750694444447</v>
      </c>
      <c r="F143" s="1">
        <f t="shared" si="9"/>
        <v>45796.586111111115</v>
      </c>
      <c r="G143">
        <f t="shared" si="7"/>
        <v>6.7527777777795563</v>
      </c>
      <c r="H143">
        <v>32.83</v>
      </c>
      <c r="K143">
        <f>VLOOKUP(sampling!C143,standard_curve_plate_3!$C$2:$G$49,5,FALSE)</f>
        <v>-0.55177199999999971</v>
      </c>
    </row>
    <row r="144" spans="1:12" x14ac:dyDescent="0.2">
      <c r="A144">
        <v>36</v>
      </c>
      <c r="B144" s="2">
        <v>3</v>
      </c>
      <c r="C144" t="str">
        <f t="shared" si="8"/>
        <v>F3-36</v>
      </c>
      <c r="D144" s="1">
        <v>45796.421527777777</v>
      </c>
      <c r="E144" s="1">
        <v>45796.750694444447</v>
      </c>
      <c r="F144" s="1">
        <f t="shared" si="9"/>
        <v>45796.586111111115</v>
      </c>
      <c r="G144">
        <f t="shared" si="7"/>
        <v>6.7430555555620231</v>
      </c>
      <c r="H144">
        <v>33.4</v>
      </c>
      <c r="K144">
        <f>VLOOKUP(sampling!C144,standard_curve_plate_3!$C$2:$G$49,5,FALSE)</f>
        <v>-0.61861399999999955</v>
      </c>
    </row>
    <row r="145" spans="1:12" x14ac:dyDescent="0.2">
      <c r="A145">
        <v>36</v>
      </c>
      <c r="B145" s="2">
        <v>4</v>
      </c>
      <c r="C145" t="str">
        <f t="shared" si="8"/>
        <v>F4-36</v>
      </c>
      <c r="D145" s="1">
        <v>45796.421527777777</v>
      </c>
      <c r="E145" s="1">
        <v>45796.750694444447</v>
      </c>
      <c r="F145" s="1">
        <f t="shared" si="9"/>
        <v>45796.586111111115</v>
      </c>
      <c r="G145">
        <f t="shared" si="7"/>
        <v>6.7430555555620231</v>
      </c>
      <c r="H145">
        <v>32.130000000000003</v>
      </c>
      <c r="K145">
        <f>VLOOKUP(sampling!C145,standard_curve_plate_3!$C$2:$G$49,5,FALSE)</f>
        <v>-0.28440399999999988</v>
      </c>
    </row>
    <row r="146" spans="1:12" x14ac:dyDescent="0.2">
      <c r="A146">
        <v>37</v>
      </c>
      <c r="B146" s="2">
        <v>1</v>
      </c>
      <c r="C146" t="str">
        <f t="shared" si="8"/>
        <v>F1-37</v>
      </c>
      <c r="D146" s="1">
        <v>45796.752083333333</v>
      </c>
      <c r="E146" s="1">
        <v>45797.418749999997</v>
      </c>
      <c r="F146" s="1">
        <f t="shared" si="9"/>
        <v>45797.085416666669</v>
      </c>
      <c r="G146">
        <f t="shared" si="7"/>
        <v>7.2520833333328483</v>
      </c>
    </row>
    <row r="147" spans="1:12" x14ac:dyDescent="0.2">
      <c r="A147">
        <v>37</v>
      </c>
      <c r="B147" s="2">
        <v>2</v>
      </c>
      <c r="C147" t="str">
        <f t="shared" si="8"/>
        <v>F2-37</v>
      </c>
      <c r="D147" s="1">
        <v>45796.752083333333</v>
      </c>
      <c r="E147" s="1">
        <v>45797.418749999997</v>
      </c>
      <c r="F147" s="1">
        <f t="shared" si="9"/>
        <v>45797.085416666669</v>
      </c>
      <c r="G147">
        <f t="shared" si="7"/>
        <v>7.2520833333328483</v>
      </c>
    </row>
    <row r="148" spans="1:12" x14ac:dyDescent="0.2">
      <c r="A148">
        <v>37</v>
      </c>
      <c r="B148" s="2">
        <v>3</v>
      </c>
      <c r="C148" t="str">
        <f t="shared" si="8"/>
        <v>F3-37</v>
      </c>
      <c r="D148" s="1">
        <v>45796.752083333333</v>
      </c>
      <c r="E148" s="1">
        <v>45797.418749999997</v>
      </c>
      <c r="F148" s="1">
        <f t="shared" si="9"/>
        <v>45797.085416666669</v>
      </c>
      <c r="G148">
        <f t="shared" si="7"/>
        <v>7.242361111115315</v>
      </c>
    </row>
    <row r="149" spans="1:12" x14ac:dyDescent="0.2">
      <c r="A149">
        <v>37</v>
      </c>
      <c r="B149" s="2">
        <v>4</v>
      </c>
      <c r="C149" t="str">
        <f t="shared" si="8"/>
        <v>F4-37</v>
      </c>
      <c r="D149" s="1">
        <v>45796.752083333333</v>
      </c>
      <c r="E149" s="1">
        <v>45797.418749999997</v>
      </c>
      <c r="F149" s="1">
        <f t="shared" si="9"/>
        <v>45797.085416666669</v>
      </c>
      <c r="G149">
        <f t="shared" si="7"/>
        <v>7.242361111115315</v>
      </c>
    </row>
    <row r="150" spans="1:12" x14ac:dyDescent="0.2">
      <c r="A150">
        <v>38</v>
      </c>
      <c r="B150" s="2">
        <v>1</v>
      </c>
      <c r="C150" t="str">
        <f t="shared" si="8"/>
        <v>F1-38</v>
      </c>
      <c r="D150" s="1">
        <v>45797.420138888891</v>
      </c>
      <c r="E150" s="1">
        <v>45797.46875</v>
      </c>
      <c r="F150" s="1">
        <f t="shared" si="9"/>
        <v>45797.444444444445</v>
      </c>
      <c r="G150">
        <f t="shared" si="7"/>
        <v>7.6111111111094942</v>
      </c>
      <c r="L150">
        <f>VLOOKUP(sampling!C150,fe_plate_1!$C$2:$G$80,5,FALSE)</f>
        <v>17.422699999999995</v>
      </c>
    </row>
    <row r="151" spans="1:12" x14ac:dyDescent="0.2">
      <c r="A151">
        <v>38</v>
      </c>
      <c r="B151" s="2">
        <v>2</v>
      </c>
      <c r="C151" t="str">
        <f t="shared" si="8"/>
        <v>F2-38</v>
      </c>
      <c r="D151" s="1">
        <v>45797.420138888891</v>
      </c>
      <c r="E151" s="1">
        <v>45797.46875</v>
      </c>
      <c r="F151" s="1">
        <f t="shared" si="9"/>
        <v>45797.444444444445</v>
      </c>
      <c r="G151">
        <f t="shared" si="7"/>
        <v>7.6111111111094942</v>
      </c>
      <c r="L151">
        <f>VLOOKUP(sampling!C151,fe_plate_1!$C$2:$G$80,5,FALSE)</f>
        <v>37.163000000000011</v>
      </c>
    </row>
    <row r="152" spans="1:12" x14ac:dyDescent="0.2">
      <c r="A152">
        <v>38</v>
      </c>
      <c r="B152" s="2">
        <v>3</v>
      </c>
      <c r="C152" t="str">
        <f t="shared" si="8"/>
        <v>F3-38</v>
      </c>
      <c r="D152" s="1">
        <v>45797.420138888891</v>
      </c>
      <c r="E152" s="1">
        <v>45797.46875</v>
      </c>
      <c r="F152" s="1">
        <f t="shared" si="9"/>
        <v>45797.444444444445</v>
      </c>
      <c r="G152">
        <f t="shared" si="7"/>
        <v>7.601388888891961</v>
      </c>
      <c r="L152">
        <f>VLOOKUP(sampling!C152,fe_plate_1!$C$2:$G$80,5,FALSE)</f>
        <v>20.145500000000002</v>
      </c>
    </row>
    <row r="153" spans="1:12" x14ac:dyDescent="0.2">
      <c r="A153">
        <v>38</v>
      </c>
      <c r="B153" s="2">
        <v>4</v>
      </c>
      <c r="C153" t="str">
        <f t="shared" si="8"/>
        <v>F4-38</v>
      </c>
      <c r="D153" s="1">
        <v>45797.420138888891</v>
      </c>
      <c r="E153" s="1">
        <v>45797.46875</v>
      </c>
      <c r="F153" s="1">
        <f t="shared" si="9"/>
        <v>45797.444444444445</v>
      </c>
      <c r="G153">
        <f t="shared" si="7"/>
        <v>7.601388888891961</v>
      </c>
      <c r="L153">
        <f>VLOOKUP(sampling!C153,fe_plate_1!$C$2:$G$80,5,FALSE)</f>
        <v>8.5736000000000026</v>
      </c>
    </row>
    <row r="154" spans="1:12" x14ac:dyDescent="0.2">
      <c r="A154">
        <v>39</v>
      </c>
      <c r="B154" s="2">
        <v>1</v>
      </c>
      <c r="C154" t="str">
        <f t="shared" si="8"/>
        <v>F1-39</v>
      </c>
      <c r="D154" s="1">
        <v>45797.470833333333</v>
      </c>
      <c r="E154" s="1">
        <v>45797.609722222223</v>
      </c>
      <c r="F154" s="1">
        <f t="shared" si="9"/>
        <v>45797.540277777778</v>
      </c>
      <c r="G154">
        <f t="shared" si="7"/>
        <v>7.7069444444423425</v>
      </c>
      <c r="K154">
        <f>VLOOKUP(sampling!C154,standard_curve_plate_3!$C$2:$G$49,5,FALSE)</f>
        <v>-0.15071999999999974</v>
      </c>
    </row>
    <row r="155" spans="1:12" x14ac:dyDescent="0.2">
      <c r="A155">
        <v>39</v>
      </c>
      <c r="B155" s="2">
        <v>2</v>
      </c>
      <c r="C155" t="str">
        <f t="shared" si="8"/>
        <v>F2-39</v>
      </c>
      <c r="D155" s="1">
        <v>45797.470833333333</v>
      </c>
      <c r="E155" s="1">
        <v>45797.609722222223</v>
      </c>
      <c r="F155" s="1">
        <f t="shared" si="9"/>
        <v>45797.540277777778</v>
      </c>
      <c r="G155">
        <f t="shared" si="7"/>
        <v>7.7069444444423425</v>
      </c>
      <c r="K155">
        <f>VLOOKUP(sampling!C155,standard_curve_plate_3!$C$2:$G$49,5,FALSE)</f>
        <v>-0.48492999999999942</v>
      </c>
    </row>
    <row r="156" spans="1:12" x14ac:dyDescent="0.2">
      <c r="A156">
        <v>39</v>
      </c>
      <c r="B156" s="2">
        <v>3</v>
      </c>
      <c r="C156" t="str">
        <f t="shared" si="8"/>
        <v>F3-39</v>
      </c>
      <c r="D156" s="1">
        <v>45797.470833333333</v>
      </c>
      <c r="E156" s="1">
        <v>45797.609722222223</v>
      </c>
      <c r="F156" s="1">
        <f t="shared" si="9"/>
        <v>45797.540277777778</v>
      </c>
      <c r="G156">
        <f t="shared" si="7"/>
        <v>7.6972222222248092</v>
      </c>
      <c r="K156">
        <f>VLOOKUP(sampling!C156,standard_curve_plate_3!$C$2:$G$49,5,FALSE)</f>
        <v>-0.48492999999999942</v>
      </c>
    </row>
    <row r="157" spans="1:12" x14ac:dyDescent="0.2">
      <c r="A157">
        <v>39</v>
      </c>
      <c r="B157" s="2">
        <v>4</v>
      </c>
      <c r="C157" t="str">
        <f t="shared" si="8"/>
        <v>F4-39</v>
      </c>
      <c r="D157" s="1">
        <v>45797.470833333333</v>
      </c>
      <c r="E157" s="1">
        <v>45797.609722222223</v>
      </c>
      <c r="F157" s="1">
        <f t="shared" si="9"/>
        <v>45797.540277777778</v>
      </c>
      <c r="G157">
        <f t="shared" si="7"/>
        <v>7.6972222222248092</v>
      </c>
      <c r="K157">
        <f>VLOOKUP(sampling!C157,standard_curve_plate_3!$C$2:$G$49,5,FALSE)</f>
        <v>-0.75229799999999969</v>
      </c>
    </row>
    <row r="158" spans="1:12" x14ac:dyDescent="0.2">
      <c r="A158">
        <v>40</v>
      </c>
      <c r="B158" s="2">
        <v>1</v>
      </c>
      <c r="C158" t="str">
        <f t="shared" si="8"/>
        <v>F1-40</v>
      </c>
      <c r="D158" s="1">
        <v>45797.612500000003</v>
      </c>
      <c r="E158" s="1">
        <v>45797.738888888889</v>
      </c>
      <c r="F158" s="1">
        <f>(E158-D158)/2+D158</f>
        <v>45797.67569444445</v>
      </c>
      <c r="G158">
        <f t="shared" si="7"/>
        <v>7.8423611111138598</v>
      </c>
      <c r="H158">
        <v>31.6</v>
      </c>
      <c r="I158">
        <v>7.63</v>
      </c>
      <c r="J158">
        <v>1083</v>
      </c>
    </row>
    <row r="159" spans="1:12" x14ac:dyDescent="0.2">
      <c r="A159">
        <v>40</v>
      </c>
      <c r="B159" s="2">
        <v>2</v>
      </c>
      <c r="C159" t="str">
        <f t="shared" si="8"/>
        <v>F2-40</v>
      </c>
      <c r="D159" s="1">
        <v>45797.612500000003</v>
      </c>
      <c r="E159" s="1">
        <v>45797.738888888889</v>
      </c>
      <c r="F159" s="1">
        <f>(E159-D159)/2+D159</f>
        <v>45797.67569444445</v>
      </c>
      <c r="G159">
        <f t="shared" si="7"/>
        <v>7.8423611111138598</v>
      </c>
      <c r="H159">
        <v>32.799999999999997</v>
      </c>
      <c r="I159">
        <v>7.55</v>
      </c>
      <c r="J159">
        <v>1072</v>
      </c>
    </row>
    <row r="160" spans="1:12" x14ac:dyDescent="0.2">
      <c r="A160">
        <v>40</v>
      </c>
      <c r="B160" s="2">
        <v>3</v>
      </c>
      <c r="C160" t="str">
        <f t="shared" si="8"/>
        <v>F3-40</v>
      </c>
      <c r="D160" s="1">
        <v>45797.612500000003</v>
      </c>
      <c r="E160" s="1">
        <v>45797.738888888889</v>
      </c>
      <c r="F160" s="1">
        <f>(E160-D160)/2+D160</f>
        <v>45797.67569444445</v>
      </c>
      <c r="G160">
        <f t="shared" si="7"/>
        <v>7.8326388888963265</v>
      </c>
      <c r="H160">
        <v>32.700000000000003</v>
      </c>
      <c r="I160">
        <v>7.4</v>
      </c>
      <c r="J160">
        <v>1105</v>
      </c>
    </row>
    <row r="161" spans="1:12" x14ac:dyDescent="0.2">
      <c r="A161">
        <v>40</v>
      </c>
      <c r="B161" s="2">
        <v>4</v>
      </c>
      <c r="C161" t="str">
        <f t="shared" si="8"/>
        <v>F4-40</v>
      </c>
      <c r="D161" s="1">
        <v>45797.612500000003</v>
      </c>
      <c r="E161" s="1">
        <v>45797.738888888889</v>
      </c>
      <c r="F161" s="1">
        <f>(E161-D161)/2+D161</f>
        <v>45797.67569444445</v>
      </c>
      <c r="G161">
        <f t="shared" si="7"/>
        <v>7.8326388888963265</v>
      </c>
      <c r="H161">
        <v>31.6</v>
      </c>
      <c r="I161">
        <v>7.57</v>
      </c>
      <c r="J161">
        <v>1121</v>
      </c>
    </row>
    <row r="162" spans="1:12" x14ac:dyDescent="0.2">
      <c r="A162">
        <v>41</v>
      </c>
      <c r="B162" s="2">
        <v>1</v>
      </c>
      <c r="C162" t="str">
        <f t="shared" si="8"/>
        <v>F1-41</v>
      </c>
      <c r="D162" s="1">
        <v>45797.740277777775</v>
      </c>
      <c r="E162" s="1">
        <v>45798.357638888891</v>
      </c>
      <c r="F162" s="1">
        <f>(E162-D162)/2+D162</f>
        <v>45798.048958333333</v>
      </c>
      <c r="G162">
        <f t="shared" si="7"/>
        <v>8.2156249999970896</v>
      </c>
    </row>
    <row r="163" spans="1:12" x14ac:dyDescent="0.2">
      <c r="A163">
        <v>41</v>
      </c>
      <c r="B163" s="2">
        <v>2</v>
      </c>
      <c r="C163" t="str">
        <f t="shared" si="8"/>
        <v>F2-41</v>
      </c>
      <c r="D163" s="1">
        <v>45797.740277777775</v>
      </c>
      <c r="E163" s="1">
        <v>45798.357638888891</v>
      </c>
      <c r="F163" s="1">
        <f t="shared" si="9"/>
        <v>45798.048958333333</v>
      </c>
      <c r="G163">
        <f t="shared" si="7"/>
        <v>8.2156249999970896</v>
      </c>
    </row>
    <row r="164" spans="1:12" x14ac:dyDescent="0.2">
      <c r="A164">
        <v>41</v>
      </c>
      <c r="B164" s="2">
        <v>3</v>
      </c>
      <c r="C164" t="str">
        <f t="shared" si="8"/>
        <v>F3-41</v>
      </c>
      <c r="D164" s="1">
        <v>45797.740277777775</v>
      </c>
      <c r="E164" s="1">
        <v>45798.357638888891</v>
      </c>
      <c r="F164" s="1">
        <f t="shared" si="9"/>
        <v>45798.048958333333</v>
      </c>
      <c r="G164">
        <f t="shared" si="7"/>
        <v>8.2059027777795563</v>
      </c>
    </row>
    <row r="165" spans="1:12" x14ac:dyDescent="0.2">
      <c r="A165">
        <v>41</v>
      </c>
      <c r="B165" s="2">
        <v>4</v>
      </c>
      <c r="C165" t="str">
        <f t="shared" si="8"/>
        <v>F4-41</v>
      </c>
      <c r="D165" s="1">
        <v>45797.740277777775</v>
      </c>
      <c r="E165" s="1">
        <v>45798.357638888891</v>
      </c>
      <c r="F165" s="1">
        <f t="shared" si="9"/>
        <v>45798.048958333333</v>
      </c>
      <c r="G165">
        <f t="shared" si="7"/>
        <v>8.2059027777795563</v>
      </c>
    </row>
    <row r="166" spans="1:12" x14ac:dyDescent="0.2">
      <c r="A166">
        <v>42</v>
      </c>
      <c r="B166" s="2">
        <v>1</v>
      </c>
      <c r="C166" t="str">
        <f t="shared" si="8"/>
        <v>F1-42</v>
      </c>
      <c r="D166" s="1">
        <v>45798.36041666667</v>
      </c>
      <c r="E166" s="1">
        <v>45798.503472222219</v>
      </c>
      <c r="F166" s="1">
        <f t="shared" si="9"/>
        <v>45798.431944444441</v>
      </c>
      <c r="G166">
        <f t="shared" si="7"/>
        <v>8.5986111111051287</v>
      </c>
    </row>
    <row r="167" spans="1:12" x14ac:dyDescent="0.2">
      <c r="A167">
        <v>42</v>
      </c>
      <c r="B167" s="2">
        <v>2</v>
      </c>
      <c r="C167" t="str">
        <f t="shared" si="8"/>
        <v>F2-42</v>
      </c>
      <c r="D167" s="1">
        <v>45798.36041666667</v>
      </c>
      <c r="E167" s="1">
        <v>45798.503472222219</v>
      </c>
      <c r="F167" s="1">
        <f t="shared" si="9"/>
        <v>45798.431944444441</v>
      </c>
      <c r="G167">
        <f t="shared" si="7"/>
        <v>8.5986111111051287</v>
      </c>
    </row>
    <row r="168" spans="1:12" x14ac:dyDescent="0.2">
      <c r="A168">
        <v>42</v>
      </c>
      <c r="B168" s="2">
        <v>3</v>
      </c>
      <c r="C168" t="str">
        <f t="shared" si="8"/>
        <v>F3-42</v>
      </c>
      <c r="D168" s="1">
        <v>45798.36041666667</v>
      </c>
      <c r="E168" s="1">
        <v>45798.503472222219</v>
      </c>
      <c r="F168" s="1">
        <f t="shared" si="9"/>
        <v>45798.431944444441</v>
      </c>
      <c r="G168">
        <f t="shared" si="7"/>
        <v>8.5888888888875954</v>
      </c>
    </row>
    <row r="169" spans="1:12" x14ac:dyDescent="0.2">
      <c r="A169">
        <v>42</v>
      </c>
      <c r="B169" s="2">
        <v>4</v>
      </c>
      <c r="C169" t="str">
        <f t="shared" si="8"/>
        <v>F4-42</v>
      </c>
      <c r="D169" s="1">
        <v>45798.36041666667</v>
      </c>
      <c r="E169" s="1">
        <v>45798.503472222219</v>
      </c>
      <c r="F169" s="1">
        <f t="shared" si="9"/>
        <v>45798.431944444441</v>
      </c>
      <c r="G169">
        <f t="shared" si="7"/>
        <v>8.5888888888875954</v>
      </c>
    </row>
    <row r="170" spans="1:12" x14ac:dyDescent="0.2">
      <c r="A170">
        <v>43</v>
      </c>
      <c r="B170" s="2">
        <v>1</v>
      </c>
      <c r="C170" t="str">
        <f t="shared" si="8"/>
        <v>F1-43</v>
      </c>
      <c r="D170" s="1">
        <v>45798.503472222219</v>
      </c>
      <c r="E170" s="1">
        <v>45798.559027777781</v>
      </c>
      <c r="F170" s="1">
        <f t="shared" si="9"/>
        <v>45798.53125</v>
      </c>
      <c r="G170">
        <f t="shared" si="7"/>
        <v>8.6979166666642413</v>
      </c>
      <c r="L170">
        <f>VLOOKUP(sampling!C170,fe_plate_1!$C$2:$G$80,5,FALSE)</f>
        <v>29.675300000000004</v>
      </c>
    </row>
    <row r="171" spans="1:12" x14ac:dyDescent="0.2">
      <c r="A171">
        <v>43</v>
      </c>
      <c r="B171" s="2">
        <v>2</v>
      </c>
      <c r="C171" t="str">
        <f t="shared" si="8"/>
        <v>F2-43</v>
      </c>
      <c r="D171" s="1">
        <v>45798.503472222219</v>
      </c>
      <c r="E171" s="1">
        <v>45798.559027777781</v>
      </c>
      <c r="F171" s="1">
        <f t="shared" si="9"/>
        <v>45798.53125</v>
      </c>
      <c r="G171">
        <f t="shared" si="7"/>
        <v>8.6979166666642413</v>
      </c>
    </row>
    <row r="172" spans="1:12" x14ac:dyDescent="0.2">
      <c r="A172">
        <v>43</v>
      </c>
      <c r="B172" s="2">
        <v>3</v>
      </c>
      <c r="C172" t="str">
        <f t="shared" si="8"/>
        <v>F3-43</v>
      </c>
      <c r="D172" s="1">
        <v>45798.503472222219</v>
      </c>
      <c r="E172" s="1">
        <v>45798.559027777781</v>
      </c>
      <c r="F172" s="1">
        <f t="shared" si="9"/>
        <v>45798.53125</v>
      </c>
      <c r="G172">
        <f t="shared" si="7"/>
        <v>8.6881944444467081</v>
      </c>
      <c r="L172">
        <f>VLOOKUP(sampling!C172,fe_plate_1!$C$2:$G$80,5,FALSE)</f>
        <v>31.717400000000001</v>
      </c>
    </row>
    <row r="173" spans="1:12" x14ac:dyDescent="0.2">
      <c r="A173">
        <v>43</v>
      </c>
      <c r="B173" s="2">
        <v>4</v>
      </c>
      <c r="C173" t="str">
        <f t="shared" si="8"/>
        <v>F4-43</v>
      </c>
      <c r="D173" s="1">
        <v>45798.503472222219</v>
      </c>
      <c r="E173" s="1">
        <v>45798.559027777781</v>
      </c>
      <c r="F173" s="1">
        <f t="shared" si="9"/>
        <v>45798.53125</v>
      </c>
      <c r="G173">
        <f t="shared" si="7"/>
        <v>8.6881944444467081</v>
      </c>
      <c r="L173">
        <f>VLOOKUP(sampling!C173,fe_plate_1!$C$2:$G$80,5,FALSE)</f>
        <v>7.8929000000000009</v>
      </c>
    </row>
    <row r="174" spans="1:12" x14ac:dyDescent="0.2">
      <c r="A174">
        <v>44</v>
      </c>
      <c r="B174" s="2">
        <v>1</v>
      </c>
      <c r="C174" t="str">
        <f t="shared" si="8"/>
        <v>F1-44</v>
      </c>
      <c r="D174" s="1">
        <v>45798.559027777781</v>
      </c>
      <c r="E174" s="1">
        <v>45798.791666666664</v>
      </c>
      <c r="F174" s="1">
        <f t="shared" si="9"/>
        <v>45798.675347222219</v>
      </c>
      <c r="G174">
        <f t="shared" si="7"/>
        <v>8.8420138888832298</v>
      </c>
      <c r="K174">
        <f>VLOOKUP(sampling!C174,standard_curve_plate_3!$C$2:$G$49,5,FALSE)</f>
        <v>0.18348999999999993</v>
      </c>
    </row>
    <row r="175" spans="1:12" x14ac:dyDescent="0.2">
      <c r="A175">
        <v>44</v>
      </c>
      <c r="B175" s="2">
        <v>2</v>
      </c>
      <c r="C175" t="str">
        <f t="shared" si="8"/>
        <v>F2-44</v>
      </c>
      <c r="D175" s="1">
        <v>45798.559027777781</v>
      </c>
      <c r="E175" s="1">
        <v>45798.791666666664</v>
      </c>
      <c r="F175" s="1">
        <f t="shared" si="9"/>
        <v>45798.675347222219</v>
      </c>
      <c r="G175">
        <f t="shared" si="7"/>
        <v>8.8420138888832298</v>
      </c>
      <c r="K175">
        <f>VLOOKUP(sampling!C175,standard_curve_plate_3!$C$2:$G$49,5,FALSE)</f>
        <v>-0.48492999999999942</v>
      </c>
    </row>
    <row r="176" spans="1:12" x14ac:dyDescent="0.2">
      <c r="A176">
        <v>44</v>
      </c>
      <c r="B176" s="2">
        <v>3</v>
      </c>
      <c r="C176" t="str">
        <f t="shared" si="8"/>
        <v>F3-44</v>
      </c>
      <c r="D176" s="1">
        <v>45798.559027777781</v>
      </c>
      <c r="E176" s="1">
        <v>45798.791666666664</v>
      </c>
      <c r="F176" s="1">
        <f t="shared" si="9"/>
        <v>45798.675347222219</v>
      </c>
      <c r="G176">
        <f t="shared" si="7"/>
        <v>8.8322916666656965</v>
      </c>
      <c r="K176">
        <f>VLOOKUP(sampling!C176,standard_curve_plate_3!$C$2:$G$49,5,FALSE)</f>
        <v>-1.7035999999999607E-2</v>
      </c>
    </row>
    <row r="177" spans="1:12" x14ac:dyDescent="0.2">
      <c r="A177">
        <v>44</v>
      </c>
      <c r="B177" s="2">
        <v>4</v>
      </c>
      <c r="C177" t="str">
        <f t="shared" si="8"/>
        <v>F4-44</v>
      </c>
      <c r="D177" s="1">
        <v>45798.559027777781</v>
      </c>
      <c r="E177" s="1">
        <v>45798.791666666664</v>
      </c>
      <c r="F177" s="1">
        <f t="shared" si="9"/>
        <v>45798.675347222219</v>
      </c>
      <c r="G177">
        <f t="shared" si="7"/>
        <v>8.8322916666656965</v>
      </c>
      <c r="K177">
        <f>VLOOKUP(sampling!C177,standard_curve_plate_3!$C$2:$G$49,5,FALSE)</f>
        <v>-0.68545599999999984</v>
      </c>
    </row>
    <row r="178" spans="1:12" x14ac:dyDescent="0.2">
      <c r="A178">
        <v>45</v>
      </c>
      <c r="B178" s="2">
        <v>1</v>
      </c>
      <c r="C178" t="str">
        <f t="shared" si="8"/>
        <v>F1-45</v>
      </c>
      <c r="D178" s="1">
        <v>45798.822916666664</v>
      </c>
      <c r="E178" s="1">
        <v>45799.377083333333</v>
      </c>
      <c r="F178" s="1">
        <f t="shared" si="9"/>
        <v>45799.1</v>
      </c>
      <c r="G178">
        <f t="shared" si="7"/>
        <v>9.2666666666627862</v>
      </c>
      <c r="H178">
        <v>31.2</v>
      </c>
    </row>
    <row r="179" spans="1:12" x14ac:dyDescent="0.2">
      <c r="A179">
        <v>45</v>
      </c>
      <c r="B179" s="2">
        <v>2</v>
      </c>
      <c r="C179" t="str">
        <f t="shared" si="8"/>
        <v>F2-45</v>
      </c>
      <c r="D179" s="1">
        <v>45798.822916666664</v>
      </c>
      <c r="E179" s="1">
        <v>45799.377083333333</v>
      </c>
      <c r="F179" s="1">
        <f t="shared" si="9"/>
        <v>45799.1</v>
      </c>
      <c r="G179">
        <f t="shared" si="7"/>
        <v>9.2666666666627862</v>
      </c>
      <c r="H179">
        <v>32.200000000000003</v>
      </c>
    </row>
    <row r="180" spans="1:12" x14ac:dyDescent="0.2">
      <c r="A180">
        <v>45</v>
      </c>
      <c r="B180" s="2">
        <v>3</v>
      </c>
      <c r="C180" t="str">
        <f t="shared" si="8"/>
        <v>F3-45</v>
      </c>
      <c r="D180" s="1">
        <v>45798.822916666664</v>
      </c>
      <c r="E180" s="1">
        <v>45799.377083333333</v>
      </c>
      <c r="F180" s="1">
        <f t="shared" si="9"/>
        <v>45799.1</v>
      </c>
      <c r="G180">
        <f t="shared" si="7"/>
        <v>9.2569444444452529</v>
      </c>
      <c r="H180">
        <v>32.6</v>
      </c>
    </row>
    <row r="181" spans="1:12" x14ac:dyDescent="0.2">
      <c r="A181">
        <v>45</v>
      </c>
      <c r="B181" s="2">
        <v>4</v>
      </c>
      <c r="C181" t="str">
        <f t="shared" si="8"/>
        <v>F4-45</v>
      </c>
      <c r="D181" s="1">
        <v>45798.822916666664</v>
      </c>
      <c r="E181" s="1">
        <v>45799.377083333333</v>
      </c>
      <c r="F181" s="1">
        <f t="shared" si="9"/>
        <v>45799.1</v>
      </c>
      <c r="G181">
        <f t="shared" si="7"/>
        <v>9.2569444444452529</v>
      </c>
      <c r="H181">
        <v>31.5</v>
      </c>
    </row>
    <row r="182" spans="1:12" x14ac:dyDescent="0.2">
      <c r="A182">
        <v>46</v>
      </c>
      <c r="B182" s="2">
        <v>1</v>
      </c>
      <c r="C182" t="str">
        <f t="shared" si="8"/>
        <v>F1-46</v>
      </c>
      <c r="D182" s="1">
        <v>45799.379166666666</v>
      </c>
      <c r="E182" s="1">
        <v>45799.473611111112</v>
      </c>
      <c r="F182" s="1">
        <f t="shared" si="9"/>
        <v>45799.426388888889</v>
      </c>
      <c r="G182">
        <f t="shared" si="7"/>
        <v>9.5930555555532919</v>
      </c>
    </row>
    <row r="183" spans="1:12" x14ac:dyDescent="0.2">
      <c r="A183">
        <v>46</v>
      </c>
      <c r="B183" s="2">
        <v>2</v>
      </c>
      <c r="C183" t="str">
        <f t="shared" si="8"/>
        <v>F2-46</v>
      </c>
      <c r="D183" s="1">
        <v>45799.379166666666</v>
      </c>
      <c r="E183" s="1">
        <v>45799.473611111112</v>
      </c>
      <c r="F183" s="1">
        <f t="shared" si="9"/>
        <v>45799.426388888889</v>
      </c>
      <c r="G183">
        <f t="shared" si="7"/>
        <v>9.5930555555532919</v>
      </c>
    </row>
    <row r="184" spans="1:12" x14ac:dyDescent="0.2">
      <c r="A184">
        <v>46</v>
      </c>
      <c r="B184" s="2">
        <v>3</v>
      </c>
      <c r="C184" t="str">
        <f t="shared" si="8"/>
        <v>F3-46</v>
      </c>
      <c r="D184" s="1">
        <v>45799.379166666666</v>
      </c>
      <c r="E184" s="1">
        <v>45799.473611111112</v>
      </c>
      <c r="F184" s="1">
        <f t="shared" si="9"/>
        <v>45799.426388888889</v>
      </c>
      <c r="G184">
        <f t="shared" si="7"/>
        <v>9.5833333333357587</v>
      </c>
    </row>
    <row r="185" spans="1:12" x14ac:dyDescent="0.2">
      <c r="A185">
        <v>46</v>
      </c>
      <c r="B185" s="2">
        <v>4</v>
      </c>
      <c r="C185" t="str">
        <f t="shared" si="8"/>
        <v>F4-46</v>
      </c>
      <c r="D185" s="1">
        <v>45799.379166666666</v>
      </c>
      <c r="E185" s="1">
        <v>45799.473611111112</v>
      </c>
      <c r="F185" s="1">
        <f t="shared" si="9"/>
        <v>45799.426388888889</v>
      </c>
      <c r="G185">
        <f t="shared" si="7"/>
        <v>9.5833333333357587</v>
      </c>
    </row>
    <row r="186" spans="1:12" x14ac:dyDescent="0.2">
      <c r="A186">
        <v>47</v>
      </c>
      <c r="B186" s="2">
        <v>1</v>
      </c>
      <c r="C186" t="str">
        <f t="shared" si="8"/>
        <v>F1-47</v>
      </c>
      <c r="D186" s="1">
        <v>45799.474999999999</v>
      </c>
      <c r="E186" s="1">
        <v>45799.578472222223</v>
      </c>
      <c r="F186" s="1">
        <f t="shared" si="9"/>
        <v>45799.526736111111</v>
      </c>
      <c r="G186">
        <f t="shared" si="7"/>
        <v>9.6934027777751908</v>
      </c>
      <c r="L186">
        <f>VLOOKUP(sampling!C186,fe_plate_1!$C$2:$G$80,5,FALSE)</f>
        <v>19.4648</v>
      </c>
    </row>
    <row r="187" spans="1:12" x14ac:dyDescent="0.2">
      <c r="A187">
        <v>47</v>
      </c>
      <c r="B187" s="2">
        <v>2</v>
      </c>
      <c r="C187" t="str">
        <f t="shared" si="8"/>
        <v>F2-47</v>
      </c>
      <c r="D187" s="1">
        <v>45799.474999999999</v>
      </c>
      <c r="E187" s="1">
        <v>45799.578472222223</v>
      </c>
      <c r="F187" s="1">
        <f t="shared" si="9"/>
        <v>45799.526736111111</v>
      </c>
      <c r="G187">
        <f t="shared" si="7"/>
        <v>9.6934027777751908</v>
      </c>
      <c r="L187">
        <f>VLOOKUP(sampling!C187,fe_plate_1!$C$2:$G$80,5,FALSE)</f>
        <v>46.692800000000005</v>
      </c>
    </row>
    <row r="188" spans="1:12" x14ac:dyDescent="0.2">
      <c r="A188">
        <v>47</v>
      </c>
      <c r="B188" s="2">
        <v>3</v>
      </c>
      <c r="C188" t="str">
        <f t="shared" si="8"/>
        <v>F3-47</v>
      </c>
      <c r="D188" s="1">
        <v>45799.474999999999</v>
      </c>
      <c r="E188" s="1">
        <v>45799.578472222223</v>
      </c>
      <c r="F188" s="1">
        <f t="shared" si="9"/>
        <v>45799.526736111111</v>
      </c>
      <c r="G188">
        <f t="shared" si="7"/>
        <v>9.6836805555576575</v>
      </c>
      <c r="L188">
        <f>VLOOKUP(sampling!C188,fe_plate_1!$C$2:$G$80,5,FALSE)</f>
        <v>27.633199999999999</v>
      </c>
    </row>
    <row r="189" spans="1:12" x14ac:dyDescent="0.2">
      <c r="A189">
        <v>47</v>
      </c>
      <c r="B189" s="2">
        <v>4</v>
      </c>
      <c r="C189" t="str">
        <f t="shared" si="8"/>
        <v>F4-47</v>
      </c>
      <c r="D189" s="1">
        <v>45799.474999999999</v>
      </c>
      <c r="E189" s="1">
        <v>45799.578472222223</v>
      </c>
      <c r="F189" s="1">
        <f t="shared" si="9"/>
        <v>45799.526736111111</v>
      </c>
      <c r="G189">
        <f t="shared" si="7"/>
        <v>9.6836805555576575</v>
      </c>
      <c r="L189">
        <f>VLOOKUP(sampling!C189,fe_plate_1!$C$2:$G$80,5,FALSE)</f>
        <v>5.8508000000000031</v>
      </c>
    </row>
    <row r="190" spans="1:12" x14ac:dyDescent="0.2">
      <c r="A190">
        <v>48</v>
      </c>
      <c r="B190" s="2">
        <v>1</v>
      </c>
      <c r="C190" t="str">
        <f t="shared" si="8"/>
        <v>F1-48</v>
      </c>
      <c r="D190" s="1">
        <v>45799.583333333336</v>
      </c>
      <c r="E190" s="1">
        <v>45799.725694444445</v>
      </c>
      <c r="F190" s="1">
        <f t="shared" si="9"/>
        <v>45799.654513888891</v>
      </c>
      <c r="G190">
        <f t="shared" si="7"/>
        <v>9.8211805555547471</v>
      </c>
      <c r="H190">
        <v>31.2</v>
      </c>
      <c r="I190">
        <v>7.51</v>
      </c>
      <c r="J190">
        <v>1032</v>
      </c>
    </row>
    <row r="191" spans="1:12" x14ac:dyDescent="0.2">
      <c r="A191">
        <v>48</v>
      </c>
      <c r="B191" s="2">
        <v>2</v>
      </c>
      <c r="C191" t="str">
        <f t="shared" si="8"/>
        <v>F2-48</v>
      </c>
      <c r="D191" s="1">
        <v>45799.583333333336</v>
      </c>
      <c r="E191" s="1">
        <v>45799.725694444445</v>
      </c>
      <c r="F191" s="1">
        <f t="shared" si="9"/>
        <v>45799.654513888891</v>
      </c>
      <c r="G191">
        <f t="shared" si="7"/>
        <v>9.8211805555547471</v>
      </c>
      <c r="H191">
        <v>32.1</v>
      </c>
      <c r="I191">
        <v>7.53</v>
      </c>
      <c r="J191">
        <v>1010</v>
      </c>
    </row>
    <row r="192" spans="1:12" x14ac:dyDescent="0.2">
      <c r="A192">
        <v>48</v>
      </c>
      <c r="B192" s="2">
        <v>3</v>
      </c>
      <c r="C192" t="str">
        <f t="shared" si="8"/>
        <v>F3-48</v>
      </c>
      <c r="D192" s="1">
        <v>45799.583333333336</v>
      </c>
      <c r="E192" s="1">
        <v>45799.725694444445</v>
      </c>
      <c r="F192" s="1">
        <f t="shared" si="9"/>
        <v>45799.654513888891</v>
      </c>
      <c r="G192">
        <f t="shared" si="7"/>
        <v>9.8114583333372138</v>
      </c>
      <c r="H192">
        <v>32.5</v>
      </c>
      <c r="I192">
        <v>7.47</v>
      </c>
      <c r="J192">
        <v>1093</v>
      </c>
    </row>
    <row r="193" spans="1:12" x14ac:dyDescent="0.2">
      <c r="A193">
        <v>48</v>
      </c>
      <c r="B193" s="2">
        <v>4</v>
      </c>
      <c r="C193" t="str">
        <f t="shared" si="8"/>
        <v>F4-48</v>
      </c>
      <c r="D193" s="1">
        <v>45799.583333333336</v>
      </c>
      <c r="E193" s="1">
        <v>45799.725694444445</v>
      </c>
      <c r="F193" s="1">
        <f t="shared" si="9"/>
        <v>45799.654513888891</v>
      </c>
      <c r="G193">
        <f t="shared" si="7"/>
        <v>9.8114583333372138</v>
      </c>
      <c r="H193">
        <v>31.3</v>
      </c>
      <c r="I193">
        <v>7.5</v>
      </c>
      <c r="J193">
        <v>888</v>
      </c>
    </row>
    <row r="194" spans="1:12" x14ac:dyDescent="0.2">
      <c r="A194">
        <v>49</v>
      </c>
      <c r="B194" s="2">
        <v>1</v>
      </c>
      <c r="C194" t="str">
        <f t="shared" si="8"/>
        <v>F1-49</v>
      </c>
      <c r="D194" s="1">
        <v>45799.730555555558</v>
      </c>
      <c r="E194" s="1">
        <v>45800.416666666664</v>
      </c>
      <c r="F194" s="1">
        <f t="shared" si="9"/>
        <v>45800.073611111111</v>
      </c>
      <c r="G194">
        <f t="shared" ref="G194:G229" si="10" xml:space="preserve"> F194-IF(OR(B194=1,B194=2),$M$2,$M$3)</f>
        <v>10.240277777775191</v>
      </c>
      <c r="H194">
        <v>30.6</v>
      </c>
      <c r="K194">
        <f>VLOOKUP(sampling!C194,standard_curve_plate_3!$C$2:$G$49,5,FALSE)</f>
        <v>-0.21756200000000003</v>
      </c>
    </row>
    <row r="195" spans="1:12" x14ac:dyDescent="0.2">
      <c r="A195">
        <v>49</v>
      </c>
      <c r="B195" s="2">
        <v>2</v>
      </c>
      <c r="C195" t="str">
        <f t="shared" ref="C195:C241" si="11">_xlfn.CONCAT("F",B195,"-",A195)</f>
        <v>F2-49</v>
      </c>
      <c r="D195" s="1">
        <v>45799.730555555558</v>
      </c>
      <c r="E195" s="1">
        <v>45800.416666666664</v>
      </c>
      <c r="F195" s="1">
        <f t="shared" ref="F195:F229" si="12">(E195-D195)/2+D195</f>
        <v>45800.073611111111</v>
      </c>
      <c r="G195">
        <f t="shared" si="10"/>
        <v>10.240277777775191</v>
      </c>
      <c r="H195">
        <v>32.299999999999997</v>
      </c>
      <c r="K195">
        <f>VLOOKUP(sampling!C195,standard_curve_plate_3!$C$2:$G$49,5,FALSE)</f>
        <v>-0.21756200000000003</v>
      </c>
    </row>
    <row r="196" spans="1:12" x14ac:dyDescent="0.2">
      <c r="A196">
        <v>49</v>
      </c>
      <c r="B196" s="2">
        <v>3</v>
      </c>
      <c r="C196" t="str">
        <f t="shared" si="11"/>
        <v>F3-49</v>
      </c>
      <c r="D196" s="1">
        <v>45799.730555555558</v>
      </c>
      <c r="E196" s="1">
        <v>45800.416666666664</v>
      </c>
      <c r="F196" s="1">
        <f t="shared" si="12"/>
        <v>45800.073611111111</v>
      </c>
      <c r="G196">
        <f t="shared" si="10"/>
        <v>10.230555555557657</v>
      </c>
      <c r="H196">
        <v>32.44</v>
      </c>
      <c r="K196">
        <f>VLOOKUP(sampling!C196,standard_curve_plate_3!$C$2:$G$49,5,FALSE)</f>
        <v>-0.35124600000000017</v>
      </c>
    </row>
    <row r="197" spans="1:12" x14ac:dyDescent="0.2">
      <c r="A197">
        <v>49</v>
      </c>
      <c r="B197" s="2">
        <v>4</v>
      </c>
      <c r="C197" t="str">
        <f t="shared" si="11"/>
        <v>F4-49</v>
      </c>
      <c r="D197" s="1">
        <v>45799.730555555558</v>
      </c>
      <c r="E197" s="1">
        <v>45800.416666666664</v>
      </c>
      <c r="F197" s="1">
        <f t="shared" si="12"/>
        <v>45800.073611111111</v>
      </c>
      <c r="G197">
        <f t="shared" si="10"/>
        <v>10.230555555557657</v>
      </c>
      <c r="H197">
        <v>31.3</v>
      </c>
      <c r="K197">
        <f>VLOOKUP(sampling!C197,standard_curve_plate_3!$C$2:$G$49,5,FALSE)</f>
        <v>-0.68545599999999984</v>
      </c>
    </row>
    <row r="198" spans="1:12" x14ac:dyDescent="0.2">
      <c r="A198">
        <v>50</v>
      </c>
      <c r="B198" s="2">
        <v>1</v>
      </c>
      <c r="C198" t="str">
        <f t="shared" si="11"/>
        <v>F1-50</v>
      </c>
      <c r="D198" s="1">
        <v>45800.488888888889</v>
      </c>
      <c r="E198" s="1">
        <v>45800.56527777778</v>
      </c>
      <c r="F198" s="1">
        <f t="shared" si="12"/>
        <v>45800.527083333334</v>
      </c>
      <c r="G198">
        <f t="shared" si="10"/>
        <v>10.693749999998545</v>
      </c>
      <c r="L198">
        <f>VLOOKUP(sampling!C198,fe_plate_1!$C$2:$G$80,5,FALSE)</f>
        <v>22.868300000000001</v>
      </c>
    </row>
    <row r="199" spans="1:12" x14ac:dyDescent="0.2">
      <c r="A199">
        <v>50</v>
      </c>
      <c r="B199" s="2">
        <v>2</v>
      </c>
      <c r="C199" t="str">
        <f t="shared" si="11"/>
        <v>F2-50</v>
      </c>
      <c r="D199" s="1">
        <v>45800.488888888889</v>
      </c>
      <c r="E199" s="1">
        <v>45800.56527777778</v>
      </c>
      <c r="F199" s="1">
        <f t="shared" si="12"/>
        <v>45800.527083333334</v>
      </c>
      <c r="G199">
        <f t="shared" si="10"/>
        <v>10.693749999998545</v>
      </c>
      <c r="L199">
        <f>VLOOKUP(sampling!C199,fe_plate_1!$C$2:$G$80,5,FALSE)</f>
        <v>42.60860000000001</v>
      </c>
    </row>
    <row r="200" spans="1:12" x14ac:dyDescent="0.2">
      <c r="A200">
        <v>50</v>
      </c>
      <c r="B200" s="2">
        <v>3</v>
      </c>
      <c r="C200" t="str">
        <f t="shared" si="11"/>
        <v>F3-50</v>
      </c>
      <c r="D200" s="1">
        <v>45800.488888888889</v>
      </c>
      <c r="E200" s="1">
        <v>45800.56527777778</v>
      </c>
      <c r="F200" s="1">
        <f t="shared" si="12"/>
        <v>45800.527083333334</v>
      </c>
      <c r="G200">
        <f t="shared" si="10"/>
        <v>10.684027777781012</v>
      </c>
      <c r="L200">
        <f>VLOOKUP(sampling!C200,fe_plate_1!$C$2:$G$80,5,FALSE)</f>
        <v>26.27180000000001</v>
      </c>
    </row>
    <row r="201" spans="1:12" x14ac:dyDescent="0.2">
      <c r="A201">
        <v>50</v>
      </c>
      <c r="B201" s="2">
        <v>4</v>
      </c>
      <c r="C201" t="str">
        <f t="shared" si="11"/>
        <v>F4-50</v>
      </c>
      <c r="D201" s="1">
        <v>45800.488888888889</v>
      </c>
      <c r="E201" s="1">
        <v>45800.56527777778</v>
      </c>
      <c r="F201" s="1">
        <f t="shared" si="12"/>
        <v>45800.527083333334</v>
      </c>
      <c r="G201">
        <f t="shared" si="10"/>
        <v>10.684027777781012</v>
      </c>
      <c r="L201">
        <f>VLOOKUP(sampling!C201,fe_plate_1!$C$2:$G$80,5,FALSE)</f>
        <v>3.8086999999999982</v>
      </c>
    </row>
    <row r="202" spans="1:12" x14ac:dyDescent="0.2">
      <c r="A202">
        <v>51</v>
      </c>
      <c r="B202" s="2">
        <v>1</v>
      </c>
      <c r="C202" t="str">
        <f t="shared" si="11"/>
        <v>F1-51</v>
      </c>
      <c r="D202" s="1">
        <v>45800.568055555559</v>
      </c>
      <c r="E202" s="3">
        <v>45800.714583333334</v>
      </c>
      <c r="F202" s="1">
        <f t="shared" si="12"/>
        <v>45800.641319444447</v>
      </c>
      <c r="G202">
        <f t="shared" si="10"/>
        <v>10.807986111110949</v>
      </c>
      <c r="H202">
        <v>32.200000000000003</v>
      </c>
      <c r="I202">
        <v>7.52</v>
      </c>
      <c r="J202">
        <v>1042</v>
      </c>
    </row>
    <row r="203" spans="1:12" x14ac:dyDescent="0.2">
      <c r="A203">
        <v>51</v>
      </c>
      <c r="B203" s="2">
        <v>2</v>
      </c>
      <c r="C203" t="str">
        <f t="shared" si="11"/>
        <v>F2-51</v>
      </c>
      <c r="D203" s="1">
        <v>45800.568055555559</v>
      </c>
      <c r="E203" s="3">
        <v>45800.714583333334</v>
      </c>
      <c r="F203" s="1">
        <f t="shared" si="12"/>
        <v>45800.641319444447</v>
      </c>
      <c r="G203">
        <f t="shared" si="10"/>
        <v>10.807986111110949</v>
      </c>
      <c r="H203">
        <v>34.5</v>
      </c>
      <c r="I203">
        <v>7.56</v>
      </c>
      <c r="J203">
        <v>800</v>
      </c>
    </row>
    <row r="204" spans="1:12" x14ac:dyDescent="0.2">
      <c r="A204">
        <v>51</v>
      </c>
      <c r="B204" s="2">
        <v>3</v>
      </c>
      <c r="C204" t="str">
        <f t="shared" si="11"/>
        <v>F3-51</v>
      </c>
      <c r="D204" s="1">
        <v>45800.568055555559</v>
      </c>
      <c r="E204" s="3">
        <v>45800.714583333334</v>
      </c>
      <c r="F204" s="1">
        <f t="shared" si="12"/>
        <v>45800.641319444447</v>
      </c>
      <c r="G204">
        <f t="shared" si="10"/>
        <v>10.798263888893416</v>
      </c>
      <c r="H204">
        <v>34.799999999999997</v>
      </c>
      <c r="I204">
        <v>7.3</v>
      </c>
      <c r="J204">
        <v>1048</v>
      </c>
    </row>
    <row r="205" spans="1:12" x14ac:dyDescent="0.2">
      <c r="A205">
        <v>51</v>
      </c>
      <c r="B205" s="2">
        <v>4</v>
      </c>
      <c r="C205" t="str">
        <f t="shared" si="11"/>
        <v>F4-51</v>
      </c>
      <c r="D205" s="1">
        <v>45800.568055555559</v>
      </c>
      <c r="E205" s="3">
        <v>45800.714583333334</v>
      </c>
      <c r="F205" s="1">
        <f t="shared" si="12"/>
        <v>45800.641319444447</v>
      </c>
      <c r="G205">
        <f t="shared" si="10"/>
        <v>10.798263888893416</v>
      </c>
      <c r="H205">
        <v>35.1</v>
      </c>
      <c r="I205">
        <v>7.43</v>
      </c>
      <c r="J205">
        <v>941</v>
      </c>
    </row>
    <row r="206" spans="1:12" x14ac:dyDescent="0.2">
      <c r="A206">
        <v>52</v>
      </c>
      <c r="B206" s="2">
        <v>1</v>
      </c>
      <c r="C206" t="str">
        <f t="shared" si="11"/>
        <v>F1-52</v>
      </c>
      <c r="D206" s="3">
        <v>45800.795138888891</v>
      </c>
      <c r="E206" s="1">
        <v>45801.342361111114</v>
      </c>
      <c r="F206" s="1">
        <f t="shared" si="12"/>
        <v>45801.068750000006</v>
      </c>
      <c r="G206">
        <f t="shared" si="10"/>
        <v>11.235416666670062</v>
      </c>
      <c r="H206">
        <v>33.1</v>
      </c>
      <c r="J206">
        <v>1029</v>
      </c>
    </row>
    <row r="207" spans="1:12" x14ac:dyDescent="0.2">
      <c r="A207">
        <v>52</v>
      </c>
      <c r="B207" s="2">
        <v>2</v>
      </c>
      <c r="C207" t="str">
        <f t="shared" si="11"/>
        <v>F2-52</v>
      </c>
      <c r="D207" s="3">
        <v>45800.795138888891</v>
      </c>
      <c r="E207" s="1">
        <v>45801.342361111114</v>
      </c>
      <c r="F207" s="1">
        <f t="shared" si="12"/>
        <v>45801.068750000006</v>
      </c>
      <c r="G207">
        <f t="shared" si="10"/>
        <v>11.235416666670062</v>
      </c>
      <c r="H207">
        <v>34.9</v>
      </c>
      <c r="I207">
        <v>7.66</v>
      </c>
      <c r="J207">
        <v>964</v>
      </c>
    </row>
    <row r="208" spans="1:12" x14ac:dyDescent="0.2">
      <c r="A208">
        <v>52</v>
      </c>
      <c r="B208" s="2">
        <v>3</v>
      </c>
      <c r="C208" t="str">
        <f t="shared" si="11"/>
        <v>F3-52</v>
      </c>
      <c r="D208" s="3">
        <v>45800.795138888891</v>
      </c>
      <c r="E208" s="1">
        <v>45801.342361111114</v>
      </c>
      <c r="F208" s="1">
        <f t="shared" si="12"/>
        <v>45801.068750000006</v>
      </c>
      <c r="G208">
        <f t="shared" si="10"/>
        <v>11.225694444452529</v>
      </c>
      <c r="H208">
        <v>34.700000000000003</v>
      </c>
      <c r="J208">
        <v>973</v>
      </c>
    </row>
    <row r="209" spans="1:10" x14ac:dyDescent="0.2">
      <c r="A209">
        <v>52</v>
      </c>
      <c r="B209" s="2">
        <v>4</v>
      </c>
      <c r="C209" t="str">
        <f t="shared" si="11"/>
        <v>F4-52</v>
      </c>
      <c r="D209" s="3">
        <v>45800.795138888891</v>
      </c>
      <c r="E209" s="1">
        <v>45801.342361111114</v>
      </c>
      <c r="F209" s="1">
        <f t="shared" si="12"/>
        <v>45801.068750000006</v>
      </c>
      <c r="G209">
        <f t="shared" si="10"/>
        <v>11.225694444452529</v>
      </c>
      <c r="H209">
        <v>34.9</v>
      </c>
      <c r="J209">
        <v>956</v>
      </c>
    </row>
    <row r="210" spans="1:10" x14ac:dyDescent="0.2">
      <c r="A210">
        <v>53</v>
      </c>
      <c r="B210" s="2">
        <v>1</v>
      </c>
      <c r="C210" t="str">
        <f t="shared" si="11"/>
        <v>F1-53</v>
      </c>
      <c r="D210" s="1">
        <v>45801.345138888886</v>
      </c>
      <c r="E210" s="1">
        <v>45801.53125</v>
      </c>
      <c r="F210" s="1">
        <f t="shared" si="12"/>
        <v>45801.438194444447</v>
      </c>
      <c r="G210">
        <f t="shared" si="10"/>
        <v>11.604861111110949</v>
      </c>
      <c r="I210">
        <v>7.62</v>
      </c>
      <c r="J210">
        <v>947</v>
      </c>
    </row>
    <row r="211" spans="1:10" x14ac:dyDescent="0.2">
      <c r="A211">
        <v>53</v>
      </c>
      <c r="B211" s="2">
        <v>2</v>
      </c>
      <c r="C211" t="str">
        <f t="shared" si="11"/>
        <v>F2-53</v>
      </c>
      <c r="D211" s="1">
        <v>45801.345138888886</v>
      </c>
      <c r="E211" s="1">
        <v>45801.53125</v>
      </c>
      <c r="F211" s="1">
        <f t="shared" si="12"/>
        <v>45801.438194444447</v>
      </c>
      <c r="G211">
        <f t="shared" si="10"/>
        <v>11.604861111110949</v>
      </c>
      <c r="I211">
        <v>7.61</v>
      </c>
      <c r="J211">
        <v>984</v>
      </c>
    </row>
    <row r="212" spans="1:10" x14ac:dyDescent="0.2">
      <c r="A212">
        <v>53</v>
      </c>
      <c r="B212" s="2">
        <v>3</v>
      </c>
      <c r="C212" t="str">
        <f t="shared" si="11"/>
        <v>F3-53</v>
      </c>
      <c r="D212" s="1">
        <v>45801.345138888886</v>
      </c>
      <c r="E212" s="1">
        <v>45801.53125</v>
      </c>
      <c r="F212" s="1">
        <f t="shared" si="12"/>
        <v>45801.438194444447</v>
      </c>
      <c r="G212">
        <f t="shared" si="10"/>
        <v>11.595138888893416</v>
      </c>
      <c r="I212">
        <v>7.55</v>
      </c>
      <c r="J212">
        <v>900</v>
      </c>
    </row>
    <row r="213" spans="1:10" x14ac:dyDescent="0.2">
      <c r="A213">
        <v>53</v>
      </c>
      <c r="B213" s="2">
        <v>4</v>
      </c>
      <c r="C213" t="str">
        <f t="shared" si="11"/>
        <v>F4-53</v>
      </c>
      <c r="D213" s="1">
        <v>45801.345138888886</v>
      </c>
      <c r="E213" s="1">
        <v>45801.53125</v>
      </c>
      <c r="F213" s="1">
        <f t="shared" si="12"/>
        <v>45801.438194444447</v>
      </c>
      <c r="G213">
        <f t="shared" si="10"/>
        <v>11.595138888893416</v>
      </c>
      <c r="I213">
        <v>7.64</v>
      </c>
      <c r="J213">
        <v>939</v>
      </c>
    </row>
    <row r="214" spans="1:10" x14ac:dyDescent="0.2">
      <c r="A214">
        <v>54</v>
      </c>
      <c r="B214" s="2">
        <v>1</v>
      </c>
      <c r="C214" t="str">
        <f t="shared" si="11"/>
        <v>F1-54</v>
      </c>
      <c r="D214" s="1">
        <v>45801.53402777778</v>
      </c>
      <c r="E214" s="1">
        <v>45801.55972222222</v>
      </c>
      <c r="F214" s="1">
        <f t="shared" si="12"/>
        <v>45801.546875</v>
      </c>
      <c r="G214">
        <f t="shared" si="10"/>
        <v>11.713541666664241</v>
      </c>
    </row>
    <row r="215" spans="1:10" x14ac:dyDescent="0.2">
      <c r="A215">
        <v>54</v>
      </c>
      <c r="B215" s="2">
        <v>2</v>
      </c>
      <c r="C215" t="str">
        <f t="shared" si="11"/>
        <v>F2-54</v>
      </c>
      <c r="D215" s="1">
        <v>45801.53402777778</v>
      </c>
      <c r="E215" s="1">
        <v>45801.55972222222</v>
      </c>
      <c r="F215" s="1">
        <f t="shared" si="12"/>
        <v>45801.546875</v>
      </c>
      <c r="G215">
        <f t="shared" si="10"/>
        <v>11.713541666664241</v>
      </c>
    </row>
    <row r="216" spans="1:10" x14ac:dyDescent="0.2">
      <c r="A216">
        <v>54</v>
      </c>
      <c r="B216" s="2">
        <v>3</v>
      </c>
      <c r="C216" t="str">
        <f t="shared" si="11"/>
        <v>F3-54</v>
      </c>
      <c r="D216" s="1">
        <v>45801.53402777778</v>
      </c>
      <c r="E216" s="1">
        <v>45801.55972222222</v>
      </c>
      <c r="F216" s="1">
        <f t="shared" si="12"/>
        <v>45801.546875</v>
      </c>
      <c r="G216">
        <f t="shared" si="10"/>
        <v>11.703819444446708</v>
      </c>
    </row>
    <row r="217" spans="1:10" x14ac:dyDescent="0.2">
      <c r="A217">
        <v>54</v>
      </c>
      <c r="B217" s="2">
        <v>4</v>
      </c>
      <c r="C217" t="str">
        <f t="shared" si="11"/>
        <v>F4-54</v>
      </c>
      <c r="D217" s="1">
        <v>45801.53402777778</v>
      </c>
      <c r="E217" s="1">
        <v>45801.55972222222</v>
      </c>
      <c r="F217" s="1">
        <f t="shared" si="12"/>
        <v>45801.546875</v>
      </c>
      <c r="G217">
        <f t="shared" si="10"/>
        <v>11.703819444446708</v>
      </c>
    </row>
    <row r="218" spans="1:10" x14ac:dyDescent="0.2">
      <c r="A218">
        <v>55</v>
      </c>
      <c r="B218" s="2">
        <v>1</v>
      </c>
      <c r="C218" t="str">
        <f t="shared" si="11"/>
        <v>F1-55</v>
      </c>
      <c r="D218" s="1">
        <v>45801.5625</v>
      </c>
      <c r="E218" s="3">
        <v>45801.791666666664</v>
      </c>
      <c r="F218" s="1">
        <f t="shared" si="12"/>
        <v>45801.677083333328</v>
      </c>
      <c r="G218">
        <f t="shared" si="10"/>
        <v>11.843749999992724</v>
      </c>
      <c r="H218">
        <v>32.1</v>
      </c>
      <c r="I218">
        <v>7.35</v>
      </c>
      <c r="J218">
        <v>1102</v>
      </c>
    </row>
    <row r="219" spans="1:10" x14ac:dyDescent="0.2">
      <c r="A219">
        <v>55</v>
      </c>
      <c r="B219" s="2">
        <v>2</v>
      </c>
      <c r="C219" t="str">
        <f t="shared" si="11"/>
        <v>F2-55</v>
      </c>
      <c r="D219" s="1">
        <v>45801.5625</v>
      </c>
      <c r="E219" s="3">
        <v>45801.791666666664</v>
      </c>
      <c r="F219" s="1">
        <f t="shared" si="12"/>
        <v>45801.677083333328</v>
      </c>
      <c r="G219">
        <f t="shared" si="10"/>
        <v>11.843749999992724</v>
      </c>
      <c r="H219">
        <v>33.5</v>
      </c>
      <c r="I219">
        <v>7.31</v>
      </c>
      <c r="J219">
        <v>1018</v>
      </c>
    </row>
    <row r="220" spans="1:10" x14ac:dyDescent="0.2">
      <c r="A220">
        <v>55</v>
      </c>
      <c r="B220" s="2">
        <v>3</v>
      </c>
      <c r="C220" t="str">
        <f t="shared" si="11"/>
        <v>F3-55</v>
      </c>
      <c r="D220" s="1">
        <v>45801.5625</v>
      </c>
      <c r="E220" s="3">
        <v>45801.791666666664</v>
      </c>
      <c r="F220" s="1">
        <f t="shared" si="12"/>
        <v>45801.677083333328</v>
      </c>
      <c r="G220">
        <f t="shared" si="10"/>
        <v>11.834027777775191</v>
      </c>
      <c r="H220">
        <v>33.700000000000003</v>
      </c>
      <c r="I220">
        <v>7.33</v>
      </c>
      <c r="J220">
        <v>1109</v>
      </c>
    </row>
    <row r="221" spans="1:10" x14ac:dyDescent="0.2">
      <c r="A221">
        <v>55</v>
      </c>
      <c r="B221" s="2">
        <v>4</v>
      </c>
      <c r="C221" t="str">
        <f t="shared" si="11"/>
        <v>F4-55</v>
      </c>
      <c r="D221" s="1">
        <v>45801.5625</v>
      </c>
      <c r="E221" s="3">
        <v>45801.791666666664</v>
      </c>
      <c r="F221" s="1">
        <f t="shared" si="12"/>
        <v>45801.677083333328</v>
      </c>
      <c r="G221">
        <f t="shared" si="10"/>
        <v>11.834027777775191</v>
      </c>
      <c r="H221">
        <v>33.4</v>
      </c>
      <c r="I221">
        <v>7.31</v>
      </c>
      <c r="J221">
        <v>1061</v>
      </c>
    </row>
    <row r="222" spans="1:10" x14ac:dyDescent="0.2">
      <c r="A222">
        <v>56</v>
      </c>
      <c r="B222" s="2">
        <v>1</v>
      </c>
      <c r="C222" t="str">
        <f t="shared" si="11"/>
        <v>F1-56</v>
      </c>
      <c r="D222" s="1">
        <v>45801.792361111111</v>
      </c>
      <c r="E222" s="1">
        <v>45802.385416666664</v>
      </c>
      <c r="F222" s="1">
        <f t="shared" si="12"/>
        <v>45802.088888888888</v>
      </c>
      <c r="G222">
        <f t="shared" si="10"/>
        <v>12.255555555551837</v>
      </c>
    </row>
    <row r="223" spans="1:10" x14ac:dyDescent="0.2">
      <c r="A223">
        <v>56</v>
      </c>
      <c r="B223" s="2">
        <v>2</v>
      </c>
      <c r="C223" t="str">
        <f t="shared" si="11"/>
        <v>F2-56</v>
      </c>
      <c r="D223" s="1">
        <v>45801.792361111111</v>
      </c>
      <c r="E223" s="1">
        <v>45802.385416666664</v>
      </c>
      <c r="F223" s="1">
        <f t="shared" si="12"/>
        <v>45802.088888888888</v>
      </c>
      <c r="G223">
        <f t="shared" si="10"/>
        <v>12.255555555551837</v>
      </c>
    </row>
    <row r="224" spans="1:10" x14ac:dyDescent="0.2">
      <c r="A224">
        <v>56</v>
      </c>
      <c r="B224" s="2">
        <v>3</v>
      </c>
      <c r="C224" t="str">
        <f t="shared" si="11"/>
        <v>F3-56</v>
      </c>
      <c r="D224" s="1">
        <v>45801.792361111111</v>
      </c>
      <c r="E224" s="1">
        <v>45802.385416666664</v>
      </c>
      <c r="F224" s="1">
        <f t="shared" si="12"/>
        <v>45802.088888888888</v>
      </c>
      <c r="G224">
        <f t="shared" si="10"/>
        <v>12.245833333334303</v>
      </c>
    </row>
    <row r="225" spans="1:10" x14ac:dyDescent="0.2">
      <c r="A225">
        <v>56</v>
      </c>
      <c r="B225" s="2">
        <v>4</v>
      </c>
      <c r="C225" t="str">
        <f t="shared" si="11"/>
        <v>F4-56</v>
      </c>
      <c r="D225" s="1">
        <v>45801.792361111111</v>
      </c>
      <c r="E225" s="1">
        <v>45802.385416666664</v>
      </c>
      <c r="F225" s="1">
        <f t="shared" si="12"/>
        <v>45802.088888888888</v>
      </c>
      <c r="G225">
        <f t="shared" si="10"/>
        <v>12.245833333334303</v>
      </c>
    </row>
    <row r="226" spans="1:10" x14ac:dyDescent="0.2">
      <c r="A226">
        <v>57</v>
      </c>
      <c r="B226" s="2">
        <v>1</v>
      </c>
      <c r="C226" t="str">
        <f t="shared" si="11"/>
        <v>F1-57</v>
      </c>
      <c r="D226" s="1">
        <v>45802.387499999997</v>
      </c>
      <c r="E226" s="1">
        <v>45802.540972222225</v>
      </c>
      <c r="F226" s="1">
        <f t="shared" si="12"/>
        <v>45802.464236111111</v>
      </c>
      <c r="G226">
        <f t="shared" si="10"/>
        <v>12.630902777775191</v>
      </c>
      <c r="H226">
        <v>32.1</v>
      </c>
      <c r="I226">
        <v>7.44</v>
      </c>
      <c r="J226">
        <v>1060</v>
      </c>
    </row>
    <row r="227" spans="1:10" x14ac:dyDescent="0.2">
      <c r="A227">
        <v>57</v>
      </c>
      <c r="B227" s="2">
        <v>2</v>
      </c>
      <c r="C227" t="str">
        <f t="shared" si="11"/>
        <v>F2-57</v>
      </c>
      <c r="D227" s="1">
        <v>45802.387499999997</v>
      </c>
      <c r="E227" s="1">
        <v>45802.540972222225</v>
      </c>
      <c r="F227" s="1">
        <f t="shared" si="12"/>
        <v>45802.464236111111</v>
      </c>
      <c r="G227">
        <f t="shared" si="10"/>
        <v>12.630902777775191</v>
      </c>
      <c r="H227">
        <v>33.1</v>
      </c>
      <c r="I227">
        <v>7.44</v>
      </c>
      <c r="J227">
        <v>1047</v>
      </c>
    </row>
    <row r="228" spans="1:10" x14ac:dyDescent="0.2">
      <c r="A228">
        <v>57</v>
      </c>
      <c r="B228" s="2">
        <v>3</v>
      </c>
      <c r="C228" t="str">
        <f t="shared" si="11"/>
        <v>F3-57</v>
      </c>
      <c r="D228" s="1">
        <v>45802.387499999997</v>
      </c>
      <c r="E228" s="1">
        <v>45802.540972222225</v>
      </c>
      <c r="F228" s="1">
        <f t="shared" si="12"/>
        <v>45802.464236111111</v>
      </c>
      <c r="G228">
        <f t="shared" si="10"/>
        <v>12.621180555557657</v>
      </c>
      <c r="H228">
        <v>33.9</v>
      </c>
      <c r="I228">
        <v>7.42</v>
      </c>
      <c r="J228">
        <v>1075</v>
      </c>
    </row>
    <row r="229" spans="1:10" x14ac:dyDescent="0.2">
      <c r="A229">
        <v>57</v>
      </c>
      <c r="B229" s="2">
        <v>4</v>
      </c>
      <c r="C229" t="str">
        <f t="shared" si="11"/>
        <v>F4-57</v>
      </c>
      <c r="D229" s="1">
        <v>45802.387499999997</v>
      </c>
      <c r="E229" s="1">
        <v>45802.540972222225</v>
      </c>
      <c r="F229" s="1">
        <f t="shared" si="12"/>
        <v>45802.464236111111</v>
      </c>
      <c r="G229">
        <f t="shared" si="10"/>
        <v>12.621180555557657</v>
      </c>
    </row>
    <row r="230" spans="1:10" x14ac:dyDescent="0.2">
      <c r="A230">
        <v>58</v>
      </c>
      <c r="B230" s="2">
        <v>1</v>
      </c>
      <c r="C230" t="str">
        <f t="shared" si="11"/>
        <v>F1-58</v>
      </c>
      <c r="D230" s="1">
        <v>45802.542361111111</v>
      </c>
      <c r="F230" s="1"/>
    </row>
    <row r="231" spans="1:10" x14ac:dyDescent="0.2">
      <c r="A231">
        <v>58</v>
      </c>
      <c r="B231" s="2">
        <v>2</v>
      </c>
      <c r="C231" t="str">
        <f t="shared" si="11"/>
        <v>F2-58</v>
      </c>
      <c r="D231" s="1">
        <v>45802.542361111111</v>
      </c>
      <c r="F231" s="1"/>
    </row>
    <row r="232" spans="1:10" x14ac:dyDescent="0.2">
      <c r="A232">
        <v>58</v>
      </c>
      <c r="B232" s="2">
        <v>3</v>
      </c>
      <c r="C232" t="str">
        <f t="shared" si="11"/>
        <v>F3-58</v>
      </c>
      <c r="D232" s="1">
        <v>45802.542361111111</v>
      </c>
      <c r="F232" s="1"/>
    </row>
    <row r="233" spans="1:10" x14ac:dyDescent="0.2">
      <c r="A233">
        <v>58</v>
      </c>
      <c r="B233" s="2">
        <v>4</v>
      </c>
      <c r="C233" t="str">
        <f t="shared" si="11"/>
        <v>F4-58</v>
      </c>
      <c r="D233" s="1">
        <v>45802.542361111111</v>
      </c>
      <c r="F233" s="1"/>
    </row>
    <row r="234" spans="1:10" x14ac:dyDescent="0.2">
      <c r="A234">
        <v>59</v>
      </c>
      <c r="B234" s="2">
        <v>1</v>
      </c>
      <c r="C234" t="str">
        <f t="shared" si="11"/>
        <v>F1-59</v>
      </c>
      <c r="F234" s="1"/>
    </row>
    <row r="235" spans="1:10" x14ac:dyDescent="0.2">
      <c r="A235">
        <v>59</v>
      </c>
      <c r="B235" s="2">
        <v>2</v>
      </c>
      <c r="C235" t="str">
        <f t="shared" si="11"/>
        <v>F2-59</v>
      </c>
      <c r="F235" s="1"/>
    </row>
    <row r="236" spans="1:10" x14ac:dyDescent="0.2">
      <c r="A236">
        <v>59</v>
      </c>
      <c r="B236" s="2">
        <v>3</v>
      </c>
      <c r="C236" t="str">
        <f t="shared" si="11"/>
        <v>F3-59</v>
      </c>
      <c r="F236" s="1"/>
    </row>
    <row r="237" spans="1:10" x14ac:dyDescent="0.2">
      <c r="A237">
        <v>59</v>
      </c>
      <c r="B237" s="2">
        <v>4</v>
      </c>
      <c r="C237" t="str">
        <f t="shared" si="11"/>
        <v>F4-59</v>
      </c>
      <c r="F237" s="1"/>
    </row>
    <row r="238" spans="1:10" x14ac:dyDescent="0.2">
      <c r="A238">
        <v>60</v>
      </c>
      <c r="B238" s="2">
        <v>1</v>
      </c>
      <c r="C238" t="str">
        <f t="shared" si="11"/>
        <v>F1-60</v>
      </c>
      <c r="F238" s="1"/>
    </row>
    <row r="239" spans="1:10" x14ac:dyDescent="0.2">
      <c r="A239">
        <v>60</v>
      </c>
      <c r="B239" s="2">
        <v>2</v>
      </c>
      <c r="C239" t="str">
        <f t="shared" si="11"/>
        <v>F2-60</v>
      </c>
      <c r="F239" s="1"/>
    </row>
    <row r="240" spans="1:10" x14ac:dyDescent="0.2">
      <c r="A240">
        <v>60</v>
      </c>
      <c r="B240" s="2">
        <v>3</v>
      </c>
      <c r="C240" t="str">
        <f t="shared" si="11"/>
        <v>F3-60</v>
      </c>
      <c r="F240" s="1"/>
    </row>
    <row r="241" spans="1:6" x14ac:dyDescent="0.2">
      <c r="A241">
        <v>60</v>
      </c>
      <c r="B241" s="2">
        <v>4</v>
      </c>
      <c r="C241" t="str">
        <f t="shared" si="11"/>
        <v>F4-60</v>
      </c>
      <c r="F24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900E-9887-B243-BF49-26E84C1A4CE3}">
  <dimension ref="A1:E25"/>
  <sheetViews>
    <sheetView workbookViewId="0">
      <selection activeCell="C2" sqref="C2"/>
    </sheetView>
  </sheetViews>
  <sheetFormatPr baseColWidth="10" defaultRowHeight="16" x14ac:dyDescent="0.2"/>
  <sheetData>
    <row r="1" spans="1:5" x14ac:dyDescent="0.2">
      <c r="A1" t="s">
        <v>9</v>
      </c>
      <c r="B1" t="s">
        <v>8</v>
      </c>
      <c r="C1" t="s">
        <v>5</v>
      </c>
      <c r="D1" t="s">
        <v>6</v>
      </c>
      <c r="E1" t="s">
        <v>7</v>
      </c>
    </row>
    <row r="2" spans="1:5" x14ac:dyDescent="0.2">
      <c r="A2">
        <v>5</v>
      </c>
      <c r="B2">
        <v>1</v>
      </c>
      <c r="C2" t="str">
        <f>_xlfn.CONCAT("F",B2,"-",A2)</f>
        <v>F1-5</v>
      </c>
    </row>
    <row r="3" spans="1:5" x14ac:dyDescent="0.2">
      <c r="A3">
        <v>11</v>
      </c>
      <c r="B3">
        <v>1</v>
      </c>
      <c r="C3" t="str">
        <f t="shared" ref="C3:C25" si="0">_xlfn.CONCAT("F",B3,"-",A3)</f>
        <v>F1-11</v>
      </c>
      <c r="D3">
        <v>3.7999999999999999E-2</v>
      </c>
      <c r="E3">
        <v>4.3999999999999997E-2</v>
      </c>
    </row>
    <row r="4" spans="1:5" x14ac:dyDescent="0.2">
      <c r="A4">
        <v>12</v>
      </c>
      <c r="B4">
        <v>1</v>
      </c>
      <c r="C4" t="str">
        <f t="shared" si="0"/>
        <v>F1-12</v>
      </c>
      <c r="D4">
        <v>4.5999999999999999E-2</v>
      </c>
      <c r="E4">
        <v>3.7999999999999999E-2</v>
      </c>
    </row>
    <row r="5" spans="1:5" x14ac:dyDescent="0.2">
      <c r="A5">
        <v>13</v>
      </c>
      <c r="B5">
        <v>1</v>
      </c>
      <c r="C5" t="str">
        <f t="shared" si="0"/>
        <v>F1-13</v>
      </c>
      <c r="D5">
        <v>3.6999999999999998E-2</v>
      </c>
      <c r="E5">
        <v>3.9E-2</v>
      </c>
    </row>
    <row r="6" spans="1:5" x14ac:dyDescent="0.2">
      <c r="A6">
        <v>17</v>
      </c>
      <c r="B6">
        <v>1</v>
      </c>
      <c r="C6" t="str">
        <f t="shared" si="0"/>
        <v>F1-17</v>
      </c>
      <c r="D6">
        <v>4.7E-2</v>
      </c>
      <c r="E6">
        <v>4.2000000000000003E-2</v>
      </c>
    </row>
    <row r="7" spans="1:5" x14ac:dyDescent="0.2">
      <c r="A7">
        <v>18</v>
      </c>
      <c r="B7">
        <v>1</v>
      </c>
      <c r="C7" t="str">
        <f t="shared" si="0"/>
        <v>F1-18</v>
      </c>
      <c r="D7">
        <v>3.9E-2</v>
      </c>
      <c r="E7">
        <v>3.5000000000000003E-2</v>
      </c>
    </row>
    <row r="8" spans="1:5" x14ac:dyDescent="0.2">
      <c r="A8">
        <v>5</v>
      </c>
      <c r="B8">
        <v>2</v>
      </c>
      <c r="C8" t="str">
        <f t="shared" si="0"/>
        <v>F2-5</v>
      </c>
    </row>
    <row r="9" spans="1:5" x14ac:dyDescent="0.2">
      <c r="A9">
        <v>11</v>
      </c>
      <c r="B9">
        <v>2</v>
      </c>
      <c r="C9" t="str">
        <f t="shared" si="0"/>
        <v>F2-11</v>
      </c>
    </row>
    <row r="10" spans="1:5" x14ac:dyDescent="0.2">
      <c r="A10">
        <v>12</v>
      </c>
      <c r="B10">
        <v>2</v>
      </c>
      <c r="C10" t="str">
        <f t="shared" si="0"/>
        <v>F2-12</v>
      </c>
      <c r="D10">
        <v>3.7999999999999999E-2</v>
      </c>
      <c r="E10">
        <v>3.4000000000000002E-2</v>
      </c>
    </row>
    <row r="11" spans="1:5" x14ac:dyDescent="0.2">
      <c r="A11">
        <v>13</v>
      </c>
      <c r="B11">
        <v>2</v>
      </c>
      <c r="C11" t="str">
        <f t="shared" si="0"/>
        <v>F2-13</v>
      </c>
      <c r="D11">
        <v>3.5000000000000003E-2</v>
      </c>
      <c r="E11">
        <v>3.2000000000000001E-2</v>
      </c>
    </row>
    <row r="12" spans="1:5" x14ac:dyDescent="0.2">
      <c r="A12">
        <v>17</v>
      </c>
      <c r="B12">
        <v>2</v>
      </c>
      <c r="C12" t="str">
        <f t="shared" si="0"/>
        <v>F2-17</v>
      </c>
      <c r="D12">
        <v>3.6999999999999998E-2</v>
      </c>
      <c r="E12">
        <v>3.5999999999999997E-2</v>
      </c>
    </row>
    <row r="13" spans="1:5" x14ac:dyDescent="0.2">
      <c r="A13">
        <v>18</v>
      </c>
      <c r="B13">
        <v>2</v>
      </c>
      <c r="C13" t="str">
        <f t="shared" si="0"/>
        <v>F2-18</v>
      </c>
      <c r="D13">
        <v>3.5000000000000003E-2</v>
      </c>
      <c r="E13">
        <v>3.5000000000000003E-2</v>
      </c>
    </row>
    <row r="14" spans="1:5" x14ac:dyDescent="0.2">
      <c r="A14">
        <v>5</v>
      </c>
      <c r="B14">
        <v>3</v>
      </c>
      <c r="C14" t="str">
        <f t="shared" si="0"/>
        <v>F3-5</v>
      </c>
    </row>
    <row r="15" spans="1:5" x14ac:dyDescent="0.2">
      <c r="A15">
        <v>11</v>
      </c>
      <c r="B15">
        <v>3</v>
      </c>
      <c r="C15" t="str">
        <f t="shared" si="0"/>
        <v>F3-11</v>
      </c>
    </row>
    <row r="16" spans="1:5" x14ac:dyDescent="0.2">
      <c r="A16">
        <v>12</v>
      </c>
      <c r="B16">
        <v>3</v>
      </c>
      <c r="C16" t="str">
        <f t="shared" si="0"/>
        <v>F3-12</v>
      </c>
    </row>
    <row r="17" spans="1:3" x14ac:dyDescent="0.2">
      <c r="A17">
        <v>13</v>
      </c>
      <c r="B17">
        <v>3</v>
      </c>
      <c r="C17" t="str">
        <f t="shared" si="0"/>
        <v>F3-13</v>
      </c>
    </row>
    <row r="18" spans="1:3" x14ac:dyDescent="0.2">
      <c r="A18">
        <v>17</v>
      </c>
      <c r="B18">
        <v>3</v>
      </c>
      <c r="C18" t="str">
        <f t="shared" si="0"/>
        <v>F3-17</v>
      </c>
    </row>
    <row r="19" spans="1:3" x14ac:dyDescent="0.2">
      <c r="A19">
        <v>18</v>
      </c>
      <c r="B19">
        <v>3</v>
      </c>
      <c r="C19" t="str">
        <f t="shared" si="0"/>
        <v>F3-18</v>
      </c>
    </row>
    <row r="20" spans="1:3" x14ac:dyDescent="0.2">
      <c r="A20">
        <v>5</v>
      </c>
      <c r="B20">
        <v>4</v>
      </c>
      <c r="C20" t="str">
        <f t="shared" si="0"/>
        <v>F4-5</v>
      </c>
    </row>
    <row r="21" spans="1:3" x14ac:dyDescent="0.2">
      <c r="A21">
        <v>11</v>
      </c>
      <c r="B21">
        <v>4</v>
      </c>
      <c r="C21" t="str">
        <f t="shared" si="0"/>
        <v>F4-11</v>
      </c>
    </row>
    <row r="22" spans="1:3" x14ac:dyDescent="0.2">
      <c r="A22">
        <v>12</v>
      </c>
      <c r="B22">
        <v>4</v>
      </c>
      <c r="C22" t="str">
        <f t="shared" si="0"/>
        <v>F4-12</v>
      </c>
    </row>
    <row r="23" spans="1:3" x14ac:dyDescent="0.2">
      <c r="A23">
        <v>13</v>
      </c>
      <c r="B23">
        <v>4</v>
      </c>
      <c r="C23" t="str">
        <f t="shared" si="0"/>
        <v>F4-13</v>
      </c>
    </row>
    <row r="24" spans="1:3" x14ac:dyDescent="0.2">
      <c r="A24">
        <v>17</v>
      </c>
      <c r="B24">
        <v>4</v>
      </c>
      <c r="C24" t="str">
        <f t="shared" si="0"/>
        <v>F4-17</v>
      </c>
    </row>
    <row r="25" spans="1:3" x14ac:dyDescent="0.2">
      <c r="A25">
        <v>18</v>
      </c>
      <c r="B25">
        <v>4</v>
      </c>
      <c r="C25" t="str">
        <f t="shared" si="0"/>
        <v>F4-18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standard_curve_plate_1</vt:lpstr>
      <vt:lpstr>standard_curve_plate 2</vt:lpstr>
      <vt:lpstr>standard_curve_plate_3</vt:lpstr>
      <vt:lpstr>standard_curve_plate 4</vt:lpstr>
      <vt:lpstr>fe_plate_1</vt:lpstr>
      <vt:lpstr>sampling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 Patricio Cantarella</dc:creator>
  <cp:lastModifiedBy>Vitor  Patricio Cantarella</cp:lastModifiedBy>
  <dcterms:created xsi:type="dcterms:W3CDTF">2025-05-15T12:50:53Z</dcterms:created>
  <dcterms:modified xsi:type="dcterms:W3CDTF">2025-05-25T11:36:10Z</dcterms:modified>
</cp:coreProperties>
</file>