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cantarella/Documents/FuhrbergerColumns/data/exp_raw/"/>
    </mc:Choice>
  </mc:AlternateContent>
  <xr:revisionPtr revIDLastSave="0" documentId="13_ncr:1_{321BD3B8-8A76-C443-9FEB-EBAC4153D36B}" xr6:coauthVersionLast="47" xr6:coauthVersionMax="47" xr10:uidLastSave="{00000000-0000-0000-0000-000000000000}"/>
  <bookViews>
    <workbookView xWindow="1080" yWindow="740" windowWidth="28040" windowHeight="16680" xr2:uid="{3CD87C21-EA08-D841-BE93-D5199CA9A403}"/>
  </bookViews>
  <sheets>
    <sheet name="standard_curve_plate_1" sheetId="3" r:id="rId1"/>
    <sheet name="standard_curve_plate 2" sheetId="4" r:id="rId2"/>
    <sheet name="standard_curve_plate_3" sheetId="7" r:id="rId3"/>
    <sheet name="standard_curve_plate 4" sheetId="8" r:id="rId4"/>
    <sheet name="fe_plate_1" sheetId="6" r:id="rId5"/>
    <sheet name="br_standard_curve" sheetId="10" r:id="rId6"/>
    <sheet name="sampling" sheetId="5" r:id="rId7"/>
    <sheet name="Sheet1" sheetId="9" r:id="rId8"/>
    <sheet name="data" sheetId="2" r:id="rId9"/>
    <sheet name="new_data" sheetId="11" r:id="rId10"/>
    <sheet name="Sheet2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9" i="5" l="1"/>
  <c r="N251" i="5"/>
  <c r="N252" i="5"/>
  <c r="N253" i="5"/>
  <c r="N258" i="5"/>
  <c r="N259" i="5"/>
  <c r="N260" i="5"/>
  <c r="N261" i="5"/>
  <c r="N266" i="5"/>
  <c r="N267" i="5"/>
  <c r="N268" i="5"/>
  <c r="N269" i="5"/>
  <c r="N276" i="5"/>
  <c r="N277" i="5"/>
  <c r="N278" i="5"/>
  <c r="N279" i="5"/>
  <c r="N280" i="5"/>
  <c r="N281" i="5"/>
  <c r="N286" i="5"/>
  <c r="N287" i="5"/>
  <c r="N288" i="5"/>
  <c r="N289" i="5"/>
  <c r="N290" i="5"/>
  <c r="N291" i="5"/>
  <c r="N292" i="5"/>
  <c r="N293" i="5"/>
  <c r="N302" i="5"/>
  <c r="N303" i="5"/>
  <c r="N304" i="5"/>
  <c r="N305" i="5"/>
  <c r="N306" i="5"/>
  <c r="N307" i="5"/>
  <c r="N308" i="5"/>
  <c r="N309" i="5"/>
  <c r="N314" i="5"/>
  <c r="N315" i="5"/>
  <c r="N316" i="5"/>
  <c r="N317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42" i="5"/>
  <c r="N343" i="5"/>
  <c r="N344" i="5"/>
  <c r="N345" i="5"/>
  <c r="N346" i="5"/>
  <c r="N347" i="5"/>
  <c r="N348" i="5"/>
  <c r="N349" i="5"/>
  <c r="N354" i="5"/>
  <c r="N355" i="5"/>
  <c r="N356" i="5"/>
  <c r="N357" i="5"/>
  <c r="N362" i="5"/>
  <c r="N363" i="5"/>
  <c r="N364" i="5"/>
  <c r="N365" i="5"/>
  <c r="N366" i="5"/>
  <c r="N367" i="5"/>
  <c r="N368" i="5"/>
  <c r="N369" i="5"/>
  <c r="N378" i="5"/>
  <c r="N379" i="5"/>
  <c r="N380" i="5"/>
  <c r="N381" i="5"/>
  <c r="N390" i="5"/>
  <c r="N391" i="5"/>
  <c r="N392" i="5"/>
  <c r="N250" i="5"/>
  <c r="M251" i="5"/>
  <c r="M252" i="5"/>
  <c r="M253" i="5"/>
  <c r="M258" i="5"/>
  <c r="M259" i="5"/>
  <c r="M260" i="5"/>
  <c r="M261" i="5"/>
  <c r="M266" i="5"/>
  <c r="M267" i="5"/>
  <c r="M268" i="5"/>
  <c r="M269" i="5"/>
  <c r="M276" i="5"/>
  <c r="M277" i="5"/>
  <c r="M278" i="5"/>
  <c r="M279" i="5"/>
  <c r="M280" i="5"/>
  <c r="M281" i="5"/>
  <c r="M286" i="5"/>
  <c r="M287" i="5"/>
  <c r="M288" i="5"/>
  <c r="M289" i="5"/>
  <c r="M290" i="5"/>
  <c r="M291" i="5"/>
  <c r="M292" i="5"/>
  <c r="M293" i="5"/>
  <c r="M302" i="5"/>
  <c r="M303" i="5"/>
  <c r="M304" i="5"/>
  <c r="M305" i="5"/>
  <c r="M306" i="5"/>
  <c r="M307" i="5"/>
  <c r="M308" i="5"/>
  <c r="M309" i="5"/>
  <c r="M314" i="5"/>
  <c r="M315" i="5"/>
  <c r="M316" i="5"/>
  <c r="M317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42" i="5"/>
  <c r="M343" i="5"/>
  <c r="M344" i="5"/>
  <c r="M345" i="5"/>
  <c r="M346" i="5"/>
  <c r="M347" i="5"/>
  <c r="M348" i="5"/>
  <c r="M349" i="5"/>
  <c r="M354" i="5"/>
  <c r="M355" i="5"/>
  <c r="M356" i="5"/>
  <c r="M357" i="5"/>
  <c r="M362" i="5"/>
  <c r="M363" i="5"/>
  <c r="M364" i="5"/>
  <c r="M365" i="5"/>
  <c r="M366" i="5"/>
  <c r="M367" i="5"/>
  <c r="M368" i="5"/>
  <c r="M369" i="5"/>
  <c r="M378" i="5"/>
  <c r="M379" i="5"/>
  <c r="M380" i="5"/>
  <c r="M381" i="5"/>
  <c r="M390" i="5"/>
  <c r="M391" i="5"/>
  <c r="M392" i="5"/>
  <c r="M393" i="5"/>
  <c r="M250" i="5"/>
  <c r="C145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" i="11"/>
  <c r="M6" i="5"/>
  <c r="E7" i="10" l="1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6" i="10"/>
  <c r="E3" i="10"/>
  <c r="E4" i="10"/>
  <c r="E5" i="10"/>
  <c r="E2" i="10"/>
  <c r="H50" i="10"/>
  <c r="H51" i="10"/>
  <c r="H52" i="10"/>
  <c r="H53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9" i="10"/>
  <c r="H10" i="10"/>
  <c r="H11" i="10"/>
  <c r="H12" i="10"/>
  <c r="H13" i="10"/>
  <c r="H7" i="10"/>
  <c r="H6" i="10"/>
  <c r="H3" i="10"/>
  <c r="H4" i="10"/>
  <c r="H5" i="10"/>
  <c r="H2" i="10"/>
  <c r="N3" i="10"/>
  <c r="N4" i="10"/>
  <c r="N5" i="10"/>
  <c r="N6" i="10"/>
  <c r="N2" i="10"/>
  <c r="M174" i="5"/>
  <c r="N174" i="5"/>
  <c r="M175" i="5"/>
  <c r="N175" i="5"/>
  <c r="M176" i="5"/>
  <c r="N176" i="5"/>
  <c r="M177" i="5"/>
  <c r="N177" i="5"/>
  <c r="M178" i="5"/>
  <c r="N178" i="5"/>
  <c r="M179" i="5"/>
  <c r="N179" i="5"/>
  <c r="M180" i="5"/>
  <c r="N180" i="5"/>
  <c r="M181" i="5"/>
  <c r="N181" i="5"/>
  <c r="M190" i="5"/>
  <c r="N190" i="5"/>
  <c r="M191" i="5"/>
  <c r="N191" i="5"/>
  <c r="M192" i="5"/>
  <c r="N192" i="5"/>
  <c r="M193" i="5"/>
  <c r="N193" i="5"/>
  <c r="M194" i="5"/>
  <c r="N194" i="5"/>
  <c r="M195" i="5"/>
  <c r="N195" i="5"/>
  <c r="M196" i="5"/>
  <c r="N196" i="5"/>
  <c r="M197" i="5"/>
  <c r="N197" i="5"/>
  <c r="M202" i="5"/>
  <c r="N202" i="5"/>
  <c r="M203" i="5"/>
  <c r="N203" i="5"/>
  <c r="M204" i="5"/>
  <c r="N204" i="5"/>
  <c r="M205" i="5"/>
  <c r="N205" i="5"/>
  <c r="M206" i="5"/>
  <c r="N206" i="5"/>
  <c r="M207" i="5"/>
  <c r="N207" i="5"/>
  <c r="M208" i="5"/>
  <c r="N208" i="5"/>
  <c r="M209" i="5"/>
  <c r="N209" i="5"/>
  <c r="M210" i="5"/>
  <c r="N210" i="5"/>
  <c r="M211" i="5"/>
  <c r="N211" i="5"/>
  <c r="M212" i="5"/>
  <c r="N212" i="5"/>
  <c r="M213" i="5"/>
  <c r="N213" i="5"/>
  <c r="M218" i="5"/>
  <c r="N218" i="5"/>
  <c r="M219" i="5"/>
  <c r="N219" i="5"/>
  <c r="M220" i="5"/>
  <c r="N220" i="5"/>
  <c r="M221" i="5"/>
  <c r="N221" i="5"/>
  <c r="M222" i="5"/>
  <c r="N222" i="5"/>
  <c r="M223" i="5"/>
  <c r="N223" i="5"/>
  <c r="M224" i="5"/>
  <c r="N224" i="5"/>
  <c r="M225" i="5"/>
  <c r="N225" i="5"/>
  <c r="M226" i="5"/>
  <c r="N226" i="5"/>
  <c r="M227" i="5"/>
  <c r="N227" i="5"/>
  <c r="M228" i="5"/>
  <c r="N228" i="5"/>
  <c r="M234" i="5"/>
  <c r="N234" i="5"/>
  <c r="M235" i="5"/>
  <c r="N235" i="5"/>
  <c r="M236" i="5"/>
  <c r="N236" i="5"/>
  <c r="M237" i="5"/>
  <c r="N237" i="5"/>
  <c r="M246" i="5"/>
  <c r="N246" i="5"/>
  <c r="M247" i="5"/>
  <c r="N247" i="5"/>
  <c r="M248" i="5"/>
  <c r="N248" i="5"/>
  <c r="M249" i="5"/>
  <c r="N249" i="5"/>
  <c r="N165" i="5"/>
  <c r="M165" i="5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K330" i="5"/>
  <c r="K331" i="5"/>
  <c r="K332" i="5"/>
  <c r="K333" i="5"/>
  <c r="K334" i="5"/>
  <c r="K335" i="5"/>
  <c r="K336" i="5"/>
  <c r="K337" i="5"/>
  <c r="K342" i="5"/>
  <c r="K343" i="5"/>
  <c r="K344" i="5"/>
  <c r="K345" i="5"/>
  <c r="K354" i="5"/>
  <c r="K355" i="5"/>
  <c r="K356" i="5"/>
  <c r="K357" i="5"/>
  <c r="K362" i="5"/>
  <c r="K363" i="5"/>
  <c r="K364" i="5"/>
  <c r="K365" i="5"/>
  <c r="K366" i="5"/>
  <c r="K367" i="5"/>
  <c r="K368" i="5"/>
  <c r="K369" i="5"/>
  <c r="K378" i="5"/>
  <c r="K379" i="5"/>
  <c r="K380" i="5"/>
  <c r="K381" i="5"/>
  <c r="K390" i="5"/>
  <c r="K391" i="5"/>
  <c r="K392" i="5"/>
  <c r="K438" i="5"/>
  <c r="K439" i="5"/>
  <c r="K440" i="5"/>
  <c r="K441" i="5"/>
  <c r="K450" i="5"/>
  <c r="K451" i="5"/>
  <c r="K452" i="5"/>
  <c r="K453" i="5"/>
  <c r="G139" i="7"/>
  <c r="G140" i="7"/>
  <c r="G141" i="7"/>
  <c r="G142" i="7"/>
  <c r="G143" i="7"/>
  <c r="G138" i="7"/>
  <c r="G129" i="7"/>
  <c r="G130" i="7"/>
  <c r="G131" i="7"/>
  <c r="G132" i="7"/>
  <c r="G133" i="7"/>
  <c r="G134" i="7"/>
  <c r="G135" i="7"/>
  <c r="G128" i="7"/>
  <c r="G137" i="7"/>
  <c r="G136" i="7"/>
  <c r="C138" i="7"/>
  <c r="G125" i="7"/>
  <c r="C128" i="7"/>
  <c r="G119" i="7"/>
  <c r="G120" i="7"/>
  <c r="G121" i="7"/>
  <c r="G122" i="7"/>
  <c r="G123" i="7"/>
  <c r="G124" i="7"/>
  <c r="G118" i="7"/>
  <c r="C118" i="7"/>
  <c r="G116" i="7"/>
  <c r="G109" i="7"/>
  <c r="G110" i="7"/>
  <c r="G111" i="7"/>
  <c r="G112" i="7"/>
  <c r="G113" i="7"/>
  <c r="G114" i="7"/>
  <c r="G108" i="7"/>
  <c r="G107" i="7"/>
  <c r="G106" i="7"/>
  <c r="C108" i="7"/>
  <c r="G126" i="7"/>
  <c r="G127" i="7"/>
  <c r="G117" i="7"/>
  <c r="G115" i="7"/>
  <c r="G105" i="7"/>
  <c r="C106" i="7"/>
  <c r="C107" i="7"/>
  <c r="C109" i="7"/>
  <c r="C110" i="7"/>
  <c r="C111" i="7"/>
  <c r="C112" i="7"/>
  <c r="C113" i="7"/>
  <c r="C114" i="7"/>
  <c r="C115" i="7"/>
  <c r="C116" i="7"/>
  <c r="C117" i="7"/>
  <c r="C119" i="7"/>
  <c r="C120" i="7"/>
  <c r="C121" i="7"/>
  <c r="C122" i="7"/>
  <c r="C123" i="7"/>
  <c r="C124" i="7"/>
  <c r="C125" i="7"/>
  <c r="C126" i="7"/>
  <c r="C127" i="7"/>
  <c r="C129" i="7"/>
  <c r="C130" i="7"/>
  <c r="C131" i="7"/>
  <c r="C132" i="7"/>
  <c r="C133" i="7"/>
  <c r="C134" i="7"/>
  <c r="C135" i="7"/>
  <c r="C136" i="7"/>
  <c r="C137" i="7"/>
  <c r="C139" i="7"/>
  <c r="C140" i="7"/>
  <c r="C141" i="7"/>
  <c r="C142" i="7"/>
  <c r="C143" i="7"/>
  <c r="C105" i="7"/>
  <c r="L338" i="5"/>
  <c r="L339" i="5"/>
  <c r="L340" i="5"/>
  <c r="L341" i="5"/>
  <c r="L350" i="5"/>
  <c r="L351" i="5"/>
  <c r="L352" i="5"/>
  <c r="L353" i="5"/>
  <c r="L358" i="5"/>
  <c r="L359" i="5"/>
  <c r="L360" i="5"/>
  <c r="L361" i="5"/>
  <c r="L370" i="5"/>
  <c r="L371" i="5"/>
  <c r="L372" i="5"/>
  <c r="L373" i="5"/>
  <c r="L382" i="5"/>
  <c r="L383" i="5"/>
  <c r="L384" i="5"/>
  <c r="L385" i="5"/>
  <c r="L394" i="5"/>
  <c r="L395" i="5"/>
  <c r="L396" i="5"/>
  <c r="L397" i="5"/>
  <c r="L406" i="5"/>
  <c r="L407" i="5"/>
  <c r="L408" i="5"/>
  <c r="L409" i="5"/>
  <c r="L418" i="5"/>
  <c r="L419" i="5"/>
  <c r="L420" i="5"/>
  <c r="L421" i="5"/>
  <c r="L430" i="5"/>
  <c r="L431" i="5"/>
  <c r="L432" i="5"/>
  <c r="L433" i="5"/>
  <c r="L442" i="5"/>
  <c r="L443" i="5"/>
  <c r="L444" i="5"/>
  <c r="L445" i="5"/>
  <c r="L454" i="5"/>
  <c r="L455" i="5"/>
  <c r="L456" i="5"/>
  <c r="L457" i="5"/>
  <c r="L329" i="5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C118" i="6"/>
  <c r="C119" i="6"/>
  <c r="C120" i="6"/>
  <c r="C121" i="6"/>
  <c r="G87" i="6"/>
  <c r="G86" i="6"/>
  <c r="G85" i="6"/>
  <c r="G84" i="6"/>
  <c r="G83" i="6"/>
  <c r="G82" i="6"/>
  <c r="G81" i="6"/>
  <c r="G80" i="6"/>
  <c r="G79" i="6"/>
  <c r="G78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330" i="5"/>
  <c r="G330" i="5" s="1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330" i="5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88" i="7"/>
  <c r="C87" i="7"/>
  <c r="C86" i="7"/>
  <c r="C85" i="7"/>
  <c r="L254" i="5" l="1"/>
  <c r="L255" i="5"/>
  <c r="L256" i="5"/>
  <c r="L257" i="5"/>
  <c r="L270" i="5"/>
  <c r="L271" i="5"/>
  <c r="L272" i="5"/>
  <c r="L273" i="5"/>
  <c r="L294" i="5"/>
  <c r="L295" i="5"/>
  <c r="L296" i="5"/>
  <c r="L297" i="5"/>
  <c r="L298" i="5"/>
  <c r="L299" i="5"/>
  <c r="L300" i="5"/>
  <c r="L301" i="5"/>
  <c r="L318" i="5"/>
  <c r="L319" i="5"/>
  <c r="L320" i="5"/>
  <c r="L321" i="5"/>
  <c r="L326" i="5"/>
  <c r="L327" i="5"/>
  <c r="L328" i="5"/>
  <c r="G323" i="5"/>
  <c r="G324" i="5"/>
  <c r="G325" i="5"/>
  <c r="G326" i="5"/>
  <c r="G327" i="5"/>
  <c r="G328" i="5"/>
  <c r="G329" i="5"/>
  <c r="F323" i="5"/>
  <c r="F324" i="5"/>
  <c r="F325" i="5"/>
  <c r="F326" i="5"/>
  <c r="F327" i="5"/>
  <c r="F328" i="5"/>
  <c r="F329" i="5"/>
  <c r="F322" i="5"/>
  <c r="G322" i="5" s="1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329" i="5"/>
  <c r="C328" i="5"/>
  <c r="C327" i="5"/>
  <c r="C326" i="5"/>
  <c r="C325" i="5"/>
  <c r="C324" i="5"/>
  <c r="C323" i="5"/>
  <c r="C322" i="5"/>
  <c r="G318" i="5"/>
  <c r="G319" i="5"/>
  <c r="G320" i="5"/>
  <c r="G321" i="5"/>
  <c r="F318" i="5"/>
  <c r="F319" i="5"/>
  <c r="F320" i="5"/>
  <c r="F321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06" i="5"/>
  <c r="G290" i="5"/>
  <c r="G291" i="5"/>
  <c r="G292" i="5"/>
  <c r="G293" i="5"/>
  <c r="G294" i="5"/>
  <c r="G295" i="5"/>
  <c r="G296" i="5"/>
  <c r="G297" i="5"/>
  <c r="F290" i="5"/>
  <c r="F291" i="5"/>
  <c r="F292" i="5"/>
  <c r="F293" i="5"/>
  <c r="F294" i="5"/>
  <c r="F295" i="5"/>
  <c r="F296" i="5"/>
  <c r="F297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46" i="5"/>
  <c r="G246" i="5" s="1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22" i="5"/>
  <c r="N23" i="5"/>
  <c r="N24" i="5"/>
  <c r="N25" i="5"/>
  <c r="N38" i="5"/>
  <c r="N39" i="5"/>
  <c r="N40" i="5"/>
  <c r="N41" i="5"/>
  <c r="N75" i="5"/>
  <c r="N76" i="5"/>
  <c r="N77" i="5"/>
  <c r="N94" i="5"/>
  <c r="N95" i="5"/>
  <c r="N96" i="5"/>
  <c r="N97" i="5"/>
  <c r="N110" i="5"/>
  <c r="N111" i="5"/>
  <c r="N112" i="5"/>
  <c r="N113" i="5"/>
  <c r="N114" i="5"/>
  <c r="N115" i="5"/>
  <c r="N116" i="5"/>
  <c r="N117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42" i="5"/>
  <c r="N143" i="5"/>
  <c r="N144" i="5"/>
  <c r="N145" i="5"/>
  <c r="N146" i="5"/>
  <c r="N147" i="5"/>
  <c r="N148" i="5"/>
  <c r="N149" i="5"/>
  <c r="N154" i="5"/>
  <c r="N155" i="5"/>
  <c r="N156" i="5"/>
  <c r="N157" i="5"/>
  <c r="N162" i="5"/>
  <c r="N163" i="5"/>
  <c r="N164" i="5"/>
  <c r="N2" i="5"/>
  <c r="M22" i="5"/>
  <c r="M23" i="5"/>
  <c r="M24" i="5"/>
  <c r="M25" i="5"/>
  <c r="M38" i="5"/>
  <c r="M39" i="5"/>
  <c r="M40" i="5"/>
  <c r="M41" i="5"/>
  <c r="M75" i="5"/>
  <c r="M76" i="5"/>
  <c r="M77" i="5"/>
  <c r="M94" i="5"/>
  <c r="M95" i="5"/>
  <c r="M96" i="5"/>
  <c r="M97" i="5"/>
  <c r="M111" i="5"/>
  <c r="M112" i="5"/>
  <c r="M113" i="5"/>
  <c r="M114" i="5"/>
  <c r="M115" i="5"/>
  <c r="M116" i="5"/>
  <c r="M117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42" i="5"/>
  <c r="M143" i="5"/>
  <c r="M144" i="5"/>
  <c r="M145" i="5"/>
  <c r="M146" i="5"/>
  <c r="M147" i="5"/>
  <c r="M148" i="5"/>
  <c r="M149" i="5"/>
  <c r="M154" i="5"/>
  <c r="M155" i="5"/>
  <c r="M156" i="5"/>
  <c r="M157" i="5"/>
  <c r="M162" i="5"/>
  <c r="M163" i="5"/>
  <c r="M164" i="5"/>
  <c r="M3" i="5"/>
  <c r="M4" i="5"/>
  <c r="M5" i="5"/>
  <c r="M7" i="5"/>
  <c r="M8" i="5"/>
  <c r="M9" i="5"/>
  <c r="M10" i="5"/>
  <c r="M11" i="5"/>
  <c r="M12" i="5"/>
  <c r="M13" i="5"/>
  <c r="M14" i="5"/>
  <c r="M15" i="5"/>
  <c r="M16" i="5"/>
  <c r="M17" i="5"/>
  <c r="M2" i="5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3" i="9"/>
  <c r="F230" i="5"/>
  <c r="G230" i="5" s="1"/>
  <c r="F231" i="5"/>
  <c r="G231" i="5" s="1"/>
  <c r="F232" i="5"/>
  <c r="G232" i="5" s="1"/>
  <c r="F233" i="5"/>
  <c r="G233" i="5" s="1"/>
  <c r="F234" i="5"/>
  <c r="G234" i="5" s="1"/>
  <c r="F235" i="5"/>
  <c r="G235" i="5" s="1"/>
  <c r="F236" i="5"/>
  <c r="G236" i="5" s="1"/>
  <c r="F237" i="5"/>
  <c r="G237" i="5" s="1"/>
  <c r="F238" i="5"/>
  <c r="G238" i="5" s="1"/>
  <c r="F239" i="5"/>
  <c r="G239" i="5" s="1"/>
  <c r="F240" i="5"/>
  <c r="G240" i="5" s="1"/>
  <c r="F241" i="5"/>
  <c r="G241" i="5" s="1"/>
  <c r="F242" i="5"/>
  <c r="G242" i="5" s="1"/>
  <c r="F243" i="5"/>
  <c r="G243" i="5" s="1"/>
  <c r="F244" i="5"/>
  <c r="G244" i="5" s="1"/>
  <c r="F245" i="5"/>
  <c r="G245" i="5" s="1"/>
  <c r="C245" i="5"/>
  <c r="L245" i="5" s="1"/>
  <c r="C244" i="5"/>
  <c r="L244" i="5" s="1"/>
  <c r="C243" i="5"/>
  <c r="L243" i="5" s="1"/>
  <c r="C242" i="5"/>
  <c r="L242" i="5" s="1"/>
  <c r="G53" i="6"/>
  <c r="G52" i="6"/>
  <c r="G51" i="6"/>
  <c r="G50" i="6"/>
  <c r="G49" i="6"/>
  <c r="G48" i="6"/>
  <c r="G47" i="6"/>
  <c r="G46" i="6"/>
  <c r="G45" i="6"/>
  <c r="G44" i="6"/>
  <c r="G43" i="6"/>
  <c r="G42" i="6"/>
  <c r="C42" i="6"/>
  <c r="C43" i="6"/>
  <c r="C44" i="6"/>
  <c r="C45" i="6"/>
  <c r="C46" i="6"/>
  <c r="C47" i="6"/>
  <c r="C48" i="6"/>
  <c r="C49" i="6"/>
  <c r="C50" i="6"/>
  <c r="C51" i="6"/>
  <c r="C52" i="6"/>
  <c r="C53" i="6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64" i="7"/>
  <c r="C63" i="7"/>
  <c r="C62" i="7"/>
  <c r="C61" i="7"/>
  <c r="C60" i="7"/>
  <c r="C59" i="7"/>
  <c r="C58" i="7"/>
  <c r="G205" i="5"/>
  <c r="G214" i="5"/>
  <c r="G222" i="5"/>
  <c r="G223" i="5"/>
  <c r="F202" i="5"/>
  <c r="G202" i="5" s="1"/>
  <c r="F203" i="5"/>
  <c r="G203" i="5" s="1"/>
  <c r="F204" i="5"/>
  <c r="G204" i="5" s="1"/>
  <c r="F205" i="5"/>
  <c r="F206" i="5"/>
  <c r="G206" i="5" s="1"/>
  <c r="F207" i="5"/>
  <c r="G207" i="5" s="1"/>
  <c r="F208" i="5"/>
  <c r="G208" i="5" s="1"/>
  <c r="F209" i="5"/>
  <c r="G209" i="5" s="1"/>
  <c r="F210" i="5"/>
  <c r="G210" i="5" s="1"/>
  <c r="F211" i="5"/>
  <c r="G211" i="5" s="1"/>
  <c r="F212" i="5"/>
  <c r="G212" i="5" s="1"/>
  <c r="F213" i="5"/>
  <c r="G213" i="5" s="1"/>
  <c r="F214" i="5"/>
  <c r="F215" i="5"/>
  <c r="G215" i="5" s="1"/>
  <c r="F216" i="5"/>
  <c r="G216" i="5" s="1"/>
  <c r="F217" i="5"/>
  <c r="G217" i="5" s="1"/>
  <c r="F218" i="5"/>
  <c r="G218" i="5" s="1"/>
  <c r="F219" i="5"/>
  <c r="G219" i="5" s="1"/>
  <c r="F220" i="5"/>
  <c r="G220" i="5" s="1"/>
  <c r="F221" i="5"/>
  <c r="G221" i="5" s="1"/>
  <c r="F222" i="5"/>
  <c r="F223" i="5"/>
  <c r="F224" i="5"/>
  <c r="G224" i="5" s="1"/>
  <c r="F225" i="5"/>
  <c r="G225" i="5" s="1"/>
  <c r="F226" i="5"/>
  <c r="G226" i="5" s="1"/>
  <c r="F227" i="5"/>
  <c r="G227" i="5" s="1"/>
  <c r="F228" i="5"/>
  <c r="G228" i="5" s="1"/>
  <c r="F229" i="5"/>
  <c r="G229" i="5" s="1"/>
  <c r="C222" i="5"/>
  <c r="C223" i="5"/>
  <c r="C224" i="5"/>
  <c r="C225" i="5"/>
  <c r="C226" i="5"/>
  <c r="C227" i="5"/>
  <c r="C228" i="5"/>
  <c r="C229" i="5"/>
  <c r="C230" i="5"/>
  <c r="L230" i="5" s="1"/>
  <c r="C231" i="5"/>
  <c r="L231" i="5" s="1"/>
  <c r="C232" i="5"/>
  <c r="L232" i="5" s="1"/>
  <c r="C233" i="5"/>
  <c r="L233" i="5" s="1"/>
  <c r="C234" i="5"/>
  <c r="C235" i="5"/>
  <c r="C236" i="5"/>
  <c r="C237" i="5"/>
  <c r="C238" i="5"/>
  <c r="C239" i="5"/>
  <c r="C240" i="5"/>
  <c r="C241" i="5"/>
  <c r="C221" i="5"/>
  <c r="C220" i="5"/>
  <c r="C219" i="5"/>
  <c r="C218" i="5"/>
  <c r="G57" i="7"/>
  <c r="G56" i="7"/>
  <c r="G55" i="7"/>
  <c r="G54" i="7"/>
  <c r="G53" i="7"/>
  <c r="G52" i="7"/>
  <c r="G51" i="7"/>
  <c r="G50" i="7"/>
  <c r="C57" i="7"/>
  <c r="C56" i="7"/>
  <c r="C55" i="7"/>
  <c r="C54" i="7"/>
  <c r="C53" i="7"/>
  <c r="C52" i="7"/>
  <c r="C51" i="7"/>
  <c r="C50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18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L19" i="7"/>
  <c r="L18" i="7"/>
  <c r="L17" i="7"/>
  <c r="L16" i="7"/>
  <c r="L15" i="7"/>
  <c r="L14" i="7"/>
  <c r="L13" i="7"/>
  <c r="F198" i="5"/>
  <c r="G198" i="5" s="1"/>
  <c r="F199" i="5"/>
  <c r="G199" i="5" s="1"/>
  <c r="F200" i="5"/>
  <c r="G200" i="5" s="1"/>
  <c r="F201" i="5"/>
  <c r="G201" i="5" s="1"/>
  <c r="G30" i="6"/>
  <c r="G32" i="6"/>
  <c r="G33" i="6"/>
  <c r="G34" i="6"/>
  <c r="G35" i="6"/>
  <c r="G36" i="6"/>
  <c r="G37" i="6"/>
  <c r="G38" i="6"/>
  <c r="G39" i="6"/>
  <c r="G40" i="6"/>
  <c r="G41" i="6"/>
  <c r="C41" i="6"/>
  <c r="C40" i="6"/>
  <c r="C39" i="6"/>
  <c r="C38" i="6"/>
  <c r="C37" i="6"/>
  <c r="C36" i="6"/>
  <c r="C35" i="6"/>
  <c r="C34" i="6"/>
  <c r="C33" i="6"/>
  <c r="C32" i="6"/>
  <c r="C31" i="6"/>
  <c r="C30" i="6"/>
  <c r="F155" i="5"/>
  <c r="G155" i="5" s="1"/>
  <c r="F156" i="5"/>
  <c r="G156" i="5" s="1"/>
  <c r="F157" i="5"/>
  <c r="G157" i="5" s="1"/>
  <c r="F158" i="5"/>
  <c r="G158" i="5" s="1"/>
  <c r="F159" i="5"/>
  <c r="G159" i="5" s="1"/>
  <c r="F160" i="5"/>
  <c r="G160" i="5" s="1"/>
  <c r="F161" i="5"/>
  <c r="G161" i="5" s="1"/>
  <c r="F162" i="5"/>
  <c r="G162" i="5" s="1"/>
  <c r="F163" i="5"/>
  <c r="G163" i="5" s="1"/>
  <c r="F164" i="5"/>
  <c r="G164" i="5" s="1"/>
  <c r="F165" i="5"/>
  <c r="G165" i="5" s="1"/>
  <c r="F166" i="5"/>
  <c r="G166" i="5" s="1"/>
  <c r="F167" i="5"/>
  <c r="G167" i="5" s="1"/>
  <c r="F168" i="5"/>
  <c r="G168" i="5" s="1"/>
  <c r="F169" i="5"/>
  <c r="G169" i="5" s="1"/>
  <c r="F170" i="5"/>
  <c r="G170" i="5" s="1"/>
  <c r="F171" i="5"/>
  <c r="G171" i="5" s="1"/>
  <c r="F172" i="5"/>
  <c r="G172" i="5" s="1"/>
  <c r="F173" i="5"/>
  <c r="G173" i="5" s="1"/>
  <c r="F174" i="5"/>
  <c r="G174" i="5" s="1"/>
  <c r="F175" i="5"/>
  <c r="G175" i="5" s="1"/>
  <c r="F176" i="5"/>
  <c r="G176" i="5" s="1"/>
  <c r="F177" i="5"/>
  <c r="G177" i="5" s="1"/>
  <c r="F178" i="5"/>
  <c r="G178" i="5" s="1"/>
  <c r="F179" i="5"/>
  <c r="G179" i="5" s="1"/>
  <c r="F180" i="5"/>
  <c r="G180" i="5" s="1"/>
  <c r="F181" i="5"/>
  <c r="G181" i="5" s="1"/>
  <c r="F182" i="5"/>
  <c r="G182" i="5" s="1"/>
  <c r="F183" i="5"/>
  <c r="G183" i="5" s="1"/>
  <c r="F184" i="5"/>
  <c r="G184" i="5" s="1"/>
  <c r="F185" i="5"/>
  <c r="G185" i="5" s="1"/>
  <c r="F186" i="5"/>
  <c r="G186" i="5" s="1"/>
  <c r="F187" i="5"/>
  <c r="G187" i="5" s="1"/>
  <c r="F188" i="5"/>
  <c r="G188" i="5" s="1"/>
  <c r="F189" i="5"/>
  <c r="G189" i="5" s="1"/>
  <c r="F190" i="5"/>
  <c r="G190" i="5" s="1"/>
  <c r="F191" i="5"/>
  <c r="G191" i="5" s="1"/>
  <c r="F192" i="5"/>
  <c r="G192" i="5" s="1"/>
  <c r="F193" i="5"/>
  <c r="G193" i="5" s="1"/>
  <c r="F194" i="5"/>
  <c r="G194" i="5" s="1"/>
  <c r="F195" i="5"/>
  <c r="G195" i="5" s="1"/>
  <c r="F196" i="5"/>
  <c r="G196" i="5" s="1"/>
  <c r="F197" i="5"/>
  <c r="G197" i="5" s="1"/>
  <c r="F154" i="5"/>
  <c r="G154" i="5" s="1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L170" i="5" s="1"/>
  <c r="C171" i="5"/>
  <c r="C172" i="5"/>
  <c r="L172" i="5" s="1"/>
  <c r="C173" i="5"/>
  <c r="L173" i="5" s="1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L186" i="5" s="1"/>
  <c r="C187" i="5"/>
  <c r="L187" i="5" s="1"/>
  <c r="C188" i="5"/>
  <c r="L188" i="5" s="1"/>
  <c r="C189" i="5"/>
  <c r="L189" i="5" s="1"/>
  <c r="C190" i="5"/>
  <c r="C191" i="5"/>
  <c r="C192" i="5"/>
  <c r="C193" i="5"/>
  <c r="C194" i="5"/>
  <c r="C195" i="5"/>
  <c r="C196" i="5"/>
  <c r="C197" i="5"/>
  <c r="C198" i="5"/>
  <c r="L198" i="5" s="1"/>
  <c r="C199" i="5"/>
  <c r="L199" i="5" s="1"/>
  <c r="C200" i="5"/>
  <c r="L200" i="5" s="1"/>
  <c r="C201" i="5"/>
  <c r="L201" i="5" s="1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L214" i="5" s="1"/>
  <c r="C215" i="5"/>
  <c r="L215" i="5" s="1"/>
  <c r="C216" i="5"/>
  <c r="L216" i="5" s="1"/>
  <c r="C217" i="5"/>
  <c r="L217" i="5" s="1"/>
  <c r="L151" i="5"/>
  <c r="F147" i="5"/>
  <c r="G147" i="5" s="1"/>
  <c r="F148" i="5"/>
  <c r="G148" i="5" s="1"/>
  <c r="F149" i="5"/>
  <c r="G149" i="5" s="1"/>
  <c r="F150" i="5"/>
  <c r="G150" i="5" s="1"/>
  <c r="F151" i="5"/>
  <c r="G151" i="5" s="1"/>
  <c r="F152" i="5"/>
  <c r="G152" i="5" s="1"/>
  <c r="F153" i="5"/>
  <c r="G153" i="5" s="1"/>
  <c r="F146" i="5"/>
  <c r="G146" i="5" s="1"/>
  <c r="C153" i="5"/>
  <c r="C152" i="5"/>
  <c r="L152" i="5" s="1"/>
  <c r="C151" i="5"/>
  <c r="C150" i="5"/>
  <c r="L150" i="5" s="1"/>
  <c r="C149" i="5"/>
  <c r="C148" i="5"/>
  <c r="C147" i="5"/>
  <c r="C146" i="5"/>
  <c r="G29" i="6"/>
  <c r="L153" i="5" s="1"/>
  <c r="G28" i="6"/>
  <c r="G27" i="6"/>
  <c r="G26" i="6"/>
  <c r="G25" i="6"/>
  <c r="G24" i="6"/>
  <c r="G23" i="6"/>
  <c r="G22" i="6"/>
  <c r="G21" i="6"/>
  <c r="G20" i="6"/>
  <c r="G19" i="6"/>
  <c r="G18" i="6"/>
  <c r="C29" i="6"/>
  <c r="C28" i="6"/>
  <c r="C27" i="6"/>
  <c r="C26" i="6"/>
  <c r="C25" i="6"/>
  <c r="C24" i="6"/>
  <c r="C23" i="6"/>
  <c r="C22" i="6"/>
  <c r="C21" i="6"/>
  <c r="C20" i="6"/>
  <c r="C19" i="6"/>
  <c r="C18" i="6"/>
  <c r="G15" i="7"/>
  <c r="G16" i="7"/>
  <c r="G17" i="7"/>
  <c r="G14" i="7"/>
  <c r="G11" i="7"/>
  <c r="G12" i="7"/>
  <c r="G13" i="7"/>
  <c r="G10" i="7"/>
  <c r="G9" i="7"/>
  <c r="G8" i="7"/>
  <c r="G7" i="7"/>
  <c r="L3" i="7"/>
  <c r="L4" i="7"/>
  <c r="L5" i="7"/>
  <c r="L6" i="7"/>
  <c r="L7" i="7"/>
  <c r="L8" i="7"/>
  <c r="L2" i="7"/>
  <c r="C17" i="7"/>
  <c r="C16" i="7"/>
  <c r="C15" i="7"/>
  <c r="C14" i="7"/>
  <c r="C13" i="7"/>
  <c r="C12" i="7"/>
  <c r="C11" i="7"/>
  <c r="C10" i="7"/>
  <c r="C9" i="7"/>
  <c r="M10" i="7"/>
  <c r="C8" i="7"/>
  <c r="C7" i="7"/>
  <c r="C6" i="7"/>
  <c r="C5" i="7"/>
  <c r="C4" i="7"/>
  <c r="C3" i="7"/>
  <c r="C2" i="7"/>
  <c r="G108" i="5"/>
  <c r="G111" i="5"/>
  <c r="F106" i="5"/>
  <c r="G106" i="5" s="1"/>
  <c r="F107" i="5"/>
  <c r="G107" i="5" s="1"/>
  <c r="F108" i="5"/>
  <c r="F109" i="5"/>
  <c r="G109" i="5" s="1"/>
  <c r="F110" i="5"/>
  <c r="G110" i="5" s="1"/>
  <c r="F111" i="5"/>
  <c r="F112" i="5"/>
  <c r="G112" i="5" s="1"/>
  <c r="F113" i="5"/>
  <c r="G113" i="5" s="1"/>
  <c r="F114" i="5"/>
  <c r="G114" i="5" s="1"/>
  <c r="F115" i="5"/>
  <c r="G115" i="5" s="1"/>
  <c r="F116" i="5"/>
  <c r="G116" i="5" s="1"/>
  <c r="F117" i="5"/>
  <c r="G117" i="5" s="1"/>
  <c r="F118" i="5"/>
  <c r="G118" i="5" s="1"/>
  <c r="F119" i="5"/>
  <c r="G119" i="5" s="1"/>
  <c r="F120" i="5"/>
  <c r="G120" i="5" s="1"/>
  <c r="F121" i="5"/>
  <c r="G121" i="5" s="1"/>
  <c r="F122" i="5"/>
  <c r="G122" i="5" s="1"/>
  <c r="F123" i="5"/>
  <c r="G123" i="5" s="1"/>
  <c r="F124" i="5"/>
  <c r="G124" i="5" s="1"/>
  <c r="F125" i="5"/>
  <c r="G125" i="5" s="1"/>
  <c r="F126" i="5"/>
  <c r="G126" i="5" s="1"/>
  <c r="F127" i="5"/>
  <c r="G127" i="5" s="1"/>
  <c r="F128" i="5"/>
  <c r="G128" i="5" s="1"/>
  <c r="F129" i="5"/>
  <c r="G129" i="5" s="1"/>
  <c r="F130" i="5"/>
  <c r="G130" i="5" s="1"/>
  <c r="F131" i="5"/>
  <c r="G131" i="5" s="1"/>
  <c r="F132" i="5"/>
  <c r="G132" i="5" s="1"/>
  <c r="F133" i="5"/>
  <c r="G133" i="5" s="1"/>
  <c r="F134" i="5"/>
  <c r="G134" i="5" s="1"/>
  <c r="F135" i="5"/>
  <c r="G135" i="5" s="1"/>
  <c r="F136" i="5"/>
  <c r="G136" i="5" s="1"/>
  <c r="F137" i="5"/>
  <c r="G137" i="5" s="1"/>
  <c r="F138" i="5"/>
  <c r="G138" i="5" s="1"/>
  <c r="F139" i="5"/>
  <c r="G139" i="5" s="1"/>
  <c r="F140" i="5"/>
  <c r="G140" i="5" s="1"/>
  <c r="F141" i="5"/>
  <c r="G141" i="5" s="1"/>
  <c r="F142" i="5"/>
  <c r="G142" i="5" s="1"/>
  <c r="F143" i="5"/>
  <c r="G143" i="5" s="1"/>
  <c r="F144" i="5"/>
  <c r="G144" i="5" s="1"/>
  <c r="F145" i="5"/>
  <c r="G145" i="5" s="1"/>
  <c r="C142" i="5"/>
  <c r="C143" i="5"/>
  <c r="C144" i="5"/>
  <c r="C14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L118" i="5" s="1"/>
  <c r="C119" i="5"/>
  <c r="L119" i="5" s="1"/>
  <c r="C120" i="5"/>
  <c r="L120" i="5" s="1"/>
  <c r="C121" i="5"/>
  <c r="L121" i="5" s="1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L138" i="5" s="1"/>
  <c r="C139" i="5"/>
  <c r="L139" i="5" s="1"/>
  <c r="C140" i="5"/>
  <c r="L140" i="5" s="1"/>
  <c r="C141" i="5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K11" i="6"/>
  <c r="K12" i="6"/>
  <c r="G94" i="5"/>
  <c r="G99" i="5"/>
  <c r="F87" i="5"/>
  <c r="G87" i="5" s="1"/>
  <c r="F88" i="5"/>
  <c r="G88" i="5" s="1"/>
  <c r="F89" i="5"/>
  <c r="G89" i="5" s="1"/>
  <c r="F90" i="5"/>
  <c r="G90" i="5" s="1"/>
  <c r="F91" i="5"/>
  <c r="G91" i="5" s="1"/>
  <c r="F92" i="5"/>
  <c r="G92" i="5" s="1"/>
  <c r="F93" i="5"/>
  <c r="G93" i="5" s="1"/>
  <c r="F94" i="5"/>
  <c r="F95" i="5"/>
  <c r="G95" i="5" s="1"/>
  <c r="F96" i="5"/>
  <c r="G96" i="5" s="1"/>
  <c r="F97" i="5"/>
  <c r="G97" i="5" s="1"/>
  <c r="F98" i="5"/>
  <c r="G98" i="5" s="1"/>
  <c r="F99" i="5"/>
  <c r="F100" i="5"/>
  <c r="G100" i="5" s="1"/>
  <c r="F101" i="5"/>
  <c r="G101" i="5" s="1"/>
  <c r="F102" i="5"/>
  <c r="G102" i="5" s="1"/>
  <c r="F103" i="5"/>
  <c r="G103" i="5" s="1"/>
  <c r="F104" i="5"/>
  <c r="G104" i="5" s="1"/>
  <c r="F105" i="5"/>
  <c r="G105" i="5" s="1"/>
  <c r="F86" i="5"/>
  <c r="G86" i="5" s="1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2" i="6"/>
  <c r="M8" i="6"/>
  <c r="M7" i="6"/>
  <c r="M6" i="6"/>
  <c r="M5" i="6"/>
  <c r="M4" i="6"/>
  <c r="M3" i="6"/>
  <c r="M2" i="6"/>
  <c r="H17" i="5"/>
  <c r="H16" i="5"/>
  <c r="H15" i="5"/>
  <c r="H14" i="5"/>
  <c r="F3" i="5"/>
  <c r="G3" i="5" s="1"/>
  <c r="F4" i="5"/>
  <c r="G4" i="5" s="1"/>
  <c r="F5" i="5"/>
  <c r="G5" i="5" s="1"/>
  <c r="F6" i="5"/>
  <c r="G6" i="5" s="1"/>
  <c r="F7" i="5"/>
  <c r="G7" i="5" s="1"/>
  <c r="F8" i="5"/>
  <c r="G8" i="5" s="1"/>
  <c r="F9" i="5"/>
  <c r="G9" i="5" s="1"/>
  <c r="F10" i="5"/>
  <c r="G10" i="5" s="1"/>
  <c r="F11" i="5"/>
  <c r="G11" i="5" s="1"/>
  <c r="F12" i="5"/>
  <c r="G12" i="5" s="1"/>
  <c r="F13" i="5"/>
  <c r="G13" i="5" s="1"/>
  <c r="F14" i="5"/>
  <c r="G14" i="5" s="1"/>
  <c r="F15" i="5"/>
  <c r="G15" i="5" s="1"/>
  <c r="F16" i="5"/>
  <c r="G16" i="5" s="1"/>
  <c r="F17" i="5"/>
  <c r="G17" i="5" s="1"/>
  <c r="F18" i="5"/>
  <c r="G18" i="5" s="1"/>
  <c r="F19" i="5"/>
  <c r="G19" i="5" s="1"/>
  <c r="F20" i="5"/>
  <c r="G20" i="5" s="1"/>
  <c r="F21" i="5"/>
  <c r="G21" i="5" s="1"/>
  <c r="F22" i="5"/>
  <c r="G22" i="5" s="1"/>
  <c r="F23" i="5"/>
  <c r="G23" i="5" s="1"/>
  <c r="F24" i="5"/>
  <c r="G24" i="5" s="1"/>
  <c r="F25" i="5"/>
  <c r="G25" i="5" s="1"/>
  <c r="F26" i="5"/>
  <c r="G26" i="5" s="1"/>
  <c r="F27" i="5"/>
  <c r="G27" i="5" s="1"/>
  <c r="F28" i="5"/>
  <c r="G28" i="5" s="1"/>
  <c r="F29" i="5"/>
  <c r="G29" i="5" s="1"/>
  <c r="F30" i="5"/>
  <c r="G30" i="5" s="1"/>
  <c r="F31" i="5"/>
  <c r="G31" i="5" s="1"/>
  <c r="F32" i="5"/>
  <c r="G32" i="5" s="1"/>
  <c r="F33" i="5"/>
  <c r="G33" i="5" s="1"/>
  <c r="F34" i="5"/>
  <c r="G34" i="5" s="1"/>
  <c r="F35" i="5"/>
  <c r="G35" i="5" s="1"/>
  <c r="F36" i="5"/>
  <c r="G36" i="5" s="1"/>
  <c r="F37" i="5"/>
  <c r="G37" i="5" s="1"/>
  <c r="F38" i="5"/>
  <c r="G38" i="5" s="1"/>
  <c r="F39" i="5"/>
  <c r="G39" i="5" s="1"/>
  <c r="F40" i="5"/>
  <c r="G40" i="5" s="1"/>
  <c r="F41" i="5"/>
  <c r="G41" i="5" s="1"/>
  <c r="F42" i="5"/>
  <c r="G42" i="5" s="1"/>
  <c r="F43" i="5"/>
  <c r="G43" i="5" s="1"/>
  <c r="F44" i="5"/>
  <c r="G44" i="5" s="1"/>
  <c r="F45" i="5"/>
  <c r="G45" i="5" s="1"/>
  <c r="F46" i="5"/>
  <c r="G46" i="5" s="1"/>
  <c r="F47" i="5"/>
  <c r="G47" i="5" s="1"/>
  <c r="F48" i="5"/>
  <c r="G48" i="5" s="1"/>
  <c r="F49" i="5"/>
  <c r="G49" i="5" s="1"/>
  <c r="F50" i="5"/>
  <c r="G50" i="5" s="1"/>
  <c r="F51" i="5"/>
  <c r="G51" i="5" s="1"/>
  <c r="F52" i="5"/>
  <c r="G52" i="5" s="1"/>
  <c r="F53" i="5"/>
  <c r="G53" i="5" s="1"/>
  <c r="F54" i="5"/>
  <c r="G54" i="5" s="1"/>
  <c r="F55" i="5"/>
  <c r="G55" i="5" s="1"/>
  <c r="F56" i="5"/>
  <c r="G56" i="5" s="1"/>
  <c r="F57" i="5"/>
  <c r="G57" i="5" s="1"/>
  <c r="F58" i="5"/>
  <c r="G58" i="5" s="1"/>
  <c r="F59" i="5"/>
  <c r="G59" i="5" s="1"/>
  <c r="F60" i="5"/>
  <c r="G60" i="5" s="1"/>
  <c r="F61" i="5"/>
  <c r="G61" i="5" s="1"/>
  <c r="F62" i="5"/>
  <c r="G62" i="5" s="1"/>
  <c r="F63" i="5"/>
  <c r="G63" i="5" s="1"/>
  <c r="F64" i="5"/>
  <c r="G64" i="5" s="1"/>
  <c r="F65" i="5"/>
  <c r="G65" i="5" s="1"/>
  <c r="F66" i="5"/>
  <c r="G66" i="5" s="1"/>
  <c r="F67" i="5"/>
  <c r="G67" i="5" s="1"/>
  <c r="F68" i="5"/>
  <c r="G68" i="5" s="1"/>
  <c r="F69" i="5"/>
  <c r="G69" i="5" s="1"/>
  <c r="F70" i="5"/>
  <c r="G70" i="5" s="1"/>
  <c r="F71" i="5"/>
  <c r="G71" i="5" s="1"/>
  <c r="F72" i="5"/>
  <c r="G72" i="5" s="1"/>
  <c r="F73" i="5"/>
  <c r="G73" i="5" s="1"/>
  <c r="F74" i="5"/>
  <c r="G74" i="5" s="1"/>
  <c r="F75" i="5"/>
  <c r="G75" i="5" s="1"/>
  <c r="F76" i="5"/>
  <c r="G76" i="5" s="1"/>
  <c r="F77" i="5"/>
  <c r="G77" i="5" s="1"/>
  <c r="F78" i="5"/>
  <c r="G78" i="5" s="1"/>
  <c r="F79" i="5"/>
  <c r="G79" i="5" s="1"/>
  <c r="F80" i="5"/>
  <c r="G80" i="5" s="1"/>
  <c r="F81" i="5"/>
  <c r="G81" i="5" s="1"/>
  <c r="F82" i="5"/>
  <c r="G82" i="5" s="1"/>
  <c r="F83" i="5"/>
  <c r="G83" i="5" s="1"/>
  <c r="F84" i="5"/>
  <c r="G84" i="5" s="1"/>
  <c r="F85" i="5"/>
  <c r="G85" i="5" s="1"/>
  <c r="F2" i="5"/>
  <c r="G2" i="5" s="1"/>
  <c r="C3" i="5"/>
  <c r="C4" i="5"/>
  <c r="C5" i="5"/>
  <c r="C6" i="5"/>
  <c r="K6" i="5" s="1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L28" i="5" s="1"/>
  <c r="C29" i="5"/>
  <c r="L29" i="5" s="1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K48" i="5" s="1"/>
  <c r="C49" i="5"/>
  <c r="K49" i="5" s="1"/>
  <c r="C50" i="5"/>
  <c r="K50" i="5" s="1"/>
  <c r="C51" i="5"/>
  <c r="K51" i="5" s="1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K71" i="5" s="1"/>
  <c r="C72" i="5"/>
  <c r="K72" i="5" s="1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2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C17" i="3"/>
  <c r="C16" i="3"/>
  <c r="C15" i="3"/>
  <c r="C14" i="3"/>
  <c r="C13" i="3"/>
  <c r="C12" i="3"/>
  <c r="C11" i="3"/>
  <c r="C10" i="3"/>
  <c r="C9" i="3"/>
  <c r="L8" i="3"/>
  <c r="C8" i="3"/>
  <c r="L7" i="3"/>
  <c r="C7" i="3"/>
  <c r="L6" i="3"/>
  <c r="C6" i="3"/>
  <c r="L5" i="3"/>
  <c r="C5" i="3"/>
  <c r="L4" i="3"/>
  <c r="C4" i="3"/>
  <c r="L3" i="3"/>
  <c r="C3" i="3"/>
  <c r="L2" i="3"/>
  <c r="C2" i="3"/>
  <c r="G6" i="4"/>
  <c r="G7" i="4"/>
  <c r="G8" i="4"/>
  <c r="G5" i="4"/>
  <c r="G4" i="4"/>
  <c r="G3" i="4"/>
  <c r="G2" i="4"/>
  <c r="C8" i="4"/>
  <c r="C7" i="4"/>
  <c r="C6" i="4"/>
  <c r="C5" i="4"/>
  <c r="C4" i="4"/>
  <c r="C3" i="4"/>
  <c r="C2" i="4"/>
  <c r="L8" i="4"/>
  <c r="M10" i="4"/>
  <c r="L7" i="4"/>
  <c r="L6" i="4"/>
  <c r="L5" i="4"/>
  <c r="L4" i="4"/>
  <c r="L3" i="4"/>
  <c r="L2" i="4"/>
  <c r="C25" i="2"/>
  <c r="C24" i="2"/>
  <c r="C2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  <c r="K195" i="5" l="1"/>
  <c r="K236" i="5"/>
  <c r="K10" i="5"/>
  <c r="K176" i="5"/>
  <c r="K9" i="5"/>
  <c r="K22" i="5"/>
  <c r="K12" i="5"/>
  <c r="K90" i="5"/>
  <c r="K129" i="5"/>
  <c r="K113" i="5"/>
  <c r="K211" i="5"/>
  <c r="K203" i="5"/>
  <c r="K11" i="5"/>
  <c r="K210" i="5"/>
  <c r="K202" i="5"/>
  <c r="K194" i="5"/>
  <c r="K154" i="5"/>
  <c r="K218" i="5"/>
  <c r="K237" i="5"/>
  <c r="K219" i="5"/>
  <c r="K25" i="5"/>
  <c r="K17" i="5"/>
  <c r="K142" i="5"/>
  <c r="K220" i="5"/>
  <c r="K227" i="5"/>
  <c r="K24" i="5"/>
  <c r="K8" i="5"/>
  <c r="K133" i="5"/>
  <c r="K207" i="5"/>
  <c r="K221" i="5"/>
  <c r="K234" i="5"/>
  <c r="K226" i="5"/>
  <c r="K177" i="5"/>
  <c r="K208" i="5"/>
  <c r="K235" i="5"/>
  <c r="K16" i="5"/>
  <c r="K23" i="5"/>
  <c r="K15" i="5"/>
  <c r="K7" i="5"/>
  <c r="K132" i="5"/>
  <c r="K206" i="5"/>
  <c r="K225" i="5"/>
  <c r="K128" i="5"/>
  <c r="K224" i="5"/>
  <c r="K209" i="5"/>
  <c r="K14" i="5"/>
  <c r="K131" i="5"/>
  <c r="K290" i="5"/>
  <c r="K306" i="5"/>
  <c r="K307" i="5"/>
  <c r="K278" i="5"/>
  <c r="K314" i="5"/>
  <c r="K317" i="5"/>
  <c r="K291" i="5"/>
  <c r="K309" i="5"/>
  <c r="K292" i="5"/>
  <c r="K308" i="5"/>
  <c r="K293" i="5"/>
  <c r="K305" i="5"/>
  <c r="K302" i="5"/>
  <c r="K279" i="5"/>
  <c r="K303" i="5"/>
  <c r="K315" i="5"/>
  <c r="K280" i="5"/>
  <c r="K304" i="5"/>
  <c r="K316" i="5"/>
  <c r="K281" i="5"/>
  <c r="K213" i="5"/>
  <c r="K205" i="5"/>
  <c r="K197" i="5"/>
  <c r="K157" i="5"/>
  <c r="K13" i="5"/>
  <c r="K130" i="5"/>
  <c r="K122" i="5"/>
  <c r="K212" i="5"/>
  <c r="K204" i="5"/>
  <c r="K223" i="5"/>
  <c r="K228" i="5"/>
  <c r="K174" i="5"/>
  <c r="K222" i="5"/>
  <c r="K175" i="5"/>
  <c r="K125" i="5"/>
  <c r="K124" i="5"/>
  <c r="K123" i="5"/>
  <c r="K111" i="5"/>
  <c r="K117" i="5"/>
  <c r="K116" i="5"/>
  <c r="K115" i="5"/>
  <c r="K114" i="5"/>
  <c r="K127" i="5"/>
  <c r="K93" i="5"/>
  <c r="K92" i="5"/>
  <c r="K91" i="5"/>
  <c r="K112" i="5"/>
  <c r="K196" i="5"/>
  <c r="K156" i="5"/>
  <c r="K155" i="5"/>
  <c r="K145" i="5"/>
  <c r="K144" i="5"/>
  <c r="K143" i="5"/>
  <c r="K110" i="5"/>
  <c r="K126" i="5"/>
  <c r="L79" i="5"/>
  <c r="L103" i="5"/>
  <c r="L141" i="5"/>
  <c r="L59" i="5"/>
  <c r="L27" i="5"/>
  <c r="L61" i="5"/>
  <c r="G2" i="6"/>
  <c r="L26" i="5" s="1"/>
  <c r="L105" i="5"/>
  <c r="L81" i="5"/>
  <c r="L102" i="5"/>
  <c r="L78" i="5"/>
  <c r="L104" i="5"/>
  <c r="L58" i="5"/>
  <c r="L80" i="5"/>
  <c r="L60" i="5"/>
  <c r="K67" i="5"/>
  <c r="K68" i="5"/>
  <c r="K52" i="5"/>
  <c r="K44" i="5"/>
  <c r="K20" i="5"/>
  <c r="K43" i="5"/>
  <c r="K19" i="5"/>
  <c r="K18" i="5"/>
  <c r="K66" i="5"/>
  <c r="K42" i="5"/>
  <c r="K47" i="5"/>
  <c r="K70" i="5"/>
  <c r="K46" i="5"/>
  <c r="K69" i="5"/>
  <c r="K53" i="5"/>
  <c r="K45" i="5"/>
  <c r="K21" i="5"/>
</calcChain>
</file>

<file path=xl/sharedStrings.xml><?xml version="1.0" encoding="utf-8"?>
<sst xmlns="http://schemas.openxmlformats.org/spreadsheetml/2006/main" count="1819" uniqueCount="421">
  <si>
    <t>Standard</t>
  </si>
  <si>
    <t>Value 1</t>
  </si>
  <si>
    <t>Value 2</t>
  </si>
  <si>
    <t>Value 3</t>
  </si>
  <si>
    <t>Avg</t>
  </si>
  <si>
    <t>name</t>
  </si>
  <si>
    <t>v1</t>
  </si>
  <si>
    <t>v2</t>
  </si>
  <si>
    <t>column</t>
  </si>
  <si>
    <t>number</t>
  </si>
  <si>
    <t>time_label</t>
  </si>
  <si>
    <t>val1</t>
  </si>
  <si>
    <t>val2</t>
  </si>
  <si>
    <t>obs</t>
  </si>
  <si>
    <t>dil 2x</t>
  </si>
  <si>
    <t>dil 4x</t>
  </si>
  <si>
    <t>no2- [micromol/L]</t>
  </si>
  <si>
    <t>experiment start</t>
  </si>
  <si>
    <t>for 1,2</t>
  </si>
  <si>
    <t>for 3,4</t>
  </si>
  <si>
    <t>time label</t>
  </si>
  <si>
    <t>start time</t>
  </si>
  <si>
    <t>end time</t>
  </si>
  <si>
    <t>avg time</t>
  </si>
  <si>
    <t>Q</t>
  </si>
  <si>
    <t>pH</t>
  </si>
  <si>
    <t>EC</t>
  </si>
  <si>
    <t>NO2-</t>
  </si>
  <si>
    <t>t (unadjusted) [days]</t>
  </si>
  <si>
    <t>fe2+ [micromol/L]</t>
  </si>
  <si>
    <t>Fe2+</t>
  </si>
  <si>
    <t>slope</t>
  </si>
  <si>
    <t>missing acid in sample vial</t>
  </si>
  <si>
    <t>second standard test 23.05</t>
  </si>
  <si>
    <t>Sample</t>
  </si>
  <si>
    <t xml:space="preserve"> Chlorid</t>
  </si>
  <si>
    <t xml:space="preserve">  Sulfat</t>
  </si>
  <si>
    <t xml:space="preserve">  Nitrat</t>
  </si>
  <si>
    <t>No.</t>
  </si>
  <si>
    <t>mg/L</t>
  </si>
  <si>
    <t>012-F1-1</t>
  </si>
  <si>
    <t>013-F2-1</t>
  </si>
  <si>
    <t>014-F3-1</t>
  </si>
  <si>
    <t>015-F4-1</t>
  </si>
  <si>
    <t>016-F1-2</t>
  </si>
  <si>
    <t>017-F2-2</t>
  </si>
  <si>
    <t>018-F3-2</t>
  </si>
  <si>
    <t>019-F4-2</t>
  </si>
  <si>
    <t>020-F1-3</t>
  </si>
  <si>
    <t>021-F2-3</t>
  </si>
  <si>
    <t>022-F3-3</t>
  </si>
  <si>
    <t>023-F4-3</t>
  </si>
  <si>
    <t>024-F1-4</t>
  </si>
  <si>
    <t>025-F2-4</t>
  </si>
  <si>
    <t>026-F3-4</t>
  </si>
  <si>
    <t>027-F4-4</t>
  </si>
  <si>
    <t>028-F1-6</t>
  </si>
  <si>
    <t>029-F2-6</t>
  </si>
  <si>
    <t>030-F3-6</t>
  </si>
  <si>
    <t>031-F4-6</t>
  </si>
  <si>
    <t>032-F1-10</t>
  </si>
  <si>
    <t>033-F2-10</t>
  </si>
  <si>
    <t>034-F3-10</t>
  </si>
  <si>
    <t>035-F4-10</t>
  </si>
  <si>
    <t>038-F2-19</t>
  </si>
  <si>
    <t>039-F3-19</t>
  </si>
  <si>
    <t>040-F4-19</t>
  </si>
  <si>
    <t>041-F1-24</t>
  </si>
  <si>
    <t>042-F2-24</t>
  </si>
  <si>
    <t>043-F3-24</t>
  </si>
  <si>
    <t>044-F4-24</t>
  </si>
  <si>
    <t>045-F1-28</t>
  </si>
  <si>
    <t>046-F2-28</t>
  </si>
  <si>
    <t>047-F3-28</t>
  </si>
  <si>
    <t>048-F4-28</t>
  </si>
  <si>
    <t>049-F1-29</t>
  </si>
  <si>
    <t>050-F2-29</t>
  </si>
  <si>
    <t>051-F3-29</t>
  </si>
  <si>
    <t>052-F4-29</t>
  </si>
  <si>
    <t>053-F1-31</t>
  </si>
  <si>
    <t>054-F2-31</t>
  </si>
  <si>
    <t>055-F3-31</t>
  </si>
  <si>
    <t>056-F4-31</t>
  </si>
  <si>
    <t>057-F1-32</t>
  </si>
  <si>
    <t>058-F2-32</t>
  </si>
  <si>
    <t>059-F3-32</t>
  </si>
  <si>
    <t>060-F4-32</t>
  </si>
  <si>
    <t>061-F1-33</t>
  </si>
  <si>
    <t>062-F2-33</t>
  </si>
  <si>
    <t>063-F3-33</t>
  </si>
  <si>
    <t>064-F4-33</t>
  </si>
  <si>
    <t>065-F1-34</t>
  </si>
  <si>
    <t>066-F2-34</t>
  </si>
  <si>
    <t>067-F3-34</t>
  </si>
  <si>
    <t>068-F4-34</t>
  </si>
  <si>
    <t>069-F1-36</t>
  </si>
  <si>
    <t>070-F2-36</t>
  </si>
  <si>
    <t>071-F3-36</t>
  </si>
  <si>
    <t>072-F4-36</t>
  </si>
  <si>
    <t>073-F1-37</t>
  </si>
  <si>
    <t>074-F2-37</t>
  </si>
  <si>
    <t>075-F3-37</t>
  </si>
  <si>
    <t>076-F1-39</t>
  </si>
  <si>
    <t>076-F4-37</t>
  </si>
  <si>
    <t>078-F2-39</t>
  </si>
  <si>
    <t>079-F3-39</t>
  </si>
  <si>
    <t>080-F4-39</t>
  </si>
  <si>
    <t>081-F1-41</t>
  </si>
  <si>
    <t>082-F2-41</t>
  </si>
  <si>
    <t>083-F3-41</t>
  </si>
  <si>
    <t>084-F4-41</t>
  </si>
  <si>
    <t>Sample id</t>
  </si>
  <si>
    <t>NO3-</t>
  </si>
  <si>
    <t>SO4-2</t>
  </si>
  <si>
    <t>dil 10x</t>
  </si>
  <si>
    <t>dil 5x</t>
  </si>
  <si>
    <t>008-F1-62</t>
  </si>
  <si>
    <t>009-F2-62</t>
  </si>
  <si>
    <t>010-F3-62</t>
  </si>
  <si>
    <t>011-F4-62</t>
  </si>
  <si>
    <t>012-F1-59</t>
  </si>
  <si>
    <t>013-F2-59</t>
  </si>
  <si>
    <t>014-F3-59</t>
  </si>
  <si>
    <t>015-F4-59</t>
  </si>
  <si>
    <t>016-F1-57</t>
  </si>
  <si>
    <t>017-F2-57</t>
  </si>
  <si>
    <t>018-F3-57</t>
  </si>
  <si>
    <t>019-F1-56</t>
  </si>
  <si>
    <t>020-F2-56</t>
  </si>
  <si>
    <t>021-F3-56</t>
  </si>
  <si>
    <t>022-F4-56</t>
  </si>
  <si>
    <t>023-F1-55</t>
  </si>
  <si>
    <t>024-F2-55</t>
  </si>
  <si>
    <t>025-F3-55</t>
  </si>
  <si>
    <t>026-F4-55</t>
  </si>
  <si>
    <t>027-F1-53</t>
  </si>
  <si>
    <t>028-F2-53</t>
  </si>
  <si>
    <t>029-F3-53</t>
  </si>
  <si>
    <t>030-F4-53</t>
  </si>
  <si>
    <t>031-F1-49</t>
  </si>
  <si>
    <t>032-F2-49</t>
  </si>
  <si>
    <t>033-F3-49</t>
  </si>
  <si>
    <t>034-F4-49</t>
  </si>
  <si>
    <t>035-F1-51</t>
  </si>
  <si>
    <t>036-F2-51</t>
  </si>
  <si>
    <t>037-F3-51</t>
  </si>
  <si>
    <t>038-F4-51</t>
  </si>
  <si>
    <t>039-F1-52</t>
  </si>
  <si>
    <t>040-F2-52</t>
  </si>
  <si>
    <t>041-F3-52</t>
  </si>
  <si>
    <t>042-F4-52</t>
  </si>
  <si>
    <t>043-F1-48</t>
  </si>
  <si>
    <t>044-F2-48</t>
  </si>
  <si>
    <t>045-F3-48</t>
  </si>
  <si>
    <t>046-F4-48</t>
  </si>
  <si>
    <t>047-F1-45</t>
  </si>
  <si>
    <t>048-F2-45</t>
  </si>
  <si>
    <t>049-F3-45</t>
  </si>
  <si>
    <t>050-F4-45</t>
  </si>
  <si>
    <t>051-F1-44</t>
  </si>
  <si>
    <t>052-F2-44</t>
  </si>
  <si>
    <t>053-F3-44</t>
  </si>
  <si>
    <t>054-F4-44</t>
  </si>
  <si>
    <t>sample number</t>
  </si>
  <si>
    <t>measured value</t>
  </si>
  <si>
    <t>Br-</t>
  </si>
  <si>
    <t>start-time</t>
  </si>
  <si>
    <t>end-time</t>
  </si>
  <si>
    <t>avg_time</t>
  </si>
  <si>
    <t>Bestimmungsstart</t>
  </si>
  <si>
    <t>Ident</t>
  </si>
  <si>
    <t>Probentyp</t>
  </si>
  <si>
    <t>Methodenname</t>
  </si>
  <si>
    <t>Anwender (Kurzname)</t>
  </si>
  <si>
    <t>Info 1</t>
  </si>
  <si>
    <t>RS.Sulfat</t>
  </si>
  <si>
    <t>RS.Phosphat</t>
  </si>
  <si>
    <t>RS.Nitrat</t>
  </si>
  <si>
    <t>Anionen hoch.NO3.Konzentration</t>
  </si>
  <si>
    <t>Anionen hoch.SO4.Konzentration</t>
  </si>
  <si>
    <t>2025-06-17 10:21:24 UTC+2</t>
  </si>
  <si>
    <t>001-std100-5</t>
  </si>
  <si>
    <t>Standard 1</t>
  </si>
  <si>
    <t>Anionen_ASupp5_mit 838</t>
  </si>
  <si>
    <t>broerin</t>
  </si>
  <si>
    <t>250617A</t>
  </si>
  <si>
    <t>2025-06-17 11:00:01 UTC+2</t>
  </si>
  <si>
    <t>002-std100-5</t>
  </si>
  <si>
    <t>2025-06-17 11:38:35 UTC+2</t>
  </si>
  <si>
    <t>003-std80-4</t>
  </si>
  <si>
    <t>Standard 2</t>
  </si>
  <si>
    <t>2025-06-17 12:17:10 UTC+2</t>
  </si>
  <si>
    <t>004-std60-3</t>
  </si>
  <si>
    <t>Standard 3</t>
  </si>
  <si>
    <t>2025-06-17 12:55:45 UTC+2</t>
  </si>
  <si>
    <t>005-std40-2</t>
  </si>
  <si>
    <t>Standard 4</t>
  </si>
  <si>
    <t>2025-06-17 13:34:21 UTC+2</t>
  </si>
  <si>
    <t>006-std20-1</t>
  </si>
  <si>
    <t>Standard 5</t>
  </si>
  <si>
    <t>2025-06-17 14:12:56 UTC+2</t>
  </si>
  <si>
    <t>007-std25-1.5</t>
  </si>
  <si>
    <t>Standard 11</t>
  </si>
  <si>
    <t>2025-06-17 14:51:32 UTC+2</t>
  </si>
  <si>
    <t>008-std10-1</t>
  </si>
  <si>
    <t>Standard 7</t>
  </si>
  <si>
    <t>2025-06-17 15:30:08 UTC+2</t>
  </si>
  <si>
    <t>009-std5-0.5</t>
  </si>
  <si>
    <t>Standard 8</t>
  </si>
  <si>
    <t>&lt;5</t>
  </si>
  <si>
    <t>2025-06-17 16:08:45 UTC+2</t>
  </si>
  <si>
    <t>010-std2-0.2</t>
  </si>
  <si>
    <t>Standard 9</t>
  </si>
  <si>
    <t>&lt;0.2</t>
  </si>
  <si>
    <t>&lt;3</t>
  </si>
  <si>
    <t>2025-06-17 16:47:25 UTC+2</t>
  </si>
  <si>
    <t>011-std1-0.1</t>
  </si>
  <si>
    <t>Standard 10</t>
  </si>
  <si>
    <t>2025-06-17 17:26:05 UTC+2</t>
  </si>
  <si>
    <t>012-F1-63</t>
  </si>
  <si>
    <t>Probe</t>
  </si>
  <si>
    <t>2025-06-17 18:04:42 UTC+2</t>
  </si>
  <si>
    <t>013-F2-63</t>
  </si>
  <si>
    <t>2025-06-17 18:43:19 UTC+2</t>
  </si>
  <si>
    <t>014-F3-63</t>
  </si>
  <si>
    <t>2025-06-17 19:21:55 UTC+2</t>
  </si>
  <si>
    <t>015-F4-63</t>
  </si>
  <si>
    <t>2025-06-17 20:00:31 UTC+2</t>
  </si>
  <si>
    <t>016-F1-65</t>
  </si>
  <si>
    <t>2025-06-17 20:39:08 UTC+2</t>
  </si>
  <si>
    <t>017-F2-65</t>
  </si>
  <si>
    <t>2025-06-17 21:17:44 UTC+2</t>
  </si>
  <si>
    <t>018-F3-65</t>
  </si>
  <si>
    <t>2025-06-17 21:56:23 UTC+2</t>
  </si>
  <si>
    <t>019-F4-65</t>
  </si>
  <si>
    <t>2025-06-17 22:35:01 UTC+2</t>
  </si>
  <si>
    <t>020-F1-67</t>
  </si>
  <si>
    <t>2025-06-17 23:13:40 UTC+2</t>
  </si>
  <si>
    <t>021-F2-67</t>
  </si>
  <si>
    <t>2025-06-17 23:52:18 UTC+2</t>
  </si>
  <si>
    <t>022-F3-67</t>
  </si>
  <si>
    <t>2025-06-18 00:30:57 UTC+2</t>
  </si>
  <si>
    <t>023-F4-67</t>
  </si>
  <si>
    <t>2025-06-18 01:09:35 UTC+2</t>
  </si>
  <si>
    <t>024-F1-70</t>
  </si>
  <si>
    <t>2025-06-18 01:48:13 UTC+2</t>
  </si>
  <si>
    <t>025-F2-70</t>
  </si>
  <si>
    <t>2025-06-18 02:26:49 UTC+2</t>
  </si>
  <si>
    <t>026-F3-70</t>
  </si>
  <si>
    <t>2025-06-18 03:44:02 UTC+2</t>
  </si>
  <si>
    <t>027-F3-69</t>
  </si>
  <si>
    <t>2025-06-18 03:05:25 UTC+2</t>
  </si>
  <si>
    <t>027-F4-70</t>
  </si>
  <si>
    <t>2025-06-18 04:22:38 UTC+2</t>
  </si>
  <si>
    <t>029-F4-69</t>
  </si>
  <si>
    <t>2025-06-18 05:01:14 UTC+2</t>
  </si>
  <si>
    <t>030-std-50-2.5</t>
  </si>
  <si>
    <t>Standard 16</t>
  </si>
  <si>
    <t>2025-06-18 05:40:01 UTC+2</t>
  </si>
  <si>
    <t>031-std-100-0</t>
  </si>
  <si>
    <t>Standard 13</t>
  </si>
  <si>
    <t>2025-06-18 06:18:49 UTC+2</t>
  </si>
  <si>
    <t>032-std-150-0</t>
  </si>
  <si>
    <t>Standard 14</t>
  </si>
  <si>
    <t>2025-06-18 06:57:35 UTC+2</t>
  </si>
  <si>
    <t>033-std-200-0</t>
  </si>
  <si>
    <t>Standard 15</t>
  </si>
  <si>
    <t>2025-06-18 07:36:22 UTC+2</t>
  </si>
  <si>
    <t>034-F1-72</t>
  </si>
  <si>
    <t>2025-06-18 08:14:58 UTC+2</t>
  </si>
  <si>
    <t>035-F2-72</t>
  </si>
  <si>
    <t>2025-06-18 08:53:33 UTC+2</t>
  </si>
  <si>
    <t>036-F3-72</t>
  </si>
  <si>
    <t>2025-06-18 09:32:07 UTC+2</t>
  </si>
  <si>
    <t>037-F4-72</t>
  </si>
  <si>
    <t>2025-06-18 10:10:42 UTC+2</t>
  </si>
  <si>
    <t>038-F1-73</t>
  </si>
  <si>
    <t>2025-06-18 10:49:16 UTC+2</t>
  </si>
  <si>
    <t>039-F2-73</t>
  </si>
  <si>
    <t>2025-06-18 11:27:49 UTC+2</t>
  </si>
  <si>
    <t>040-F3-73</t>
  </si>
  <si>
    <t>2025-06-18 12:06:22 UTC+2</t>
  </si>
  <si>
    <t>041-F4-73</t>
  </si>
  <si>
    <t>2025-06-18 12:44:54 UTC+2</t>
  </si>
  <si>
    <t>042-F1-76</t>
  </si>
  <si>
    <t>2025-06-18 13:23:26 UTC+2</t>
  </si>
  <si>
    <t>043-F2-76</t>
  </si>
  <si>
    <t>2025-06-18 14:01:58 UTC+2</t>
  </si>
  <si>
    <t>044-F3-76</t>
  </si>
  <si>
    <t>2025-06-18 14:40:31 UTC+2</t>
  </si>
  <si>
    <t>045-F4-76</t>
  </si>
  <si>
    <t>2025-06-18 15:19:03 UTC+2</t>
  </si>
  <si>
    <t>046-F1-77</t>
  </si>
  <si>
    <t>2025-06-18 15:57:35 UTC+2</t>
  </si>
  <si>
    <t>047-F2-77</t>
  </si>
  <si>
    <t>2025-06-18 16:36:05 UTC+2</t>
  </si>
  <si>
    <t>048-F3-77</t>
  </si>
  <si>
    <t>2025-06-18 17:14:37 UTC+2</t>
  </si>
  <si>
    <t>049-F4-77</t>
  </si>
  <si>
    <t>2025-06-18 17:53:10 UTC+2</t>
  </si>
  <si>
    <t>050-std10-1</t>
  </si>
  <si>
    <t>2025-06-18 18:32:04 UTC+2</t>
  </si>
  <si>
    <t>051-std5-0.5</t>
  </si>
  <si>
    <t>2025-06-18 19:10:59 UTC+2</t>
  </si>
  <si>
    <t>052-std2-0.2</t>
  </si>
  <si>
    <t>2025-06-18 19:49:54 UTC+2</t>
  </si>
  <si>
    <t>053-std1-0.1</t>
  </si>
  <si>
    <t>2025-06-18 20:28:50 UTC+2</t>
  </si>
  <si>
    <t>054-std100-0</t>
  </si>
  <si>
    <t>2025-06-18 21:07:47 UTC+2</t>
  </si>
  <si>
    <t>055-F1-79</t>
  </si>
  <si>
    <t>2025-06-18 21:46:24 UTC+2</t>
  </si>
  <si>
    <t>056-F2-79</t>
  </si>
  <si>
    <t>2025-06-18 22:24:59 UTC+2</t>
  </si>
  <si>
    <t>057-F3-79</t>
  </si>
  <si>
    <t>2025-06-18 23:03:36 UTC+2</t>
  </si>
  <si>
    <t>058-F4-79</t>
  </si>
  <si>
    <t>2025-06-18 23:42:12 UTC+2</t>
  </si>
  <si>
    <t>059-F1-82</t>
  </si>
  <si>
    <t>2025-06-19 00:20:49 UTC+2</t>
  </si>
  <si>
    <t>060-F2-82</t>
  </si>
  <si>
    <t>2025-06-19 00:59:27 UTC+2</t>
  </si>
  <si>
    <t>061-F3-82</t>
  </si>
  <si>
    <t>2025-06-19 01:38:03 UTC+2</t>
  </si>
  <si>
    <t>062-F4-82</t>
  </si>
  <si>
    <t>2025-06-19 02:16:40 UTC+2</t>
  </si>
  <si>
    <t>063-F1-83</t>
  </si>
  <si>
    <t>2025-06-19 02:55:19 UTC+2</t>
  </si>
  <si>
    <t>064-F2-83</t>
  </si>
  <si>
    <t>2025-06-19 03:33:58 UTC+2</t>
  </si>
  <si>
    <t>065-F3-83</t>
  </si>
  <si>
    <t>2025-06-19 04:12:37 UTC+2</t>
  </si>
  <si>
    <t>066-F4-83</t>
  </si>
  <si>
    <t>2025-06-19 04:51:14 UTC+2</t>
  </si>
  <si>
    <t>067-F1-84</t>
  </si>
  <si>
    <t>2025-06-19 05:29:51 UTC+2</t>
  </si>
  <si>
    <t>068-F2-84</t>
  </si>
  <si>
    <t>2025-06-19 06:08:28 UTC+2</t>
  </si>
  <si>
    <t>069-F3-84</t>
  </si>
  <si>
    <t>2025-06-19 06:47:05 UTC+2</t>
  </si>
  <si>
    <t>070-F4-84</t>
  </si>
  <si>
    <t>2025-06-19 07:25:42 UTC+2</t>
  </si>
  <si>
    <t>071-F1-86</t>
  </si>
  <si>
    <t>2025-06-19 08:04:19 UTC+2</t>
  </si>
  <si>
    <t>072-F2-86</t>
  </si>
  <si>
    <t>2025-06-19 08:42:55 UTC+2</t>
  </si>
  <si>
    <t>073-F3-86</t>
  </si>
  <si>
    <t>2025-06-19 09:21:30 UTC+2</t>
  </si>
  <si>
    <t>074-F4-86</t>
  </si>
  <si>
    <t>2025-06-19 10:00:04 UTC+2</t>
  </si>
  <si>
    <t>075-F1-87</t>
  </si>
  <si>
    <t>2025-06-19 10:38:39 UTC+2</t>
  </si>
  <si>
    <t>076-F2-87</t>
  </si>
  <si>
    <t>2025-06-19 11:17:13 UTC+2</t>
  </si>
  <si>
    <t>077-F3-87</t>
  </si>
  <si>
    <t>2025-06-19 11:55:48 UTC+2</t>
  </si>
  <si>
    <t>078-F4-87</t>
  </si>
  <si>
    <t>2025-06-19 12:34:23 UTC+2</t>
  </si>
  <si>
    <t>079-F1-89</t>
  </si>
  <si>
    <t>2025-06-19 13:12:57 UTC+2</t>
  </si>
  <si>
    <t>080-F2-89</t>
  </si>
  <si>
    <t>2025-06-19 13:51:29 UTC+2</t>
  </si>
  <si>
    <t>081-F3-89</t>
  </si>
  <si>
    <t>2025-06-19 14:30:02 UTC+2</t>
  </si>
  <si>
    <t>082-F4-89</t>
  </si>
  <si>
    <t>2025-06-19 15:08:34 UTC+2</t>
  </si>
  <si>
    <t>083-F1-91</t>
  </si>
  <si>
    <t>2025-06-19 15:47:07 UTC+2</t>
  </si>
  <si>
    <t>084-F2-91</t>
  </si>
  <si>
    <t>2025-06-19 16:25:39 UTC+2</t>
  </si>
  <si>
    <t>085-F3-91</t>
  </si>
  <si>
    <t>2025-06-19 17:04:12 UTC+2</t>
  </si>
  <si>
    <t>086-F4-91</t>
  </si>
  <si>
    <t>2025-06-19 17:42:42 UTC+2</t>
  </si>
  <si>
    <t>087-F1-92</t>
  </si>
  <si>
    <t>2025-06-19 18:21:13 UTC+2</t>
  </si>
  <si>
    <t>088-F2-92</t>
  </si>
  <si>
    <t>2025-06-19 18:59:43 UTC+2</t>
  </si>
  <si>
    <t>089-F3-92</t>
  </si>
  <si>
    <t>2025-06-19 19:38:18 UTC+2</t>
  </si>
  <si>
    <t>090-F4-92</t>
  </si>
  <si>
    <t>2025-06-19 20:16:53 UTC+2</t>
  </si>
  <si>
    <t>091-F1-95</t>
  </si>
  <si>
    <t>2025-06-19 20:55:28 UTC+2</t>
  </si>
  <si>
    <t>092-F2-95</t>
  </si>
  <si>
    <t>2025-06-19 21:34:02 UTC+2</t>
  </si>
  <si>
    <t>093-F3-95</t>
  </si>
  <si>
    <t>2025-06-19 22:12:37 UTC+2</t>
  </si>
  <si>
    <t>094-F4-95</t>
  </si>
  <si>
    <t>2025-06-19 22:51:11 UTC+2</t>
  </si>
  <si>
    <t>095-F1-98</t>
  </si>
  <si>
    <t>2025-06-19 23:29:48 UTC+2</t>
  </si>
  <si>
    <t>096-F2-98</t>
  </si>
  <si>
    <t>2025-06-20 00:08:25 UTC+2</t>
  </si>
  <si>
    <t>097-F3-98</t>
  </si>
  <si>
    <t>2025-06-20 00:47:03 UTC+2</t>
  </si>
  <si>
    <t>098-F4-98</t>
  </si>
  <si>
    <t>2025-06-20 08:33:39 UTC+2</t>
  </si>
  <si>
    <t>099-23.5.2</t>
  </si>
  <si>
    <t>2025-06-20 09:14:06 UTC+2</t>
  </si>
  <si>
    <t>100-23.5.1</t>
  </si>
  <si>
    <t>2025-06-20 09:52:47 UTC+2</t>
  </si>
  <si>
    <t>101-22.05.1</t>
  </si>
  <si>
    <t>2025-06-20 10:31:25 UTC+2</t>
  </si>
  <si>
    <t>102-22.05.2</t>
  </si>
  <si>
    <t>2025-06-20 11:10:03 UTC+2</t>
  </si>
  <si>
    <t>103-std-100-5</t>
  </si>
  <si>
    <t>2025-06-20 11:48:42 UTC+2</t>
  </si>
  <si>
    <t>104-std-80-4</t>
  </si>
  <si>
    <t>2025-06-20 12:27:22 UTC+2</t>
  </si>
  <si>
    <t>105-std-60-3</t>
  </si>
  <si>
    <t>2025-06-20 13:06:00 UTC+2</t>
  </si>
  <si>
    <t>106-std-40-2</t>
  </si>
  <si>
    <t>2025-06-20 13:44:38 UTC+2</t>
  </si>
  <si>
    <t>107-std-25-1.5</t>
  </si>
  <si>
    <t>2025-06-20 14:23:16 UTC+2</t>
  </si>
  <si>
    <t>108-std-20-1</t>
  </si>
  <si>
    <t>2025-06-20 15:01:54 UTC+2</t>
  </si>
  <si>
    <t>109-std-150:0</t>
  </si>
  <si>
    <t>2025-06-20 15:40:33 UTC+2</t>
  </si>
  <si>
    <t>109-std-200:0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</si>
</sst>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4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2" fontId="0" fillId="0" borderId="0" xfId="0" applyNumberFormat="1"/>
    <xf numFmtId="0" fontId="2" fillId="0" borderId="0" xfId="0" applyFont="1"/>
    <xf numFmtId="22" fontId="2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0" applyNumberFormat="1" applyFont="1"/>
    <xf numFmtId="1" fontId="3" fillId="0" borderId="0" xfId="0" applyNumberFormat="1" applyFont="1"/>
    <xf numFmtId="2" fontId="3" fillId="0" borderId="0" xfId="0" applyNumberFormat="1" applyFont="1"/>
    <xf numFmtId="20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468522626868989E-2"/>
                  <c:y val="-1.6007093312307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standard_curve_plate_1!$L$2:$L$8</c:f>
              <c:numCache>
                <c:formatCode>General</c:formatCode>
                <c:ptCount val="7"/>
                <c:pt idx="0">
                  <c:v>0.82799999999999996</c:v>
                </c:pt>
                <c:pt idx="1">
                  <c:v>0.66533333333333333</c:v>
                </c:pt>
                <c:pt idx="2">
                  <c:v>0.51233333333333331</c:v>
                </c:pt>
                <c:pt idx="3">
                  <c:v>0.36033333333333334</c:v>
                </c:pt>
                <c:pt idx="4">
                  <c:v>0.20066666666666666</c:v>
                </c:pt>
                <c:pt idx="5">
                  <c:v>0.11033333333333334</c:v>
                </c:pt>
                <c:pt idx="6">
                  <c:v>7.1500000000000008E-2</c:v>
                </c:pt>
              </c:numCache>
            </c:numRef>
          </c:xVal>
          <c:yVal>
            <c:numRef>
              <c:f>'standard_curve_plate 2'!$H$2:$H$8</c:f>
              <c:numCache>
                <c:formatCode>General</c:formatCode>
                <c:ptCount val="7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4C-2B40-8FAD-63EDCD32444F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885324960"/>
        <c:axId val="1885326672"/>
      </c:scatterChart>
      <c:valAx>
        <c:axId val="18853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5326672"/>
        <c:crosses val="autoZero"/>
        <c:crossBetween val="midCat"/>
      </c:valAx>
      <c:valAx>
        <c:axId val="1885326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532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468522626868989E-2"/>
                  <c:y val="-1.6007093312307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'standard_curve_plate 2'!$L$2:$L$8</c:f>
              <c:numCache>
                <c:formatCode>General</c:formatCode>
                <c:ptCount val="7"/>
                <c:pt idx="0">
                  <c:v>0.78933333333333344</c:v>
                </c:pt>
                <c:pt idx="1">
                  <c:v>0.63600000000000001</c:v>
                </c:pt>
                <c:pt idx="2">
                  <c:v>0.48566666666666664</c:v>
                </c:pt>
                <c:pt idx="3">
                  <c:v>0.35033333333333333</c:v>
                </c:pt>
                <c:pt idx="4">
                  <c:v>0.19699999999999998</c:v>
                </c:pt>
                <c:pt idx="5">
                  <c:v>0.11133333333333334</c:v>
                </c:pt>
                <c:pt idx="6">
                  <c:v>7.0500000000000007E-2</c:v>
                </c:pt>
              </c:numCache>
            </c:numRef>
          </c:xVal>
          <c:yVal>
            <c:numRef>
              <c:f>'standard_curve_plate 2'!$H$2:$H$8</c:f>
              <c:numCache>
                <c:formatCode>General</c:formatCode>
                <c:ptCount val="7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71-4C43-957A-41161373C44A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885324960"/>
        <c:axId val="1885326672"/>
      </c:scatterChart>
      <c:valAx>
        <c:axId val="18853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5326672"/>
        <c:crosses val="autoZero"/>
        <c:crossBetween val="midCat"/>
      </c:valAx>
      <c:valAx>
        <c:axId val="1885326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532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64252230455164E-2"/>
          <c:y val="8.251659719005712E-2"/>
          <c:w val="0.95461968849236356"/>
          <c:h val="0.87583140342751276"/>
        </c:manualLayout>
      </c:layout>
      <c:scatterChart>
        <c:scatterStyle val="lineMarker"/>
        <c:varyColors val="0"/>
        <c:ser>
          <c:idx val="0"/>
          <c:order val="0"/>
          <c:tx>
            <c:v>calibration 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468522626868989E-2"/>
                  <c:y val="-1.6007093312307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standard_curve_plate_3!$L$2:$L$8</c:f>
              <c:numCache>
                <c:formatCode>General</c:formatCode>
                <c:ptCount val="7"/>
                <c:pt idx="0">
                  <c:v>0.78133333333333344</c:v>
                </c:pt>
                <c:pt idx="1">
                  <c:v>0.63933333333333342</c:v>
                </c:pt>
                <c:pt idx="2">
                  <c:v>0.49733333333333335</c:v>
                </c:pt>
                <c:pt idx="3">
                  <c:v>0.35499999999999998</c:v>
                </c:pt>
                <c:pt idx="4">
                  <c:v>0.19633333333333333</c:v>
                </c:pt>
                <c:pt idx="5">
                  <c:v>0.113</c:v>
                </c:pt>
                <c:pt idx="6">
                  <c:v>4.7333333333333338E-2</c:v>
                </c:pt>
              </c:numCache>
            </c:numRef>
          </c:xVal>
          <c:yVal>
            <c:numRef>
              <c:f>standard_curve_plate_3!$H$2:$H$8</c:f>
              <c:numCache>
                <c:formatCode>General</c:formatCode>
                <c:ptCount val="7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A-A54B-87F9-33DC4508AA91}"/>
            </c:ext>
          </c:extLst>
        </c:ser>
        <c:ser>
          <c:idx val="1"/>
          <c:order val="1"/>
          <c:tx>
            <c:v>second run - testing reagents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097039832065448E-2"/>
                  <c:y val="0.29134201362084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standard_curve_plate_3!$L$13:$L$18</c:f>
              <c:numCache>
                <c:formatCode>General</c:formatCode>
                <c:ptCount val="6"/>
                <c:pt idx="0">
                  <c:v>0.79500000000000004</c:v>
                </c:pt>
                <c:pt idx="1">
                  <c:v>0.65650000000000008</c:v>
                </c:pt>
                <c:pt idx="2">
                  <c:v>0.503</c:v>
                </c:pt>
                <c:pt idx="3">
                  <c:v>0.35599999999999998</c:v>
                </c:pt>
                <c:pt idx="4">
                  <c:v>0.19750000000000001</c:v>
                </c:pt>
                <c:pt idx="5">
                  <c:v>0.1105</c:v>
                </c:pt>
              </c:numCache>
            </c:numRef>
          </c:xVal>
          <c:yVal>
            <c:numRef>
              <c:f>standard_curve_plate_3!$H$13:$H$18</c:f>
              <c:numCache>
                <c:formatCode>General</c:formatCode>
                <c:ptCount val="6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02-EA49-A27B-641916A787C7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885324960"/>
        <c:axId val="1885326672"/>
      </c:scatterChart>
      <c:valAx>
        <c:axId val="18853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5326672"/>
        <c:crosses val="autoZero"/>
        <c:crossBetween val="midCat"/>
      </c:valAx>
      <c:valAx>
        <c:axId val="1885326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532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fe_plate_1!$M$1</c:f>
              <c:strCache>
                <c:ptCount val="1"/>
                <c:pt idx="0">
                  <c:v>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96723804367729"/>
                  <c:y val="-3.6085010650264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fe_plate_1!$M$3:$M$8</c:f>
              <c:numCache>
                <c:formatCode>General</c:formatCode>
                <c:ptCount val="6"/>
                <c:pt idx="0">
                  <c:v>0.77833333333333332</c:v>
                </c:pt>
                <c:pt idx="1">
                  <c:v>0.41466666666666668</c:v>
                </c:pt>
                <c:pt idx="2">
                  <c:v>0.19433333333333333</c:v>
                </c:pt>
                <c:pt idx="3">
                  <c:v>0.12233333333333334</c:v>
                </c:pt>
                <c:pt idx="4">
                  <c:v>7.8333333333333324E-2</c:v>
                </c:pt>
                <c:pt idx="5">
                  <c:v>4.3333333333333335E-2</c:v>
                </c:pt>
              </c:numCache>
            </c:numRef>
          </c:xVal>
          <c:yVal>
            <c:numRef>
              <c:f>fe_plate_1!$I$3:$I$8</c:f>
              <c:numCache>
                <c:formatCode>General</c:formatCode>
                <c:ptCount val="6"/>
                <c:pt idx="0">
                  <c:v>500</c:v>
                </c:pt>
                <c:pt idx="1">
                  <c:v>250</c:v>
                </c:pt>
                <c:pt idx="2">
                  <c:v>100</c:v>
                </c:pt>
                <c:pt idx="3">
                  <c:v>50</c:v>
                </c:pt>
                <c:pt idx="4">
                  <c:v>25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AB-AE46-A4FD-F86FB42EF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948543"/>
        <c:axId val="683950255"/>
      </c:scatterChart>
      <c:valAx>
        <c:axId val="68394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3950255"/>
        <c:crosses val="autoZero"/>
        <c:crossBetween val="midCat"/>
      </c:valAx>
      <c:valAx>
        <c:axId val="68395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394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0837360847135487"/>
                  <c:y val="-1.697818922794395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br_standard_curve!$N$2:$N$6</c:f>
              <c:numCache>
                <c:formatCode>General</c:formatCode>
                <c:ptCount val="5"/>
                <c:pt idx="0">
                  <c:v>146.80000000000001</c:v>
                </c:pt>
                <c:pt idx="1">
                  <c:v>129.6</c:v>
                </c:pt>
                <c:pt idx="2">
                  <c:v>87.5</c:v>
                </c:pt>
                <c:pt idx="3">
                  <c:v>68.3</c:v>
                </c:pt>
                <c:pt idx="4">
                  <c:v>42.6</c:v>
                </c:pt>
              </c:numCache>
            </c:numRef>
          </c:xVal>
          <c:yVal>
            <c:numRef>
              <c:f>br_standard_curve!$L$2:$L$6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0.1</c:v>
                </c:pt>
                <c:pt idx="3">
                  <c:v>0.05</c:v>
                </c:pt>
                <c:pt idx="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6-8A4E-8BE4-DDD0F27A4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534080"/>
        <c:axId val="1081535808"/>
      </c:scatterChart>
      <c:valAx>
        <c:axId val="108153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81535808"/>
        <c:crosses val="autoZero"/>
        <c:crossBetween val="midCat"/>
      </c:valAx>
      <c:valAx>
        <c:axId val="10815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8153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2</xdr:row>
      <xdr:rowOff>152400</xdr:rowOff>
    </xdr:from>
    <xdr:to>
      <xdr:col>19</xdr:col>
      <xdr:colOff>379240</xdr:colOff>
      <xdr:row>18</xdr:row>
      <xdr:rowOff>50494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F5066-6B76-2D47-968F-C771796C4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31750</xdr:colOff>
      <xdr:row>1</xdr:row>
      <xdr:rowOff>0</xdr:rowOff>
    </xdr:from>
    <xdr:to>
      <xdr:col>19</xdr:col>
      <xdr:colOff>215900</xdr:colOff>
      <xdr:row>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33A74-A834-D34D-A5A2-0DE173755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508000</xdr:colOff>
      <xdr:row>1</xdr:row>
      <xdr:rowOff>88900</xdr:rowOff>
    </xdr:from>
    <xdr:to>
      <xdr:col>22</xdr:col>
      <xdr:colOff>651510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6A0C9-43D6-964F-8E69-861E28C65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349250</xdr:colOff>
      <xdr:row>1</xdr:row>
      <xdr:rowOff>50800</xdr:rowOff>
    </xdr:from>
    <xdr:to>
      <xdr:col>21</xdr:col>
      <xdr:colOff>25400</xdr:colOff>
      <xdr:row>21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16CD2C-59EE-0E54-B566-1181D0149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82550</xdr:colOff>
      <xdr:row>9</xdr:row>
      <xdr:rowOff>38100</xdr:rowOff>
    </xdr:from>
    <xdr:to>
      <xdr:col>19</xdr:col>
      <xdr:colOff>660400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9896E0-4FCB-B8A4-4EF0-97CB38DE1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D5F0-D8DF-6146-A719-90B0660FC49C}">
  <dimension ref="A1:L17"/>
  <sheetViews>
    <sheetView tabSelected="1" workbookViewId="0">
      <selection activeCell="M21" sqref="M21"/>
    </sheetView>
  </sheetViews>
  <sheetFormatPr baseColWidth="10" defaultRowHeight="16" x14ac:dyDescent="0.2"/>
  <sheetData>
    <row r="1" spans="1:12" x14ac:dyDescent="0.2">
      <c r="A1" t="s">
        <v>10</v>
      </c>
      <c r="B1" t="s">
        <v>8</v>
      </c>
      <c r="C1" t="s">
        <v>5</v>
      </c>
      <c r="D1" t="s">
        <v>11</v>
      </c>
      <c r="E1" t="s">
        <v>12</v>
      </c>
      <c r="F1" t="s">
        <v>13</v>
      </c>
      <c r="G1" t="s">
        <v>16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2" x14ac:dyDescent="0.2">
      <c r="A2">
        <v>18</v>
      </c>
      <c r="B2">
        <v>1</v>
      </c>
      <c r="C2" t="str">
        <f>_xlfn.CONCAT("F",B2,"-",A2)</f>
        <v>F1-18</v>
      </c>
      <c r="D2">
        <v>3.9E-2</v>
      </c>
      <c r="E2">
        <v>3.5000000000000003E-2</v>
      </c>
      <c r="G2">
        <f>64.069*AVERAGE(D2:E2)-2.8707</f>
        <v>-0.50014699999999923</v>
      </c>
      <c r="H2">
        <v>50</v>
      </c>
      <c r="I2">
        <v>0.80100000000000005</v>
      </c>
      <c r="J2">
        <v>0.81100000000000005</v>
      </c>
      <c r="K2">
        <v>0.872</v>
      </c>
      <c r="L2">
        <f t="shared" ref="L2:L7" si="0">SUM(I2:K2)/3</f>
        <v>0.82799999999999996</v>
      </c>
    </row>
    <row r="3" spans="1:12" x14ac:dyDescent="0.2">
      <c r="A3">
        <v>18</v>
      </c>
      <c r="B3">
        <v>2</v>
      </c>
      <c r="C3" t="str">
        <f t="shared" ref="C3:C17" si="1">_xlfn.CONCAT("F",B3,"-",A3)</f>
        <v>F2-18</v>
      </c>
      <c r="D3">
        <v>3.5000000000000003E-2</v>
      </c>
      <c r="E3">
        <v>3.5000000000000003E-2</v>
      </c>
      <c r="G3">
        <f t="shared" ref="G3:G17" si="2">64.069*AVERAGE(D3:E3)-2.8707</f>
        <v>-0.62828499999999954</v>
      </c>
      <c r="H3">
        <v>40</v>
      </c>
      <c r="I3">
        <v>0.65700000000000003</v>
      </c>
      <c r="J3">
        <v>0.65400000000000003</v>
      </c>
      <c r="K3">
        <v>0.68500000000000005</v>
      </c>
      <c r="L3">
        <f t="shared" si="0"/>
        <v>0.66533333333333333</v>
      </c>
    </row>
    <row r="4" spans="1:12" x14ac:dyDescent="0.2">
      <c r="A4">
        <v>18</v>
      </c>
      <c r="B4">
        <v>3</v>
      </c>
      <c r="C4" t="str">
        <f t="shared" si="1"/>
        <v>F3-18</v>
      </c>
      <c r="D4">
        <v>3.9E-2</v>
      </c>
      <c r="E4">
        <v>4.2000000000000003E-2</v>
      </c>
      <c r="G4">
        <f t="shared" si="2"/>
        <v>-0.27590549999999947</v>
      </c>
      <c r="H4">
        <v>30</v>
      </c>
      <c r="I4">
        <v>0.50700000000000001</v>
      </c>
      <c r="J4">
        <v>0.497</v>
      </c>
      <c r="K4">
        <v>0.53300000000000003</v>
      </c>
      <c r="L4">
        <f t="shared" si="0"/>
        <v>0.51233333333333331</v>
      </c>
    </row>
    <row r="5" spans="1:12" x14ac:dyDescent="0.2">
      <c r="A5">
        <v>17</v>
      </c>
      <c r="B5">
        <v>1</v>
      </c>
      <c r="C5" t="str">
        <f t="shared" si="1"/>
        <v>F1-17</v>
      </c>
      <c r="D5">
        <v>3.4000000000000002E-2</v>
      </c>
      <c r="E5">
        <v>3.2000000000000001E-2</v>
      </c>
      <c r="G5">
        <f t="shared" si="2"/>
        <v>-0.7564229999999994</v>
      </c>
      <c r="H5">
        <v>20</v>
      </c>
      <c r="I5">
        <v>0.35299999999999998</v>
      </c>
      <c r="J5">
        <v>0.35499999999999998</v>
      </c>
      <c r="K5">
        <v>0.373</v>
      </c>
      <c r="L5">
        <f t="shared" si="0"/>
        <v>0.36033333333333334</v>
      </c>
    </row>
    <row r="6" spans="1:12" x14ac:dyDescent="0.2">
      <c r="A6">
        <v>17</v>
      </c>
      <c r="B6">
        <v>2</v>
      </c>
      <c r="C6" t="str">
        <f t="shared" si="1"/>
        <v>F2-17</v>
      </c>
      <c r="D6">
        <v>4.7E-2</v>
      </c>
      <c r="E6">
        <v>4.2000000000000003E-2</v>
      </c>
      <c r="G6">
        <f t="shared" si="2"/>
        <v>-1.9629499999999744E-2</v>
      </c>
      <c r="H6">
        <v>10</v>
      </c>
      <c r="I6">
        <v>0.19900000000000001</v>
      </c>
      <c r="J6">
        <v>0.19400000000000001</v>
      </c>
      <c r="K6">
        <v>0.20899999999999999</v>
      </c>
      <c r="L6">
        <f t="shared" si="0"/>
        <v>0.20066666666666666</v>
      </c>
    </row>
    <row r="7" spans="1:12" x14ac:dyDescent="0.2">
      <c r="A7">
        <v>17</v>
      </c>
      <c r="B7">
        <v>3</v>
      </c>
      <c r="C7" t="str">
        <f t="shared" si="1"/>
        <v>F3-17</v>
      </c>
      <c r="D7">
        <v>3.6999999999999998E-2</v>
      </c>
      <c r="E7">
        <v>3.5999999999999997E-2</v>
      </c>
      <c r="G7">
        <f t="shared" si="2"/>
        <v>-0.53218149999999964</v>
      </c>
      <c r="H7">
        <v>5</v>
      </c>
      <c r="I7">
        <v>0.113</v>
      </c>
      <c r="J7">
        <v>0.106</v>
      </c>
      <c r="K7">
        <v>0.112</v>
      </c>
      <c r="L7">
        <f t="shared" si="0"/>
        <v>0.11033333333333334</v>
      </c>
    </row>
    <row r="8" spans="1:12" x14ac:dyDescent="0.2">
      <c r="A8">
        <v>17</v>
      </c>
      <c r="B8">
        <v>4</v>
      </c>
      <c r="C8" t="str">
        <f t="shared" si="1"/>
        <v>F4-17</v>
      </c>
      <c r="D8">
        <v>3.7999999999999999E-2</v>
      </c>
      <c r="E8">
        <v>3.9E-2</v>
      </c>
      <c r="G8">
        <f t="shared" si="2"/>
        <v>-0.40404349999999978</v>
      </c>
      <c r="H8">
        <v>1</v>
      </c>
      <c r="I8">
        <v>4.9000000000000002E-2</v>
      </c>
      <c r="J8">
        <v>4.4999999999999998E-2</v>
      </c>
      <c r="K8">
        <v>4.9000000000000002E-2</v>
      </c>
      <c r="L8">
        <f>SUM(I8:K8)/2</f>
        <v>7.1500000000000008E-2</v>
      </c>
    </row>
    <row r="9" spans="1:12" x14ac:dyDescent="0.2">
      <c r="A9">
        <v>13</v>
      </c>
      <c r="B9">
        <v>1</v>
      </c>
      <c r="C9" t="str">
        <f t="shared" si="1"/>
        <v>F1-13</v>
      </c>
      <c r="D9">
        <v>4.3999999999999997E-2</v>
      </c>
      <c r="E9">
        <v>3.6999999999999998E-2</v>
      </c>
      <c r="G9">
        <f t="shared" si="2"/>
        <v>-0.27590549999999991</v>
      </c>
    </row>
    <row r="10" spans="1:12" x14ac:dyDescent="0.2">
      <c r="A10">
        <v>13</v>
      </c>
      <c r="B10">
        <v>2</v>
      </c>
      <c r="C10" t="str">
        <f t="shared" si="1"/>
        <v>F2-13</v>
      </c>
      <c r="D10">
        <v>3.5000000000000003E-2</v>
      </c>
      <c r="E10">
        <v>3.2000000000000001E-2</v>
      </c>
      <c r="G10">
        <f t="shared" si="2"/>
        <v>-0.72438849999999944</v>
      </c>
    </row>
    <row r="11" spans="1:12" x14ac:dyDescent="0.2">
      <c r="A11">
        <v>13</v>
      </c>
      <c r="B11">
        <v>3</v>
      </c>
      <c r="C11" t="str">
        <f t="shared" si="1"/>
        <v>F3-13</v>
      </c>
      <c r="D11">
        <v>0.501</v>
      </c>
      <c r="E11">
        <v>0.495</v>
      </c>
      <c r="G11">
        <f t="shared" si="2"/>
        <v>29.035662000000002</v>
      </c>
    </row>
    <row r="12" spans="1:12" x14ac:dyDescent="0.2">
      <c r="A12">
        <v>12</v>
      </c>
      <c r="B12">
        <v>1</v>
      </c>
      <c r="C12" t="str">
        <f t="shared" si="1"/>
        <v>F1-12</v>
      </c>
      <c r="D12">
        <v>3.9E-2</v>
      </c>
      <c r="E12">
        <v>4.5999999999999999E-2</v>
      </c>
      <c r="G12">
        <f t="shared" si="2"/>
        <v>-0.14776750000000005</v>
      </c>
    </row>
    <row r="13" spans="1:12" x14ac:dyDescent="0.2">
      <c r="A13">
        <v>12</v>
      </c>
      <c r="B13">
        <v>2</v>
      </c>
      <c r="C13" t="str">
        <f t="shared" si="1"/>
        <v>F2-12</v>
      </c>
      <c r="D13">
        <v>3.7999999999999999E-2</v>
      </c>
      <c r="E13">
        <v>3.4000000000000002E-2</v>
      </c>
      <c r="G13">
        <f t="shared" si="2"/>
        <v>-0.56421599999999961</v>
      </c>
    </row>
    <row r="14" spans="1:12" x14ac:dyDescent="0.2">
      <c r="A14">
        <v>12</v>
      </c>
      <c r="B14">
        <v>3</v>
      </c>
      <c r="C14" t="str">
        <f t="shared" si="1"/>
        <v>F3-12</v>
      </c>
      <c r="D14">
        <v>0.72799999999999998</v>
      </c>
      <c r="E14">
        <v>0.72599999999999998</v>
      </c>
      <c r="G14">
        <f t="shared" si="2"/>
        <v>43.707463000000004</v>
      </c>
    </row>
    <row r="15" spans="1:12" x14ac:dyDescent="0.2">
      <c r="A15">
        <v>12</v>
      </c>
      <c r="B15">
        <v>4</v>
      </c>
      <c r="C15" t="str">
        <f t="shared" si="1"/>
        <v>F4-12</v>
      </c>
      <c r="D15">
        <v>0.80400000000000005</v>
      </c>
      <c r="E15">
        <v>0.8</v>
      </c>
      <c r="G15">
        <f t="shared" si="2"/>
        <v>48.512638000000003</v>
      </c>
    </row>
    <row r="16" spans="1:12" x14ac:dyDescent="0.2">
      <c r="A16">
        <v>11</v>
      </c>
      <c r="B16">
        <v>1</v>
      </c>
      <c r="C16" t="str">
        <f t="shared" si="1"/>
        <v>F1-11</v>
      </c>
      <c r="D16">
        <v>3.7999999999999999E-2</v>
      </c>
      <c r="E16">
        <v>4.3999999999999997E-2</v>
      </c>
      <c r="G16">
        <f t="shared" si="2"/>
        <v>-0.24387099999999995</v>
      </c>
    </row>
    <row r="17" spans="1:7" x14ac:dyDescent="0.2">
      <c r="A17">
        <v>11</v>
      </c>
      <c r="B17">
        <v>2</v>
      </c>
      <c r="C17" t="str">
        <f t="shared" si="1"/>
        <v>F2-11</v>
      </c>
      <c r="D17">
        <v>3.5000000000000003E-2</v>
      </c>
      <c r="E17">
        <v>3.4000000000000002E-2</v>
      </c>
      <c r="G17">
        <f t="shared" si="2"/>
        <v>-0.6603194999999995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29B9D-AC25-3345-89CA-34CFFCBEFC3A}">
  <dimension ref="A1:M221"/>
  <sheetViews>
    <sheetView topLeftCell="A198" workbookViewId="0">
      <selection activeCell="L210" sqref="L210:L213"/>
    </sheetView>
  </sheetViews>
  <sheetFormatPr baseColWidth="10" defaultRowHeight="16" x14ac:dyDescent="0.2"/>
  <cols>
    <col min="11" max="11" width="28.5" bestFit="1" customWidth="1"/>
    <col min="12" max="12" width="28.1640625" bestFit="1" customWidth="1"/>
  </cols>
  <sheetData>
    <row r="1" spans="1:12" x14ac:dyDescent="0.2">
      <c r="A1" t="s">
        <v>169</v>
      </c>
      <c r="B1" t="s">
        <v>170</v>
      </c>
      <c r="C1" t="s">
        <v>5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178</v>
      </c>
      <c r="L1" t="s">
        <v>179</v>
      </c>
    </row>
    <row r="2" spans="1:12" x14ac:dyDescent="0.2">
      <c r="A2" t="s">
        <v>180</v>
      </c>
      <c r="B2" t="s">
        <v>181</v>
      </c>
      <c r="C2" s="5" t="str">
        <f>MID(B2,5,5)</f>
        <v>std10</v>
      </c>
      <c r="D2" t="s">
        <v>182</v>
      </c>
      <c r="E2" t="s">
        <v>183</v>
      </c>
      <c r="F2" t="s">
        <v>184</v>
      </c>
      <c r="G2" t="s">
        <v>185</v>
      </c>
      <c r="H2">
        <v>99.6</v>
      </c>
      <c r="I2">
        <v>3.07</v>
      </c>
      <c r="J2">
        <v>102.6</v>
      </c>
      <c r="K2">
        <v>102.59</v>
      </c>
      <c r="L2">
        <v>99.555000000000007</v>
      </c>
    </row>
    <row r="3" spans="1:12" x14ac:dyDescent="0.2">
      <c r="A3" t="s">
        <v>186</v>
      </c>
      <c r="B3" t="s">
        <v>187</v>
      </c>
      <c r="C3" s="5" t="str">
        <f t="shared" ref="C3:C34" si="0">MID(B3,5,5)</f>
        <v>std10</v>
      </c>
      <c r="D3" t="s">
        <v>182</v>
      </c>
      <c r="E3" t="s">
        <v>183</v>
      </c>
      <c r="F3" t="s">
        <v>184</v>
      </c>
      <c r="G3" t="s">
        <v>185</v>
      </c>
      <c r="H3">
        <v>99.9</v>
      </c>
      <c r="I3">
        <v>3.32</v>
      </c>
      <c r="J3">
        <v>102.6</v>
      </c>
      <c r="K3">
        <v>102.6</v>
      </c>
      <c r="L3">
        <v>99.852999999999994</v>
      </c>
    </row>
    <row r="4" spans="1:12" x14ac:dyDescent="0.2">
      <c r="A4" t="s">
        <v>188</v>
      </c>
      <c r="B4" t="s">
        <v>189</v>
      </c>
      <c r="C4" s="5" t="str">
        <f t="shared" si="0"/>
        <v>std80</v>
      </c>
      <c r="D4" t="s">
        <v>190</v>
      </c>
      <c r="E4" t="s">
        <v>183</v>
      </c>
      <c r="F4" t="s">
        <v>184</v>
      </c>
      <c r="G4" t="s">
        <v>185</v>
      </c>
      <c r="H4">
        <v>79.5</v>
      </c>
      <c r="I4">
        <v>3.31</v>
      </c>
      <c r="J4">
        <v>81.099999999999994</v>
      </c>
      <c r="K4">
        <v>81.12</v>
      </c>
      <c r="L4">
        <v>79.509</v>
      </c>
    </row>
    <row r="5" spans="1:12" x14ac:dyDescent="0.2">
      <c r="A5" t="s">
        <v>191</v>
      </c>
      <c r="B5" t="s">
        <v>192</v>
      </c>
      <c r="C5" s="5" t="str">
        <f t="shared" si="0"/>
        <v>std60</v>
      </c>
      <c r="D5" t="s">
        <v>193</v>
      </c>
      <c r="E5" t="s">
        <v>183</v>
      </c>
      <c r="F5" t="s">
        <v>184</v>
      </c>
      <c r="G5" t="s">
        <v>185</v>
      </c>
      <c r="H5">
        <v>60.2</v>
      </c>
      <c r="I5">
        <v>3.15</v>
      </c>
      <c r="J5">
        <v>60.9</v>
      </c>
      <c r="K5">
        <v>60.938000000000002</v>
      </c>
      <c r="L5">
        <v>60.156999999999996</v>
      </c>
    </row>
    <row r="6" spans="1:12" x14ac:dyDescent="0.2">
      <c r="A6" t="s">
        <v>194</v>
      </c>
      <c r="B6" t="s">
        <v>195</v>
      </c>
      <c r="C6" s="5" t="str">
        <f t="shared" si="0"/>
        <v>std40</v>
      </c>
      <c r="D6" t="s">
        <v>196</v>
      </c>
      <c r="E6" t="s">
        <v>183</v>
      </c>
      <c r="F6" t="s">
        <v>184</v>
      </c>
      <c r="G6" t="s">
        <v>185</v>
      </c>
      <c r="H6">
        <v>40</v>
      </c>
      <c r="I6">
        <v>2.5</v>
      </c>
      <c r="J6">
        <v>40</v>
      </c>
      <c r="K6">
        <v>40.036000000000001</v>
      </c>
      <c r="L6">
        <v>40.024000000000001</v>
      </c>
    </row>
    <row r="7" spans="1:12" x14ac:dyDescent="0.2">
      <c r="A7" t="s">
        <v>197</v>
      </c>
      <c r="B7" t="s">
        <v>198</v>
      </c>
      <c r="C7" s="5" t="str">
        <f t="shared" si="0"/>
        <v>std20</v>
      </c>
      <c r="D7" t="s">
        <v>199</v>
      </c>
      <c r="E7" t="s">
        <v>183</v>
      </c>
      <c r="F7" t="s">
        <v>184</v>
      </c>
      <c r="G7" t="s">
        <v>185</v>
      </c>
      <c r="H7">
        <v>19.8</v>
      </c>
      <c r="I7">
        <v>1.46</v>
      </c>
      <c r="J7">
        <v>19.2</v>
      </c>
      <c r="K7">
        <v>19.22</v>
      </c>
      <c r="L7">
        <v>19.805</v>
      </c>
    </row>
    <row r="8" spans="1:12" x14ac:dyDescent="0.2">
      <c r="A8" t="s">
        <v>200</v>
      </c>
      <c r="B8" t="s">
        <v>201</v>
      </c>
      <c r="C8" s="5" t="str">
        <f t="shared" si="0"/>
        <v>std25</v>
      </c>
      <c r="D8" t="s">
        <v>202</v>
      </c>
      <c r="E8" t="s">
        <v>183</v>
      </c>
      <c r="F8" t="s">
        <v>184</v>
      </c>
      <c r="G8" t="s">
        <v>185</v>
      </c>
      <c r="H8">
        <v>24.7</v>
      </c>
      <c r="I8">
        <v>2.0699999999999998</v>
      </c>
      <c r="J8">
        <v>24.2</v>
      </c>
      <c r="K8">
        <v>24.170999999999999</v>
      </c>
      <c r="L8">
        <v>24.661000000000001</v>
      </c>
    </row>
    <row r="9" spans="1:12" x14ac:dyDescent="0.2">
      <c r="A9" t="s">
        <v>203</v>
      </c>
      <c r="B9" t="s">
        <v>204</v>
      </c>
      <c r="C9" s="5" t="str">
        <f t="shared" si="0"/>
        <v>std10</v>
      </c>
      <c r="D9" t="s">
        <v>205</v>
      </c>
      <c r="E9" t="s">
        <v>183</v>
      </c>
      <c r="F9" t="s">
        <v>184</v>
      </c>
      <c r="G9" t="s">
        <v>185</v>
      </c>
      <c r="H9">
        <v>9.8000000000000007</v>
      </c>
      <c r="I9">
        <v>1.48</v>
      </c>
      <c r="J9">
        <v>9</v>
      </c>
      <c r="K9">
        <v>9.0280000000000005</v>
      </c>
      <c r="L9">
        <v>9.843</v>
      </c>
    </row>
    <row r="10" spans="1:12" x14ac:dyDescent="0.2">
      <c r="A10" t="s">
        <v>206</v>
      </c>
      <c r="B10" t="s">
        <v>207</v>
      </c>
      <c r="C10" s="5" t="str">
        <f t="shared" si="0"/>
        <v>std5-</v>
      </c>
      <c r="D10" t="s">
        <v>208</v>
      </c>
      <c r="E10" t="s">
        <v>183</v>
      </c>
      <c r="F10" t="s">
        <v>184</v>
      </c>
      <c r="G10" t="s">
        <v>185</v>
      </c>
      <c r="H10" t="s">
        <v>209</v>
      </c>
      <c r="I10">
        <v>0.72</v>
      </c>
      <c r="J10">
        <v>4.9000000000000004</v>
      </c>
      <c r="K10">
        <v>4.13</v>
      </c>
      <c r="L10">
        <v>4.9539999999999997</v>
      </c>
    </row>
    <row r="11" spans="1:12" x14ac:dyDescent="0.2">
      <c r="A11" t="s">
        <v>210</v>
      </c>
      <c r="B11" t="s">
        <v>211</v>
      </c>
      <c r="C11" s="5" t="str">
        <f t="shared" si="0"/>
        <v>std2-</v>
      </c>
      <c r="D11" t="s">
        <v>212</v>
      </c>
      <c r="E11" t="s">
        <v>183</v>
      </c>
      <c r="F11" t="s">
        <v>184</v>
      </c>
      <c r="G11" t="s">
        <v>185</v>
      </c>
      <c r="H11" t="s">
        <v>209</v>
      </c>
      <c r="I11" t="s">
        <v>213</v>
      </c>
      <c r="J11" t="s">
        <v>214</v>
      </c>
      <c r="K11">
        <v>1.534</v>
      </c>
      <c r="L11">
        <v>2.206</v>
      </c>
    </row>
    <row r="12" spans="1:12" x14ac:dyDescent="0.2">
      <c r="A12" t="s">
        <v>215</v>
      </c>
      <c r="B12" t="s">
        <v>216</v>
      </c>
      <c r="C12" s="5" t="str">
        <f t="shared" si="0"/>
        <v>std1-</v>
      </c>
      <c r="D12" t="s">
        <v>217</v>
      </c>
      <c r="E12" t="s">
        <v>183</v>
      </c>
      <c r="F12" t="s">
        <v>184</v>
      </c>
      <c r="G12" t="s">
        <v>185</v>
      </c>
      <c r="H12" t="s">
        <v>209</v>
      </c>
      <c r="I12" t="s">
        <v>213</v>
      </c>
      <c r="J12" t="s">
        <v>214</v>
      </c>
      <c r="K12">
        <v>0.72599999999999998</v>
      </c>
      <c r="L12">
        <v>1.3779999999999999</v>
      </c>
    </row>
    <row r="13" spans="1:12" x14ac:dyDescent="0.2">
      <c r="A13" t="s">
        <v>218</v>
      </c>
      <c r="B13" t="s">
        <v>219</v>
      </c>
      <c r="C13" s="5" t="str">
        <f t="shared" si="0"/>
        <v>F1-63</v>
      </c>
      <c r="D13" t="s">
        <v>220</v>
      </c>
      <c r="E13" t="s">
        <v>183</v>
      </c>
      <c r="F13" t="s">
        <v>184</v>
      </c>
      <c r="G13" t="s">
        <v>185</v>
      </c>
      <c r="H13">
        <v>221</v>
      </c>
      <c r="I13" t="s">
        <v>213</v>
      </c>
      <c r="J13" t="s">
        <v>214</v>
      </c>
      <c r="K13">
        <v>0.10100000000000001</v>
      </c>
      <c r="L13">
        <v>221.011</v>
      </c>
    </row>
    <row r="14" spans="1:12" x14ac:dyDescent="0.2">
      <c r="A14" t="s">
        <v>221</v>
      </c>
      <c r="B14" t="s">
        <v>222</v>
      </c>
      <c r="C14" s="5" t="str">
        <f t="shared" si="0"/>
        <v>F2-63</v>
      </c>
      <c r="D14" t="s">
        <v>220</v>
      </c>
      <c r="E14" t="s">
        <v>183</v>
      </c>
      <c r="F14" t="s">
        <v>184</v>
      </c>
      <c r="G14" t="s">
        <v>185</v>
      </c>
      <c r="H14">
        <v>216.7</v>
      </c>
      <c r="I14" t="s">
        <v>213</v>
      </c>
      <c r="J14" t="s">
        <v>214</v>
      </c>
      <c r="K14">
        <v>9.8000000000000004E-2</v>
      </c>
      <c r="L14">
        <v>216.715</v>
      </c>
    </row>
    <row r="15" spans="1:12" x14ac:dyDescent="0.2">
      <c r="A15" t="s">
        <v>223</v>
      </c>
      <c r="B15" t="s">
        <v>224</v>
      </c>
      <c r="C15" s="5" t="str">
        <f t="shared" si="0"/>
        <v>F3-63</v>
      </c>
      <c r="D15" t="s">
        <v>220</v>
      </c>
      <c r="E15" t="s">
        <v>183</v>
      </c>
      <c r="F15" t="s">
        <v>184</v>
      </c>
      <c r="G15" t="s">
        <v>185</v>
      </c>
      <c r="H15">
        <v>229.7</v>
      </c>
      <c r="I15" t="s">
        <v>213</v>
      </c>
      <c r="J15" t="s">
        <v>214</v>
      </c>
      <c r="K15">
        <v>0.11</v>
      </c>
      <c r="L15">
        <v>229.70599999999999</v>
      </c>
    </row>
    <row r="16" spans="1:12" x14ac:dyDescent="0.2">
      <c r="A16" t="s">
        <v>225</v>
      </c>
      <c r="B16" t="s">
        <v>226</v>
      </c>
      <c r="C16" s="5" t="str">
        <f t="shared" si="0"/>
        <v>F4-63</v>
      </c>
      <c r="D16" t="s">
        <v>220</v>
      </c>
      <c r="E16" t="s">
        <v>183</v>
      </c>
      <c r="F16" t="s">
        <v>184</v>
      </c>
      <c r="G16" t="s">
        <v>185</v>
      </c>
      <c r="H16">
        <v>229.5</v>
      </c>
      <c r="I16" t="s">
        <v>213</v>
      </c>
      <c r="J16" t="s">
        <v>214</v>
      </c>
      <c r="K16">
        <v>0.113</v>
      </c>
      <c r="L16">
        <v>229.452</v>
      </c>
    </row>
    <row r="17" spans="1:12" x14ac:dyDescent="0.2">
      <c r="A17" t="s">
        <v>227</v>
      </c>
      <c r="B17" t="s">
        <v>228</v>
      </c>
      <c r="C17" s="5" t="str">
        <f t="shared" si="0"/>
        <v>F1-65</v>
      </c>
      <c r="D17" t="s">
        <v>220</v>
      </c>
      <c r="E17" t="s">
        <v>183</v>
      </c>
      <c r="F17" t="s">
        <v>184</v>
      </c>
      <c r="G17" t="s">
        <v>185</v>
      </c>
      <c r="H17">
        <v>224.8</v>
      </c>
      <c r="I17" t="s">
        <v>213</v>
      </c>
      <c r="J17" t="s">
        <v>214</v>
      </c>
      <c r="K17">
        <v>9.2999999999999999E-2</v>
      </c>
      <c r="L17">
        <v>224.81399999999999</v>
      </c>
    </row>
    <row r="18" spans="1:12" x14ac:dyDescent="0.2">
      <c r="A18" t="s">
        <v>229</v>
      </c>
      <c r="B18" t="s">
        <v>230</v>
      </c>
      <c r="C18" s="5" t="str">
        <f t="shared" si="0"/>
        <v>F2-65</v>
      </c>
      <c r="D18" t="s">
        <v>220</v>
      </c>
      <c r="E18" t="s">
        <v>183</v>
      </c>
      <c r="F18" t="s">
        <v>184</v>
      </c>
      <c r="G18" t="s">
        <v>185</v>
      </c>
      <c r="H18">
        <v>215.7</v>
      </c>
      <c r="I18" t="s">
        <v>213</v>
      </c>
      <c r="J18" t="s">
        <v>214</v>
      </c>
      <c r="K18">
        <v>0.108</v>
      </c>
      <c r="L18">
        <v>215.71600000000001</v>
      </c>
    </row>
    <row r="19" spans="1:12" x14ac:dyDescent="0.2">
      <c r="A19" t="s">
        <v>231</v>
      </c>
      <c r="B19" t="s">
        <v>232</v>
      </c>
      <c r="C19" s="5" t="str">
        <f t="shared" si="0"/>
        <v>F3-65</v>
      </c>
      <c r="D19" t="s">
        <v>220</v>
      </c>
      <c r="E19" t="s">
        <v>183</v>
      </c>
      <c r="F19" t="s">
        <v>184</v>
      </c>
      <c r="G19" t="s">
        <v>185</v>
      </c>
      <c r="H19">
        <v>230</v>
      </c>
      <c r="I19" t="s">
        <v>213</v>
      </c>
      <c r="J19" t="s">
        <v>214</v>
      </c>
      <c r="K19">
        <v>0.10100000000000001</v>
      </c>
      <c r="L19">
        <v>230.04900000000001</v>
      </c>
    </row>
    <row r="20" spans="1:12" x14ac:dyDescent="0.2">
      <c r="A20" t="s">
        <v>233</v>
      </c>
      <c r="B20" t="s">
        <v>234</v>
      </c>
      <c r="C20" s="5" t="str">
        <f t="shared" si="0"/>
        <v>F4-65</v>
      </c>
      <c r="D20" t="s">
        <v>220</v>
      </c>
      <c r="E20" t="s">
        <v>183</v>
      </c>
      <c r="F20" t="s">
        <v>184</v>
      </c>
      <c r="G20" t="s">
        <v>185</v>
      </c>
      <c r="H20">
        <v>232.5</v>
      </c>
      <c r="I20" t="s">
        <v>213</v>
      </c>
      <c r="J20" t="s">
        <v>214</v>
      </c>
      <c r="K20">
        <v>0.122</v>
      </c>
      <c r="L20">
        <v>232.52099999999999</v>
      </c>
    </row>
    <row r="21" spans="1:12" x14ac:dyDescent="0.2">
      <c r="A21" t="s">
        <v>235</v>
      </c>
      <c r="B21" t="s">
        <v>236</v>
      </c>
      <c r="C21" s="5" t="str">
        <f t="shared" si="0"/>
        <v>F1-67</v>
      </c>
      <c r="D21" t="s">
        <v>220</v>
      </c>
      <c r="E21" t="s">
        <v>183</v>
      </c>
      <c r="F21" t="s">
        <v>184</v>
      </c>
      <c r="G21" t="s">
        <v>185</v>
      </c>
      <c r="H21">
        <v>218.3</v>
      </c>
      <c r="I21" t="s">
        <v>213</v>
      </c>
      <c r="J21" t="s">
        <v>214</v>
      </c>
      <c r="K21">
        <v>1.6E-2</v>
      </c>
      <c r="L21">
        <v>218.31700000000001</v>
      </c>
    </row>
    <row r="22" spans="1:12" x14ac:dyDescent="0.2">
      <c r="A22" t="s">
        <v>237</v>
      </c>
      <c r="B22" t="s">
        <v>238</v>
      </c>
      <c r="C22" s="5" t="str">
        <f t="shared" si="0"/>
        <v>F2-67</v>
      </c>
      <c r="D22" t="s">
        <v>220</v>
      </c>
      <c r="E22" t="s">
        <v>183</v>
      </c>
      <c r="F22" t="s">
        <v>184</v>
      </c>
      <c r="G22" t="s">
        <v>185</v>
      </c>
      <c r="H22">
        <v>215.8</v>
      </c>
      <c r="I22" t="s">
        <v>213</v>
      </c>
      <c r="J22" t="s">
        <v>214</v>
      </c>
      <c r="K22">
        <v>2.1999999999999999E-2</v>
      </c>
      <c r="L22">
        <v>215.81399999999999</v>
      </c>
    </row>
    <row r="23" spans="1:12" x14ac:dyDescent="0.2">
      <c r="A23" t="s">
        <v>239</v>
      </c>
      <c r="B23" t="s">
        <v>240</v>
      </c>
      <c r="C23" s="5" t="str">
        <f t="shared" si="0"/>
        <v>F3-67</v>
      </c>
      <c r="D23" t="s">
        <v>220</v>
      </c>
      <c r="E23" t="s">
        <v>183</v>
      </c>
      <c r="F23" t="s">
        <v>184</v>
      </c>
      <c r="G23" t="s">
        <v>185</v>
      </c>
      <c r="H23">
        <v>222.1</v>
      </c>
      <c r="I23" t="s">
        <v>213</v>
      </c>
      <c r="J23" t="s">
        <v>214</v>
      </c>
      <c r="K23">
        <v>1.7999999999999999E-2</v>
      </c>
      <c r="L23">
        <v>222.10599999999999</v>
      </c>
    </row>
    <row r="24" spans="1:12" x14ac:dyDescent="0.2">
      <c r="A24" t="s">
        <v>241</v>
      </c>
      <c r="B24" t="s">
        <v>242</v>
      </c>
      <c r="C24" s="5" t="str">
        <f t="shared" si="0"/>
        <v>F4-67</v>
      </c>
      <c r="D24" t="s">
        <v>220</v>
      </c>
      <c r="E24" t="s">
        <v>183</v>
      </c>
      <c r="F24" t="s">
        <v>184</v>
      </c>
      <c r="G24" t="s">
        <v>185</v>
      </c>
      <c r="H24">
        <v>225.5</v>
      </c>
      <c r="I24" t="s">
        <v>213</v>
      </c>
      <c r="J24" t="s">
        <v>214</v>
      </c>
      <c r="K24">
        <v>3.4000000000000002E-2</v>
      </c>
      <c r="L24">
        <v>225.54</v>
      </c>
    </row>
    <row r="25" spans="1:12" x14ac:dyDescent="0.2">
      <c r="A25" t="s">
        <v>243</v>
      </c>
      <c r="B25" t="s">
        <v>244</v>
      </c>
      <c r="C25" s="5" t="str">
        <f t="shared" si="0"/>
        <v>F1-70</v>
      </c>
      <c r="D25" t="s">
        <v>220</v>
      </c>
      <c r="E25" t="s">
        <v>183</v>
      </c>
      <c r="F25" t="s">
        <v>184</v>
      </c>
      <c r="G25" t="s">
        <v>185</v>
      </c>
      <c r="H25">
        <v>217.3</v>
      </c>
      <c r="I25" t="s">
        <v>213</v>
      </c>
      <c r="J25" t="s">
        <v>214</v>
      </c>
      <c r="K25">
        <v>1.4E-2</v>
      </c>
      <c r="L25">
        <v>217.316</v>
      </c>
    </row>
    <row r="26" spans="1:12" x14ac:dyDescent="0.2">
      <c r="A26" t="s">
        <v>245</v>
      </c>
      <c r="B26" t="s">
        <v>246</v>
      </c>
      <c r="C26" s="5" t="str">
        <f t="shared" si="0"/>
        <v>F2-70</v>
      </c>
      <c r="D26" t="s">
        <v>220</v>
      </c>
      <c r="E26" t="s">
        <v>183</v>
      </c>
      <c r="F26" t="s">
        <v>184</v>
      </c>
      <c r="G26" t="s">
        <v>185</v>
      </c>
      <c r="H26">
        <v>212.6</v>
      </c>
      <c r="I26" t="s">
        <v>213</v>
      </c>
      <c r="J26" t="s">
        <v>214</v>
      </c>
      <c r="L26">
        <v>212.565</v>
      </c>
    </row>
    <row r="27" spans="1:12" x14ac:dyDescent="0.2">
      <c r="A27" t="s">
        <v>247</v>
      </c>
      <c r="B27" t="s">
        <v>248</v>
      </c>
      <c r="C27" s="5" t="str">
        <f t="shared" si="0"/>
        <v>F3-70</v>
      </c>
      <c r="D27" t="s">
        <v>220</v>
      </c>
      <c r="E27" t="s">
        <v>183</v>
      </c>
      <c r="F27" t="s">
        <v>184</v>
      </c>
      <c r="G27" t="s">
        <v>185</v>
      </c>
      <c r="H27">
        <v>222.7</v>
      </c>
      <c r="I27" t="s">
        <v>213</v>
      </c>
      <c r="J27" t="s">
        <v>214</v>
      </c>
      <c r="L27">
        <v>222.73599999999999</v>
      </c>
    </row>
    <row r="28" spans="1:12" x14ac:dyDescent="0.2">
      <c r="A28" t="s">
        <v>249</v>
      </c>
      <c r="B28" t="s">
        <v>250</v>
      </c>
      <c r="C28" s="5" t="str">
        <f t="shared" si="0"/>
        <v>F3-69</v>
      </c>
      <c r="D28" t="s">
        <v>220</v>
      </c>
      <c r="E28" t="s">
        <v>183</v>
      </c>
      <c r="F28" t="s">
        <v>184</v>
      </c>
      <c r="G28" t="s">
        <v>185</v>
      </c>
      <c r="H28">
        <v>221.8</v>
      </c>
      <c r="I28" t="s">
        <v>213</v>
      </c>
      <c r="J28" t="s">
        <v>214</v>
      </c>
      <c r="L28">
        <v>221.76400000000001</v>
      </c>
    </row>
    <row r="29" spans="1:12" x14ac:dyDescent="0.2">
      <c r="A29" t="s">
        <v>251</v>
      </c>
      <c r="B29" t="s">
        <v>252</v>
      </c>
      <c r="C29" s="5" t="str">
        <f t="shared" si="0"/>
        <v>F4-70</v>
      </c>
      <c r="D29" t="s">
        <v>220</v>
      </c>
      <c r="E29" t="s">
        <v>183</v>
      </c>
      <c r="F29" t="s">
        <v>184</v>
      </c>
      <c r="G29" t="s">
        <v>185</v>
      </c>
      <c r="H29">
        <v>221.8</v>
      </c>
      <c r="I29" t="s">
        <v>213</v>
      </c>
      <c r="J29" t="s">
        <v>214</v>
      </c>
      <c r="L29">
        <v>221.78700000000001</v>
      </c>
    </row>
    <row r="30" spans="1:12" x14ac:dyDescent="0.2">
      <c r="A30" t="s">
        <v>253</v>
      </c>
      <c r="B30" t="s">
        <v>254</v>
      </c>
      <c r="C30" s="5" t="str">
        <f t="shared" si="0"/>
        <v>F4-69</v>
      </c>
      <c r="D30" t="s">
        <v>220</v>
      </c>
      <c r="E30" t="s">
        <v>183</v>
      </c>
      <c r="F30" t="s">
        <v>184</v>
      </c>
      <c r="G30" t="s">
        <v>185</v>
      </c>
      <c r="H30">
        <v>227.3</v>
      </c>
      <c r="I30" t="s">
        <v>213</v>
      </c>
      <c r="J30" t="s">
        <v>214</v>
      </c>
      <c r="L30">
        <v>227.29599999999999</v>
      </c>
    </row>
    <row r="31" spans="1:12" x14ac:dyDescent="0.2">
      <c r="A31" t="s">
        <v>255</v>
      </c>
      <c r="B31" t="s">
        <v>256</v>
      </c>
      <c r="C31" s="5" t="str">
        <f t="shared" si="0"/>
        <v>std-5</v>
      </c>
      <c r="D31" t="s">
        <v>257</v>
      </c>
      <c r="E31" t="s">
        <v>183</v>
      </c>
      <c r="F31" t="s">
        <v>184</v>
      </c>
      <c r="G31" t="s">
        <v>185</v>
      </c>
      <c r="H31">
        <v>49.6</v>
      </c>
      <c r="I31">
        <v>2.62</v>
      </c>
      <c r="J31">
        <v>50</v>
      </c>
      <c r="K31">
        <v>50</v>
      </c>
      <c r="L31">
        <v>49.609000000000002</v>
      </c>
    </row>
    <row r="32" spans="1:12" x14ac:dyDescent="0.2">
      <c r="A32" t="s">
        <v>258</v>
      </c>
      <c r="B32" t="s">
        <v>259</v>
      </c>
      <c r="C32" s="5" t="str">
        <f t="shared" si="0"/>
        <v>std-1</v>
      </c>
      <c r="D32" t="s">
        <v>260</v>
      </c>
      <c r="E32" t="s">
        <v>183</v>
      </c>
      <c r="F32" t="s">
        <v>184</v>
      </c>
      <c r="G32" t="s">
        <v>185</v>
      </c>
      <c r="H32">
        <v>99.8</v>
      </c>
      <c r="I32" t="s">
        <v>213</v>
      </c>
      <c r="J32">
        <v>101.9</v>
      </c>
      <c r="K32">
        <v>101.89</v>
      </c>
      <c r="L32">
        <v>99.760999999999996</v>
      </c>
    </row>
    <row r="33" spans="1:12" x14ac:dyDescent="0.2">
      <c r="A33" t="s">
        <v>261</v>
      </c>
      <c r="B33" t="s">
        <v>262</v>
      </c>
      <c r="C33" s="5" t="str">
        <f t="shared" si="0"/>
        <v>std-1</v>
      </c>
      <c r="D33" t="s">
        <v>263</v>
      </c>
      <c r="E33" t="s">
        <v>183</v>
      </c>
      <c r="F33" t="s">
        <v>184</v>
      </c>
      <c r="G33" t="s">
        <v>185</v>
      </c>
      <c r="H33">
        <v>151.6</v>
      </c>
      <c r="I33" t="s">
        <v>213</v>
      </c>
      <c r="J33">
        <v>156.69999999999999</v>
      </c>
      <c r="K33">
        <v>156.68</v>
      </c>
      <c r="L33">
        <v>151.565</v>
      </c>
    </row>
    <row r="34" spans="1:12" x14ac:dyDescent="0.2">
      <c r="A34" t="s">
        <v>264</v>
      </c>
      <c r="B34" t="s">
        <v>265</v>
      </c>
      <c r="C34" s="5" t="str">
        <f t="shared" si="0"/>
        <v>std-2</v>
      </c>
      <c r="D34" t="s">
        <v>266</v>
      </c>
      <c r="E34" t="s">
        <v>183</v>
      </c>
      <c r="F34" t="s">
        <v>184</v>
      </c>
      <c r="G34" t="s">
        <v>185</v>
      </c>
      <c r="H34">
        <v>199.3</v>
      </c>
      <c r="I34" t="s">
        <v>213</v>
      </c>
      <c r="J34">
        <v>200.7</v>
      </c>
      <c r="K34">
        <v>200.65799999999999</v>
      </c>
      <c r="L34">
        <v>199.261</v>
      </c>
    </row>
    <row r="35" spans="1:12" x14ac:dyDescent="0.2">
      <c r="A35" t="s">
        <v>267</v>
      </c>
      <c r="B35" t="s">
        <v>268</v>
      </c>
      <c r="C35" s="5" t="str">
        <f t="shared" ref="C35:C66" si="1">MID(B35,5,5)</f>
        <v>F1-72</v>
      </c>
      <c r="D35" t="s">
        <v>220</v>
      </c>
      <c r="E35" t="s">
        <v>183</v>
      </c>
      <c r="F35" t="s">
        <v>184</v>
      </c>
      <c r="G35" t="s">
        <v>185</v>
      </c>
      <c r="H35">
        <v>210.9</v>
      </c>
      <c r="I35" t="s">
        <v>213</v>
      </c>
      <c r="J35" t="s">
        <v>214</v>
      </c>
      <c r="L35">
        <v>210.93299999999999</v>
      </c>
    </row>
    <row r="36" spans="1:12" x14ac:dyDescent="0.2">
      <c r="A36" t="s">
        <v>269</v>
      </c>
      <c r="B36" t="s">
        <v>270</v>
      </c>
      <c r="C36" s="5" t="str">
        <f t="shared" si="1"/>
        <v>F2-72</v>
      </c>
      <c r="D36" t="s">
        <v>220</v>
      </c>
      <c r="E36" t="s">
        <v>183</v>
      </c>
      <c r="F36" t="s">
        <v>184</v>
      </c>
      <c r="G36" t="s">
        <v>185</v>
      </c>
      <c r="H36">
        <v>215.2</v>
      </c>
      <c r="I36" t="s">
        <v>213</v>
      </c>
      <c r="J36" t="s">
        <v>214</v>
      </c>
      <c r="K36">
        <v>2.1000000000000001E-2</v>
      </c>
      <c r="L36">
        <v>215.22900000000001</v>
      </c>
    </row>
    <row r="37" spans="1:12" x14ac:dyDescent="0.2">
      <c r="A37" t="s">
        <v>271</v>
      </c>
      <c r="B37" t="s">
        <v>272</v>
      </c>
      <c r="C37" s="5" t="str">
        <f t="shared" si="1"/>
        <v>F3-72</v>
      </c>
      <c r="D37" t="s">
        <v>220</v>
      </c>
      <c r="E37" t="s">
        <v>183</v>
      </c>
      <c r="F37" t="s">
        <v>184</v>
      </c>
      <c r="G37" t="s">
        <v>185</v>
      </c>
      <c r="H37">
        <v>216.9</v>
      </c>
      <c r="I37" t="s">
        <v>213</v>
      </c>
      <c r="J37" t="s">
        <v>214</v>
      </c>
      <c r="K37">
        <v>2.4E-2</v>
      </c>
      <c r="L37">
        <v>216.934</v>
      </c>
    </row>
    <row r="38" spans="1:12" x14ac:dyDescent="0.2">
      <c r="A38" t="s">
        <v>273</v>
      </c>
      <c r="B38" t="s">
        <v>274</v>
      </c>
      <c r="C38" s="5" t="str">
        <f t="shared" si="1"/>
        <v>F4-72</v>
      </c>
      <c r="D38" t="s">
        <v>220</v>
      </c>
      <c r="E38" t="s">
        <v>183</v>
      </c>
      <c r="F38" t="s">
        <v>184</v>
      </c>
      <c r="G38" t="s">
        <v>185</v>
      </c>
      <c r="H38">
        <v>215.7</v>
      </c>
      <c r="I38" t="s">
        <v>213</v>
      </c>
      <c r="J38" t="s">
        <v>214</v>
      </c>
      <c r="K38">
        <v>3.2000000000000001E-2</v>
      </c>
      <c r="L38">
        <v>215.66900000000001</v>
      </c>
    </row>
    <row r="39" spans="1:12" x14ac:dyDescent="0.2">
      <c r="A39" t="s">
        <v>275</v>
      </c>
      <c r="B39" t="s">
        <v>276</v>
      </c>
      <c r="C39" s="5" t="str">
        <f t="shared" si="1"/>
        <v>F1-73</v>
      </c>
      <c r="D39" t="s">
        <v>220</v>
      </c>
      <c r="E39" t="s">
        <v>183</v>
      </c>
      <c r="F39" t="s">
        <v>184</v>
      </c>
      <c r="G39" t="s">
        <v>185</v>
      </c>
      <c r="H39">
        <v>215.2</v>
      </c>
      <c r="I39" t="s">
        <v>213</v>
      </c>
      <c r="J39" t="s">
        <v>214</v>
      </c>
      <c r="K39">
        <v>2.1000000000000001E-2</v>
      </c>
      <c r="L39">
        <v>215.22200000000001</v>
      </c>
    </row>
    <row r="40" spans="1:12" x14ac:dyDescent="0.2">
      <c r="A40" t="s">
        <v>277</v>
      </c>
      <c r="B40" t="s">
        <v>278</v>
      </c>
      <c r="C40" s="5" t="str">
        <f t="shared" si="1"/>
        <v>F2-73</v>
      </c>
      <c r="D40" t="s">
        <v>220</v>
      </c>
      <c r="E40" t="s">
        <v>183</v>
      </c>
      <c r="F40" t="s">
        <v>184</v>
      </c>
      <c r="G40" t="s">
        <v>185</v>
      </c>
      <c r="H40">
        <v>215.8</v>
      </c>
      <c r="I40" t="s">
        <v>213</v>
      </c>
      <c r="J40" t="s">
        <v>214</v>
      </c>
      <c r="K40">
        <v>2.3E-2</v>
      </c>
      <c r="L40">
        <v>215.751</v>
      </c>
    </row>
    <row r="41" spans="1:12" x14ac:dyDescent="0.2">
      <c r="A41" t="s">
        <v>279</v>
      </c>
      <c r="B41" t="s">
        <v>280</v>
      </c>
      <c r="C41" s="5" t="str">
        <f t="shared" si="1"/>
        <v>F3-73</v>
      </c>
      <c r="D41" t="s">
        <v>220</v>
      </c>
      <c r="E41" t="s">
        <v>183</v>
      </c>
      <c r="F41" t="s">
        <v>184</v>
      </c>
      <c r="G41" t="s">
        <v>185</v>
      </c>
      <c r="H41">
        <v>218.6</v>
      </c>
      <c r="I41" t="s">
        <v>213</v>
      </c>
      <c r="J41" t="s">
        <v>214</v>
      </c>
      <c r="K41">
        <v>0.02</v>
      </c>
      <c r="L41">
        <v>218.59100000000001</v>
      </c>
    </row>
    <row r="42" spans="1:12" x14ac:dyDescent="0.2">
      <c r="A42" t="s">
        <v>281</v>
      </c>
      <c r="B42" t="s">
        <v>282</v>
      </c>
      <c r="C42" s="5" t="str">
        <f t="shared" si="1"/>
        <v>F4-73</v>
      </c>
      <c r="D42" t="s">
        <v>220</v>
      </c>
      <c r="E42" t="s">
        <v>183</v>
      </c>
      <c r="F42" t="s">
        <v>184</v>
      </c>
      <c r="G42" t="s">
        <v>185</v>
      </c>
      <c r="H42">
        <v>216.3</v>
      </c>
      <c r="I42" t="s">
        <v>213</v>
      </c>
      <c r="J42" t="s">
        <v>214</v>
      </c>
      <c r="K42">
        <v>0.02</v>
      </c>
      <c r="L42">
        <v>216.34399999999999</v>
      </c>
    </row>
    <row r="43" spans="1:12" x14ac:dyDescent="0.2">
      <c r="A43" t="s">
        <v>283</v>
      </c>
      <c r="B43" t="s">
        <v>284</v>
      </c>
      <c r="C43" s="5" t="str">
        <f t="shared" si="1"/>
        <v>F1-76</v>
      </c>
      <c r="D43" t="s">
        <v>220</v>
      </c>
      <c r="E43" t="s">
        <v>183</v>
      </c>
      <c r="F43" t="s">
        <v>184</v>
      </c>
      <c r="G43" t="s">
        <v>185</v>
      </c>
      <c r="H43">
        <v>217.7</v>
      </c>
      <c r="I43" t="s">
        <v>213</v>
      </c>
      <c r="J43" t="s">
        <v>214</v>
      </c>
      <c r="K43">
        <v>1.4999999999999999E-2</v>
      </c>
      <c r="L43">
        <v>217.685</v>
      </c>
    </row>
    <row r="44" spans="1:12" x14ac:dyDescent="0.2">
      <c r="A44" t="s">
        <v>285</v>
      </c>
      <c r="B44" t="s">
        <v>286</v>
      </c>
      <c r="C44" s="5" t="str">
        <f t="shared" si="1"/>
        <v>F2-76</v>
      </c>
      <c r="D44" t="s">
        <v>220</v>
      </c>
      <c r="E44" t="s">
        <v>183</v>
      </c>
      <c r="F44" t="s">
        <v>184</v>
      </c>
      <c r="G44" t="s">
        <v>185</v>
      </c>
      <c r="H44">
        <v>217.7</v>
      </c>
      <c r="I44" t="s">
        <v>213</v>
      </c>
      <c r="J44" t="s">
        <v>214</v>
      </c>
      <c r="K44">
        <v>1.4999999999999999E-2</v>
      </c>
      <c r="L44">
        <v>217.72499999999999</v>
      </c>
    </row>
    <row r="45" spans="1:12" x14ac:dyDescent="0.2">
      <c r="A45" t="s">
        <v>287</v>
      </c>
      <c r="B45" t="s">
        <v>288</v>
      </c>
      <c r="C45" s="5" t="str">
        <f t="shared" si="1"/>
        <v>F3-76</v>
      </c>
      <c r="D45" t="s">
        <v>220</v>
      </c>
      <c r="E45" t="s">
        <v>183</v>
      </c>
      <c r="F45" t="s">
        <v>184</v>
      </c>
      <c r="G45" t="s">
        <v>185</v>
      </c>
      <c r="H45">
        <v>222.1</v>
      </c>
      <c r="I45" t="s">
        <v>213</v>
      </c>
      <c r="J45" t="s">
        <v>214</v>
      </c>
      <c r="K45">
        <v>3.6999999999999998E-2</v>
      </c>
      <c r="L45">
        <v>222.05199999999999</v>
      </c>
    </row>
    <row r="46" spans="1:12" x14ac:dyDescent="0.2">
      <c r="A46" t="s">
        <v>289</v>
      </c>
      <c r="B46" t="s">
        <v>290</v>
      </c>
      <c r="C46" s="5" t="str">
        <f t="shared" si="1"/>
        <v>F4-76</v>
      </c>
      <c r="D46" t="s">
        <v>220</v>
      </c>
      <c r="E46" t="s">
        <v>183</v>
      </c>
      <c r="F46" t="s">
        <v>184</v>
      </c>
      <c r="G46" t="s">
        <v>185</v>
      </c>
      <c r="H46">
        <v>215.7</v>
      </c>
      <c r="I46" t="s">
        <v>213</v>
      </c>
      <c r="J46" t="s">
        <v>214</v>
      </c>
      <c r="K46">
        <v>2.3E-2</v>
      </c>
      <c r="L46">
        <v>215.74</v>
      </c>
    </row>
    <row r="47" spans="1:12" x14ac:dyDescent="0.2">
      <c r="A47" t="s">
        <v>291</v>
      </c>
      <c r="B47" t="s">
        <v>292</v>
      </c>
      <c r="C47" s="5" t="str">
        <f t="shared" si="1"/>
        <v>F1-77</v>
      </c>
      <c r="D47" t="s">
        <v>220</v>
      </c>
      <c r="E47" t="s">
        <v>183</v>
      </c>
      <c r="F47" t="s">
        <v>184</v>
      </c>
      <c r="G47" t="s">
        <v>185</v>
      </c>
      <c r="H47">
        <v>215.7</v>
      </c>
      <c r="I47" t="s">
        <v>213</v>
      </c>
      <c r="J47" t="s">
        <v>214</v>
      </c>
      <c r="K47">
        <v>4.4999999999999998E-2</v>
      </c>
      <c r="L47">
        <v>215.67400000000001</v>
      </c>
    </row>
    <row r="48" spans="1:12" x14ac:dyDescent="0.2">
      <c r="A48" t="s">
        <v>293</v>
      </c>
      <c r="B48" t="s">
        <v>294</v>
      </c>
      <c r="C48" s="5" t="str">
        <f t="shared" si="1"/>
        <v>F2-77</v>
      </c>
      <c r="D48" t="s">
        <v>220</v>
      </c>
      <c r="E48" t="s">
        <v>183</v>
      </c>
      <c r="F48" t="s">
        <v>184</v>
      </c>
      <c r="G48" t="s">
        <v>185</v>
      </c>
      <c r="H48">
        <v>216.2</v>
      </c>
      <c r="I48" t="s">
        <v>213</v>
      </c>
      <c r="J48" t="s">
        <v>214</v>
      </c>
      <c r="K48">
        <v>1.2E-2</v>
      </c>
      <c r="L48">
        <v>216.22</v>
      </c>
    </row>
    <row r="49" spans="1:12" x14ac:dyDescent="0.2">
      <c r="A49" t="s">
        <v>295</v>
      </c>
      <c r="B49" t="s">
        <v>296</v>
      </c>
      <c r="C49" s="5" t="str">
        <f t="shared" si="1"/>
        <v>F3-77</v>
      </c>
      <c r="D49" t="s">
        <v>220</v>
      </c>
      <c r="E49" t="s">
        <v>183</v>
      </c>
      <c r="F49" t="s">
        <v>184</v>
      </c>
      <c r="G49" t="s">
        <v>185</v>
      </c>
      <c r="H49">
        <v>226.2</v>
      </c>
      <c r="I49" t="s">
        <v>213</v>
      </c>
      <c r="J49" t="s">
        <v>214</v>
      </c>
      <c r="K49">
        <v>3.5000000000000003E-2</v>
      </c>
      <c r="L49">
        <v>226.155</v>
      </c>
    </row>
    <row r="50" spans="1:12" x14ac:dyDescent="0.2">
      <c r="A50" t="s">
        <v>297</v>
      </c>
      <c r="B50" t="s">
        <v>298</v>
      </c>
      <c r="C50" s="5" t="str">
        <f t="shared" si="1"/>
        <v>F4-77</v>
      </c>
      <c r="D50" t="s">
        <v>220</v>
      </c>
      <c r="E50" t="s">
        <v>183</v>
      </c>
      <c r="F50" t="s">
        <v>184</v>
      </c>
      <c r="G50" t="s">
        <v>185</v>
      </c>
      <c r="H50">
        <v>219.3</v>
      </c>
      <c r="I50" t="s">
        <v>213</v>
      </c>
      <c r="J50" t="s">
        <v>214</v>
      </c>
      <c r="K50">
        <v>9.2999999999999999E-2</v>
      </c>
      <c r="L50">
        <v>219.27600000000001</v>
      </c>
    </row>
    <row r="51" spans="1:12" x14ac:dyDescent="0.2">
      <c r="A51" t="s">
        <v>299</v>
      </c>
      <c r="B51" t="s">
        <v>300</v>
      </c>
      <c r="C51" s="5" t="str">
        <f t="shared" si="1"/>
        <v>std10</v>
      </c>
      <c r="D51" t="s">
        <v>205</v>
      </c>
      <c r="E51" t="s">
        <v>183</v>
      </c>
      <c r="F51" t="s">
        <v>184</v>
      </c>
      <c r="G51" t="s">
        <v>185</v>
      </c>
      <c r="H51">
        <v>9.6999999999999993</v>
      </c>
      <c r="I51">
        <v>0.87</v>
      </c>
      <c r="J51">
        <v>9.1</v>
      </c>
      <c r="K51">
        <v>9.1270000000000007</v>
      </c>
      <c r="L51">
        <v>9.7460000000000004</v>
      </c>
    </row>
    <row r="52" spans="1:12" x14ac:dyDescent="0.2">
      <c r="A52" t="s">
        <v>301</v>
      </c>
      <c r="B52" t="s">
        <v>302</v>
      </c>
      <c r="C52" s="5" t="str">
        <f t="shared" si="1"/>
        <v>std5-</v>
      </c>
      <c r="D52" t="s">
        <v>208</v>
      </c>
      <c r="E52" t="s">
        <v>183</v>
      </c>
      <c r="F52" t="s">
        <v>184</v>
      </c>
      <c r="G52" t="s">
        <v>185</v>
      </c>
      <c r="H52" t="s">
        <v>209</v>
      </c>
      <c r="I52">
        <v>0.39</v>
      </c>
      <c r="J52">
        <v>4.9000000000000004</v>
      </c>
      <c r="K52">
        <v>4.1929999999999996</v>
      </c>
      <c r="L52">
        <v>4.9420000000000002</v>
      </c>
    </row>
    <row r="53" spans="1:12" x14ac:dyDescent="0.2">
      <c r="A53" t="s">
        <v>303</v>
      </c>
      <c r="B53" t="s">
        <v>304</v>
      </c>
      <c r="C53" s="5" t="str">
        <f t="shared" si="1"/>
        <v>std2-</v>
      </c>
      <c r="D53" t="s">
        <v>212</v>
      </c>
      <c r="E53" t="s">
        <v>183</v>
      </c>
      <c r="F53" t="s">
        <v>184</v>
      </c>
      <c r="G53" t="s">
        <v>185</v>
      </c>
      <c r="H53" t="s">
        <v>209</v>
      </c>
      <c r="I53" t="s">
        <v>213</v>
      </c>
      <c r="J53" t="s">
        <v>214</v>
      </c>
      <c r="K53">
        <v>1.575</v>
      </c>
      <c r="L53">
        <v>2.226</v>
      </c>
    </row>
    <row r="54" spans="1:12" x14ac:dyDescent="0.2">
      <c r="A54" t="s">
        <v>305</v>
      </c>
      <c r="B54" t="s">
        <v>306</v>
      </c>
      <c r="C54" s="5" t="str">
        <f t="shared" si="1"/>
        <v>std1-</v>
      </c>
      <c r="D54" t="s">
        <v>217</v>
      </c>
      <c r="E54" t="s">
        <v>183</v>
      </c>
      <c r="F54" t="s">
        <v>184</v>
      </c>
      <c r="G54" t="s">
        <v>185</v>
      </c>
      <c r="H54" t="s">
        <v>209</v>
      </c>
      <c r="I54" t="s">
        <v>213</v>
      </c>
      <c r="J54" t="s">
        <v>214</v>
      </c>
      <c r="K54">
        <v>0.72599999999999998</v>
      </c>
      <c r="L54">
        <v>1.391</v>
      </c>
    </row>
    <row r="55" spans="1:12" x14ac:dyDescent="0.2">
      <c r="A55" t="s">
        <v>307</v>
      </c>
      <c r="B55" t="s">
        <v>308</v>
      </c>
      <c r="C55" s="5" t="str">
        <f t="shared" si="1"/>
        <v>std10</v>
      </c>
      <c r="D55" t="s">
        <v>260</v>
      </c>
      <c r="E55" t="s">
        <v>183</v>
      </c>
      <c r="F55" t="s">
        <v>184</v>
      </c>
      <c r="G55" t="s">
        <v>185</v>
      </c>
      <c r="H55">
        <v>100.6</v>
      </c>
      <c r="I55">
        <v>3.01</v>
      </c>
      <c r="J55">
        <v>103.5</v>
      </c>
      <c r="K55">
        <v>103.547</v>
      </c>
      <c r="L55">
        <v>100.55500000000001</v>
      </c>
    </row>
    <row r="56" spans="1:12" x14ac:dyDescent="0.2">
      <c r="A56" t="s">
        <v>309</v>
      </c>
      <c r="B56" t="s">
        <v>310</v>
      </c>
      <c r="C56" s="5" t="str">
        <f t="shared" si="1"/>
        <v>F1-79</v>
      </c>
      <c r="D56" t="s">
        <v>220</v>
      </c>
      <c r="E56" t="s">
        <v>183</v>
      </c>
      <c r="F56" t="s">
        <v>184</v>
      </c>
      <c r="G56" t="s">
        <v>185</v>
      </c>
      <c r="H56">
        <v>215.4</v>
      </c>
      <c r="I56" t="s">
        <v>213</v>
      </c>
      <c r="J56" t="s">
        <v>214</v>
      </c>
      <c r="K56">
        <v>0.02</v>
      </c>
      <c r="L56">
        <v>215.422</v>
      </c>
    </row>
    <row r="57" spans="1:12" x14ac:dyDescent="0.2">
      <c r="A57" t="s">
        <v>311</v>
      </c>
      <c r="B57" t="s">
        <v>312</v>
      </c>
      <c r="C57" s="5" t="str">
        <f t="shared" si="1"/>
        <v>F2-79</v>
      </c>
      <c r="D57" t="s">
        <v>220</v>
      </c>
      <c r="E57" t="s">
        <v>183</v>
      </c>
      <c r="F57" t="s">
        <v>184</v>
      </c>
      <c r="G57" t="s">
        <v>185</v>
      </c>
      <c r="H57">
        <v>213.6</v>
      </c>
      <c r="I57" t="s">
        <v>213</v>
      </c>
      <c r="J57" t="s">
        <v>214</v>
      </c>
      <c r="K57">
        <v>2.4E-2</v>
      </c>
      <c r="L57">
        <v>213.64</v>
      </c>
    </row>
    <row r="58" spans="1:12" x14ac:dyDescent="0.2">
      <c r="A58" t="s">
        <v>313</v>
      </c>
      <c r="B58" t="s">
        <v>314</v>
      </c>
      <c r="C58" s="5" t="str">
        <f t="shared" si="1"/>
        <v>F3-79</v>
      </c>
      <c r="D58" t="s">
        <v>220</v>
      </c>
      <c r="E58" t="s">
        <v>183</v>
      </c>
      <c r="F58" t="s">
        <v>184</v>
      </c>
      <c r="G58" t="s">
        <v>185</v>
      </c>
      <c r="H58">
        <v>225.1</v>
      </c>
      <c r="I58" t="s">
        <v>213</v>
      </c>
      <c r="J58" t="s">
        <v>214</v>
      </c>
      <c r="K58">
        <v>2.3E-2</v>
      </c>
      <c r="L58">
        <v>225.11199999999999</v>
      </c>
    </row>
    <row r="59" spans="1:12" x14ac:dyDescent="0.2">
      <c r="A59" t="s">
        <v>315</v>
      </c>
      <c r="B59" t="s">
        <v>316</v>
      </c>
      <c r="C59" s="5" t="str">
        <f t="shared" si="1"/>
        <v>F4-79</v>
      </c>
      <c r="D59" t="s">
        <v>220</v>
      </c>
      <c r="E59" t="s">
        <v>183</v>
      </c>
      <c r="F59" t="s">
        <v>184</v>
      </c>
      <c r="G59" t="s">
        <v>185</v>
      </c>
      <c r="H59">
        <v>220.7</v>
      </c>
      <c r="I59" t="s">
        <v>213</v>
      </c>
      <c r="J59" t="s">
        <v>214</v>
      </c>
      <c r="K59">
        <v>0.06</v>
      </c>
      <c r="L59">
        <v>220.65199999999999</v>
      </c>
    </row>
    <row r="60" spans="1:12" x14ac:dyDescent="0.2">
      <c r="A60" t="s">
        <v>317</v>
      </c>
      <c r="B60" t="s">
        <v>318</v>
      </c>
      <c r="C60" s="5" t="str">
        <f t="shared" si="1"/>
        <v>F1-82</v>
      </c>
      <c r="D60" t="s">
        <v>220</v>
      </c>
      <c r="E60" t="s">
        <v>183</v>
      </c>
      <c r="F60" t="s">
        <v>184</v>
      </c>
      <c r="G60" t="s">
        <v>185</v>
      </c>
      <c r="H60">
        <v>210.3</v>
      </c>
      <c r="I60" t="s">
        <v>213</v>
      </c>
      <c r="J60" t="s">
        <v>214</v>
      </c>
      <c r="K60">
        <v>0.157</v>
      </c>
      <c r="L60">
        <v>210.298</v>
      </c>
    </row>
    <row r="61" spans="1:12" x14ac:dyDescent="0.2">
      <c r="A61" t="s">
        <v>319</v>
      </c>
      <c r="B61" t="s">
        <v>320</v>
      </c>
      <c r="C61" s="5" t="str">
        <f t="shared" si="1"/>
        <v>F2-82</v>
      </c>
      <c r="D61" t="s">
        <v>220</v>
      </c>
      <c r="E61" t="s">
        <v>183</v>
      </c>
      <c r="F61" t="s">
        <v>184</v>
      </c>
      <c r="G61" t="s">
        <v>185</v>
      </c>
      <c r="H61">
        <v>214</v>
      </c>
      <c r="I61" t="s">
        <v>213</v>
      </c>
      <c r="J61" t="s">
        <v>214</v>
      </c>
      <c r="K61">
        <v>2.8000000000000001E-2</v>
      </c>
      <c r="L61">
        <v>214.01499999999999</v>
      </c>
    </row>
    <row r="62" spans="1:12" x14ac:dyDescent="0.2">
      <c r="A62" t="s">
        <v>321</v>
      </c>
      <c r="B62" t="s">
        <v>322</v>
      </c>
      <c r="C62" s="5" t="str">
        <f t="shared" si="1"/>
        <v>F3-82</v>
      </c>
      <c r="D62" t="s">
        <v>220</v>
      </c>
      <c r="E62" t="s">
        <v>183</v>
      </c>
      <c r="F62" t="s">
        <v>184</v>
      </c>
      <c r="G62" t="s">
        <v>185</v>
      </c>
      <c r="H62">
        <v>220.2</v>
      </c>
      <c r="I62" t="s">
        <v>213</v>
      </c>
      <c r="J62" t="s">
        <v>214</v>
      </c>
      <c r="K62">
        <v>4.5999999999999999E-2</v>
      </c>
      <c r="L62">
        <v>220.21799999999999</v>
      </c>
    </row>
    <row r="63" spans="1:12" x14ac:dyDescent="0.2">
      <c r="A63" t="s">
        <v>323</v>
      </c>
      <c r="B63" t="s">
        <v>324</v>
      </c>
      <c r="C63" s="5" t="str">
        <f t="shared" si="1"/>
        <v>F4-82</v>
      </c>
      <c r="D63" t="s">
        <v>220</v>
      </c>
      <c r="E63" t="s">
        <v>183</v>
      </c>
      <c r="F63" t="s">
        <v>184</v>
      </c>
      <c r="G63" t="s">
        <v>185</v>
      </c>
      <c r="H63">
        <v>220.9</v>
      </c>
      <c r="I63" t="s">
        <v>213</v>
      </c>
      <c r="J63" t="s">
        <v>214</v>
      </c>
      <c r="K63">
        <v>2.5999999999999999E-2</v>
      </c>
      <c r="L63">
        <v>220.87200000000001</v>
      </c>
    </row>
    <row r="64" spans="1:12" x14ac:dyDescent="0.2">
      <c r="A64" t="s">
        <v>325</v>
      </c>
      <c r="B64" t="s">
        <v>326</v>
      </c>
      <c r="C64" s="5" t="str">
        <f t="shared" si="1"/>
        <v>F1-83</v>
      </c>
      <c r="D64" t="s">
        <v>220</v>
      </c>
      <c r="E64" t="s">
        <v>183</v>
      </c>
      <c r="F64" t="s">
        <v>184</v>
      </c>
      <c r="G64" t="s">
        <v>185</v>
      </c>
      <c r="H64">
        <v>216.3</v>
      </c>
      <c r="I64" t="s">
        <v>213</v>
      </c>
      <c r="J64" t="s">
        <v>214</v>
      </c>
      <c r="K64">
        <v>2.9000000000000001E-2</v>
      </c>
      <c r="L64">
        <v>216.273</v>
      </c>
    </row>
    <row r="65" spans="1:12" x14ac:dyDescent="0.2">
      <c r="A65" t="s">
        <v>327</v>
      </c>
      <c r="B65" t="s">
        <v>328</v>
      </c>
      <c r="C65" s="5" t="str">
        <f t="shared" si="1"/>
        <v>F2-83</v>
      </c>
      <c r="D65" t="s">
        <v>220</v>
      </c>
      <c r="E65" t="s">
        <v>183</v>
      </c>
      <c r="F65" t="s">
        <v>184</v>
      </c>
      <c r="G65" t="s">
        <v>185</v>
      </c>
      <c r="H65">
        <v>224</v>
      </c>
      <c r="I65" t="s">
        <v>213</v>
      </c>
      <c r="J65">
        <v>7.4</v>
      </c>
      <c r="K65">
        <v>7.3570000000000002</v>
      </c>
      <c r="L65">
        <v>223.99600000000001</v>
      </c>
    </row>
    <row r="66" spans="1:12" x14ac:dyDescent="0.2">
      <c r="A66" t="s">
        <v>329</v>
      </c>
      <c r="B66" t="s">
        <v>330</v>
      </c>
      <c r="C66" s="5" t="str">
        <f t="shared" si="1"/>
        <v>F3-83</v>
      </c>
      <c r="D66" t="s">
        <v>220</v>
      </c>
      <c r="E66" t="s">
        <v>183</v>
      </c>
      <c r="F66" t="s">
        <v>184</v>
      </c>
      <c r="G66" t="s">
        <v>185</v>
      </c>
      <c r="H66">
        <v>228.6</v>
      </c>
      <c r="I66" t="s">
        <v>213</v>
      </c>
      <c r="J66" t="s">
        <v>214</v>
      </c>
      <c r="K66">
        <v>0.67300000000000004</v>
      </c>
      <c r="L66">
        <v>228.56299999999999</v>
      </c>
    </row>
    <row r="67" spans="1:12" x14ac:dyDescent="0.2">
      <c r="A67" t="s">
        <v>331</v>
      </c>
      <c r="B67" t="s">
        <v>332</v>
      </c>
      <c r="C67" s="5" t="str">
        <f t="shared" ref="C67:C98" si="2">MID(B67,5,5)</f>
        <v>F4-83</v>
      </c>
      <c r="D67" t="s">
        <v>220</v>
      </c>
      <c r="E67" t="s">
        <v>183</v>
      </c>
      <c r="F67" t="s">
        <v>184</v>
      </c>
      <c r="G67" t="s">
        <v>185</v>
      </c>
      <c r="H67">
        <v>225.7</v>
      </c>
      <c r="I67" t="s">
        <v>213</v>
      </c>
      <c r="J67" t="s">
        <v>214</v>
      </c>
      <c r="K67">
        <v>1.008</v>
      </c>
      <c r="L67">
        <v>225.702</v>
      </c>
    </row>
    <row r="68" spans="1:12" x14ac:dyDescent="0.2">
      <c r="A68" t="s">
        <v>333</v>
      </c>
      <c r="B68" t="s">
        <v>334</v>
      </c>
      <c r="C68" s="5" t="str">
        <f t="shared" si="2"/>
        <v>F1-84</v>
      </c>
      <c r="D68" t="s">
        <v>220</v>
      </c>
      <c r="E68" t="s">
        <v>183</v>
      </c>
      <c r="F68" t="s">
        <v>184</v>
      </c>
      <c r="G68" t="s">
        <v>185</v>
      </c>
      <c r="H68">
        <v>227.5</v>
      </c>
      <c r="I68" t="s">
        <v>213</v>
      </c>
      <c r="J68">
        <v>7.9</v>
      </c>
      <c r="K68">
        <v>7.9109999999999996</v>
      </c>
      <c r="L68">
        <v>227.53200000000001</v>
      </c>
    </row>
    <row r="69" spans="1:12" x14ac:dyDescent="0.2">
      <c r="A69" t="s">
        <v>335</v>
      </c>
      <c r="B69" t="s">
        <v>336</v>
      </c>
      <c r="C69" s="5" t="str">
        <f t="shared" si="2"/>
        <v>F2-84</v>
      </c>
      <c r="D69" t="s">
        <v>220</v>
      </c>
      <c r="E69" t="s">
        <v>183</v>
      </c>
      <c r="F69" t="s">
        <v>184</v>
      </c>
      <c r="G69" t="s">
        <v>185</v>
      </c>
      <c r="H69">
        <v>231.2</v>
      </c>
      <c r="I69" t="s">
        <v>213</v>
      </c>
      <c r="J69">
        <v>39.200000000000003</v>
      </c>
      <c r="K69">
        <v>39.21</v>
      </c>
      <c r="L69">
        <v>231.19</v>
      </c>
    </row>
    <row r="70" spans="1:12" x14ac:dyDescent="0.2">
      <c r="A70" t="s">
        <v>337</v>
      </c>
      <c r="B70" t="s">
        <v>338</v>
      </c>
      <c r="C70" s="5" t="str">
        <f t="shared" si="2"/>
        <v>F3-84</v>
      </c>
      <c r="D70" t="s">
        <v>220</v>
      </c>
      <c r="E70" t="s">
        <v>183</v>
      </c>
      <c r="F70" t="s">
        <v>184</v>
      </c>
      <c r="G70" t="s">
        <v>185</v>
      </c>
      <c r="H70">
        <v>230.7</v>
      </c>
      <c r="I70" t="s">
        <v>213</v>
      </c>
      <c r="J70">
        <v>32.9</v>
      </c>
      <c r="K70">
        <v>32.920999999999999</v>
      </c>
      <c r="L70">
        <v>230.70699999999999</v>
      </c>
    </row>
    <row r="71" spans="1:12" x14ac:dyDescent="0.2">
      <c r="A71" t="s">
        <v>339</v>
      </c>
      <c r="B71" t="s">
        <v>340</v>
      </c>
      <c r="C71" s="5" t="str">
        <f t="shared" si="2"/>
        <v>F4-84</v>
      </c>
      <c r="D71" t="s">
        <v>220</v>
      </c>
      <c r="E71" t="s">
        <v>183</v>
      </c>
      <c r="F71" t="s">
        <v>184</v>
      </c>
      <c r="G71" t="s">
        <v>185</v>
      </c>
      <c r="H71">
        <v>237.4</v>
      </c>
      <c r="I71" t="s">
        <v>213</v>
      </c>
      <c r="J71">
        <v>29.5</v>
      </c>
      <c r="K71">
        <v>29.457999999999998</v>
      </c>
      <c r="L71">
        <v>237.39699999999999</v>
      </c>
    </row>
    <row r="72" spans="1:12" x14ac:dyDescent="0.2">
      <c r="A72" t="s">
        <v>341</v>
      </c>
      <c r="B72" t="s">
        <v>342</v>
      </c>
      <c r="C72" s="5" t="str">
        <f t="shared" si="2"/>
        <v>F1-86</v>
      </c>
      <c r="D72" t="s">
        <v>220</v>
      </c>
      <c r="E72" t="s">
        <v>183</v>
      </c>
      <c r="F72" t="s">
        <v>184</v>
      </c>
      <c r="G72" t="s">
        <v>185</v>
      </c>
      <c r="H72">
        <v>241.6</v>
      </c>
      <c r="I72" t="s">
        <v>213</v>
      </c>
      <c r="J72">
        <v>9.4</v>
      </c>
      <c r="K72">
        <v>9.4039999999999999</v>
      </c>
      <c r="L72">
        <v>241.62</v>
      </c>
    </row>
    <row r="73" spans="1:12" x14ac:dyDescent="0.2">
      <c r="A73" t="s">
        <v>343</v>
      </c>
      <c r="B73" t="s">
        <v>344</v>
      </c>
      <c r="C73" s="5" t="str">
        <f t="shared" si="2"/>
        <v>F2-86</v>
      </c>
      <c r="D73" t="s">
        <v>220</v>
      </c>
      <c r="E73" t="s">
        <v>183</v>
      </c>
      <c r="F73" t="s">
        <v>184</v>
      </c>
      <c r="G73" t="s">
        <v>185</v>
      </c>
      <c r="H73">
        <v>238.3</v>
      </c>
      <c r="I73" t="s">
        <v>213</v>
      </c>
      <c r="J73">
        <v>5</v>
      </c>
      <c r="K73">
        <v>4.2759999999999998</v>
      </c>
      <c r="L73">
        <v>238.31700000000001</v>
      </c>
    </row>
    <row r="74" spans="1:12" x14ac:dyDescent="0.2">
      <c r="A74" t="s">
        <v>345</v>
      </c>
      <c r="B74" t="s">
        <v>346</v>
      </c>
      <c r="C74" s="5" t="str">
        <f t="shared" si="2"/>
        <v>F3-86</v>
      </c>
      <c r="D74" t="s">
        <v>220</v>
      </c>
      <c r="E74" t="s">
        <v>183</v>
      </c>
      <c r="F74" t="s">
        <v>184</v>
      </c>
      <c r="G74" t="s">
        <v>185</v>
      </c>
      <c r="H74">
        <v>235.8</v>
      </c>
      <c r="I74" t="s">
        <v>213</v>
      </c>
      <c r="J74">
        <v>46.9</v>
      </c>
      <c r="K74">
        <v>46.938000000000002</v>
      </c>
      <c r="L74">
        <v>235.82</v>
      </c>
    </row>
    <row r="75" spans="1:12" x14ac:dyDescent="0.2">
      <c r="A75" t="s">
        <v>347</v>
      </c>
      <c r="B75" t="s">
        <v>348</v>
      </c>
      <c r="C75" s="5" t="str">
        <f t="shared" si="2"/>
        <v>F4-86</v>
      </c>
      <c r="D75" t="s">
        <v>220</v>
      </c>
      <c r="E75" t="s">
        <v>183</v>
      </c>
      <c r="F75" t="s">
        <v>184</v>
      </c>
      <c r="G75" t="s">
        <v>185</v>
      </c>
      <c r="H75">
        <v>238.4</v>
      </c>
      <c r="I75" t="s">
        <v>213</v>
      </c>
      <c r="J75">
        <v>16.600000000000001</v>
      </c>
      <c r="K75">
        <v>16.552</v>
      </c>
      <c r="L75">
        <v>238.42099999999999</v>
      </c>
    </row>
    <row r="76" spans="1:12" x14ac:dyDescent="0.2">
      <c r="A76" t="s">
        <v>349</v>
      </c>
      <c r="B76" t="s">
        <v>350</v>
      </c>
      <c r="C76" s="5" t="str">
        <f t="shared" si="2"/>
        <v>F1-87</v>
      </c>
      <c r="D76" t="s">
        <v>220</v>
      </c>
      <c r="E76" t="s">
        <v>183</v>
      </c>
      <c r="F76" t="s">
        <v>184</v>
      </c>
      <c r="G76" t="s">
        <v>185</v>
      </c>
      <c r="H76">
        <v>238.3</v>
      </c>
      <c r="I76" t="s">
        <v>213</v>
      </c>
      <c r="J76" t="s">
        <v>214</v>
      </c>
      <c r="K76">
        <v>0.83699999999999997</v>
      </c>
      <c r="L76">
        <v>238.262</v>
      </c>
    </row>
    <row r="77" spans="1:12" x14ac:dyDescent="0.2">
      <c r="A77" t="s">
        <v>351</v>
      </c>
      <c r="B77" t="s">
        <v>352</v>
      </c>
      <c r="C77" s="5" t="str">
        <f t="shared" si="2"/>
        <v>F2-87</v>
      </c>
      <c r="D77" t="s">
        <v>220</v>
      </c>
      <c r="E77" t="s">
        <v>183</v>
      </c>
      <c r="F77" t="s">
        <v>184</v>
      </c>
      <c r="G77" t="s">
        <v>185</v>
      </c>
      <c r="H77">
        <v>236.3</v>
      </c>
      <c r="I77" t="s">
        <v>213</v>
      </c>
      <c r="J77" t="s">
        <v>214</v>
      </c>
      <c r="K77">
        <v>0.158</v>
      </c>
      <c r="L77">
        <v>236.251</v>
      </c>
    </row>
    <row r="78" spans="1:12" x14ac:dyDescent="0.2">
      <c r="A78" t="s">
        <v>353</v>
      </c>
      <c r="B78" t="s">
        <v>354</v>
      </c>
      <c r="C78" s="5" t="str">
        <f t="shared" si="2"/>
        <v>F3-87</v>
      </c>
      <c r="D78" t="s">
        <v>220</v>
      </c>
      <c r="E78" t="s">
        <v>183</v>
      </c>
      <c r="F78" t="s">
        <v>184</v>
      </c>
      <c r="G78" t="s">
        <v>185</v>
      </c>
      <c r="H78">
        <v>235.9</v>
      </c>
      <c r="I78" t="s">
        <v>213</v>
      </c>
      <c r="J78">
        <v>11.9</v>
      </c>
      <c r="K78">
        <v>11.909000000000001</v>
      </c>
      <c r="L78">
        <v>235.904</v>
      </c>
    </row>
    <row r="79" spans="1:12" x14ac:dyDescent="0.2">
      <c r="A79" t="s">
        <v>355</v>
      </c>
      <c r="B79" t="s">
        <v>356</v>
      </c>
      <c r="C79" s="5" t="str">
        <f t="shared" si="2"/>
        <v>F4-87</v>
      </c>
      <c r="D79" t="s">
        <v>220</v>
      </c>
      <c r="E79" t="s">
        <v>183</v>
      </c>
      <c r="F79" t="s">
        <v>184</v>
      </c>
      <c r="G79" t="s">
        <v>185</v>
      </c>
      <c r="H79">
        <v>237.3</v>
      </c>
      <c r="I79" t="s">
        <v>213</v>
      </c>
      <c r="J79" t="s">
        <v>214</v>
      </c>
      <c r="K79">
        <v>0.19400000000000001</v>
      </c>
      <c r="L79">
        <v>237.32499999999999</v>
      </c>
    </row>
    <row r="80" spans="1:12" x14ac:dyDescent="0.2">
      <c r="A80" t="s">
        <v>357</v>
      </c>
      <c r="B80" t="s">
        <v>358</v>
      </c>
      <c r="C80" s="5" t="str">
        <f t="shared" si="2"/>
        <v>F1-89</v>
      </c>
      <c r="D80" t="s">
        <v>220</v>
      </c>
      <c r="E80" t="s">
        <v>183</v>
      </c>
      <c r="F80" t="s">
        <v>184</v>
      </c>
      <c r="G80" t="s">
        <v>185</v>
      </c>
      <c r="H80">
        <v>232.3</v>
      </c>
      <c r="I80" t="s">
        <v>213</v>
      </c>
      <c r="J80" t="s">
        <v>214</v>
      </c>
      <c r="K80">
        <v>4.5999999999999999E-2</v>
      </c>
      <c r="L80">
        <v>232.33600000000001</v>
      </c>
    </row>
    <row r="81" spans="1:12" x14ac:dyDescent="0.2">
      <c r="A81" t="s">
        <v>359</v>
      </c>
      <c r="B81" t="s">
        <v>360</v>
      </c>
      <c r="C81" s="5" t="str">
        <f t="shared" si="2"/>
        <v>F2-89</v>
      </c>
      <c r="D81" t="s">
        <v>220</v>
      </c>
      <c r="E81" t="s">
        <v>183</v>
      </c>
      <c r="F81" t="s">
        <v>184</v>
      </c>
      <c r="G81" t="s">
        <v>185</v>
      </c>
      <c r="H81">
        <v>231.4</v>
      </c>
      <c r="I81" t="s">
        <v>213</v>
      </c>
      <c r="J81" t="s">
        <v>214</v>
      </c>
      <c r="K81">
        <v>5.6000000000000001E-2</v>
      </c>
      <c r="L81">
        <v>231.404</v>
      </c>
    </row>
    <row r="82" spans="1:12" x14ac:dyDescent="0.2">
      <c r="A82" t="s">
        <v>361</v>
      </c>
      <c r="B82" t="s">
        <v>362</v>
      </c>
      <c r="C82" s="5" t="str">
        <f t="shared" si="2"/>
        <v>F3-89</v>
      </c>
      <c r="D82" t="s">
        <v>220</v>
      </c>
      <c r="E82" t="s">
        <v>183</v>
      </c>
      <c r="F82" t="s">
        <v>184</v>
      </c>
      <c r="G82" t="s">
        <v>185</v>
      </c>
      <c r="H82">
        <v>237.4</v>
      </c>
      <c r="I82" t="s">
        <v>213</v>
      </c>
      <c r="J82" t="s">
        <v>214</v>
      </c>
      <c r="K82">
        <v>2.1999999999999999E-2</v>
      </c>
      <c r="L82">
        <v>237.37</v>
      </c>
    </row>
    <row r="83" spans="1:12" x14ac:dyDescent="0.2">
      <c r="A83" t="s">
        <v>363</v>
      </c>
      <c r="B83" t="s">
        <v>364</v>
      </c>
      <c r="C83" s="5" t="str">
        <f t="shared" si="2"/>
        <v>F4-89</v>
      </c>
      <c r="D83" t="s">
        <v>220</v>
      </c>
      <c r="E83" t="s">
        <v>183</v>
      </c>
      <c r="F83" t="s">
        <v>184</v>
      </c>
      <c r="G83" t="s">
        <v>185</v>
      </c>
      <c r="H83">
        <v>237.2</v>
      </c>
      <c r="I83" t="s">
        <v>213</v>
      </c>
      <c r="J83" t="s">
        <v>214</v>
      </c>
      <c r="K83">
        <v>2.5999999999999999E-2</v>
      </c>
      <c r="L83">
        <v>237.16</v>
      </c>
    </row>
    <row r="84" spans="1:12" x14ac:dyDescent="0.2">
      <c r="A84" t="s">
        <v>365</v>
      </c>
      <c r="B84" t="s">
        <v>366</v>
      </c>
      <c r="C84" s="5" t="str">
        <f t="shared" si="2"/>
        <v>F1-91</v>
      </c>
      <c r="D84" t="s">
        <v>220</v>
      </c>
      <c r="E84" t="s">
        <v>183</v>
      </c>
      <c r="F84" t="s">
        <v>184</v>
      </c>
      <c r="G84" t="s">
        <v>185</v>
      </c>
      <c r="H84">
        <v>235.4</v>
      </c>
      <c r="I84" t="s">
        <v>213</v>
      </c>
      <c r="J84" t="s">
        <v>214</v>
      </c>
      <c r="K84">
        <v>4.5999999999999999E-2</v>
      </c>
      <c r="L84">
        <v>235.44499999999999</v>
      </c>
    </row>
    <row r="85" spans="1:12" x14ac:dyDescent="0.2">
      <c r="A85" t="s">
        <v>367</v>
      </c>
      <c r="B85" t="s">
        <v>368</v>
      </c>
      <c r="C85" s="5" t="str">
        <f t="shared" si="2"/>
        <v>F2-91</v>
      </c>
      <c r="D85" t="s">
        <v>220</v>
      </c>
      <c r="E85" t="s">
        <v>183</v>
      </c>
      <c r="F85" t="s">
        <v>184</v>
      </c>
      <c r="G85" t="s">
        <v>185</v>
      </c>
      <c r="H85">
        <v>232.4</v>
      </c>
      <c r="I85" t="s">
        <v>213</v>
      </c>
      <c r="J85" t="s">
        <v>214</v>
      </c>
      <c r="K85">
        <v>6.0999999999999999E-2</v>
      </c>
      <c r="L85">
        <v>232.36500000000001</v>
      </c>
    </row>
    <row r="86" spans="1:12" x14ac:dyDescent="0.2">
      <c r="A86" t="s">
        <v>369</v>
      </c>
      <c r="B86" t="s">
        <v>370</v>
      </c>
      <c r="C86" s="5" t="str">
        <f t="shared" si="2"/>
        <v>F3-91</v>
      </c>
      <c r="D86" t="s">
        <v>220</v>
      </c>
      <c r="E86" t="s">
        <v>183</v>
      </c>
      <c r="F86" t="s">
        <v>184</v>
      </c>
      <c r="G86" t="s">
        <v>185</v>
      </c>
      <c r="H86">
        <v>238.1</v>
      </c>
      <c r="I86" t="s">
        <v>213</v>
      </c>
      <c r="J86" t="s">
        <v>214</v>
      </c>
      <c r="K86">
        <v>4.7E-2</v>
      </c>
      <c r="L86">
        <v>238.13900000000001</v>
      </c>
    </row>
    <row r="87" spans="1:12" x14ac:dyDescent="0.2">
      <c r="A87" t="s">
        <v>371</v>
      </c>
      <c r="B87" t="s">
        <v>372</v>
      </c>
      <c r="C87" s="5" t="str">
        <f t="shared" si="2"/>
        <v>F4-91</v>
      </c>
      <c r="D87" t="s">
        <v>220</v>
      </c>
      <c r="E87" t="s">
        <v>183</v>
      </c>
      <c r="F87" t="s">
        <v>184</v>
      </c>
      <c r="G87" t="s">
        <v>185</v>
      </c>
      <c r="H87">
        <v>234.7</v>
      </c>
      <c r="I87" t="s">
        <v>213</v>
      </c>
      <c r="J87" t="s">
        <v>214</v>
      </c>
      <c r="K87">
        <v>3.6999999999999998E-2</v>
      </c>
      <c r="L87">
        <v>234.67400000000001</v>
      </c>
    </row>
    <row r="88" spans="1:12" x14ac:dyDescent="0.2">
      <c r="A88" t="s">
        <v>373</v>
      </c>
      <c r="B88" t="s">
        <v>374</v>
      </c>
      <c r="C88" s="5" t="str">
        <f t="shared" si="2"/>
        <v>F1-92</v>
      </c>
      <c r="D88" t="s">
        <v>220</v>
      </c>
      <c r="E88" t="s">
        <v>183</v>
      </c>
      <c r="F88" t="s">
        <v>184</v>
      </c>
      <c r="G88" t="s">
        <v>185</v>
      </c>
      <c r="H88">
        <v>234.3</v>
      </c>
      <c r="I88" t="s">
        <v>213</v>
      </c>
      <c r="J88" t="s">
        <v>214</v>
      </c>
      <c r="K88">
        <v>4.3999999999999997E-2</v>
      </c>
      <c r="L88">
        <v>234.32400000000001</v>
      </c>
    </row>
    <row r="89" spans="1:12" x14ac:dyDescent="0.2">
      <c r="A89" t="s">
        <v>375</v>
      </c>
      <c r="B89" t="s">
        <v>376</v>
      </c>
      <c r="C89" s="5" t="str">
        <f t="shared" si="2"/>
        <v>F2-92</v>
      </c>
      <c r="D89" t="s">
        <v>220</v>
      </c>
      <c r="E89" t="s">
        <v>183</v>
      </c>
      <c r="F89" t="s">
        <v>184</v>
      </c>
      <c r="G89" t="s">
        <v>185</v>
      </c>
      <c r="H89">
        <v>230.9</v>
      </c>
      <c r="I89" t="s">
        <v>213</v>
      </c>
      <c r="J89" t="s">
        <v>214</v>
      </c>
      <c r="K89">
        <v>6.2E-2</v>
      </c>
      <c r="L89">
        <v>230.93799999999999</v>
      </c>
    </row>
    <row r="90" spans="1:12" x14ac:dyDescent="0.2">
      <c r="A90" t="s">
        <v>377</v>
      </c>
      <c r="B90" t="s">
        <v>378</v>
      </c>
      <c r="C90" s="5" t="str">
        <f t="shared" si="2"/>
        <v>F3-92</v>
      </c>
      <c r="D90" t="s">
        <v>220</v>
      </c>
      <c r="E90" t="s">
        <v>183</v>
      </c>
      <c r="F90" t="s">
        <v>184</v>
      </c>
      <c r="G90" t="s">
        <v>185</v>
      </c>
      <c r="H90">
        <v>233.9</v>
      </c>
      <c r="I90" t="s">
        <v>213</v>
      </c>
      <c r="J90" t="s">
        <v>214</v>
      </c>
      <c r="K90">
        <v>2.7E-2</v>
      </c>
      <c r="L90">
        <v>233.89599999999999</v>
      </c>
    </row>
    <row r="91" spans="1:12" x14ac:dyDescent="0.2">
      <c r="A91" t="s">
        <v>379</v>
      </c>
      <c r="B91" t="s">
        <v>380</v>
      </c>
      <c r="C91" s="5" t="str">
        <f t="shared" si="2"/>
        <v>F4-92</v>
      </c>
      <c r="D91" t="s">
        <v>220</v>
      </c>
      <c r="E91" t="s">
        <v>183</v>
      </c>
      <c r="F91" t="s">
        <v>184</v>
      </c>
      <c r="G91" t="s">
        <v>185</v>
      </c>
      <c r="H91">
        <v>239.2</v>
      </c>
      <c r="I91" t="s">
        <v>213</v>
      </c>
      <c r="J91" t="s">
        <v>214</v>
      </c>
      <c r="K91">
        <v>3.5000000000000003E-2</v>
      </c>
      <c r="L91">
        <v>239.19</v>
      </c>
    </row>
    <row r="92" spans="1:12" x14ac:dyDescent="0.2">
      <c r="A92" t="s">
        <v>381</v>
      </c>
      <c r="B92" t="s">
        <v>382</v>
      </c>
      <c r="C92" s="5" t="str">
        <f t="shared" si="2"/>
        <v>F1-95</v>
      </c>
      <c r="D92" t="s">
        <v>220</v>
      </c>
      <c r="E92" t="s">
        <v>183</v>
      </c>
      <c r="F92" t="s">
        <v>184</v>
      </c>
      <c r="G92" t="s">
        <v>185</v>
      </c>
      <c r="H92">
        <v>232.5</v>
      </c>
      <c r="I92" t="s">
        <v>213</v>
      </c>
      <c r="J92" t="s">
        <v>214</v>
      </c>
      <c r="K92">
        <v>9.8000000000000004E-2</v>
      </c>
      <c r="L92">
        <v>232.53399999999999</v>
      </c>
    </row>
    <row r="93" spans="1:12" x14ac:dyDescent="0.2">
      <c r="A93" t="s">
        <v>383</v>
      </c>
      <c r="B93" t="s">
        <v>384</v>
      </c>
      <c r="C93" s="5" t="str">
        <f t="shared" si="2"/>
        <v>F2-95</v>
      </c>
      <c r="D93" t="s">
        <v>220</v>
      </c>
      <c r="E93" t="s">
        <v>183</v>
      </c>
      <c r="F93" t="s">
        <v>184</v>
      </c>
      <c r="G93" t="s">
        <v>185</v>
      </c>
      <c r="H93">
        <v>228.8</v>
      </c>
      <c r="I93" t="s">
        <v>213</v>
      </c>
      <c r="J93" t="s">
        <v>214</v>
      </c>
      <c r="K93">
        <v>4.5999999999999999E-2</v>
      </c>
      <c r="L93">
        <v>228.83099999999999</v>
      </c>
    </row>
    <row r="94" spans="1:12" x14ac:dyDescent="0.2">
      <c r="A94" t="s">
        <v>385</v>
      </c>
      <c r="B94" t="s">
        <v>386</v>
      </c>
      <c r="C94" s="5" t="str">
        <f t="shared" si="2"/>
        <v>F3-95</v>
      </c>
      <c r="D94" t="s">
        <v>220</v>
      </c>
      <c r="E94" t="s">
        <v>183</v>
      </c>
      <c r="F94" t="s">
        <v>184</v>
      </c>
      <c r="G94" t="s">
        <v>185</v>
      </c>
      <c r="H94">
        <v>237</v>
      </c>
      <c r="I94" t="s">
        <v>213</v>
      </c>
      <c r="J94" t="s">
        <v>214</v>
      </c>
      <c r="K94">
        <v>3.1E-2</v>
      </c>
      <c r="L94">
        <v>236.97399999999999</v>
      </c>
    </row>
    <row r="95" spans="1:12" x14ac:dyDescent="0.2">
      <c r="A95" t="s">
        <v>387</v>
      </c>
      <c r="B95" t="s">
        <v>388</v>
      </c>
      <c r="C95" s="5" t="str">
        <f t="shared" si="2"/>
        <v>F4-95</v>
      </c>
      <c r="D95" t="s">
        <v>220</v>
      </c>
      <c r="E95" t="s">
        <v>183</v>
      </c>
      <c r="F95" t="s">
        <v>184</v>
      </c>
      <c r="G95" t="s">
        <v>185</v>
      </c>
      <c r="H95">
        <v>241</v>
      </c>
      <c r="I95" t="s">
        <v>213</v>
      </c>
      <c r="J95" t="s">
        <v>214</v>
      </c>
      <c r="K95">
        <v>0.03</v>
      </c>
      <c r="L95">
        <v>240.983</v>
      </c>
    </row>
    <row r="96" spans="1:12" x14ac:dyDescent="0.2">
      <c r="A96" t="s">
        <v>389</v>
      </c>
      <c r="B96" t="s">
        <v>390</v>
      </c>
      <c r="C96" s="5" t="str">
        <f t="shared" si="2"/>
        <v>F1-98</v>
      </c>
      <c r="D96" t="s">
        <v>220</v>
      </c>
      <c r="E96" t="s">
        <v>183</v>
      </c>
      <c r="F96" t="s">
        <v>184</v>
      </c>
      <c r="G96" t="s">
        <v>185</v>
      </c>
      <c r="H96">
        <v>230.4</v>
      </c>
      <c r="I96" t="s">
        <v>213</v>
      </c>
      <c r="J96" t="s">
        <v>214</v>
      </c>
      <c r="L96">
        <v>230.37700000000001</v>
      </c>
    </row>
    <row r="97" spans="1:13" x14ac:dyDescent="0.2">
      <c r="A97" t="s">
        <v>391</v>
      </c>
      <c r="B97" t="s">
        <v>392</v>
      </c>
      <c r="C97" s="5" t="str">
        <f t="shared" si="2"/>
        <v>F2-98</v>
      </c>
      <c r="D97" t="s">
        <v>220</v>
      </c>
      <c r="E97" t="s">
        <v>183</v>
      </c>
      <c r="F97" t="s">
        <v>184</v>
      </c>
      <c r="G97" t="s">
        <v>185</v>
      </c>
      <c r="H97">
        <v>223.2</v>
      </c>
      <c r="I97" t="s">
        <v>213</v>
      </c>
      <c r="J97" t="s">
        <v>214</v>
      </c>
      <c r="L97">
        <v>223.16200000000001</v>
      </c>
    </row>
    <row r="98" spans="1:13" x14ac:dyDescent="0.2">
      <c r="A98" t="s">
        <v>393</v>
      </c>
      <c r="B98" t="s">
        <v>394</v>
      </c>
      <c r="C98" s="5" t="str">
        <f t="shared" si="2"/>
        <v>F3-98</v>
      </c>
      <c r="D98" t="s">
        <v>220</v>
      </c>
      <c r="E98" t="s">
        <v>183</v>
      </c>
      <c r="F98" t="s">
        <v>184</v>
      </c>
      <c r="G98" t="s">
        <v>185</v>
      </c>
      <c r="H98">
        <v>235.3</v>
      </c>
      <c r="I98" t="s">
        <v>213</v>
      </c>
      <c r="J98" t="s">
        <v>214</v>
      </c>
      <c r="L98">
        <v>235.322</v>
      </c>
    </row>
    <row r="99" spans="1:13" x14ac:dyDescent="0.2">
      <c r="A99" t="s">
        <v>395</v>
      </c>
      <c r="B99" t="s">
        <v>396</v>
      </c>
      <c r="C99" s="5" t="str">
        <f t="shared" ref="C99:C130" si="3">MID(B99,5,5)</f>
        <v>F4-98</v>
      </c>
      <c r="D99" t="s">
        <v>220</v>
      </c>
      <c r="E99" t="s">
        <v>183</v>
      </c>
      <c r="F99" t="s">
        <v>184</v>
      </c>
      <c r="G99" t="s">
        <v>185</v>
      </c>
      <c r="H99" t="s">
        <v>209</v>
      </c>
      <c r="I99" t="s">
        <v>213</v>
      </c>
      <c r="J99" t="s">
        <v>214</v>
      </c>
    </row>
    <row r="100" spans="1:13" x14ac:dyDescent="0.2">
      <c r="A100" t="s">
        <v>397</v>
      </c>
      <c r="B100" t="s">
        <v>398</v>
      </c>
      <c r="C100" s="5" t="str">
        <f t="shared" si="3"/>
        <v>23.5.</v>
      </c>
      <c r="D100" t="s">
        <v>220</v>
      </c>
      <c r="E100" t="s">
        <v>183</v>
      </c>
      <c r="F100" t="s">
        <v>184</v>
      </c>
      <c r="G100" t="s">
        <v>185</v>
      </c>
      <c r="H100">
        <v>238.5</v>
      </c>
      <c r="I100" t="s">
        <v>213</v>
      </c>
      <c r="J100">
        <v>64.099999999999994</v>
      </c>
      <c r="K100">
        <v>64.141999999999996</v>
      </c>
      <c r="L100">
        <v>238.51400000000001</v>
      </c>
    </row>
    <row r="101" spans="1:13" x14ac:dyDescent="0.2">
      <c r="A101" t="s">
        <v>399</v>
      </c>
      <c r="B101" t="s">
        <v>400</v>
      </c>
      <c r="C101" s="5" t="str">
        <f t="shared" si="3"/>
        <v>23.5.</v>
      </c>
      <c r="D101" t="s">
        <v>220</v>
      </c>
      <c r="E101" t="s">
        <v>183</v>
      </c>
      <c r="F101" t="s">
        <v>184</v>
      </c>
      <c r="G101" t="s">
        <v>185</v>
      </c>
      <c r="H101">
        <v>232.2</v>
      </c>
      <c r="I101" t="s">
        <v>213</v>
      </c>
      <c r="J101">
        <v>62.7</v>
      </c>
      <c r="K101">
        <v>62.725999999999999</v>
      </c>
      <c r="L101">
        <v>232.19900000000001</v>
      </c>
    </row>
    <row r="102" spans="1:13" x14ac:dyDescent="0.2">
      <c r="A102" t="s">
        <v>401</v>
      </c>
      <c r="B102" t="s">
        <v>402</v>
      </c>
      <c r="C102" s="5" t="str">
        <f t="shared" si="3"/>
        <v>22.05</v>
      </c>
      <c r="D102" t="s">
        <v>220</v>
      </c>
      <c r="E102" t="s">
        <v>183</v>
      </c>
      <c r="F102" t="s">
        <v>184</v>
      </c>
      <c r="G102" t="s">
        <v>185</v>
      </c>
      <c r="H102">
        <v>234.6</v>
      </c>
      <c r="I102" t="s">
        <v>213</v>
      </c>
      <c r="J102">
        <v>36.799999999999997</v>
      </c>
      <c r="K102">
        <v>36.82</v>
      </c>
      <c r="L102">
        <v>234.63399999999999</v>
      </c>
    </row>
    <row r="103" spans="1:13" x14ac:dyDescent="0.2">
      <c r="A103" t="s">
        <v>403</v>
      </c>
      <c r="B103" t="s">
        <v>404</v>
      </c>
      <c r="C103" s="5" t="str">
        <f t="shared" si="3"/>
        <v>22.05</v>
      </c>
      <c r="D103" t="s">
        <v>220</v>
      </c>
      <c r="E103" t="s">
        <v>183</v>
      </c>
      <c r="F103" t="s">
        <v>184</v>
      </c>
      <c r="G103" t="s">
        <v>185</v>
      </c>
      <c r="H103">
        <v>234.4</v>
      </c>
      <c r="I103" t="s">
        <v>213</v>
      </c>
      <c r="J103">
        <v>36.9</v>
      </c>
      <c r="K103">
        <v>36.878999999999998</v>
      </c>
      <c r="L103">
        <v>234.393</v>
      </c>
    </row>
    <row r="104" spans="1:13" x14ac:dyDescent="0.2">
      <c r="A104" t="s">
        <v>405</v>
      </c>
      <c r="B104" t="s">
        <v>406</v>
      </c>
      <c r="C104" s="5" t="str">
        <f t="shared" si="3"/>
        <v>std-1</v>
      </c>
      <c r="D104" t="s">
        <v>182</v>
      </c>
      <c r="E104" t="s">
        <v>183</v>
      </c>
      <c r="F104" t="s">
        <v>184</v>
      </c>
      <c r="G104" t="s">
        <v>185</v>
      </c>
      <c r="H104">
        <v>99.7</v>
      </c>
      <c r="I104" t="s">
        <v>213</v>
      </c>
      <c r="J104">
        <v>102.5</v>
      </c>
      <c r="K104">
        <v>102.468</v>
      </c>
      <c r="L104">
        <v>99.659000000000006</v>
      </c>
    </row>
    <row r="105" spans="1:13" x14ac:dyDescent="0.2">
      <c r="A105" t="s">
        <v>407</v>
      </c>
      <c r="B105" t="s">
        <v>408</v>
      </c>
      <c r="C105" s="5" t="str">
        <f t="shared" si="3"/>
        <v>std-8</v>
      </c>
      <c r="D105" t="s">
        <v>190</v>
      </c>
      <c r="E105" t="s">
        <v>183</v>
      </c>
      <c r="F105" t="s">
        <v>184</v>
      </c>
      <c r="G105" t="s">
        <v>185</v>
      </c>
      <c r="H105">
        <v>79.599999999999994</v>
      </c>
      <c r="I105">
        <v>3.25</v>
      </c>
      <c r="J105">
        <v>81.2</v>
      </c>
      <c r="K105">
        <v>81.194999999999993</v>
      </c>
      <c r="L105">
        <v>79.563999999999993</v>
      </c>
    </row>
    <row r="106" spans="1:13" x14ac:dyDescent="0.2">
      <c r="A106" t="s">
        <v>409</v>
      </c>
      <c r="B106" t="s">
        <v>410</v>
      </c>
      <c r="C106" s="5" t="str">
        <f t="shared" si="3"/>
        <v>std-6</v>
      </c>
      <c r="D106" t="s">
        <v>193</v>
      </c>
      <c r="E106" t="s">
        <v>183</v>
      </c>
      <c r="F106" t="s">
        <v>184</v>
      </c>
      <c r="G106" t="s">
        <v>185</v>
      </c>
      <c r="H106">
        <v>60.1</v>
      </c>
      <c r="I106">
        <v>2.95</v>
      </c>
      <c r="J106">
        <v>61.1</v>
      </c>
      <c r="K106">
        <v>61.100999999999999</v>
      </c>
      <c r="L106">
        <v>60.131</v>
      </c>
    </row>
    <row r="107" spans="1:13" x14ac:dyDescent="0.2">
      <c r="A107" t="s">
        <v>411</v>
      </c>
      <c r="B107" t="s">
        <v>412</v>
      </c>
      <c r="C107" s="5" t="str">
        <f t="shared" si="3"/>
        <v>std-4</v>
      </c>
      <c r="D107" t="s">
        <v>196</v>
      </c>
      <c r="E107" t="s">
        <v>183</v>
      </c>
      <c r="F107" t="s">
        <v>184</v>
      </c>
      <c r="G107" t="s">
        <v>185</v>
      </c>
      <c r="H107">
        <v>40.299999999999997</v>
      </c>
      <c r="I107">
        <v>2.2599999999999998</v>
      </c>
      <c r="J107">
        <v>40.299999999999997</v>
      </c>
      <c r="K107">
        <v>40.340000000000003</v>
      </c>
      <c r="L107">
        <v>40.295999999999999</v>
      </c>
    </row>
    <row r="108" spans="1:13" x14ac:dyDescent="0.2">
      <c r="A108" t="s">
        <v>413</v>
      </c>
      <c r="B108" t="s">
        <v>414</v>
      </c>
      <c r="C108" s="5" t="str">
        <f t="shared" si="3"/>
        <v>std-2</v>
      </c>
      <c r="D108" t="s">
        <v>202</v>
      </c>
      <c r="E108" t="s">
        <v>183</v>
      </c>
      <c r="F108" t="s">
        <v>184</v>
      </c>
      <c r="G108" t="s">
        <v>185</v>
      </c>
      <c r="H108">
        <v>24.9</v>
      </c>
      <c r="I108">
        <v>1.8</v>
      </c>
      <c r="J108">
        <v>24.2</v>
      </c>
      <c r="K108">
        <v>24.198</v>
      </c>
      <c r="L108">
        <v>24.884</v>
      </c>
    </row>
    <row r="109" spans="1:13" x14ac:dyDescent="0.2">
      <c r="A109" t="s">
        <v>415</v>
      </c>
      <c r="B109" t="s">
        <v>416</v>
      </c>
      <c r="C109" s="5" t="str">
        <f t="shared" si="3"/>
        <v>std-2</v>
      </c>
      <c r="D109" t="s">
        <v>199</v>
      </c>
      <c r="E109" t="s">
        <v>183</v>
      </c>
      <c r="F109" t="s">
        <v>184</v>
      </c>
      <c r="G109" t="s">
        <v>185</v>
      </c>
      <c r="H109">
        <v>20.3</v>
      </c>
      <c r="I109">
        <v>1.17</v>
      </c>
      <c r="J109">
        <v>19.3</v>
      </c>
      <c r="K109">
        <v>19.254000000000001</v>
      </c>
      <c r="L109">
        <v>20.276</v>
      </c>
    </row>
    <row r="110" spans="1:13" x14ac:dyDescent="0.2">
      <c r="A110" t="s">
        <v>417</v>
      </c>
      <c r="B110" t="s">
        <v>418</v>
      </c>
      <c r="C110" s="5" t="str">
        <f t="shared" si="3"/>
        <v>std-1</v>
      </c>
      <c r="D110" t="s">
        <v>263</v>
      </c>
      <c r="E110" t="s">
        <v>183</v>
      </c>
      <c r="F110" t="s">
        <v>184</v>
      </c>
      <c r="G110" t="s">
        <v>185</v>
      </c>
      <c r="H110">
        <v>150.80000000000001</v>
      </c>
      <c r="I110" t="s">
        <v>213</v>
      </c>
      <c r="J110">
        <v>156</v>
      </c>
      <c r="K110">
        <v>155.953</v>
      </c>
      <c r="L110">
        <v>150.845</v>
      </c>
    </row>
    <row r="111" spans="1:13" x14ac:dyDescent="0.2">
      <c r="A111" t="s">
        <v>419</v>
      </c>
      <c r="B111" t="s">
        <v>420</v>
      </c>
      <c r="C111" s="5" t="str">
        <f t="shared" si="3"/>
        <v>std-2</v>
      </c>
      <c r="D111" t="s">
        <v>266</v>
      </c>
      <c r="E111" t="s">
        <v>183</v>
      </c>
      <c r="F111" t="s">
        <v>184</v>
      </c>
      <c r="G111" t="s">
        <v>185</v>
      </c>
      <c r="H111">
        <v>199.3</v>
      </c>
      <c r="I111" t="s">
        <v>213</v>
      </c>
      <c r="J111">
        <v>199</v>
      </c>
      <c r="K111">
        <v>198.99</v>
      </c>
      <c r="L111">
        <v>199.27600000000001</v>
      </c>
    </row>
    <row r="112" spans="1:13" x14ac:dyDescent="0.2">
      <c r="A112" t="s">
        <v>180</v>
      </c>
      <c r="B112" t="s">
        <v>181</v>
      </c>
      <c r="C112" s="5" t="str">
        <f t="shared" si="3"/>
        <v>std10</v>
      </c>
      <c r="D112" t="s">
        <v>182</v>
      </c>
      <c r="E112" t="s">
        <v>183</v>
      </c>
      <c r="F112" t="s">
        <v>184</v>
      </c>
      <c r="G112" t="s">
        <v>185</v>
      </c>
      <c r="H112">
        <v>22.457280000000001</v>
      </c>
      <c r="I112">
        <v>17.10782</v>
      </c>
      <c r="J112">
        <v>99.555000000000007</v>
      </c>
      <c r="K112">
        <v>102.59</v>
      </c>
      <c r="L112">
        <v>99.6</v>
      </c>
      <c r="M112">
        <v>102.6</v>
      </c>
    </row>
    <row r="113" spans="1:13" x14ac:dyDescent="0.2">
      <c r="A113" t="s">
        <v>186</v>
      </c>
      <c r="B113" t="s">
        <v>187</v>
      </c>
      <c r="C113" s="5" t="str">
        <f t="shared" si="3"/>
        <v>std10</v>
      </c>
      <c r="D113" t="s">
        <v>182</v>
      </c>
      <c r="E113" t="s">
        <v>183</v>
      </c>
      <c r="F113" t="s">
        <v>184</v>
      </c>
      <c r="G113" t="s">
        <v>185</v>
      </c>
      <c r="H113">
        <v>22.525559999999999</v>
      </c>
      <c r="I113">
        <v>17.109549999999999</v>
      </c>
      <c r="J113">
        <v>99.852999999999994</v>
      </c>
      <c r="K113">
        <v>102.6</v>
      </c>
      <c r="L113">
        <v>99.9</v>
      </c>
      <c r="M113">
        <v>102.6</v>
      </c>
    </row>
    <row r="114" spans="1:13" x14ac:dyDescent="0.2">
      <c r="A114" t="s">
        <v>188</v>
      </c>
      <c r="B114" t="s">
        <v>189</v>
      </c>
      <c r="C114" s="5" t="str">
        <f t="shared" si="3"/>
        <v>std80</v>
      </c>
      <c r="D114" t="s">
        <v>190</v>
      </c>
      <c r="E114" t="s">
        <v>183</v>
      </c>
      <c r="F114" t="s">
        <v>184</v>
      </c>
      <c r="G114" t="s">
        <v>185</v>
      </c>
      <c r="H114">
        <v>17.877300000000002</v>
      </c>
      <c r="I114">
        <v>13.52749</v>
      </c>
      <c r="J114">
        <v>79.509</v>
      </c>
      <c r="K114">
        <v>81.12</v>
      </c>
      <c r="L114">
        <v>79.5</v>
      </c>
      <c r="M114">
        <v>81.099999999999994</v>
      </c>
    </row>
    <row r="115" spans="1:13" x14ac:dyDescent="0.2">
      <c r="A115" t="s">
        <v>191</v>
      </c>
      <c r="B115" t="s">
        <v>192</v>
      </c>
      <c r="C115" s="5" t="str">
        <f t="shared" si="3"/>
        <v>std60</v>
      </c>
      <c r="D115" t="s">
        <v>193</v>
      </c>
      <c r="E115" t="s">
        <v>183</v>
      </c>
      <c r="F115" t="s">
        <v>184</v>
      </c>
      <c r="G115" t="s">
        <v>185</v>
      </c>
      <c r="H115">
        <v>13.470280000000001</v>
      </c>
      <c r="I115">
        <v>10.16197</v>
      </c>
      <c r="J115">
        <v>60.156999999999996</v>
      </c>
      <c r="K115">
        <v>60.938000000000002</v>
      </c>
      <c r="L115">
        <v>60.2</v>
      </c>
      <c r="M115">
        <v>60.9</v>
      </c>
    </row>
    <row r="116" spans="1:13" x14ac:dyDescent="0.2">
      <c r="A116" t="s">
        <v>194</v>
      </c>
      <c r="B116" t="s">
        <v>195</v>
      </c>
      <c r="C116" s="5" t="str">
        <f t="shared" si="3"/>
        <v>std40</v>
      </c>
      <c r="D116" t="s">
        <v>196</v>
      </c>
      <c r="E116" t="s">
        <v>183</v>
      </c>
      <c r="F116" t="s">
        <v>184</v>
      </c>
      <c r="G116" t="s">
        <v>185</v>
      </c>
      <c r="H116">
        <v>8.9001900000000003</v>
      </c>
      <c r="I116">
        <v>6.6764000000000001</v>
      </c>
      <c r="J116">
        <v>40.024000000000001</v>
      </c>
      <c r="K116">
        <v>40.036000000000001</v>
      </c>
      <c r="L116">
        <v>40</v>
      </c>
      <c r="M116">
        <v>40</v>
      </c>
    </row>
    <row r="117" spans="1:13" x14ac:dyDescent="0.2">
      <c r="A117" t="s">
        <v>197</v>
      </c>
      <c r="B117" t="s">
        <v>198</v>
      </c>
      <c r="C117" s="5" t="str">
        <f t="shared" si="3"/>
        <v>std20</v>
      </c>
      <c r="D117" t="s">
        <v>199</v>
      </c>
      <c r="E117" t="s">
        <v>183</v>
      </c>
      <c r="F117" t="s">
        <v>184</v>
      </c>
      <c r="G117" t="s">
        <v>185</v>
      </c>
      <c r="H117">
        <v>4.3256300000000003</v>
      </c>
      <c r="I117">
        <v>3.2050999999999998</v>
      </c>
      <c r="J117">
        <v>19.805</v>
      </c>
      <c r="K117">
        <v>19.22</v>
      </c>
      <c r="L117">
        <v>19.8</v>
      </c>
      <c r="M117">
        <v>19.2</v>
      </c>
    </row>
    <row r="118" spans="1:13" x14ac:dyDescent="0.2">
      <c r="A118" t="s">
        <v>200</v>
      </c>
      <c r="B118" t="s">
        <v>201</v>
      </c>
      <c r="C118" s="5" t="str">
        <f t="shared" si="3"/>
        <v>std25</v>
      </c>
      <c r="D118" t="s">
        <v>202</v>
      </c>
      <c r="E118" t="s">
        <v>183</v>
      </c>
      <c r="F118" t="s">
        <v>184</v>
      </c>
      <c r="G118" t="s">
        <v>185</v>
      </c>
      <c r="H118">
        <v>5.4228899999999998</v>
      </c>
      <c r="I118">
        <v>4.03078</v>
      </c>
      <c r="J118">
        <v>24.661000000000001</v>
      </c>
      <c r="K118">
        <v>24.170999999999999</v>
      </c>
      <c r="L118">
        <v>24.7</v>
      </c>
      <c r="M118">
        <v>24.2</v>
      </c>
    </row>
    <row r="119" spans="1:13" x14ac:dyDescent="0.2">
      <c r="A119" t="s">
        <v>203</v>
      </c>
      <c r="B119" t="s">
        <v>204</v>
      </c>
      <c r="C119" s="5" t="str">
        <f t="shared" si="3"/>
        <v>std10</v>
      </c>
      <c r="D119" t="s">
        <v>205</v>
      </c>
      <c r="E119" t="s">
        <v>183</v>
      </c>
      <c r="F119" t="s">
        <v>184</v>
      </c>
      <c r="G119" t="s">
        <v>185</v>
      </c>
      <c r="H119">
        <v>2.0771000000000002</v>
      </c>
      <c r="I119">
        <v>1.5055700000000001</v>
      </c>
      <c r="J119">
        <v>9.843</v>
      </c>
      <c r="K119">
        <v>9.0280000000000005</v>
      </c>
      <c r="L119">
        <v>9.8000000000000007</v>
      </c>
      <c r="M119">
        <v>9</v>
      </c>
    </row>
    <row r="120" spans="1:13" x14ac:dyDescent="0.2">
      <c r="A120" t="s">
        <v>206</v>
      </c>
      <c r="B120" t="s">
        <v>207</v>
      </c>
      <c r="C120" s="5" t="str">
        <f t="shared" si="3"/>
        <v>std5-</v>
      </c>
      <c r="D120" t="s">
        <v>208</v>
      </c>
      <c r="E120" t="s">
        <v>183</v>
      </c>
      <c r="F120" t="s">
        <v>184</v>
      </c>
      <c r="G120" t="s">
        <v>185</v>
      </c>
      <c r="H120">
        <v>0.97511000000000003</v>
      </c>
      <c r="I120">
        <v>0.68876999999999999</v>
      </c>
      <c r="J120">
        <v>4.9539999999999997</v>
      </c>
      <c r="K120">
        <v>4.13</v>
      </c>
      <c r="L120" t="s">
        <v>209</v>
      </c>
      <c r="M120">
        <v>4.9000000000000004</v>
      </c>
    </row>
    <row r="121" spans="1:13" x14ac:dyDescent="0.2">
      <c r="A121" t="s">
        <v>210</v>
      </c>
      <c r="B121" t="s">
        <v>211</v>
      </c>
      <c r="C121" s="5" t="str">
        <f t="shared" si="3"/>
        <v>std2-</v>
      </c>
      <c r="D121" t="s">
        <v>212</v>
      </c>
      <c r="E121" t="s">
        <v>183</v>
      </c>
      <c r="F121" t="s">
        <v>184</v>
      </c>
      <c r="G121" t="s">
        <v>185</v>
      </c>
      <c r="H121">
        <v>0.35589999999999999</v>
      </c>
      <c r="I121">
        <v>0.25589000000000001</v>
      </c>
      <c r="J121">
        <v>2.206</v>
      </c>
      <c r="K121">
        <v>1.534</v>
      </c>
      <c r="L121" t="s">
        <v>209</v>
      </c>
      <c r="M121" t="s">
        <v>214</v>
      </c>
    </row>
    <row r="122" spans="1:13" x14ac:dyDescent="0.2">
      <c r="A122" t="s">
        <v>215</v>
      </c>
      <c r="B122" t="s">
        <v>216</v>
      </c>
      <c r="C122" s="5" t="str">
        <f t="shared" si="3"/>
        <v>std1-</v>
      </c>
      <c r="D122" t="s">
        <v>217</v>
      </c>
      <c r="E122" t="s">
        <v>183</v>
      </c>
      <c r="F122" t="s">
        <v>184</v>
      </c>
      <c r="G122" t="s">
        <v>185</v>
      </c>
      <c r="H122">
        <v>0.16944999999999999</v>
      </c>
      <c r="I122">
        <v>0.12109</v>
      </c>
      <c r="J122">
        <v>1.3779999999999999</v>
      </c>
      <c r="K122">
        <v>0.72599999999999998</v>
      </c>
      <c r="L122" t="s">
        <v>209</v>
      </c>
      <c r="M122" t="s">
        <v>214</v>
      </c>
    </row>
    <row r="123" spans="1:13" x14ac:dyDescent="0.2">
      <c r="A123" t="s">
        <v>218</v>
      </c>
      <c r="B123" t="s">
        <v>219</v>
      </c>
      <c r="C123" s="5" t="str">
        <f t="shared" si="3"/>
        <v>F1-63</v>
      </c>
      <c r="D123" t="s">
        <v>220</v>
      </c>
      <c r="E123" t="s">
        <v>183</v>
      </c>
      <c r="F123" t="s">
        <v>184</v>
      </c>
      <c r="G123" t="s">
        <v>185</v>
      </c>
      <c r="H123">
        <v>50.538690000000003</v>
      </c>
      <c r="I123">
        <v>1.6899999999999998E-2</v>
      </c>
      <c r="J123">
        <v>221.011</v>
      </c>
      <c r="K123">
        <v>0.10100000000000001</v>
      </c>
      <c r="L123">
        <v>221</v>
      </c>
      <c r="M123" t="s">
        <v>214</v>
      </c>
    </row>
    <row r="124" spans="1:13" x14ac:dyDescent="0.2">
      <c r="A124" t="s">
        <v>221</v>
      </c>
      <c r="B124" t="s">
        <v>222</v>
      </c>
      <c r="C124" s="5" t="str">
        <f t="shared" si="3"/>
        <v>F2-63</v>
      </c>
      <c r="D124" t="s">
        <v>220</v>
      </c>
      <c r="E124" t="s">
        <v>183</v>
      </c>
      <c r="F124" t="s">
        <v>184</v>
      </c>
      <c r="G124" t="s">
        <v>185</v>
      </c>
      <c r="H124">
        <v>49.535600000000002</v>
      </c>
      <c r="I124">
        <v>1.6310000000000002E-2</v>
      </c>
      <c r="J124">
        <v>216.715</v>
      </c>
      <c r="K124">
        <v>9.8000000000000004E-2</v>
      </c>
      <c r="L124">
        <v>216.7</v>
      </c>
      <c r="M124" t="s">
        <v>214</v>
      </c>
    </row>
    <row r="125" spans="1:13" x14ac:dyDescent="0.2">
      <c r="A125" t="s">
        <v>223</v>
      </c>
      <c r="B125" t="s">
        <v>224</v>
      </c>
      <c r="C125" s="5" t="str">
        <f t="shared" si="3"/>
        <v>F3-63</v>
      </c>
      <c r="D125" t="s">
        <v>220</v>
      </c>
      <c r="E125" t="s">
        <v>183</v>
      </c>
      <c r="F125" t="s">
        <v>184</v>
      </c>
      <c r="G125" t="s">
        <v>185</v>
      </c>
      <c r="H125">
        <v>52.571480000000001</v>
      </c>
      <c r="I125">
        <v>1.84E-2</v>
      </c>
      <c r="J125">
        <v>229.70599999999999</v>
      </c>
      <c r="K125">
        <v>0.11</v>
      </c>
      <c r="L125">
        <v>229.7</v>
      </c>
      <c r="M125" t="s">
        <v>214</v>
      </c>
    </row>
    <row r="126" spans="1:13" x14ac:dyDescent="0.2">
      <c r="A126" t="s">
        <v>225</v>
      </c>
      <c r="B126" t="s">
        <v>226</v>
      </c>
      <c r="C126" s="5" t="str">
        <f t="shared" si="3"/>
        <v>F4-63</v>
      </c>
      <c r="D126" t="s">
        <v>220</v>
      </c>
      <c r="E126" t="s">
        <v>183</v>
      </c>
      <c r="F126" t="s">
        <v>184</v>
      </c>
      <c r="G126" t="s">
        <v>185</v>
      </c>
      <c r="H126">
        <v>52.511980000000001</v>
      </c>
      <c r="I126">
        <v>1.8849999999999999E-2</v>
      </c>
      <c r="J126">
        <v>229.452</v>
      </c>
      <c r="K126">
        <v>0.113</v>
      </c>
      <c r="L126">
        <v>229.5</v>
      </c>
      <c r="M126" t="s">
        <v>214</v>
      </c>
    </row>
    <row r="127" spans="1:13" x14ac:dyDescent="0.2">
      <c r="A127" t="s">
        <v>227</v>
      </c>
      <c r="B127" t="s">
        <v>228</v>
      </c>
      <c r="C127" s="5" t="str">
        <f t="shared" si="3"/>
        <v>F1-65</v>
      </c>
      <c r="D127" t="s">
        <v>220</v>
      </c>
      <c r="E127" t="s">
        <v>183</v>
      </c>
      <c r="F127" t="s">
        <v>184</v>
      </c>
      <c r="G127" t="s">
        <v>185</v>
      </c>
      <c r="H127">
        <v>51.427379999999999</v>
      </c>
      <c r="I127">
        <v>1.549E-2</v>
      </c>
      <c r="J127">
        <v>224.81399999999999</v>
      </c>
      <c r="K127">
        <v>9.2999999999999999E-2</v>
      </c>
      <c r="L127">
        <v>224.8</v>
      </c>
      <c r="M127" t="s">
        <v>214</v>
      </c>
    </row>
    <row r="128" spans="1:13" x14ac:dyDescent="0.2">
      <c r="A128" t="s">
        <v>229</v>
      </c>
      <c r="B128" t="s">
        <v>230</v>
      </c>
      <c r="C128" s="5" t="str">
        <f t="shared" si="3"/>
        <v>F2-65</v>
      </c>
      <c r="D128" t="s">
        <v>220</v>
      </c>
      <c r="E128" t="s">
        <v>183</v>
      </c>
      <c r="F128" t="s">
        <v>184</v>
      </c>
      <c r="G128" t="s">
        <v>185</v>
      </c>
      <c r="H128">
        <v>49.302349999999997</v>
      </c>
      <c r="I128">
        <v>1.8069999999999999E-2</v>
      </c>
      <c r="J128">
        <v>215.71600000000001</v>
      </c>
      <c r="K128">
        <v>0.108</v>
      </c>
      <c r="L128">
        <v>215.7</v>
      </c>
      <c r="M128" t="s">
        <v>214</v>
      </c>
    </row>
    <row r="129" spans="1:13" x14ac:dyDescent="0.2">
      <c r="A129" t="s">
        <v>231</v>
      </c>
      <c r="B129" t="s">
        <v>232</v>
      </c>
      <c r="C129" s="5" t="str">
        <f t="shared" si="3"/>
        <v>F3-65</v>
      </c>
      <c r="D129" t="s">
        <v>220</v>
      </c>
      <c r="E129" t="s">
        <v>183</v>
      </c>
      <c r="F129" t="s">
        <v>184</v>
      </c>
      <c r="G129" t="s">
        <v>185</v>
      </c>
      <c r="H129">
        <v>52.651820000000001</v>
      </c>
      <c r="I129">
        <v>1.6820000000000002E-2</v>
      </c>
      <c r="J129">
        <v>230.04900000000001</v>
      </c>
      <c r="K129">
        <v>0.10100000000000001</v>
      </c>
      <c r="L129">
        <v>230</v>
      </c>
      <c r="M129" t="s">
        <v>214</v>
      </c>
    </row>
    <row r="130" spans="1:13" x14ac:dyDescent="0.2">
      <c r="A130" t="s">
        <v>233</v>
      </c>
      <c r="B130" t="s">
        <v>234</v>
      </c>
      <c r="C130" s="5" t="str">
        <f t="shared" si="3"/>
        <v>F4-65</v>
      </c>
      <c r="D130" t="s">
        <v>220</v>
      </c>
      <c r="E130" t="s">
        <v>183</v>
      </c>
      <c r="F130" t="s">
        <v>184</v>
      </c>
      <c r="G130" t="s">
        <v>185</v>
      </c>
      <c r="H130">
        <v>53.230260000000001</v>
      </c>
      <c r="I130">
        <v>2.027E-2</v>
      </c>
      <c r="J130">
        <v>232.52099999999999</v>
      </c>
      <c r="K130">
        <v>0.122</v>
      </c>
      <c r="L130">
        <v>232.5</v>
      </c>
      <c r="M130" t="s">
        <v>214</v>
      </c>
    </row>
    <row r="131" spans="1:13" x14ac:dyDescent="0.2">
      <c r="A131" t="s">
        <v>235</v>
      </c>
      <c r="B131" t="s">
        <v>236</v>
      </c>
      <c r="C131" s="5" t="str">
        <f t="shared" ref="C131:C162" si="4">MID(B131,5,5)</f>
        <v>F1-67</v>
      </c>
      <c r="D131" t="s">
        <v>220</v>
      </c>
      <c r="E131" t="s">
        <v>183</v>
      </c>
      <c r="F131" t="s">
        <v>184</v>
      </c>
      <c r="G131" t="s">
        <v>185</v>
      </c>
      <c r="H131">
        <v>49.909559999999999</v>
      </c>
      <c r="I131">
        <v>2.65E-3</v>
      </c>
      <c r="J131">
        <v>218.31700000000001</v>
      </c>
      <c r="K131">
        <v>1.6E-2</v>
      </c>
      <c r="L131">
        <v>218.3</v>
      </c>
      <c r="M131" t="s">
        <v>214</v>
      </c>
    </row>
    <row r="132" spans="1:13" x14ac:dyDescent="0.2">
      <c r="A132" t="s">
        <v>237</v>
      </c>
      <c r="B132" t="s">
        <v>238</v>
      </c>
      <c r="C132" s="5" t="str">
        <f t="shared" si="4"/>
        <v>F2-67</v>
      </c>
      <c r="D132" t="s">
        <v>220</v>
      </c>
      <c r="E132" t="s">
        <v>183</v>
      </c>
      <c r="F132" t="s">
        <v>184</v>
      </c>
      <c r="G132" t="s">
        <v>185</v>
      </c>
      <c r="H132">
        <v>49.325189999999999</v>
      </c>
      <c r="I132">
        <v>3.6099999999999999E-3</v>
      </c>
      <c r="J132">
        <v>215.81399999999999</v>
      </c>
      <c r="K132">
        <v>2.1999999999999999E-2</v>
      </c>
      <c r="L132">
        <v>215.8</v>
      </c>
      <c r="M132" t="s">
        <v>214</v>
      </c>
    </row>
    <row r="133" spans="1:13" x14ac:dyDescent="0.2">
      <c r="A133" t="s">
        <v>239</v>
      </c>
      <c r="B133" t="s">
        <v>240</v>
      </c>
      <c r="C133" s="5" t="str">
        <f t="shared" si="4"/>
        <v>F3-67</v>
      </c>
      <c r="D133" t="s">
        <v>220</v>
      </c>
      <c r="E133" t="s">
        <v>183</v>
      </c>
      <c r="F133" t="s">
        <v>184</v>
      </c>
      <c r="G133" t="s">
        <v>185</v>
      </c>
      <c r="H133">
        <v>50.794620000000002</v>
      </c>
      <c r="I133">
        <v>3.0200000000000001E-3</v>
      </c>
      <c r="J133">
        <v>222.10599999999999</v>
      </c>
      <c r="K133">
        <v>1.7999999999999999E-2</v>
      </c>
      <c r="L133">
        <v>222.1</v>
      </c>
      <c r="M133" t="s">
        <v>214</v>
      </c>
    </row>
    <row r="134" spans="1:13" x14ac:dyDescent="0.2">
      <c r="A134" t="s">
        <v>241</v>
      </c>
      <c r="B134" t="s">
        <v>242</v>
      </c>
      <c r="C134" s="5" t="str">
        <f t="shared" si="4"/>
        <v>F4-67</v>
      </c>
      <c r="D134" t="s">
        <v>220</v>
      </c>
      <c r="E134" t="s">
        <v>183</v>
      </c>
      <c r="F134" t="s">
        <v>184</v>
      </c>
      <c r="G134" t="s">
        <v>185</v>
      </c>
      <c r="H134">
        <v>51.597239999999999</v>
      </c>
      <c r="I134">
        <v>5.6899999999999997E-3</v>
      </c>
      <c r="J134">
        <v>225.54</v>
      </c>
      <c r="K134">
        <v>3.4000000000000002E-2</v>
      </c>
      <c r="L134">
        <v>225.5</v>
      </c>
      <c r="M134" t="s">
        <v>214</v>
      </c>
    </row>
    <row r="135" spans="1:13" x14ac:dyDescent="0.2">
      <c r="A135" t="s">
        <v>243</v>
      </c>
      <c r="B135" t="s">
        <v>244</v>
      </c>
      <c r="C135" s="5" t="str">
        <f t="shared" si="4"/>
        <v>F1-70</v>
      </c>
      <c r="D135" t="s">
        <v>220</v>
      </c>
      <c r="E135" t="s">
        <v>183</v>
      </c>
      <c r="F135" t="s">
        <v>184</v>
      </c>
      <c r="G135" t="s">
        <v>185</v>
      </c>
      <c r="H135">
        <v>49.675699999999999</v>
      </c>
      <c r="I135">
        <v>2.3700000000000001E-3</v>
      </c>
      <c r="J135">
        <v>217.316</v>
      </c>
      <c r="K135">
        <v>1.4E-2</v>
      </c>
      <c r="L135">
        <v>217.3</v>
      </c>
      <c r="M135" t="s">
        <v>214</v>
      </c>
    </row>
    <row r="136" spans="1:13" x14ac:dyDescent="0.2">
      <c r="A136" t="s">
        <v>245</v>
      </c>
      <c r="B136" t="s">
        <v>246</v>
      </c>
      <c r="C136" s="5" t="str">
        <f t="shared" si="4"/>
        <v>F2-70</v>
      </c>
      <c r="D136" t="s">
        <v>220</v>
      </c>
      <c r="E136" t="s">
        <v>183</v>
      </c>
      <c r="F136" t="s">
        <v>184</v>
      </c>
      <c r="G136" t="s">
        <v>185</v>
      </c>
      <c r="H136">
        <v>48.566989999999997</v>
      </c>
      <c r="J136">
        <v>212.565</v>
      </c>
      <c r="L136">
        <v>212.6</v>
      </c>
      <c r="M136" t="s">
        <v>214</v>
      </c>
    </row>
    <row r="137" spans="1:13" x14ac:dyDescent="0.2">
      <c r="A137" t="s">
        <v>247</v>
      </c>
      <c r="B137" t="s">
        <v>248</v>
      </c>
      <c r="C137" s="5" t="str">
        <f t="shared" si="4"/>
        <v>F3-70</v>
      </c>
      <c r="D137" t="s">
        <v>220</v>
      </c>
      <c r="E137" t="s">
        <v>183</v>
      </c>
      <c r="F137" t="s">
        <v>184</v>
      </c>
      <c r="G137" t="s">
        <v>185</v>
      </c>
      <c r="H137">
        <v>50.941830000000003</v>
      </c>
      <c r="J137">
        <v>222.73599999999999</v>
      </c>
      <c r="L137">
        <v>222.7</v>
      </c>
      <c r="M137" t="s">
        <v>214</v>
      </c>
    </row>
    <row r="138" spans="1:13" x14ac:dyDescent="0.2">
      <c r="A138" t="s">
        <v>249</v>
      </c>
      <c r="B138" t="s">
        <v>250</v>
      </c>
      <c r="C138" s="5" t="str">
        <f t="shared" si="4"/>
        <v>F3-69</v>
      </c>
      <c r="D138" t="s">
        <v>220</v>
      </c>
      <c r="E138" t="s">
        <v>183</v>
      </c>
      <c r="F138" t="s">
        <v>184</v>
      </c>
      <c r="G138" t="s">
        <v>185</v>
      </c>
      <c r="H138">
        <v>50.714689999999997</v>
      </c>
      <c r="J138">
        <v>221.76400000000001</v>
      </c>
      <c r="L138">
        <v>221.8</v>
      </c>
      <c r="M138" t="s">
        <v>214</v>
      </c>
    </row>
    <row r="139" spans="1:13" x14ac:dyDescent="0.2">
      <c r="A139" t="s">
        <v>251</v>
      </c>
      <c r="B139" t="s">
        <v>252</v>
      </c>
      <c r="C139" s="5" t="str">
        <f t="shared" si="4"/>
        <v>F4-70</v>
      </c>
      <c r="D139" t="s">
        <v>220</v>
      </c>
      <c r="E139" t="s">
        <v>183</v>
      </c>
      <c r="F139" t="s">
        <v>184</v>
      </c>
      <c r="G139" t="s">
        <v>185</v>
      </c>
      <c r="H139">
        <v>50.720100000000002</v>
      </c>
      <c r="J139">
        <v>221.78700000000001</v>
      </c>
      <c r="L139">
        <v>221.8</v>
      </c>
      <c r="M139" t="s">
        <v>214</v>
      </c>
    </row>
    <row r="140" spans="1:13" x14ac:dyDescent="0.2">
      <c r="A140" t="s">
        <v>253</v>
      </c>
      <c r="B140" t="s">
        <v>254</v>
      </c>
      <c r="C140" s="5" t="str">
        <f t="shared" si="4"/>
        <v>F4-69</v>
      </c>
      <c r="D140" t="s">
        <v>220</v>
      </c>
      <c r="E140" t="s">
        <v>183</v>
      </c>
      <c r="F140" t="s">
        <v>184</v>
      </c>
      <c r="G140" t="s">
        <v>185</v>
      </c>
      <c r="H140">
        <v>52.007800000000003</v>
      </c>
      <c r="J140">
        <v>227.29599999999999</v>
      </c>
      <c r="L140">
        <v>227.3</v>
      </c>
      <c r="M140" t="s">
        <v>214</v>
      </c>
    </row>
    <row r="141" spans="1:13" x14ac:dyDescent="0.2">
      <c r="A141" t="s">
        <v>255</v>
      </c>
      <c r="B141" t="s">
        <v>256</v>
      </c>
      <c r="C141" s="5" t="str">
        <f t="shared" si="4"/>
        <v>std-5</v>
      </c>
      <c r="D141" t="s">
        <v>257</v>
      </c>
      <c r="E141" t="s">
        <v>183</v>
      </c>
      <c r="F141" t="s">
        <v>184</v>
      </c>
      <c r="G141" t="s">
        <v>185</v>
      </c>
      <c r="H141">
        <v>11.074059999999999</v>
      </c>
      <c r="I141">
        <v>8.3379799999999999</v>
      </c>
      <c r="J141">
        <v>49.609000000000002</v>
      </c>
      <c r="K141">
        <v>50</v>
      </c>
      <c r="L141">
        <v>49.6</v>
      </c>
      <c r="M141">
        <v>50</v>
      </c>
    </row>
    <row r="142" spans="1:13" x14ac:dyDescent="0.2">
      <c r="A142" t="s">
        <v>258</v>
      </c>
      <c r="B142" t="s">
        <v>259</v>
      </c>
      <c r="C142" s="5" t="str">
        <f t="shared" si="4"/>
        <v>std-1</v>
      </c>
      <c r="D142" t="s">
        <v>260</v>
      </c>
      <c r="E142" t="s">
        <v>183</v>
      </c>
      <c r="F142" t="s">
        <v>184</v>
      </c>
      <c r="G142" t="s">
        <v>185</v>
      </c>
      <c r="H142">
        <v>22.5044</v>
      </c>
      <c r="I142">
        <v>16.991199999999999</v>
      </c>
      <c r="J142">
        <v>99.760999999999996</v>
      </c>
      <c r="K142">
        <v>101.89</v>
      </c>
      <c r="L142">
        <v>99.8</v>
      </c>
      <c r="M142">
        <v>101.9</v>
      </c>
    </row>
    <row r="143" spans="1:13" x14ac:dyDescent="0.2">
      <c r="A143" t="s">
        <v>261</v>
      </c>
      <c r="B143" t="s">
        <v>262</v>
      </c>
      <c r="C143" s="5" t="str">
        <f t="shared" si="4"/>
        <v>std-1</v>
      </c>
      <c r="D143" t="s">
        <v>263</v>
      </c>
      <c r="E143" t="s">
        <v>183</v>
      </c>
      <c r="F143" t="s">
        <v>184</v>
      </c>
      <c r="G143" t="s">
        <v>185</v>
      </c>
      <c r="H143">
        <v>34.411650000000002</v>
      </c>
      <c r="I143">
        <v>26.127960000000002</v>
      </c>
      <c r="J143">
        <v>151.565</v>
      </c>
      <c r="K143">
        <v>156.68</v>
      </c>
      <c r="L143">
        <v>151.6</v>
      </c>
      <c r="M143">
        <v>156.69999999999999</v>
      </c>
    </row>
    <row r="144" spans="1:13" x14ac:dyDescent="0.2">
      <c r="A144" t="s">
        <v>264</v>
      </c>
      <c r="B144" t="s">
        <v>265</v>
      </c>
      <c r="C144" s="5" t="str">
        <f t="shared" si="4"/>
        <v>std-2</v>
      </c>
      <c r="D144" t="s">
        <v>266</v>
      </c>
      <c r="E144" t="s">
        <v>183</v>
      </c>
      <c r="F144" t="s">
        <v>184</v>
      </c>
      <c r="G144" t="s">
        <v>185</v>
      </c>
      <c r="H144">
        <v>45.467190000000002</v>
      </c>
      <c r="I144">
        <v>33.461590000000001</v>
      </c>
      <c r="J144">
        <v>199.261</v>
      </c>
      <c r="K144">
        <v>200.65799999999999</v>
      </c>
      <c r="L144">
        <v>199.3</v>
      </c>
      <c r="M144">
        <v>200.7</v>
      </c>
    </row>
    <row r="145" spans="1:13" x14ac:dyDescent="0.2">
      <c r="A145" t="s">
        <v>267</v>
      </c>
      <c r="B145" t="s">
        <v>268</v>
      </c>
      <c r="C145" s="5" t="str">
        <f t="shared" si="4"/>
        <v>F1-72</v>
      </c>
      <c r="D145" t="s">
        <v>220</v>
      </c>
      <c r="E145" t="s">
        <v>183</v>
      </c>
      <c r="F145" t="s">
        <v>184</v>
      </c>
      <c r="G145" t="s">
        <v>185</v>
      </c>
      <c r="H145">
        <v>48.186540000000001</v>
      </c>
      <c r="J145">
        <v>210.93299999999999</v>
      </c>
      <c r="L145">
        <v>210.9</v>
      </c>
      <c r="M145" t="s">
        <v>214</v>
      </c>
    </row>
    <row r="146" spans="1:13" x14ac:dyDescent="0.2">
      <c r="A146" t="s">
        <v>269</v>
      </c>
      <c r="B146" t="s">
        <v>270</v>
      </c>
      <c r="C146" s="5" t="str">
        <f t="shared" si="4"/>
        <v>F2-72</v>
      </c>
      <c r="D146" t="s">
        <v>220</v>
      </c>
      <c r="E146" t="s">
        <v>183</v>
      </c>
      <c r="F146" t="s">
        <v>184</v>
      </c>
      <c r="G146" t="s">
        <v>185</v>
      </c>
      <c r="H146">
        <v>49.188560000000003</v>
      </c>
      <c r="I146">
        <v>3.5799999999999998E-3</v>
      </c>
      <c r="J146">
        <v>215.22900000000001</v>
      </c>
      <c r="K146">
        <v>2.1000000000000001E-2</v>
      </c>
      <c r="L146">
        <v>215.2</v>
      </c>
      <c r="M146" t="s">
        <v>214</v>
      </c>
    </row>
    <row r="147" spans="1:13" x14ac:dyDescent="0.2">
      <c r="A147" t="s">
        <v>271</v>
      </c>
      <c r="B147" t="s">
        <v>272</v>
      </c>
      <c r="C147" s="5" t="str">
        <f t="shared" si="4"/>
        <v>F3-72</v>
      </c>
      <c r="D147" t="s">
        <v>220</v>
      </c>
      <c r="E147" t="s">
        <v>183</v>
      </c>
      <c r="F147" t="s">
        <v>184</v>
      </c>
      <c r="G147" t="s">
        <v>185</v>
      </c>
      <c r="H147">
        <v>49.586620000000003</v>
      </c>
      <c r="I147">
        <v>4.0400000000000002E-3</v>
      </c>
      <c r="J147">
        <v>216.934</v>
      </c>
      <c r="K147">
        <v>2.4E-2</v>
      </c>
      <c r="L147">
        <v>216.9</v>
      </c>
      <c r="M147" t="s">
        <v>214</v>
      </c>
    </row>
    <row r="148" spans="1:13" x14ac:dyDescent="0.2">
      <c r="A148" t="s">
        <v>273</v>
      </c>
      <c r="B148" t="s">
        <v>274</v>
      </c>
      <c r="C148" s="5" t="str">
        <f t="shared" si="4"/>
        <v>F4-72</v>
      </c>
      <c r="D148" t="s">
        <v>220</v>
      </c>
      <c r="E148" t="s">
        <v>183</v>
      </c>
      <c r="F148" t="s">
        <v>184</v>
      </c>
      <c r="G148" t="s">
        <v>185</v>
      </c>
      <c r="H148">
        <v>49.291260000000001</v>
      </c>
      <c r="I148">
        <v>5.4200000000000003E-3</v>
      </c>
      <c r="J148">
        <v>215.66900000000001</v>
      </c>
      <c r="K148">
        <v>3.2000000000000001E-2</v>
      </c>
      <c r="L148">
        <v>215.7</v>
      </c>
      <c r="M148" t="s">
        <v>214</v>
      </c>
    </row>
    <row r="149" spans="1:13" x14ac:dyDescent="0.2">
      <c r="A149" t="s">
        <v>275</v>
      </c>
      <c r="B149" t="s">
        <v>276</v>
      </c>
      <c r="C149" s="5" t="str">
        <f t="shared" si="4"/>
        <v>F1-73</v>
      </c>
      <c r="D149" t="s">
        <v>220</v>
      </c>
      <c r="E149" t="s">
        <v>183</v>
      </c>
      <c r="F149" t="s">
        <v>184</v>
      </c>
      <c r="G149" t="s">
        <v>185</v>
      </c>
      <c r="H149">
        <v>49.187060000000002</v>
      </c>
      <c r="I149">
        <v>3.47E-3</v>
      </c>
      <c r="J149">
        <v>215.22200000000001</v>
      </c>
      <c r="K149">
        <v>2.1000000000000001E-2</v>
      </c>
      <c r="L149">
        <v>215.2</v>
      </c>
      <c r="M149" t="s">
        <v>214</v>
      </c>
    </row>
    <row r="150" spans="1:13" x14ac:dyDescent="0.2">
      <c r="A150" t="s">
        <v>277</v>
      </c>
      <c r="B150" t="s">
        <v>278</v>
      </c>
      <c r="C150" s="5" t="str">
        <f t="shared" si="4"/>
        <v>F2-73</v>
      </c>
      <c r="D150" t="s">
        <v>220</v>
      </c>
      <c r="E150" t="s">
        <v>183</v>
      </c>
      <c r="F150" t="s">
        <v>184</v>
      </c>
      <c r="G150" t="s">
        <v>185</v>
      </c>
      <c r="H150">
        <v>49.310490000000001</v>
      </c>
      <c r="I150">
        <v>3.8999999999999998E-3</v>
      </c>
      <c r="J150">
        <v>215.751</v>
      </c>
      <c r="K150">
        <v>2.3E-2</v>
      </c>
      <c r="L150">
        <v>215.8</v>
      </c>
      <c r="M150" t="s">
        <v>214</v>
      </c>
    </row>
    <row r="151" spans="1:13" x14ac:dyDescent="0.2">
      <c r="A151" t="s">
        <v>279</v>
      </c>
      <c r="B151" t="s">
        <v>280</v>
      </c>
      <c r="C151" s="5" t="str">
        <f t="shared" si="4"/>
        <v>F3-73</v>
      </c>
      <c r="D151" t="s">
        <v>220</v>
      </c>
      <c r="E151" t="s">
        <v>183</v>
      </c>
      <c r="F151" t="s">
        <v>184</v>
      </c>
      <c r="G151" t="s">
        <v>185</v>
      </c>
      <c r="H151">
        <v>49.973419999999997</v>
      </c>
      <c r="I151">
        <v>3.3999999999999998E-3</v>
      </c>
      <c r="J151">
        <v>218.59100000000001</v>
      </c>
      <c r="K151">
        <v>0.02</v>
      </c>
      <c r="L151">
        <v>218.6</v>
      </c>
      <c r="M151" t="s">
        <v>214</v>
      </c>
    </row>
    <row r="152" spans="1:13" x14ac:dyDescent="0.2">
      <c r="A152" t="s">
        <v>281</v>
      </c>
      <c r="B152" t="s">
        <v>282</v>
      </c>
      <c r="C152" s="5" t="str">
        <f t="shared" si="4"/>
        <v>F4-73</v>
      </c>
      <c r="D152" t="s">
        <v>220</v>
      </c>
      <c r="E152" t="s">
        <v>183</v>
      </c>
      <c r="F152" t="s">
        <v>184</v>
      </c>
      <c r="G152" t="s">
        <v>185</v>
      </c>
      <c r="H152">
        <v>49.449019999999997</v>
      </c>
      <c r="I152">
        <v>3.2699999999999999E-3</v>
      </c>
      <c r="J152">
        <v>216.34399999999999</v>
      </c>
      <c r="K152">
        <v>0.02</v>
      </c>
      <c r="L152">
        <v>216.3</v>
      </c>
      <c r="M152" t="s">
        <v>214</v>
      </c>
    </row>
    <row r="153" spans="1:13" x14ac:dyDescent="0.2">
      <c r="A153" t="s">
        <v>283</v>
      </c>
      <c r="B153" t="s">
        <v>284</v>
      </c>
      <c r="C153" s="5" t="str">
        <f t="shared" si="4"/>
        <v>F1-76</v>
      </c>
      <c r="D153" t="s">
        <v>220</v>
      </c>
      <c r="E153" t="s">
        <v>183</v>
      </c>
      <c r="F153" t="s">
        <v>184</v>
      </c>
      <c r="G153" t="s">
        <v>185</v>
      </c>
      <c r="H153">
        <v>49.76193</v>
      </c>
      <c r="I153">
        <v>2.5100000000000001E-3</v>
      </c>
      <c r="J153">
        <v>217.685</v>
      </c>
      <c r="K153">
        <v>1.4999999999999999E-2</v>
      </c>
      <c r="L153">
        <v>217.7</v>
      </c>
      <c r="M153" t="s">
        <v>214</v>
      </c>
    </row>
    <row r="154" spans="1:13" x14ac:dyDescent="0.2">
      <c r="A154" t="s">
        <v>285</v>
      </c>
      <c r="B154" t="s">
        <v>286</v>
      </c>
      <c r="C154" s="5" t="str">
        <f t="shared" si="4"/>
        <v>F2-76</v>
      </c>
      <c r="D154" t="s">
        <v>220</v>
      </c>
      <c r="E154" t="s">
        <v>183</v>
      </c>
      <c r="F154" t="s">
        <v>184</v>
      </c>
      <c r="G154" t="s">
        <v>185</v>
      </c>
      <c r="H154">
        <v>49.771230000000003</v>
      </c>
      <c r="I154">
        <v>2.48E-3</v>
      </c>
      <c r="J154">
        <v>217.72499999999999</v>
      </c>
      <c r="K154">
        <v>1.4999999999999999E-2</v>
      </c>
      <c r="L154">
        <v>217.7</v>
      </c>
      <c r="M154" t="s">
        <v>214</v>
      </c>
    </row>
    <row r="155" spans="1:13" x14ac:dyDescent="0.2">
      <c r="A155" t="s">
        <v>287</v>
      </c>
      <c r="B155" t="s">
        <v>288</v>
      </c>
      <c r="C155" s="5" t="str">
        <f t="shared" si="4"/>
        <v>F3-76</v>
      </c>
      <c r="D155" t="s">
        <v>220</v>
      </c>
      <c r="E155" t="s">
        <v>183</v>
      </c>
      <c r="F155" t="s">
        <v>184</v>
      </c>
      <c r="G155" t="s">
        <v>185</v>
      </c>
      <c r="H155">
        <v>50.782020000000003</v>
      </c>
      <c r="I155">
        <v>6.1999999999999998E-3</v>
      </c>
      <c r="J155">
        <v>222.05199999999999</v>
      </c>
      <c r="K155">
        <v>3.6999999999999998E-2</v>
      </c>
      <c r="L155">
        <v>222.1</v>
      </c>
      <c r="M155" t="s">
        <v>214</v>
      </c>
    </row>
    <row r="156" spans="1:13" x14ac:dyDescent="0.2">
      <c r="A156" t="s">
        <v>289</v>
      </c>
      <c r="B156" t="s">
        <v>290</v>
      </c>
      <c r="C156" s="5" t="str">
        <f t="shared" si="4"/>
        <v>F4-76</v>
      </c>
      <c r="D156" t="s">
        <v>220</v>
      </c>
      <c r="E156" t="s">
        <v>183</v>
      </c>
      <c r="F156" t="s">
        <v>184</v>
      </c>
      <c r="G156" t="s">
        <v>185</v>
      </c>
      <c r="H156">
        <v>49.307850000000002</v>
      </c>
      <c r="I156">
        <v>3.81E-3</v>
      </c>
      <c r="J156">
        <v>215.74</v>
      </c>
      <c r="K156">
        <v>2.3E-2</v>
      </c>
      <c r="L156">
        <v>215.7</v>
      </c>
      <c r="M156" t="s">
        <v>214</v>
      </c>
    </row>
    <row r="157" spans="1:13" x14ac:dyDescent="0.2">
      <c r="A157" t="s">
        <v>291</v>
      </c>
      <c r="B157" t="s">
        <v>292</v>
      </c>
      <c r="C157" s="5" t="str">
        <f t="shared" si="4"/>
        <v>F1-77</v>
      </c>
      <c r="D157" t="s">
        <v>220</v>
      </c>
      <c r="E157" t="s">
        <v>183</v>
      </c>
      <c r="F157" t="s">
        <v>184</v>
      </c>
      <c r="G157" t="s">
        <v>185</v>
      </c>
      <c r="H157">
        <v>49.292490000000001</v>
      </c>
      <c r="I157">
        <v>7.5199999999999998E-3</v>
      </c>
      <c r="J157">
        <v>215.67400000000001</v>
      </c>
      <c r="K157">
        <v>4.4999999999999998E-2</v>
      </c>
      <c r="L157">
        <v>215.7</v>
      </c>
      <c r="M157" t="s">
        <v>214</v>
      </c>
    </row>
    <row r="158" spans="1:13" x14ac:dyDescent="0.2">
      <c r="A158" t="s">
        <v>293</v>
      </c>
      <c r="B158" t="s">
        <v>294</v>
      </c>
      <c r="C158" s="5" t="str">
        <f t="shared" si="4"/>
        <v>F2-77</v>
      </c>
      <c r="D158" t="s">
        <v>220</v>
      </c>
      <c r="E158" t="s">
        <v>183</v>
      </c>
      <c r="F158" t="s">
        <v>184</v>
      </c>
      <c r="G158" t="s">
        <v>185</v>
      </c>
      <c r="H158">
        <v>49.419899999999998</v>
      </c>
      <c r="I158">
        <v>2.0400000000000001E-3</v>
      </c>
      <c r="J158">
        <v>216.22</v>
      </c>
      <c r="K158">
        <v>1.2E-2</v>
      </c>
      <c r="L158">
        <v>216.2</v>
      </c>
      <c r="M158" t="s">
        <v>214</v>
      </c>
    </row>
    <row r="159" spans="1:13" x14ac:dyDescent="0.2">
      <c r="A159" t="s">
        <v>295</v>
      </c>
      <c r="B159" t="s">
        <v>296</v>
      </c>
      <c r="C159" s="5" t="str">
        <f t="shared" si="4"/>
        <v>F3-77</v>
      </c>
      <c r="D159" t="s">
        <v>220</v>
      </c>
      <c r="E159" t="s">
        <v>183</v>
      </c>
      <c r="F159" t="s">
        <v>184</v>
      </c>
      <c r="G159" t="s">
        <v>185</v>
      </c>
      <c r="H159">
        <v>51.740879999999997</v>
      </c>
      <c r="I159">
        <v>5.7600000000000004E-3</v>
      </c>
      <c r="J159">
        <v>226.155</v>
      </c>
      <c r="K159">
        <v>3.5000000000000003E-2</v>
      </c>
      <c r="L159">
        <v>226.2</v>
      </c>
      <c r="M159" t="s">
        <v>214</v>
      </c>
    </row>
    <row r="160" spans="1:13" x14ac:dyDescent="0.2">
      <c r="A160" t="s">
        <v>297</v>
      </c>
      <c r="B160" t="s">
        <v>298</v>
      </c>
      <c r="C160" s="5" t="str">
        <f t="shared" si="4"/>
        <v>F4-77</v>
      </c>
      <c r="D160" t="s">
        <v>220</v>
      </c>
      <c r="E160" t="s">
        <v>183</v>
      </c>
      <c r="F160" t="s">
        <v>184</v>
      </c>
      <c r="G160" t="s">
        <v>185</v>
      </c>
      <c r="H160">
        <v>50.133569999999999</v>
      </c>
      <c r="I160">
        <v>1.5570000000000001E-2</v>
      </c>
      <c r="J160">
        <v>219.27600000000001</v>
      </c>
      <c r="K160">
        <v>9.2999999999999999E-2</v>
      </c>
      <c r="L160">
        <v>219.3</v>
      </c>
      <c r="M160" t="s">
        <v>214</v>
      </c>
    </row>
    <row r="161" spans="1:13" x14ac:dyDescent="0.2">
      <c r="A161" t="s">
        <v>299</v>
      </c>
      <c r="B161" t="s">
        <v>300</v>
      </c>
      <c r="C161" s="5" t="str">
        <f t="shared" si="4"/>
        <v>std10</v>
      </c>
      <c r="D161" t="s">
        <v>205</v>
      </c>
      <c r="E161" t="s">
        <v>183</v>
      </c>
      <c r="F161" t="s">
        <v>184</v>
      </c>
      <c r="G161" t="s">
        <v>185</v>
      </c>
      <c r="H161">
        <v>2.0552600000000001</v>
      </c>
      <c r="I161">
        <v>1.52206</v>
      </c>
      <c r="J161">
        <v>9.7460000000000004</v>
      </c>
      <c r="K161">
        <v>9.1270000000000007</v>
      </c>
      <c r="L161">
        <v>9.6999999999999993</v>
      </c>
      <c r="M161">
        <v>9.1</v>
      </c>
    </row>
    <row r="162" spans="1:13" x14ac:dyDescent="0.2">
      <c r="A162" t="s">
        <v>301</v>
      </c>
      <c r="B162" t="s">
        <v>302</v>
      </c>
      <c r="C162" s="5" t="str">
        <f t="shared" si="4"/>
        <v>std5-</v>
      </c>
      <c r="D162" t="s">
        <v>208</v>
      </c>
      <c r="E162" t="s">
        <v>183</v>
      </c>
      <c r="F162" t="s">
        <v>184</v>
      </c>
      <c r="G162" t="s">
        <v>185</v>
      </c>
      <c r="H162">
        <v>0.97238000000000002</v>
      </c>
      <c r="I162">
        <v>0.69918999999999998</v>
      </c>
      <c r="J162">
        <v>4.9420000000000002</v>
      </c>
      <c r="K162">
        <v>4.1929999999999996</v>
      </c>
      <c r="L162" t="s">
        <v>209</v>
      </c>
      <c r="M162">
        <v>4.9000000000000004</v>
      </c>
    </row>
    <row r="163" spans="1:13" x14ac:dyDescent="0.2">
      <c r="A163" t="s">
        <v>303</v>
      </c>
      <c r="B163" t="s">
        <v>304</v>
      </c>
      <c r="C163" s="5" t="str">
        <f t="shared" ref="C163:C194" si="5">MID(B163,5,5)</f>
        <v>std2-</v>
      </c>
      <c r="D163" t="s">
        <v>212</v>
      </c>
      <c r="E163" t="s">
        <v>183</v>
      </c>
      <c r="F163" t="s">
        <v>184</v>
      </c>
      <c r="G163" t="s">
        <v>185</v>
      </c>
      <c r="H163">
        <v>0.36053000000000002</v>
      </c>
      <c r="I163">
        <v>0.26262999999999997</v>
      </c>
      <c r="J163">
        <v>2.226</v>
      </c>
      <c r="K163">
        <v>1.575</v>
      </c>
      <c r="L163" t="s">
        <v>209</v>
      </c>
      <c r="M163" t="s">
        <v>214</v>
      </c>
    </row>
    <row r="164" spans="1:13" x14ac:dyDescent="0.2">
      <c r="A164" t="s">
        <v>305</v>
      </c>
      <c r="B164" t="s">
        <v>306</v>
      </c>
      <c r="C164" s="5" t="str">
        <f t="shared" si="5"/>
        <v>std1-</v>
      </c>
      <c r="D164" t="s">
        <v>217</v>
      </c>
      <c r="E164" t="s">
        <v>183</v>
      </c>
      <c r="F164" t="s">
        <v>184</v>
      </c>
      <c r="G164" t="s">
        <v>185</v>
      </c>
      <c r="H164">
        <v>0.17230000000000001</v>
      </c>
      <c r="I164">
        <v>0.12099</v>
      </c>
      <c r="J164">
        <v>1.391</v>
      </c>
      <c r="K164">
        <v>0.72599999999999998</v>
      </c>
      <c r="L164" t="s">
        <v>209</v>
      </c>
      <c r="M164" t="s">
        <v>214</v>
      </c>
    </row>
    <row r="165" spans="1:13" x14ac:dyDescent="0.2">
      <c r="A165" t="s">
        <v>307</v>
      </c>
      <c r="B165" t="s">
        <v>308</v>
      </c>
      <c r="C165" s="5" t="str">
        <f t="shared" si="5"/>
        <v>std10</v>
      </c>
      <c r="D165" t="s">
        <v>260</v>
      </c>
      <c r="E165" t="s">
        <v>183</v>
      </c>
      <c r="F165" t="s">
        <v>184</v>
      </c>
      <c r="G165" t="s">
        <v>185</v>
      </c>
      <c r="H165">
        <v>22.686240000000002</v>
      </c>
      <c r="I165">
        <v>17.267379999999999</v>
      </c>
      <c r="J165">
        <v>100.55500000000001</v>
      </c>
      <c r="K165">
        <v>103.547</v>
      </c>
      <c r="L165">
        <v>100.6</v>
      </c>
      <c r="M165">
        <v>103.5</v>
      </c>
    </row>
    <row r="166" spans="1:13" x14ac:dyDescent="0.2">
      <c r="A166" t="s">
        <v>309</v>
      </c>
      <c r="B166" t="s">
        <v>310</v>
      </c>
      <c r="C166" s="5" t="str">
        <f t="shared" si="5"/>
        <v>F1-79</v>
      </c>
      <c r="D166" t="s">
        <v>220</v>
      </c>
      <c r="E166" t="s">
        <v>183</v>
      </c>
      <c r="F166" t="s">
        <v>184</v>
      </c>
      <c r="G166" t="s">
        <v>185</v>
      </c>
      <c r="H166">
        <v>49.233759999999997</v>
      </c>
      <c r="I166">
        <v>3.31E-3</v>
      </c>
      <c r="J166">
        <v>215.422</v>
      </c>
      <c r="K166">
        <v>0.02</v>
      </c>
      <c r="L166">
        <v>215.4</v>
      </c>
      <c r="M166" t="s">
        <v>214</v>
      </c>
    </row>
    <row r="167" spans="1:13" x14ac:dyDescent="0.2">
      <c r="A167" t="s">
        <v>311</v>
      </c>
      <c r="B167" t="s">
        <v>312</v>
      </c>
      <c r="C167" s="5" t="str">
        <f t="shared" si="5"/>
        <v>F2-79</v>
      </c>
      <c r="D167" t="s">
        <v>220</v>
      </c>
      <c r="E167" t="s">
        <v>183</v>
      </c>
      <c r="F167" t="s">
        <v>184</v>
      </c>
      <c r="G167" t="s">
        <v>185</v>
      </c>
      <c r="H167">
        <v>48.817950000000003</v>
      </c>
      <c r="I167">
        <v>3.9399999999999999E-3</v>
      </c>
      <c r="J167">
        <v>213.64</v>
      </c>
      <c r="K167">
        <v>2.4E-2</v>
      </c>
      <c r="L167">
        <v>213.6</v>
      </c>
      <c r="M167" t="s">
        <v>214</v>
      </c>
    </row>
    <row r="168" spans="1:13" x14ac:dyDescent="0.2">
      <c r="A168" t="s">
        <v>313</v>
      </c>
      <c r="B168" t="s">
        <v>314</v>
      </c>
      <c r="C168" s="5" t="str">
        <f t="shared" si="5"/>
        <v>F3-79</v>
      </c>
      <c r="D168" t="s">
        <v>220</v>
      </c>
      <c r="E168" t="s">
        <v>183</v>
      </c>
      <c r="F168" t="s">
        <v>184</v>
      </c>
      <c r="G168" t="s">
        <v>185</v>
      </c>
      <c r="H168">
        <v>51.497109999999999</v>
      </c>
      <c r="I168">
        <v>3.8999999999999998E-3</v>
      </c>
      <c r="J168">
        <v>225.11199999999999</v>
      </c>
      <c r="K168">
        <v>2.3E-2</v>
      </c>
      <c r="L168">
        <v>225.1</v>
      </c>
      <c r="M168" t="s">
        <v>214</v>
      </c>
    </row>
    <row r="169" spans="1:13" x14ac:dyDescent="0.2">
      <c r="A169" t="s">
        <v>315</v>
      </c>
      <c r="B169" t="s">
        <v>316</v>
      </c>
      <c r="C169" s="5" t="str">
        <f t="shared" si="5"/>
        <v>F4-79</v>
      </c>
      <c r="D169" t="s">
        <v>220</v>
      </c>
      <c r="E169" t="s">
        <v>183</v>
      </c>
      <c r="F169" t="s">
        <v>184</v>
      </c>
      <c r="G169" t="s">
        <v>185</v>
      </c>
      <c r="H169">
        <v>50.454770000000003</v>
      </c>
      <c r="I169">
        <v>9.9500000000000005E-3</v>
      </c>
      <c r="J169">
        <v>220.65199999999999</v>
      </c>
      <c r="K169">
        <v>0.06</v>
      </c>
      <c r="L169">
        <v>220.7</v>
      </c>
      <c r="M169" t="s">
        <v>214</v>
      </c>
    </row>
    <row r="170" spans="1:13" x14ac:dyDescent="0.2">
      <c r="A170" t="s">
        <v>317</v>
      </c>
      <c r="B170" t="s">
        <v>318</v>
      </c>
      <c r="C170" s="5" t="str">
        <f t="shared" si="5"/>
        <v>F1-82</v>
      </c>
      <c r="D170" t="s">
        <v>220</v>
      </c>
      <c r="E170" t="s">
        <v>183</v>
      </c>
      <c r="F170" t="s">
        <v>184</v>
      </c>
      <c r="G170" t="s">
        <v>185</v>
      </c>
      <c r="H170">
        <v>48.038350000000001</v>
      </c>
      <c r="I170">
        <v>2.6159999999999999E-2</v>
      </c>
      <c r="J170">
        <v>210.298</v>
      </c>
      <c r="K170">
        <v>0.157</v>
      </c>
      <c r="L170">
        <v>210.3</v>
      </c>
      <c r="M170" t="s">
        <v>214</v>
      </c>
    </row>
    <row r="171" spans="1:13" x14ac:dyDescent="0.2">
      <c r="A171" t="s">
        <v>319</v>
      </c>
      <c r="B171" t="s">
        <v>320</v>
      </c>
      <c r="C171" s="5" t="str">
        <f t="shared" si="5"/>
        <v>F2-82</v>
      </c>
      <c r="D171" t="s">
        <v>220</v>
      </c>
      <c r="E171" t="s">
        <v>183</v>
      </c>
      <c r="F171" t="s">
        <v>184</v>
      </c>
      <c r="G171" t="s">
        <v>185</v>
      </c>
      <c r="H171">
        <v>48.905380000000001</v>
      </c>
      <c r="I171">
        <v>4.7000000000000002E-3</v>
      </c>
      <c r="J171">
        <v>214.01499999999999</v>
      </c>
      <c r="K171">
        <v>2.8000000000000001E-2</v>
      </c>
      <c r="L171">
        <v>214</v>
      </c>
      <c r="M171" t="s">
        <v>214</v>
      </c>
    </row>
    <row r="172" spans="1:13" x14ac:dyDescent="0.2">
      <c r="A172" t="s">
        <v>321</v>
      </c>
      <c r="B172" t="s">
        <v>322</v>
      </c>
      <c r="C172" s="5" t="str">
        <f t="shared" si="5"/>
        <v>F3-82</v>
      </c>
      <c r="D172" t="s">
        <v>220</v>
      </c>
      <c r="E172" t="s">
        <v>183</v>
      </c>
      <c r="F172" t="s">
        <v>184</v>
      </c>
      <c r="G172" t="s">
        <v>185</v>
      </c>
      <c r="H172">
        <v>50.353490000000001</v>
      </c>
      <c r="I172">
        <v>7.7499999999999999E-3</v>
      </c>
      <c r="J172">
        <v>220.21799999999999</v>
      </c>
      <c r="K172">
        <v>4.5999999999999999E-2</v>
      </c>
      <c r="L172">
        <v>220.2</v>
      </c>
      <c r="M172" t="s">
        <v>214</v>
      </c>
    </row>
    <row r="173" spans="1:13" x14ac:dyDescent="0.2">
      <c r="A173" t="s">
        <v>323</v>
      </c>
      <c r="B173" t="s">
        <v>324</v>
      </c>
      <c r="C173" s="5" t="str">
        <f t="shared" si="5"/>
        <v>F4-82</v>
      </c>
      <c r="D173" t="s">
        <v>220</v>
      </c>
      <c r="E173" t="s">
        <v>183</v>
      </c>
      <c r="F173" t="s">
        <v>184</v>
      </c>
      <c r="G173" t="s">
        <v>185</v>
      </c>
      <c r="H173">
        <v>50.506250000000001</v>
      </c>
      <c r="I173">
        <v>4.4000000000000003E-3</v>
      </c>
      <c r="J173">
        <v>220.87200000000001</v>
      </c>
      <c r="K173">
        <v>2.5999999999999999E-2</v>
      </c>
      <c r="L173">
        <v>220.9</v>
      </c>
      <c r="M173" t="s">
        <v>214</v>
      </c>
    </row>
    <row r="174" spans="1:13" x14ac:dyDescent="0.2">
      <c r="A174" t="s">
        <v>325</v>
      </c>
      <c r="B174" t="s">
        <v>326</v>
      </c>
      <c r="C174" s="5" t="str">
        <f t="shared" si="5"/>
        <v>F1-83</v>
      </c>
      <c r="D174" t="s">
        <v>220</v>
      </c>
      <c r="E174" t="s">
        <v>183</v>
      </c>
      <c r="F174" t="s">
        <v>184</v>
      </c>
      <c r="G174" t="s">
        <v>185</v>
      </c>
      <c r="H174">
        <v>49.432360000000003</v>
      </c>
      <c r="I174">
        <v>4.9199999999999999E-3</v>
      </c>
      <c r="J174">
        <v>216.273</v>
      </c>
      <c r="K174">
        <v>2.9000000000000001E-2</v>
      </c>
      <c r="L174">
        <v>216.3</v>
      </c>
      <c r="M174" t="s">
        <v>214</v>
      </c>
    </row>
    <row r="175" spans="1:13" x14ac:dyDescent="0.2">
      <c r="A175" t="s">
        <v>327</v>
      </c>
      <c r="B175" t="s">
        <v>328</v>
      </c>
      <c r="C175" s="5" t="str">
        <f t="shared" si="5"/>
        <v>F2-83</v>
      </c>
      <c r="D175" t="s">
        <v>220</v>
      </c>
      <c r="E175" t="s">
        <v>183</v>
      </c>
      <c r="F175" t="s">
        <v>184</v>
      </c>
      <c r="G175" t="s">
        <v>185</v>
      </c>
      <c r="H175">
        <v>51.236170000000001</v>
      </c>
      <c r="I175">
        <v>1.2269000000000001</v>
      </c>
      <c r="J175">
        <v>223.99600000000001</v>
      </c>
      <c r="K175">
        <v>7.3570000000000002</v>
      </c>
      <c r="L175">
        <v>224</v>
      </c>
      <c r="M175">
        <v>7.4</v>
      </c>
    </row>
    <row r="176" spans="1:13" x14ac:dyDescent="0.2">
      <c r="A176" t="s">
        <v>329</v>
      </c>
      <c r="B176" t="s">
        <v>330</v>
      </c>
      <c r="C176" s="5" t="str">
        <f t="shared" si="5"/>
        <v>F3-83</v>
      </c>
      <c r="D176" t="s">
        <v>220</v>
      </c>
      <c r="E176" t="s">
        <v>183</v>
      </c>
      <c r="F176" t="s">
        <v>184</v>
      </c>
      <c r="G176" t="s">
        <v>185</v>
      </c>
      <c r="H176">
        <v>52.304000000000002</v>
      </c>
      <c r="I176">
        <v>0.11219</v>
      </c>
      <c r="J176">
        <v>228.56299999999999</v>
      </c>
      <c r="K176">
        <v>0.67300000000000004</v>
      </c>
      <c r="L176">
        <v>228.6</v>
      </c>
      <c r="M176" t="s">
        <v>214</v>
      </c>
    </row>
    <row r="177" spans="1:13" x14ac:dyDescent="0.2">
      <c r="A177" t="s">
        <v>331</v>
      </c>
      <c r="B177" t="s">
        <v>332</v>
      </c>
      <c r="C177" s="5" t="str">
        <f t="shared" si="5"/>
        <v>F4-83</v>
      </c>
      <c r="D177" t="s">
        <v>220</v>
      </c>
      <c r="E177" t="s">
        <v>183</v>
      </c>
      <c r="F177" t="s">
        <v>184</v>
      </c>
      <c r="G177" t="s">
        <v>185</v>
      </c>
      <c r="H177">
        <v>51.63503</v>
      </c>
      <c r="I177">
        <v>0.16814999999999999</v>
      </c>
      <c r="J177">
        <v>225.702</v>
      </c>
      <c r="K177">
        <v>1.008</v>
      </c>
      <c r="L177">
        <v>225.7</v>
      </c>
      <c r="M177" t="s">
        <v>214</v>
      </c>
    </row>
    <row r="178" spans="1:13" x14ac:dyDescent="0.2">
      <c r="A178" t="s">
        <v>333</v>
      </c>
      <c r="B178" t="s">
        <v>334</v>
      </c>
      <c r="C178" s="5" t="str">
        <f t="shared" si="5"/>
        <v>F1-84</v>
      </c>
      <c r="D178" t="s">
        <v>220</v>
      </c>
      <c r="E178" t="s">
        <v>183</v>
      </c>
      <c r="F178" t="s">
        <v>184</v>
      </c>
      <c r="G178" t="s">
        <v>185</v>
      </c>
      <c r="H178">
        <v>52.063029999999998</v>
      </c>
      <c r="I178">
        <v>1.3192200000000001</v>
      </c>
      <c r="J178">
        <v>227.53200000000001</v>
      </c>
      <c r="K178">
        <v>7.9109999999999996</v>
      </c>
      <c r="L178">
        <v>227.5</v>
      </c>
      <c r="M178">
        <v>7.9</v>
      </c>
    </row>
    <row r="179" spans="1:13" x14ac:dyDescent="0.2">
      <c r="A179" t="s">
        <v>335</v>
      </c>
      <c r="B179" t="s">
        <v>336</v>
      </c>
      <c r="C179" s="5" t="str">
        <f t="shared" si="5"/>
        <v>F2-84</v>
      </c>
      <c r="D179" t="s">
        <v>220</v>
      </c>
      <c r="E179" t="s">
        <v>183</v>
      </c>
      <c r="F179" t="s">
        <v>184</v>
      </c>
      <c r="G179" t="s">
        <v>185</v>
      </c>
      <c r="H179">
        <v>52.918819999999997</v>
      </c>
      <c r="I179">
        <v>6.5386699999999998</v>
      </c>
      <c r="J179">
        <v>231.19</v>
      </c>
      <c r="K179">
        <v>39.21</v>
      </c>
      <c r="L179">
        <v>231.2</v>
      </c>
      <c r="M179">
        <v>39.200000000000003</v>
      </c>
    </row>
    <row r="180" spans="1:13" x14ac:dyDescent="0.2">
      <c r="A180" t="s">
        <v>337</v>
      </c>
      <c r="B180" t="s">
        <v>338</v>
      </c>
      <c r="C180" s="5" t="str">
        <f t="shared" si="5"/>
        <v>F3-84</v>
      </c>
      <c r="D180" t="s">
        <v>220</v>
      </c>
      <c r="E180" t="s">
        <v>183</v>
      </c>
      <c r="F180" t="s">
        <v>184</v>
      </c>
      <c r="G180" t="s">
        <v>185</v>
      </c>
      <c r="H180">
        <v>52.805610000000001</v>
      </c>
      <c r="I180">
        <v>5.4898999999999996</v>
      </c>
      <c r="J180">
        <v>230.70699999999999</v>
      </c>
      <c r="K180">
        <v>32.920999999999999</v>
      </c>
      <c r="L180">
        <v>230.7</v>
      </c>
      <c r="M180">
        <v>32.9</v>
      </c>
    </row>
    <row r="181" spans="1:13" x14ac:dyDescent="0.2">
      <c r="A181" t="s">
        <v>339</v>
      </c>
      <c r="B181" t="s">
        <v>340</v>
      </c>
      <c r="C181" s="5" t="str">
        <f t="shared" si="5"/>
        <v>F4-84</v>
      </c>
      <c r="D181" t="s">
        <v>220</v>
      </c>
      <c r="E181" t="s">
        <v>183</v>
      </c>
      <c r="F181" t="s">
        <v>184</v>
      </c>
      <c r="G181" t="s">
        <v>185</v>
      </c>
      <c r="H181">
        <v>54.372129999999999</v>
      </c>
      <c r="I181">
        <v>4.8114400000000002</v>
      </c>
      <c r="J181">
        <v>237.39699999999999</v>
      </c>
      <c r="K181">
        <v>28.853000000000002</v>
      </c>
      <c r="L181">
        <v>237.4</v>
      </c>
      <c r="M181">
        <v>28.9</v>
      </c>
    </row>
    <row r="182" spans="1:13" x14ac:dyDescent="0.2">
      <c r="A182" t="s">
        <v>341</v>
      </c>
      <c r="B182" t="s">
        <v>342</v>
      </c>
      <c r="C182" s="5" t="str">
        <f t="shared" si="5"/>
        <v>F1-86</v>
      </c>
      <c r="D182" t="s">
        <v>220</v>
      </c>
      <c r="E182" t="s">
        <v>183</v>
      </c>
      <c r="F182" t="s">
        <v>184</v>
      </c>
      <c r="G182" t="s">
        <v>185</v>
      </c>
      <c r="H182">
        <v>55.361890000000002</v>
      </c>
      <c r="I182">
        <v>1.5682</v>
      </c>
      <c r="J182">
        <v>241.62</v>
      </c>
      <c r="K182">
        <v>9.4039999999999999</v>
      </c>
      <c r="L182">
        <v>241.6</v>
      </c>
      <c r="M182">
        <v>9.4</v>
      </c>
    </row>
    <row r="183" spans="1:13" x14ac:dyDescent="0.2">
      <c r="A183" t="s">
        <v>343</v>
      </c>
      <c r="B183" t="s">
        <v>344</v>
      </c>
      <c r="C183" s="5" t="str">
        <f t="shared" si="5"/>
        <v>F2-86</v>
      </c>
      <c r="D183" t="s">
        <v>220</v>
      </c>
      <c r="E183" t="s">
        <v>183</v>
      </c>
      <c r="F183" t="s">
        <v>184</v>
      </c>
      <c r="G183" t="s">
        <v>185</v>
      </c>
      <c r="H183">
        <v>54.587670000000003</v>
      </c>
      <c r="I183">
        <v>0.71301000000000003</v>
      </c>
      <c r="J183">
        <v>238.31700000000001</v>
      </c>
      <c r="K183">
        <v>4.2759999999999998</v>
      </c>
      <c r="L183">
        <v>238.3</v>
      </c>
      <c r="M183">
        <v>5</v>
      </c>
    </row>
    <row r="184" spans="1:13" x14ac:dyDescent="0.2">
      <c r="A184" t="s">
        <v>345</v>
      </c>
      <c r="B184" t="s">
        <v>346</v>
      </c>
      <c r="C184" s="5" t="str">
        <f t="shared" si="5"/>
        <v>F3-86</v>
      </c>
      <c r="D184" t="s">
        <v>220</v>
      </c>
      <c r="E184" t="s">
        <v>183</v>
      </c>
      <c r="F184" t="s">
        <v>184</v>
      </c>
      <c r="G184" t="s">
        <v>185</v>
      </c>
      <c r="H184">
        <v>54.002659999999999</v>
      </c>
      <c r="I184">
        <v>7.8273400000000004</v>
      </c>
      <c r="J184">
        <v>235.82</v>
      </c>
      <c r="K184">
        <v>46.938000000000002</v>
      </c>
      <c r="L184">
        <v>235.8</v>
      </c>
      <c r="M184">
        <v>46.9</v>
      </c>
    </row>
    <row r="185" spans="1:13" x14ac:dyDescent="0.2">
      <c r="A185" t="s">
        <v>347</v>
      </c>
      <c r="B185" t="s">
        <v>348</v>
      </c>
      <c r="C185" s="5" t="str">
        <f t="shared" si="5"/>
        <v>F4-86</v>
      </c>
      <c r="D185" t="s">
        <v>220</v>
      </c>
      <c r="E185" t="s">
        <v>183</v>
      </c>
      <c r="F185" t="s">
        <v>184</v>
      </c>
      <c r="G185" t="s">
        <v>185</v>
      </c>
      <c r="H185">
        <v>54.611930000000001</v>
      </c>
      <c r="I185">
        <v>2.7601900000000001</v>
      </c>
      <c r="J185">
        <v>238.42099999999999</v>
      </c>
      <c r="K185">
        <v>16.552</v>
      </c>
      <c r="L185">
        <v>238.4</v>
      </c>
      <c r="M185">
        <v>16.600000000000001</v>
      </c>
    </row>
    <row r="186" spans="1:13" x14ac:dyDescent="0.2">
      <c r="A186" t="s">
        <v>349</v>
      </c>
      <c r="B186" t="s">
        <v>350</v>
      </c>
      <c r="C186" s="5" t="str">
        <f t="shared" si="5"/>
        <v>F1-87</v>
      </c>
      <c r="D186" t="s">
        <v>220</v>
      </c>
      <c r="E186" t="s">
        <v>183</v>
      </c>
      <c r="F186" t="s">
        <v>184</v>
      </c>
      <c r="G186" t="s">
        <v>185</v>
      </c>
      <c r="H186">
        <v>54.574840000000002</v>
      </c>
      <c r="I186">
        <v>0.13952999999999999</v>
      </c>
      <c r="J186">
        <v>238.262</v>
      </c>
      <c r="K186">
        <v>0.83699999999999997</v>
      </c>
      <c r="L186">
        <v>238.3</v>
      </c>
      <c r="M186" t="s">
        <v>214</v>
      </c>
    </row>
    <row r="187" spans="1:13" x14ac:dyDescent="0.2">
      <c r="A187" t="s">
        <v>351</v>
      </c>
      <c r="B187" t="s">
        <v>352</v>
      </c>
      <c r="C187" s="5" t="str">
        <f t="shared" si="5"/>
        <v>F2-87</v>
      </c>
      <c r="D187" t="s">
        <v>220</v>
      </c>
      <c r="E187" t="s">
        <v>183</v>
      </c>
      <c r="F187" t="s">
        <v>184</v>
      </c>
      <c r="G187" t="s">
        <v>185</v>
      </c>
      <c r="H187">
        <v>54.103740000000002</v>
      </c>
      <c r="I187">
        <v>2.6290000000000001E-2</v>
      </c>
      <c r="J187">
        <v>236.251</v>
      </c>
      <c r="K187">
        <v>0.158</v>
      </c>
      <c r="L187">
        <v>236.3</v>
      </c>
      <c r="M187" t="s">
        <v>214</v>
      </c>
    </row>
    <row r="188" spans="1:13" x14ac:dyDescent="0.2">
      <c r="A188" t="s">
        <v>353</v>
      </c>
      <c r="B188" t="s">
        <v>354</v>
      </c>
      <c r="C188" s="5" t="str">
        <f t="shared" si="5"/>
        <v>F3-87</v>
      </c>
      <c r="D188" t="s">
        <v>220</v>
      </c>
      <c r="E188" t="s">
        <v>183</v>
      </c>
      <c r="F188" t="s">
        <v>184</v>
      </c>
      <c r="G188" t="s">
        <v>185</v>
      </c>
      <c r="H188">
        <v>54.022379999999998</v>
      </c>
      <c r="I188">
        <v>1.9859100000000001</v>
      </c>
      <c r="J188">
        <v>235.904</v>
      </c>
      <c r="K188">
        <v>11.909000000000001</v>
      </c>
      <c r="L188">
        <v>235.9</v>
      </c>
      <c r="M188">
        <v>11.9</v>
      </c>
    </row>
    <row r="189" spans="1:13" x14ac:dyDescent="0.2">
      <c r="A189" t="s">
        <v>355</v>
      </c>
      <c r="B189" t="s">
        <v>356</v>
      </c>
      <c r="C189" s="5" t="str">
        <f t="shared" si="5"/>
        <v>F4-87</v>
      </c>
      <c r="D189" t="s">
        <v>220</v>
      </c>
      <c r="E189" t="s">
        <v>183</v>
      </c>
      <c r="F189" t="s">
        <v>184</v>
      </c>
      <c r="G189" t="s">
        <v>185</v>
      </c>
      <c r="H189">
        <v>54.355330000000002</v>
      </c>
      <c r="I189">
        <v>3.2349999999999997E-2</v>
      </c>
      <c r="J189">
        <v>237.32499999999999</v>
      </c>
      <c r="K189">
        <v>0.19400000000000001</v>
      </c>
      <c r="L189">
        <v>237.3</v>
      </c>
      <c r="M189" t="s">
        <v>214</v>
      </c>
    </row>
    <row r="190" spans="1:13" x14ac:dyDescent="0.2">
      <c r="A190" t="s">
        <v>357</v>
      </c>
      <c r="B190" t="s">
        <v>358</v>
      </c>
      <c r="C190" s="5" t="str">
        <f t="shared" si="5"/>
        <v>F1-89</v>
      </c>
      <c r="D190" t="s">
        <v>220</v>
      </c>
      <c r="E190" t="s">
        <v>183</v>
      </c>
      <c r="F190" t="s">
        <v>184</v>
      </c>
      <c r="G190" t="s">
        <v>185</v>
      </c>
      <c r="H190">
        <v>53.186959999999999</v>
      </c>
      <c r="I190">
        <v>7.62E-3</v>
      </c>
      <c r="J190">
        <v>232.33600000000001</v>
      </c>
      <c r="K190">
        <v>4.5999999999999999E-2</v>
      </c>
      <c r="L190">
        <v>232.3</v>
      </c>
      <c r="M190" t="s">
        <v>214</v>
      </c>
    </row>
    <row r="191" spans="1:13" x14ac:dyDescent="0.2">
      <c r="A191" t="s">
        <v>359</v>
      </c>
      <c r="B191" t="s">
        <v>360</v>
      </c>
      <c r="C191" s="5" t="str">
        <f t="shared" si="5"/>
        <v>F2-89</v>
      </c>
      <c r="D191" t="s">
        <v>220</v>
      </c>
      <c r="E191" t="s">
        <v>183</v>
      </c>
      <c r="F191" t="s">
        <v>184</v>
      </c>
      <c r="G191" t="s">
        <v>185</v>
      </c>
      <c r="H191">
        <v>52.968870000000003</v>
      </c>
      <c r="I191">
        <v>9.3600000000000003E-3</v>
      </c>
      <c r="J191">
        <v>231.404</v>
      </c>
      <c r="K191">
        <v>5.6000000000000001E-2</v>
      </c>
      <c r="L191">
        <v>231.4</v>
      </c>
      <c r="M191" t="s">
        <v>214</v>
      </c>
    </row>
    <row r="192" spans="1:13" x14ac:dyDescent="0.2">
      <c r="A192" t="s">
        <v>361</v>
      </c>
      <c r="B192" t="s">
        <v>362</v>
      </c>
      <c r="C192" s="5" t="str">
        <f t="shared" si="5"/>
        <v>F3-89</v>
      </c>
      <c r="D192" t="s">
        <v>220</v>
      </c>
      <c r="E192" t="s">
        <v>183</v>
      </c>
      <c r="F192" t="s">
        <v>184</v>
      </c>
      <c r="G192" t="s">
        <v>185</v>
      </c>
      <c r="H192">
        <v>54.365659999999998</v>
      </c>
      <c r="I192">
        <v>3.65E-3</v>
      </c>
      <c r="J192">
        <v>237.37</v>
      </c>
      <c r="K192">
        <v>2.1999999999999999E-2</v>
      </c>
      <c r="L192">
        <v>237.4</v>
      </c>
      <c r="M192" t="s">
        <v>214</v>
      </c>
    </row>
    <row r="193" spans="1:13" x14ac:dyDescent="0.2">
      <c r="A193" t="s">
        <v>363</v>
      </c>
      <c r="B193" t="s">
        <v>364</v>
      </c>
      <c r="C193" s="5" t="str">
        <f t="shared" si="5"/>
        <v>F4-89</v>
      </c>
      <c r="D193" t="s">
        <v>220</v>
      </c>
      <c r="E193" t="s">
        <v>183</v>
      </c>
      <c r="F193" t="s">
        <v>184</v>
      </c>
      <c r="G193" t="s">
        <v>185</v>
      </c>
      <c r="H193">
        <v>54.316589999999998</v>
      </c>
      <c r="I193">
        <v>4.3299999999999996E-3</v>
      </c>
      <c r="J193">
        <v>237.16</v>
      </c>
      <c r="K193">
        <v>2.5999999999999999E-2</v>
      </c>
      <c r="L193">
        <v>237.2</v>
      </c>
      <c r="M193" t="s">
        <v>214</v>
      </c>
    </row>
    <row r="194" spans="1:13" x14ac:dyDescent="0.2">
      <c r="A194" t="s">
        <v>365</v>
      </c>
      <c r="B194" t="s">
        <v>366</v>
      </c>
      <c r="C194" s="5" t="str">
        <f t="shared" si="5"/>
        <v>F1-91</v>
      </c>
      <c r="D194" t="s">
        <v>220</v>
      </c>
      <c r="E194" t="s">
        <v>183</v>
      </c>
      <c r="F194" t="s">
        <v>184</v>
      </c>
      <c r="G194" t="s">
        <v>185</v>
      </c>
      <c r="H194">
        <v>53.914879999999997</v>
      </c>
      <c r="I194">
        <v>7.6899999999999998E-3</v>
      </c>
      <c r="J194">
        <v>235.44499999999999</v>
      </c>
      <c r="K194">
        <v>4.5999999999999999E-2</v>
      </c>
      <c r="L194">
        <v>235.4</v>
      </c>
      <c r="M194" t="s">
        <v>214</v>
      </c>
    </row>
    <row r="195" spans="1:13" x14ac:dyDescent="0.2">
      <c r="A195" t="s">
        <v>367</v>
      </c>
      <c r="B195" t="s">
        <v>368</v>
      </c>
      <c r="C195" s="5" t="str">
        <f t="shared" ref="C195:C221" si="6">MID(B195,5,5)</f>
        <v>F2-91</v>
      </c>
      <c r="D195" t="s">
        <v>220</v>
      </c>
      <c r="E195" t="s">
        <v>183</v>
      </c>
      <c r="F195" t="s">
        <v>184</v>
      </c>
      <c r="G195" t="s">
        <v>185</v>
      </c>
      <c r="H195">
        <v>53.193730000000002</v>
      </c>
      <c r="I195">
        <v>1.013E-2</v>
      </c>
      <c r="J195">
        <v>232.36500000000001</v>
      </c>
      <c r="K195">
        <v>6.0999999999999999E-2</v>
      </c>
      <c r="L195">
        <v>232.4</v>
      </c>
      <c r="M195" t="s">
        <v>214</v>
      </c>
    </row>
    <row r="196" spans="1:13" x14ac:dyDescent="0.2">
      <c r="A196" t="s">
        <v>369</v>
      </c>
      <c r="B196" t="s">
        <v>370</v>
      </c>
      <c r="C196" s="5" t="str">
        <f t="shared" si="6"/>
        <v>F3-91</v>
      </c>
      <c r="D196" t="s">
        <v>220</v>
      </c>
      <c r="E196" t="s">
        <v>183</v>
      </c>
      <c r="F196" t="s">
        <v>184</v>
      </c>
      <c r="G196" t="s">
        <v>185</v>
      </c>
      <c r="H196">
        <v>54.54598</v>
      </c>
      <c r="I196">
        <v>7.8700000000000003E-3</v>
      </c>
      <c r="J196">
        <v>238.13900000000001</v>
      </c>
      <c r="K196">
        <v>4.7E-2</v>
      </c>
      <c r="L196">
        <v>238.1</v>
      </c>
      <c r="M196" t="s">
        <v>214</v>
      </c>
    </row>
    <row r="197" spans="1:13" x14ac:dyDescent="0.2">
      <c r="A197" t="s">
        <v>371</v>
      </c>
      <c r="B197" t="s">
        <v>372</v>
      </c>
      <c r="C197" s="5" t="str">
        <f t="shared" si="6"/>
        <v>F4-91</v>
      </c>
      <c r="D197" t="s">
        <v>220</v>
      </c>
      <c r="E197" t="s">
        <v>183</v>
      </c>
      <c r="F197" t="s">
        <v>184</v>
      </c>
      <c r="G197" t="s">
        <v>185</v>
      </c>
      <c r="H197">
        <v>53.734220000000001</v>
      </c>
      <c r="I197">
        <v>6.2500000000000003E-3</v>
      </c>
      <c r="J197">
        <v>234.67400000000001</v>
      </c>
      <c r="K197">
        <v>3.6999999999999998E-2</v>
      </c>
      <c r="L197">
        <v>234.7</v>
      </c>
      <c r="M197" t="s">
        <v>214</v>
      </c>
    </row>
    <row r="198" spans="1:13" x14ac:dyDescent="0.2">
      <c r="A198" t="s">
        <v>373</v>
      </c>
      <c r="B198" t="s">
        <v>374</v>
      </c>
      <c r="C198" s="5" t="str">
        <f t="shared" si="6"/>
        <v>F1-92</v>
      </c>
      <c r="D198" t="s">
        <v>220</v>
      </c>
      <c r="E198" t="s">
        <v>183</v>
      </c>
      <c r="F198" t="s">
        <v>184</v>
      </c>
      <c r="G198" t="s">
        <v>185</v>
      </c>
      <c r="H198">
        <v>53.652259999999998</v>
      </c>
      <c r="I198">
        <v>7.3800000000000003E-3</v>
      </c>
      <c r="J198">
        <v>234.32400000000001</v>
      </c>
      <c r="K198">
        <v>4.3999999999999997E-2</v>
      </c>
      <c r="L198">
        <v>234.3</v>
      </c>
      <c r="M198" t="s">
        <v>214</v>
      </c>
    </row>
    <row r="199" spans="1:13" x14ac:dyDescent="0.2">
      <c r="A199" t="s">
        <v>375</v>
      </c>
      <c r="B199" t="s">
        <v>376</v>
      </c>
      <c r="C199" s="5" t="str">
        <f t="shared" si="6"/>
        <v>F2-92</v>
      </c>
      <c r="D199" t="s">
        <v>220</v>
      </c>
      <c r="E199" t="s">
        <v>183</v>
      </c>
      <c r="F199" t="s">
        <v>184</v>
      </c>
      <c r="G199" t="s">
        <v>185</v>
      </c>
      <c r="H199">
        <v>52.859780000000001</v>
      </c>
      <c r="I199">
        <v>1.0410000000000001E-2</v>
      </c>
      <c r="J199">
        <v>230.93799999999999</v>
      </c>
      <c r="K199">
        <v>6.2E-2</v>
      </c>
      <c r="L199">
        <v>230.9</v>
      </c>
      <c r="M199" t="s">
        <v>214</v>
      </c>
    </row>
    <row r="200" spans="1:13" x14ac:dyDescent="0.2">
      <c r="A200" t="s">
        <v>377</v>
      </c>
      <c r="B200" t="s">
        <v>378</v>
      </c>
      <c r="C200" s="5" t="str">
        <f t="shared" si="6"/>
        <v>F3-92</v>
      </c>
      <c r="D200" t="s">
        <v>220</v>
      </c>
      <c r="E200" t="s">
        <v>183</v>
      </c>
      <c r="F200" t="s">
        <v>184</v>
      </c>
      <c r="G200" t="s">
        <v>185</v>
      </c>
      <c r="H200">
        <v>53.552039999999998</v>
      </c>
      <c r="I200">
        <v>4.4900000000000001E-3</v>
      </c>
      <c r="J200">
        <v>233.89599999999999</v>
      </c>
      <c r="K200">
        <v>2.7E-2</v>
      </c>
      <c r="L200">
        <v>233.9</v>
      </c>
      <c r="M200" t="s">
        <v>214</v>
      </c>
    </row>
    <row r="201" spans="1:13" x14ac:dyDescent="0.2">
      <c r="A201" t="s">
        <v>379</v>
      </c>
      <c r="B201" t="s">
        <v>380</v>
      </c>
      <c r="C201" s="5" t="str">
        <f t="shared" si="6"/>
        <v>F4-92</v>
      </c>
      <c r="D201" t="s">
        <v>220</v>
      </c>
      <c r="E201" t="s">
        <v>183</v>
      </c>
      <c r="F201" t="s">
        <v>184</v>
      </c>
      <c r="G201" t="s">
        <v>185</v>
      </c>
      <c r="H201">
        <v>54.792200000000001</v>
      </c>
      <c r="I201">
        <v>5.7999999999999996E-3</v>
      </c>
      <c r="J201">
        <v>239.19</v>
      </c>
      <c r="K201">
        <v>3.5000000000000003E-2</v>
      </c>
      <c r="L201">
        <v>239.2</v>
      </c>
      <c r="M201" t="s">
        <v>214</v>
      </c>
    </row>
    <row r="202" spans="1:13" x14ac:dyDescent="0.2">
      <c r="A202" t="s">
        <v>381</v>
      </c>
      <c r="B202" t="s">
        <v>382</v>
      </c>
      <c r="C202" s="5" t="str">
        <f t="shared" si="6"/>
        <v>F1-95</v>
      </c>
      <c r="D202" t="s">
        <v>220</v>
      </c>
      <c r="E202" t="s">
        <v>183</v>
      </c>
      <c r="F202" t="s">
        <v>184</v>
      </c>
      <c r="G202" t="s">
        <v>185</v>
      </c>
      <c r="H202">
        <v>53.233240000000002</v>
      </c>
      <c r="I202">
        <v>1.6420000000000001E-2</v>
      </c>
      <c r="J202">
        <v>232.53399999999999</v>
      </c>
      <c r="K202">
        <v>9.8000000000000004E-2</v>
      </c>
      <c r="L202">
        <v>232.5</v>
      </c>
      <c r="M202" t="s">
        <v>214</v>
      </c>
    </row>
    <row r="203" spans="1:13" x14ac:dyDescent="0.2">
      <c r="A203" t="s">
        <v>383</v>
      </c>
      <c r="B203" t="s">
        <v>384</v>
      </c>
      <c r="C203" s="5" t="str">
        <f t="shared" si="6"/>
        <v>F2-95</v>
      </c>
      <c r="D203" t="s">
        <v>220</v>
      </c>
      <c r="E203" t="s">
        <v>183</v>
      </c>
      <c r="F203" t="s">
        <v>184</v>
      </c>
      <c r="G203" t="s">
        <v>185</v>
      </c>
      <c r="H203">
        <v>52.366900000000001</v>
      </c>
      <c r="I203">
        <v>7.7200000000000003E-3</v>
      </c>
      <c r="J203">
        <v>228.83099999999999</v>
      </c>
      <c r="K203">
        <v>4.5999999999999999E-2</v>
      </c>
      <c r="L203">
        <v>228.8</v>
      </c>
      <c r="M203" t="s">
        <v>214</v>
      </c>
    </row>
    <row r="204" spans="1:13" x14ac:dyDescent="0.2">
      <c r="A204" t="s">
        <v>385</v>
      </c>
      <c r="B204" t="s">
        <v>386</v>
      </c>
      <c r="C204" s="5" t="str">
        <f t="shared" si="6"/>
        <v>F3-95</v>
      </c>
      <c r="D204" t="s">
        <v>220</v>
      </c>
      <c r="E204" t="s">
        <v>183</v>
      </c>
      <c r="F204" t="s">
        <v>184</v>
      </c>
      <c r="G204" t="s">
        <v>185</v>
      </c>
      <c r="H204">
        <v>54.272970000000001</v>
      </c>
      <c r="I204">
        <v>5.2199999999999998E-3</v>
      </c>
      <c r="J204">
        <v>236.97399999999999</v>
      </c>
      <c r="K204">
        <v>3.1E-2</v>
      </c>
      <c r="L204">
        <v>237</v>
      </c>
      <c r="M204" t="s">
        <v>214</v>
      </c>
    </row>
    <row r="205" spans="1:13" x14ac:dyDescent="0.2">
      <c r="A205" t="s">
        <v>387</v>
      </c>
      <c r="B205" t="s">
        <v>388</v>
      </c>
      <c r="C205" s="5" t="str">
        <f t="shared" si="6"/>
        <v>F4-95</v>
      </c>
      <c r="D205" t="s">
        <v>220</v>
      </c>
      <c r="E205" t="s">
        <v>183</v>
      </c>
      <c r="F205" t="s">
        <v>184</v>
      </c>
      <c r="G205" t="s">
        <v>185</v>
      </c>
      <c r="H205">
        <v>55.212479999999999</v>
      </c>
      <c r="I205">
        <v>4.9899999999999996E-3</v>
      </c>
      <c r="J205">
        <v>240.983</v>
      </c>
      <c r="K205">
        <v>0.03</v>
      </c>
      <c r="L205">
        <v>241</v>
      </c>
      <c r="M205" t="s">
        <v>214</v>
      </c>
    </row>
    <row r="206" spans="1:13" x14ac:dyDescent="0.2">
      <c r="A206" t="s">
        <v>389</v>
      </c>
      <c r="B206" t="s">
        <v>390</v>
      </c>
      <c r="C206" s="5" t="str">
        <f t="shared" si="6"/>
        <v>F1-98</v>
      </c>
      <c r="D206" t="s">
        <v>220</v>
      </c>
      <c r="E206" t="s">
        <v>183</v>
      </c>
      <c r="F206" t="s">
        <v>184</v>
      </c>
      <c r="G206" t="s">
        <v>185</v>
      </c>
      <c r="H206">
        <v>52.728569999999998</v>
      </c>
      <c r="J206">
        <v>230.37700000000001</v>
      </c>
      <c r="L206">
        <v>230.4</v>
      </c>
      <c r="M206" t="s">
        <v>214</v>
      </c>
    </row>
    <row r="207" spans="1:13" x14ac:dyDescent="0.2">
      <c r="A207" t="s">
        <v>391</v>
      </c>
      <c r="B207" t="s">
        <v>392</v>
      </c>
      <c r="C207" s="5" t="str">
        <f t="shared" si="6"/>
        <v>F2-98</v>
      </c>
      <c r="D207" t="s">
        <v>220</v>
      </c>
      <c r="E207" t="s">
        <v>183</v>
      </c>
      <c r="F207" t="s">
        <v>184</v>
      </c>
      <c r="G207" t="s">
        <v>185</v>
      </c>
      <c r="H207">
        <v>51.041229999999999</v>
      </c>
      <c r="J207">
        <v>223.16200000000001</v>
      </c>
      <c r="L207">
        <v>223.2</v>
      </c>
      <c r="M207" t="s">
        <v>214</v>
      </c>
    </row>
    <row r="208" spans="1:13" x14ac:dyDescent="0.2">
      <c r="A208" t="s">
        <v>393</v>
      </c>
      <c r="B208" t="s">
        <v>394</v>
      </c>
      <c r="C208" s="5" t="str">
        <f t="shared" si="6"/>
        <v>F3-98</v>
      </c>
      <c r="D208" t="s">
        <v>220</v>
      </c>
      <c r="E208" t="s">
        <v>183</v>
      </c>
      <c r="F208" t="s">
        <v>184</v>
      </c>
      <c r="G208" t="s">
        <v>185</v>
      </c>
      <c r="H208">
        <v>53.886139999999997</v>
      </c>
      <c r="J208">
        <v>235.322</v>
      </c>
      <c r="L208">
        <v>235.3</v>
      </c>
      <c r="M208" t="s">
        <v>214</v>
      </c>
    </row>
    <row r="209" spans="1:13" x14ac:dyDescent="0.2">
      <c r="A209" t="s">
        <v>395</v>
      </c>
      <c r="B209" t="s">
        <v>396</v>
      </c>
      <c r="C209" s="5" t="str">
        <f t="shared" si="6"/>
        <v>F4-98</v>
      </c>
      <c r="D209" t="s">
        <v>220</v>
      </c>
      <c r="E209" t="s">
        <v>183</v>
      </c>
      <c r="F209" t="s">
        <v>184</v>
      </c>
      <c r="G209" t="s">
        <v>185</v>
      </c>
    </row>
    <row r="210" spans="1:13" x14ac:dyDescent="0.2">
      <c r="A210" t="s">
        <v>397</v>
      </c>
      <c r="B210" t="s">
        <v>398</v>
      </c>
      <c r="C210" s="5" t="str">
        <f t="shared" si="6"/>
        <v>23.5.</v>
      </c>
      <c r="D210" t="s">
        <v>220</v>
      </c>
      <c r="E210" t="s">
        <v>183</v>
      </c>
      <c r="F210" t="s">
        <v>184</v>
      </c>
      <c r="G210" t="s">
        <v>185</v>
      </c>
      <c r="H210">
        <v>54.633839999999999</v>
      </c>
      <c r="I210">
        <v>10.69628</v>
      </c>
      <c r="J210">
        <v>238.51400000000001</v>
      </c>
      <c r="K210">
        <v>64.141999999999996</v>
      </c>
      <c r="L210">
        <v>238.5</v>
      </c>
      <c r="M210">
        <v>64.099999999999994</v>
      </c>
    </row>
    <row r="211" spans="1:13" x14ac:dyDescent="0.2">
      <c r="A211" t="s">
        <v>399</v>
      </c>
      <c r="B211" t="s">
        <v>400</v>
      </c>
      <c r="C211" s="5" t="str">
        <f t="shared" si="6"/>
        <v>23.5.</v>
      </c>
      <c r="D211" t="s">
        <v>220</v>
      </c>
      <c r="E211" t="s">
        <v>183</v>
      </c>
      <c r="F211" t="s">
        <v>184</v>
      </c>
      <c r="G211" t="s">
        <v>185</v>
      </c>
      <c r="H211">
        <v>53.154859999999999</v>
      </c>
      <c r="I211">
        <v>10.460100000000001</v>
      </c>
      <c r="J211">
        <v>232.19900000000001</v>
      </c>
      <c r="K211">
        <v>62.725999999999999</v>
      </c>
      <c r="L211">
        <v>232.2</v>
      </c>
      <c r="M211">
        <v>62.7</v>
      </c>
    </row>
    <row r="212" spans="1:13" x14ac:dyDescent="0.2">
      <c r="A212" t="s">
        <v>401</v>
      </c>
      <c r="B212" t="s">
        <v>402</v>
      </c>
      <c r="C212" s="5" t="str">
        <f t="shared" si="6"/>
        <v>22.05</v>
      </c>
      <c r="D212" t="s">
        <v>220</v>
      </c>
      <c r="E212" t="s">
        <v>183</v>
      </c>
      <c r="F212" t="s">
        <v>184</v>
      </c>
      <c r="G212" t="s">
        <v>185</v>
      </c>
      <c r="H212">
        <v>53.724939999999997</v>
      </c>
      <c r="I212">
        <v>6.1400699999999997</v>
      </c>
      <c r="J212">
        <v>234.63399999999999</v>
      </c>
      <c r="K212">
        <v>36.82</v>
      </c>
      <c r="L212">
        <v>234.6</v>
      </c>
      <c r="M212">
        <v>36.799999999999997</v>
      </c>
    </row>
    <row r="213" spans="1:13" x14ac:dyDescent="0.2">
      <c r="A213" t="s">
        <v>403</v>
      </c>
      <c r="B213" t="s">
        <v>404</v>
      </c>
      <c r="C213" s="5" t="str">
        <f t="shared" si="6"/>
        <v>22.05</v>
      </c>
      <c r="D213" t="s">
        <v>220</v>
      </c>
      <c r="E213" t="s">
        <v>183</v>
      </c>
      <c r="F213" t="s">
        <v>184</v>
      </c>
      <c r="G213" t="s">
        <v>185</v>
      </c>
      <c r="H213">
        <v>53.668529999999997</v>
      </c>
      <c r="I213">
        <v>6.1498699999999999</v>
      </c>
      <c r="J213">
        <v>234.393</v>
      </c>
      <c r="K213">
        <v>36.878999999999998</v>
      </c>
      <c r="L213">
        <v>234.4</v>
      </c>
      <c r="M213">
        <v>36.9</v>
      </c>
    </row>
    <row r="214" spans="1:13" x14ac:dyDescent="0.2">
      <c r="A214" t="s">
        <v>405</v>
      </c>
      <c r="B214" t="s">
        <v>406</v>
      </c>
      <c r="C214" s="5" t="str">
        <f t="shared" si="6"/>
        <v>std-1</v>
      </c>
      <c r="D214" t="s">
        <v>182</v>
      </c>
      <c r="E214" t="s">
        <v>183</v>
      </c>
      <c r="F214" t="s">
        <v>184</v>
      </c>
      <c r="G214" t="s">
        <v>185</v>
      </c>
      <c r="H214">
        <v>22.481100000000001</v>
      </c>
      <c r="I214">
        <v>17.08746</v>
      </c>
      <c r="J214">
        <v>99.659000000000006</v>
      </c>
      <c r="K214">
        <v>102.468</v>
      </c>
      <c r="L214">
        <v>99.7</v>
      </c>
      <c r="M214">
        <v>102.5</v>
      </c>
    </row>
    <row r="215" spans="1:13" x14ac:dyDescent="0.2">
      <c r="A215" t="s">
        <v>407</v>
      </c>
      <c r="B215" t="s">
        <v>408</v>
      </c>
      <c r="C215" s="5" t="str">
        <f t="shared" si="6"/>
        <v>std-8</v>
      </c>
      <c r="D215" t="s">
        <v>190</v>
      </c>
      <c r="E215" t="s">
        <v>183</v>
      </c>
      <c r="F215" t="s">
        <v>184</v>
      </c>
      <c r="G215" t="s">
        <v>185</v>
      </c>
      <c r="H215">
        <v>17.88991</v>
      </c>
      <c r="I215">
        <v>13.540089999999999</v>
      </c>
      <c r="J215">
        <v>79.563999999999993</v>
      </c>
      <c r="K215">
        <v>81.194999999999993</v>
      </c>
      <c r="L215">
        <v>79.599999999999994</v>
      </c>
      <c r="M215">
        <v>81.2</v>
      </c>
    </row>
    <row r="216" spans="1:13" x14ac:dyDescent="0.2">
      <c r="A216" t="s">
        <v>409</v>
      </c>
      <c r="B216" t="s">
        <v>410</v>
      </c>
      <c r="C216" s="5" t="str">
        <f t="shared" si="6"/>
        <v>std-6</v>
      </c>
      <c r="D216" t="s">
        <v>193</v>
      </c>
      <c r="E216" t="s">
        <v>183</v>
      </c>
      <c r="F216" t="s">
        <v>184</v>
      </c>
      <c r="G216" t="s">
        <v>185</v>
      </c>
      <c r="H216">
        <v>13.464449999999999</v>
      </c>
      <c r="I216">
        <v>10.189209999999999</v>
      </c>
      <c r="J216">
        <v>60.131</v>
      </c>
      <c r="K216">
        <v>61.100999999999999</v>
      </c>
      <c r="L216">
        <v>60.1</v>
      </c>
      <c r="M216">
        <v>61.1</v>
      </c>
    </row>
    <row r="217" spans="1:13" x14ac:dyDescent="0.2">
      <c r="A217" t="s">
        <v>411</v>
      </c>
      <c r="B217" t="s">
        <v>412</v>
      </c>
      <c r="C217" s="5" t="str">
        <f t="shared" si="6"/>
        <v>std-4</v>
      </c>
      <c r="D217" t="s">
        <v>196</v>
      </c>
      <c r="E217" t="s">
        <v>183</v>
      </c>
      <c r="F217" t="s">
        <v>184</v>
      </c>
      <c r="G217" t="s">
        <v>185</v>
      </c>
      <c r="H217">
        <v>8.9618300000000009</v>
      </c>
      <c r="I217">
        <v>6.7270500000000002</v>
      </c>
      <c r="J217">
        <v>40.295999999999999</v>
      </c>
      <c r="K217">
        <v>40.340000000000003</v>
      </c>
      <c r="L217">
        <v>40.299999999999997</v>
      </c>
      <c r="M217">
        <v>40.299999999999997</v>
      </c>
    </row>
    <row r="218" spans="1:13" x14ac:dyDescent="0.2">
      <c r="A218" t="s">
        <v>413</v>
      </c>
      <c r="B218" t="s">
        <v>414</v>
      </c>
      <c r="C218" s="5" t="str">
        <f t="shared" si="6"/>
        <v>std-2</v>
      </c>
      <c r="D218" t="s">
        <v>202</v>
      </c>
      <c r="E218" t="s">
        <v>183</v>
      </c>
      <c r="F218" t="s">
        <v>184</v>
      </c>
      <c r="G218" t="s">
        <v>185</v>
      </c>
      <c r="H218">
        <v>5.4732599999999998</v>
      </c>
      <c r="I218">
        <v>4.0352800000000002</v>
      </c>
      <c r="J218">
        <v>24.884</v>
      </c>
      <c r="K218">
        <v>24.198</v>
      </c>
      <c r="L218">
        <v>24.9</v>
      </c>
      <c r="M218">
        <v>24.2</v>
      </c>
    </row>
    <row r="219" spans="1:13" x14ac:dyDescent="0.2">
      <c r="A219" t="s">
        <v>415</v>
      </c>
      <c r="B219" t="s">
        <v>416</v>
      </c>
      <c r="C219" s="5" t="str">
        <f t="shared" si="6"/>
        <v>std-2</v>
      </c>
      <c r="D219" t="s">
        <v>199</v>
      </c>
      <c r="E219" t="s">
        <v>183</v>
      </c>
      <c r="F219" t="s">
        <v>184</v>
      </c>
      <c r="G219" t="s">
        <v>185</v>
      </c>
      <c r="H219">
        <v>4.43208</v>
      </c>
      <c r="I219">
        <v>3.2107700000000001</v>
      </c>
      <c r="J219">
        <v>20.276</v>
      </c>
      <c r="K219">
        <v>19.254000000000001</v>
      </c>
      <c r="L219">
        <v>20.3</v>
      </c>
      <c r="M219">
        <v>19.3</v>
      </c>
    </row>
    <row r="220" spans="1:13" x14ac:dyDescent="0.2">
      <c r="A220" t="s">
        <v>417</v>
      </c>
      <c r="B220" t="s">
        <v>418</v>
      </c>
      <c r="C220" s="5" t="str">
        <f t="shared" si="6"/>
        <v>std-1</v>
      </c>
      <c r="D220" t="s">
        <v>263</v>
      </c>
      <c r="E220" t="s">
        <v>183</v>
      </c>
      <c r="F220" t="s">
        <v>184</v>
      </c>
      <c r="G220" t="s">
        <v>185</v>
      </c>
      <c r="H220">
        <v>34.245530000000002</v>
      </c>
      <c r="I220">
        <v>26.006720000000001</v>
      </c>
      <c r="J220">
        <v>150.845</v>
      </c>
      <c r="K220">
        <v>155.953</v>
      </c>
      <c r="L220">
        <v>150.80000000000001</v>
      </c>
      <c r="M220">
        <v>156</v>
      </c>
    </row>
    <row r="221" spans="1:13" x14ac:dyDescent="0.2">
      <c r="A221" t="s">
        <v>419</v>
      </c>
      <c r="B221" t="s">
        <v>420</v>
      </c>
      <c r="C221" s="5" t="str">
        <f t="shared" si="6"/>
        <v>std-2</v>
      </c>
      <c r="D221" t="s">
        <v>266</v>
      </c>
      <c r="E221" t="s">
        <v>183</v>
      </c>
      <c r="F221" t="s">
        <v>184</v>
      </c>
      <c r="G221" t="s">
        <v>185</v>
      </c>
      <c r="H221">
        <v>45.470709999999997</v>
      </c>
      <c r="I221">
        <v>33.183529999999998</v>
      </c>
      <c r="J221">
        <v>199.27600000000001</v>
      </c>
      <c r="K221">
        <v>198.99</v>
      </c>
      <c r="L221">
        <v>199.3</v>
      </c>
      <c r="M221">
        <v>199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81D75-C99D-6242-91DB-88E3DB3D666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B2BD3-475B-2C46-BEA3-601A68A0865E}">
  <dimension ref="A1:M10"/>
  <sheetViews>
    <sheetView zoomScale="125" workbookViewId="0">
      <selection activeCell="I19" sqref="I19"/>
    </sheetView>
  </sheetViews>
  <sheetFormatPr baseColWidth="10" defaultRowHeight="16" x14ac:dyDescent="0.2"/>
  <cols>
    <col min="7" max="7" width="15.33203125" bestFit="1" customWidth="1"/>
  </cols>
  <sheetData>
    <row r="1" spans="1:13" x14ac:dyDescent="0.2">
      <c r="A1" t="s">
        <v>10</v>
      </c>
      <c r="B1" t="s">
        <v>8</v>
      </c>
      <c r="C1" t="s">
        <v>5</v>
      </c>
      <c r="D1" t="s">
        <v>11</v>
      </c>
      <c r="E1" t="s">
        <v>12</v>
      </c>
      <c r="F1" t="s">
        <v>13</v>
      </c>
      <c r="G1" t="s">
        <v>16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3" x14ac:dyDescent="0.2">
      <c r="A2">
        <v>13</v>
      </c>
      <c r="B2">
        <v>4</v>
      </c>
      <c r="C2" t="str">
        <f>_xlfn.CONCAT("F",B2,"-",A2)</f>
        <v>F4-13</v>
      </c>
      <c r="D2">
        <v>0.76500000000000001</v>
      </c>
      <c r="E2">
        <v>0.73299999999999998</v>
      </c>
      <c r="G2">
        <f>67.726*AVERAGE(D2:E2)-3.2584</f>
        <v>47.468373999999997</v>
      </c>
      <c r="H2">
        <v>50</v>
      </c>
      <c r="I2">
        <v>0.81</v>
      </c>
      <c r="J2">
        <v>0.78500000000000003</v>
      </c>
      <c r="K2">
        <v>0.77300000000000002</v>
      </c>
      <c r="L2">
        <f t="shared" ref="L2:L7" si="0">SUM(I2:K2)/3</f>
        <v>0.78933333333333344</v>
      </c>
    </row>
    <row r="3" spans="1:13" x14ac:dyDescent="0.2">
      <c r="A3">
        <v>11</v>
      </c>
      <c r="B3">
        <v>3</v>
      </c>
      <c r="C3" t="str">
        <f t="shared" ref="C3:C8" si="1">_xlfn.CONCAT("F",B3,"-",A3)</f>
        <v>F3-11</v>
      </c>
      <c r="D3">
        <v>0.497</v>
      </c>
      <c r="E3">
        <v>0.48399999999999999</v>
      </c>
      <c r="F3" t="s">
        <v>14</v>
      </c>
      <c r="G3">
        <f>(67.726*AVERAGE(D3:E3)-3.2584)*2</f>
        <v>59.922405999999995</v>
      </c>
      <c r="H3">
        <v>40</v>
      </c>
      <c r="I3">
        <v>0.65</v>
      </c>
      <c r="J3">
        <v>0.63500000000000001</v>
      </c>
      <c r="K3">
        <v>0.623</v>
      </c>
      <c r="L3">
        <f t="shared" si="0"/>
        <v>0.63600000000000001</v>
      </c>
    </row>
    <row r="4" spans="1:13" x14ac:dyDescent="0.2">
      <c r="A4">
        <v>11</v>
      </c>
      <c r="B4">
        <v>4</v>
      </c>
      <c r="C4" t="str">
        <f t="shared" si="1"/>
        <v>F4-11</v>
      </c>
      <c r="D4">
        <v>0.51600000000000001</v>
      </c>
      <c r="E4">
        <v>0.50600000000000001</v>
      </c>
      <c r="F4" t="s">
        <v>14</v>
      </c>
      <c r="G4">
        <f>(67.726*AVERAGE(D4:E4)-3.2584)*2</f>
        <v>62.69917199999999</v>
      </c>
      <c r="H4">
        <v>30</v>
      </c>
      <c r="I4">
        <v>0.49199999999999999</v>
      </c>
      <c r="J4">
        <v>0.48599999999999999</v>
      </c>
      <c r="K4">
        <v>0.47899999999999998</v>
      </c>
      <c r="L4">
        <f t="shared" si="0"/>
        <v>0.48566666666666664</v>
      </c>
    </row>
    <row r="5" spans="1:13" x14ac:dyDescent="0.2">
      <c r="A5">
        <v>5</v>
      </c>
      <c r="B5">
        <v>1</v>
      </c>
      <c r="C5" t="str">
        <f t="shared" si="1"/>
        <v>F1-5</v>
      </c>
      <c r="D5">
        <v>0.502</v>
      </c>
      <c r="E5">
        <v>0.50700000000000001</v>
      </c>
      <c r="F5" t="s">
        <v>15</v>
      </c>
      <c r="G5">
        <f>(67.726*AVERAGE(D5:E5)-3.2584)*4</f>
        <v>123.63746799999998</v>
      </c>
      <c r="H5">
        <v>20</v>
      </c>
      <c r="I5">
        <v>0.35399999999999998</v>
      </c>
      <c r="J5">
        <v>0.34599999999999997</v>
      </c>
      <c r="K5">
        <v>0.35099999999999998</v>
      </c>
      <c r="L5">
        <f t="shared" si="0"/>
        <v>0.35033333333333333</v>
      </c>
    </row>
    <row r="6" spans="1:13" x14ac:dyDescent="0.2">
      <c r="A6">
        <v>5</v>
      </c>
      <c r="B6">
        <v>2</v>
      </c>
      <c r="C6" t="str">
        <f t="shared" si="1"/>
        <v>F2-5</v>
      </c>
      <c r="D6">
        <v>0.53500000000000003</v>
      </c>
      <c r="E6">
        <v>0.55300000000000005</v>
      </c>
      <c r="F6" t="s">
        <v>15</v>
      </c>
      <c r="G6">
        <f t="shared" ref="G6:G8" si="2">(67.726*AVERAGE(D6:E6)-3.2584)*4</f>
        <v>134.338176</v>
      </c>
      <c r="H6">
        <v>10</v>
      </c>
      <c r="I6">
        <v>0.20100000000000001</v>
      </c>
      <c r="J6">
        <v>0.19600000000000001</v>
      </c>
      <c r="K6">
        <v>0.19400000000000001</v>
      </c>
      <c r="L6">
        <f t="shared" si="0"/>
        <v>0.19699999999999998</v>
      </c>
    </row>
    <row r="7" spans="1:13" x14ac:dyDescent="0.2">
      <c r="A7">
        <v>5</v>
      </c>
      <c r="B7">
        <v>3</v>
      </c>
      <c r="C7" t="str">
        <f t="shared" si="1"/>
        <v>F3-5</v>
      </c>
      <c r="D7">
        <v>0.624</v>
      </c>
      <c r="E7">
        <v>0.58599999999999997</v>
      </c>
      <c r="F7" t="s">
        <v>15</v>
      </c>
      <c r="G7">
        <f t="shared" si="2"/>
        <v>150.86331999999999</v>
      </c>
      <c r="H7">
        <v>5</v>
      </c>
      <c r="I7">
        <v>0.11600000000000001</v>
      </c>
      <c r="J7">
        <v>0.11</v>
      </c>
      <c r="K7">
        <v>0.108</v>
      </c>
      <c r="L7">
        <f t="shared" si="0"/>
        <v>0.11133333333333334</v>
      </c>
    </row>
    <row r="8" spans="1:13" x14ac:dyDescent="0.2">
      <c r="A8">
        <v>5</v>
      </c>
      <c r="B8">
        <v>4</v>
      </c>
      <c r="C8" t="str">
        <f t="shared" si="1"/>
        <v>F4-5</v>
      </c>
      <c r="D8">
        <v>0.61</v>
      </c>
      <c r="E8">
        <v>0.61599999999999999</v>
      </c>
      <c r="F8" t="s">
        <v>15</v>
      </c>
      <c r="G8">
        <f t="shared" si="2"/>
        <v>153.030552</v>
      </c>
      <c r="H8">
        <v>1</v>
      </c>
      <c r="I8">
        <v>6.5000000000000002E-2</v>
      </c>
      <c r="K8">
        <v>7.5999999999999998E-2</v>
      </c>
      <c r="L8">
        <f>SUM(I8:K8)/2</f>
        <v>7.0500000000000007E-2</v>
      </c>
    </row>
    <row r="10" spans="1:13" x14ac:dyDescent="0.2">
      <c r="H10">
        <v>200</v>
      </c>
      <c r="L10">
        <v>1.9</v>
      </c>
      <c r="M10">
        <f>-4.6806+70.427*L10</f>
        <v>129.13070000000002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67866-145E-4840-B852-3EC052744DCC}">
  <dimension ref="A1:M143"/>
  <sheetViews>
    <sheetView topLeftCell="A131" zoomScale="219" workbookViewId="0">
      <selection activeCell="H140" sqref="H140"/>
    </sheetView>
  </sheetViews>
  <sheetFormatPr baseColWidth="10" defaultRowHeight="16" x14ac:dyDescent="0.2"/>
  <sheetData>
    <row r="1" spans="1:13" x14ac:dyDescent="0.2">
      <c r="A1" t="s">
        <v>10</v>
      </c>
      <c r="B1" t="s">
        <v>8</v>
      </c>
      <c r="C1" t="s">
        <v>5</v>
      </c>
      <c r="D1" t="s">
        <v>11</v>
      </c>
      <c r="E1" t="s">
        <v>12</v>
      </c>
      <c r="F1" t="s">
        <v>13</v>
      </c>
      <c r="G1" t="s">
        <v>16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3" x14ac:dyDescent="0.2">
      <c r="A2">
        <v>2</v>
      </c>
      <c r="B2">
        <v>1</v>
      </c>
      <c r="C2" t="str">
        <f>_xlfn.CONCAT("F",B2,"-",A2)</f>
        <v>F1-2</v>
      </c>
      <c r="D2">
        <v>3.5000000000000003E-2</v>
      </c>
      <c r="E2">
        <v>3.7999999999999999E-2</v>
      </c>
      <c r="G2">
        <v>0</v>
      </c>
      <c r="H2">
        <v>50</v>
      </c>
      <c r="I2">
        <v>0.78100000000000003</v>
      </c>
      <c r="J2">
        <v>0.77900000000000003</v>
      </c>
      <c r="K2">
        <v>0.78400000000000003</v>
      </c>
      <c r="L2">
        <f>AVERAGE(I2:K2)</f>
        <v>0.78133333333333344</v>
      </c>
    </row>
    <row r="3" spans="1:13" x14ac:dyDescent="0.2">
      <c r="A3">
        <v>2</v>
      </c>
      <c r="B3">
        <v>2</v>
      </c>
      <c r="C3" t="str">
        <f t="shared" ref="C3:C66" si="0">_xlfn.CONCAT("F",B3,"-",A3)</f>
        <v>F2-2</v>
      </c>
      <c r="D3">
        <v>3.5000000000000003E-2</v>
      </c>
      <c r="E3">
        <v>0.04</v>
      </c>
      <c r="G3">
        <v>0</v>
      </c>
      <c r="H3">
        <v>40</v>
      </c>
      <c r="I3">
        <v>0.63900000000000001</v>
      </c>
      <c r="J3">
        <v>0.63400000000000001</v>
      </c>
      <c r="K3">
        <v>0.64500000000000002</v>
      </c>
      <c r="L3">
        <f t="shared" ref="L3:L8" si="1">AVERAGE(I3:K3)</f>
        <v>0.63933333333333342</v>
      </c>
    </row>
    <row r="4" spans="1:13" x14ac:dyDescent="0.2">
      <c r="A4">
        <v>2</v>
      </c>
      <c r="B4">
        <v>3</v>
      </c>
      <c r="C4" t="str">
        <f t="shared" si="0"/>
        <v>F3-2</v>
      </c>
      <c r="D4">
        <v>0.04</v>
      </c>
      <c r="E4">
        <v>3.7999999999999999E-2</v>
      </c>
      <c r="G4">
        <v>0</v>
      </c>
      <c r="H4">
        <v>30</v>
      </c>
      <c r="I4">
        <v>0.501</v>
      </c>
      <c r="J4">
        <v>0.497</v>
      </c>
      <c r="K4">
        <v>0.49399999999999999</v>
      </c>
      <c r="L4">
        <f t="shared" si="1"/>
        <v>0.49733333333333335</v>
      </c>
    </row>
    <row r="5" spans="1:13" x14ac:dyDescent="0.2">
      <c r="A5">
        <v>2</v>
      </c>
      <c r="B5">
        <v>4</v>
      </c>
      <c r="C5" t="str">
        <f t="shared" si="0"/>
        <v>F4-2</v>
      </c>
      <c r="D5">
        <v>3.9E-2</v>
      </c>
      <c r="E5">
        <v>3.5999999999999997E-2</v>
      </c>
      <c r="G5">
        <v>0</v>
      </c>
      <c r="H5">
        <v>20</v>
      </c>
      <c r="I5">
        <v>0.35499999999999998</v>
      </c>
      <c r="J5">
        <v>0.35699999999999998</v>
      </c>
      <c r="K5">
        <v>0.35299999999999998</v>
      </c>
      <c r="L5">
        <f t="shared" si="1"/>
        <v>0.35499999999999998</v>
      </c>
    </row>
    <row r="6" spans="1:13" x14ac:dyDescent="0.2">
      <c r="A6">
        <v>3</v>
      </c>
      <c r="B6">
        <v>1</v>
      </c>
      <c r="C6" t="str">
        <f t="shared" si="0"/>
        <v>F1-3</v>
      </c>
      <c r="F6" t="s">
        <v>14</v>
      </c>
      <c r="H6">
        <v>10</v>
      </c>
      <c r="I6">
        <v>0.19400000000000001</v>
      </c>
      <c r="J6">
        <v>0.19400000000000001</v>
      </c>
      <c r="K6">
        <v>0.20100000000000001</v>
      </c>
      <c r="L6">
        <f t="shared" si="1"/>
        <v>0.19633333333333333</v>
      </c>
    </row>
    <row r="7" spans="1:13" x14ac:dyDescent="0.2">
      <c r="A7">
        <v>3</v>
      </c>
      <c r="B7">
        <v>2</v>
      </c>
      <c r="C7" t="str">
        <f t="shared" si="0"/>
        <v>F2-3</v>
      </c>
      <c r="D7">
        <v>0.36399999999999999</v>
      </c>
      <c r="E7">
        <v>0.29199999999999998</v>
      </c>
      <c r="G7">
        <f>66.842*AVERAGE(D7:E7)-2.8244</f>
        <v>19.099775999999995</v>
      </c>
      <c r="H7">
        <v>5</v>
      </c>
      <c r="I7">
        <v>0.112</v>
      </c>
      <c r="J7">
        <v>0.113</v>
      </c>
      <c r="K7">
        <v>0.114</v>
      </c>
      <c r="L7">
        <f t="shared" si="1"/>
        <v>0.113</v>
      </c>
    </row>
    <row r="8" spans="1:13" x14ac:dyDescent="0.2">
      <c r="A8">
        <v>3</v>
      </c>
      <c r="B8">
        <v>3</v>
      </c>
      <c r="C8" t="str">
        <f t="shared" si="0"/>
        <v>F3-3</v>
      </c>
      <c r="D8">
        <v>0.29199999999999998</v>
      </c>
      <c r="E8">
        <v>0.28999999999999998</v>
      </c>
      <c r="G8">
        <f t="shared" ref="G8:G9" si="2">66.842*AVERAGE(D8:E8)-2.8244</f>
        <v>16.626621999999998</v>
      </c>
      <c r="H8">
        <v>1</v>
      </c>
      <c r="I8">
        <v>4.7E-2</v>
      </c>
      <c r="J8">
        <v>4.7E-2</v>
      </c>
      <c r="K8">
        <v>4.8000000000000001E-2</v>
      </c>
      <c r="L8">
        <f t="shared" si="1"/>
        <v>4.7333333333333338E-2</v>
      </c>
    </row>
    <row r="9" spans="1:13" x14ac:dyDescent="0.2">
      <c r="A9">
        <v>3</v>
      </c>
      <c r="B9">
        <v>4</v>
      </c>
      <c r="C9" t="str">
        <f t="shared" si="0"/>
        <v>F4-3</v>
      </c>
      <c r="D9">
        <v>0.23799999999999999</v>
      </c>
      <c r="E9">
        <v>0.24099999999999999</v>
      </c>
      <c r="G9">
        <f t="shared" si="2"/>
        <v>13.184258999999997</v>
      </c>
    </row>
    <row r="10" spans="1:13" x14ac:dyDescent="0.2">
      <c r="A10">
        <v>4</v>
      </c>
      <c r="B10">
        <v>1</v>
      </c>
      <c r="C10" t="str">
        <f t="shared" si="0"/>
        <v>F1-4</v>
      </c>
      <c r="D10">
        <v>0.5</v>
      </c>
      <c r="E10">
        <v>0.47899999999999998</v>
      </c>
      <c r="F10" t="s">
        <v>14</v>
      </c>
      <c r="G10">
        <f>(66.842*AVERAGE(D10:E10)-2.8244)*2</f>
        <v>59.789517999999994</v>
      </c>
      <c r="H10">
        <v>200</v>
      </c>
      <c r="L10">
        <v>1.9</v>
      </c>
      <c r="M10">
        <f>-4.6806+70.427*L10</f>
        <v>129.13070000000002</v>
      </c>
    </row>
    <row r="11" spans="1:13" x14ac:dyDescent="0.2">
      <c r="A11">
        <v>4</v>
      </c>
      <c r="B11">
        <v>2</v>
      </c>
      <c r="C11" t="str">
        <f t="shared" si="0"/>
        <v>F2-4</v>
      </c>
      <c r="D11">
        <v>0.92600000000000005</v>
      </c>
      <c r="E11">
        <v>0.83</v>
      </c>
      <c r="F11" t="s">
        <v>14</v>
      </c>
      <c r="G11">
        <f t="shared" ref="G11:G13" si="3">(66.842*AVERAGE(D11:E11)-2.8244)*2</f>
        <v>111.725752</v>
      </c>
      <c r="H11" t="s">
        <v>33</v>
      </c>
    </row>
    <row r="12" spans="1:13" x14ac:dyDescent="0.2">
      <c r="A12">
        <v>4</v>
      </c>
      <c r="B12">
        <v>3</v>
      </c>
      <c r="C12" t="str">
        <f t="shared" si="0"/>
        <v>F3-4</v>
      </c>
      <c r="D12">
        <v>0.83</v>
      </c>
      <c r="E12">
        <v>0.82699999999999996</v>
      </c>
      <c r="F12" t="s">
        <v>14</v>
      </c>
      <c r="G12">
        <f t="shared" si="3"/>
        <v>105.108394</v>
      </c>
      <c r="H12" t="s">
        <v>0</v>
      </c>
      <c r="I12" t="s">
        <v>1</v>
      </c>
      <c r="J12" t="s">
        <v>2</v>
      </c>
      <c r="K12" t="s">
        <v>3</v>
      </c>
      <c r="L12" t="s">
        <v>4</v>
      </c>
    </row>
    <row r="13" spans="1:13" x14ac:dyDescent="0.2">
      <c r="A13">
        <v>4</v>
      </c>
      <c r="B13">
        <v>4</v>
      </c>
      <c r="C13" t="str">
        <f t="shared" si="0"/>
        <v>F4-4</v>
      </c>
      <c r="D13">
        <v>0.76200000000000001</v>
      </c>
      <c r="E13">
        <v>0.80800000000000005</v>
      </c>
      <c r="F13" t="s">
        <v>14</v>
      </c>
      <c r="G13">
        <f t="shared" si="3"/>
        <v>99.293140000000008</v>
      </c>
      <c r="H13">
        <v>50</v>
      </c>
      <c r="I13">
        <v>0.8</v>
      </c>
      <c r="J13">
        <v>0.79</v>
      </c>
      <c r="L13">
        <f>AVERAGE(I13:K13)</f>
        <v>0.79500000000000004</v>
      </c>
    </row>
    <row r="14" spans="1:13" x14ac:dyDescent="0.2">
      <c r="A14">
        <v>6</v>
      </c>
      <c r="B14">
        <v>1</v>
      </c>
      <c r="C14" t="str">
        <f t="shared" si="0"/>
        <v>F1-6</v>
      </c>
      <c r="D14">
        <v>0.55800000000000005</v>
      </c>
      <c r="F14" t="s">
        <v>15</v>
      </c>
      <c r="G14">
        <f>(66.842*AVERAGE(D14:E14)-2.8244)*4</f>
        <v>137.89374400000003</v>
      </c>
      <c r="H14">
        <v>40</v>
      </c>
      <c r="I14">
        <v>0.65200000000000002</v>
      </c>
      <c r="J14">
        <v>0.66100000000000003</v>
      </c>
      <c r="L14">
        <f t="shared" ref="L14:L19" si="4">AVERAGE(I14:K14)</f>
        <v>0.65650000000000008</v>
      </c>
    </row>
    <row r="15" spans="1:13" x14ac:dyDescent="0.2">
      <c r="A15">
        <v>6</v>
      </c>
      <c r="B15">
        <v>2</v>
      </c>
      <c r="C15" t="str">
        <f t="shared" si="0"/>
        <v>F2-6</v>
      </c>
      <c r="D15">
        <v>0.58199999999999996</v>
      </c>
      <c r="F15" t="s">
        <v>15</v>
      </c>
      <c r="G15">
        <f t="shared" ref="G15:G17" si="5">(66.842*AVERAGE(D15:E15)-2.8244)*4</f>
        <v>144.310576</v>
      </c>
      <c r="H15">
        <v>30</v>
      </c>
      <c r="I15">
        <v>0.505</v>
      </c>
      <c r="J15">
        <v>0.501</v>
      </c>
      <c r="L15">
        <f t="shared" si="4"/>
        <v>0.503</v>
      </c>
    </row>
    <row r="16" spans="1:13" x14ac:dyDescent="0.2">
      <c r="A16">
        <v>6</v>
      </c>
      <c r="B16">
        <v>3</v>
      </c>
      <c r="C16" t="str">
        <f t="shared" si="0"/>
        <v>F3-6</v>
      </c>
      <c r="D16">
        <v>0.67600000000000005</v>
      </c>
      <c r="F16" t="s">
        <v>15</v>
      </c>
      <c r="G16">
        <f t="shared" si="5"/>
        <v>169.44316800000001</v>
      </c>
      <c r="H16">
        <v>20</v>
      </c>
      <c r="I16">
        <v>0.35599999999999998</v>
      </c>
      <c r="J16">
        <v>0.35599999999999998</v>
      </c>
      <c r="L16">
        <f t="shared" si="4"/>
        <v>0.35599999999999998</v>
      </c>
    </row>
    <row r="17" spans="1:12" x14ac:dyDescent="0.2">
      <c r="A17">
        <v>6</v>
      </c>
      <c r="B17">
        <v>4</v>
      </c>
      <c r="C17" t="str">
        <f t="shared" si="0"/>
        <v>F4-6</v>
      </c>
      <c r="D17">
        <v>0.6</v>
      </c>
      <c r="F17" t="s">
        <v>15</v>
      </c>
      <c r="G17">
        <f t="shared" si="5"/>
        <v>149.1232</v>
      </c>
      <c r="H17">
        <v>10</v>
      </c>
      <c r="I17">
        <v>0.19900000000000001</v>
      </c>
      <c r="J17">
        <v>0.19600000000000001</v>
      </c>
      <c r="L17">
        <f t="shared" si="4"/>
        <v>0.19750000000000001</v>
      </c>
    </row>
    <row r="18" spans="1:12" x14ac:dyDescent="0.2">
      <c r="A18">
        <v>23</v>
      </c>
      <c r="B18">
        <v>1</v>
      </c>
      <c r="C18" t="str">
        <f t="shared" si="0"/>
        <v>F1-23</v>
      </c>
      <c r="D18">
        <v>5.3999999999999999E-2</v>
      </c>
      <c r="G18">
        <f>(66.842*AVERAGE(D18:E18)-2.8244)</f>
        <v>0.78506799999999988</v>
      </c>
      <c r="H18">
        <v>5</v>
      </c>
      <c r="I18">
        <v>0.11</v>
      </c>
      <c r="J18">
        <v>0.111</v>
      </c>
      <c r="L18">
        <f t="shared" si="4"/>
        <v>0.1105</v>
      </c>
    </row>
    <row r="19" spans="1:12" x14ac:dyDescent="0.2">
      <c r="A19">
        <v>29</v>
      </c>
      <c r="B19">
        <v>1</v>
      </c>
      <c r="C19" t="str">
        <f t="shared" si="0"/>
        <v>F1-29</v>
      </c>
      <c r="D19">
        <v>4.2999999999999997E-2</v>
      </c>
      <c r="G19">
        <f t="shared" ref="G19:G68" si="6">(66.842*AVERAGE(D19:E19)-2.8244)</f>
        <v>4.9805999999999795E-2</v>
      </c>
      <c r="H19">
        <v>1</v>
      </c>
      <c r="I19">
        <v>4.3999999999999997E-2</v>
      </c>
      <c r="J19">
        <v>4.5999999999999999E-2</v>
      </c>
      <c r="L19">
        <f t="shared" si="4"/>
        <v>4.4999999999999998E-2</v>
      </c>
    </row>
    <row r="20" spans="1:12" x14ac:dyDescent="0.2">
      <c r="A20">
        <v>31</v>
      </c>
      <c r="B20">
        <v>1</v>
      </c>
      <c r="C20" t="str">
        <f t="shared" si="0"/>
        <v>F1-31</v>
      </c>
      <c r="D20">
        <v>3.5000000000000003E-2</v>
      </c>
      <c r="G20">
        <f t="shared" si="6"/>
        <v>-0.48492999999999942</v>
      </c>
    </row>
    <row r="21" spans="1:12" x14ac:dyDescent="0.2">
      <c r="A21">
        <v>33</v>
      </c>
      <c r="B21">
        <v>1</v>
      </c>
      <c r="C21" t="str">
        <f t="shared" si="0"/>
        <v>F1-33</v>
      </c>
      <c r="D21">
        <v>3.6999999999999998E-2</v>
      </c>
      <c r="G21">
        <f t="shared" si="6"/>
        <v>-0.35124600000000017</v>
      </c>
    </row>
    <row r="22" spans="1:12" x14ac:dyDescent="0.2">
      <c r="A22">
        <v>36</v>
      </c>
      <c r="B22">
        <v>1</v>
      </c>
      <c r="C22" t="str">
        <f t="shared" si="0"/>
        <v>F1-36</v>
      </c>
      <c r="D22">
        <v>3.5000000000000003E-2</v>
      </c>
      <c r="G22">
        <f t="shared" si="6"/>
        <v>-0.48492999999999942</v>
      </c>
    </row>
    <row r="23" spans="1:12" x14ac:dyDescent="0.2">
      <c r="A23">
        <v>39</v>
      </c>
      <c r="B23">
        <v>1</v>
      </c>
      <c r="C23" t="str">
        <f t="shared" si="0"/>
        <v>F1-39</v>
      </c>
      <c r="D23">
        <v>0.04</v>
      </c>
      <c r="G23">
        <f t="shared" si="6"/>
        <v>-0.15071999999999974</v>
      </c>
    </row>
    <row r="24" spans="1:12" x14ac:dyDescent="0.2">
      <c r="A24">
        <v>44</v>
      </c>
      <c r="B24">
        <v>1</v>
      </c>
      <c r="C24" t="str">
        <f t="shared" si="0"/>
        <v>F1-44</v>
      </c>
      <c r="D24">
        <v>4.4999999999999998E-2</v>
      </c>
      <c r="G24">
        <f t="shared" si="6"/>
        <v>0.18348999999999993</v>
      </c>
    </row>
    <row r="25" spans="1:12" x14ac:dyDescent="0.2">
      <c r="A25">
        <v>49</v>
      </c>
      <c r="B25">
        <v>1</v>
      </c>
      <c r="C25" t="str">
        <f t="shared" si="0"/>
        <v>F1-49</v>
      </c>
      <c r="D25">
        <v>3.9E-2</v>
      </c>
      <c r="G25">
        <f t="shared" si="6"/>
        <v>-0.21756200000000003</v>
      </c>
    </row>
    <row r="26" spans="1:12" x14ac:dyDescent="0.2">
      <c r="A26">
        <v>23</v>
      </c>
      <c r="B26">
        <v>2</v>
      </c>
      <c r="C26" t="str">
        <f t="shared" si="0"/>
        <v>F2-23</v>
      </c>
      <c r="D26">
        <v>3.5000000000000003E-2</v>
      </c>
      <c r="G26">
        <f t="shared" si="6"/>
        <v>-0.48492999999999942</v>
      </c>
    </row>
    <row r="27" spans="1:12" x14ac:dyDescent="0.2">
      <c r="A27">
        <v>29</v>
      </c>
      <c r="B27">
        <v>2</v>
      </c>
      <c r="C27" t="str">
        <f t="shared" si="0"/>
        <v>F2-29</v>
      </c>
      <c r="D27">
        <v>3.3000000000000002E-2</v>
      </c>
      <c r="G27">
        <f t="shared" si="6"/>
        <v>-0.61861399999999955</v>
      </c>
    </row>
    <row r="28" spans="1:12" x14ac:dyDescent="0.2">
      <c r="A28">
        <v>31</v>
      </c>
      <c r="B28">
        <v>2</v>
      </c>
      <c r="C28" t="str">
        <f t="shared" si="0"/>
        <v>F2-31</v>
      </c>
      <c r="D28">
        <v>6.5000000000000002E-2</v>
      </c>
      <c r="G28">
        <f t="shared" si="6"/>
        <v>1.5203300000000004</v>
      </c>
    </row>
    <row r="29" spans="1:12" x14ac:dyDescent="0.2">
      <c r="A29">
        <v>33</v>
      </c>
      <c r="B29">
        <v>2</v>
      </c>
      <c r="C29" t="str">
        <f t="shared" si="0"/>
        <v>F2-33</v>
      </c>
      <c r="D29">
        <v>3.5000000000000003E-2</v>
      </c>
      <c r="G29">
        <f t="shared" si="6"/>
        <v>-0.48492999999999942</v>
      </c>
    </row>
    <row r="30" spans="1:12" x14ac:dyDescent="0.2">
      <c r="A30">
        <v>36</v>
      </c>
      <c r="B30">
        <v>2</v>
      </c>
      <c r="C30" t="str">
        <f t="shared" si="0"/>
        <v>F2-36</v>
      </c>
      <c r="D30">
        <v>3.4000000000000002E-2</v>
      </c>
      <c r="G30">
        <f t="shared" si="6"/>
        <v>-0.55177199999999971</v>
      </c>
    </row>
    <row r="31" spans="1:12" x14ac:dyDescent="0.2">
      <c r="A31">
        <v>39</v>
      </c>
      <c r="B31">
        <v>2</v>
      </c>
      <c r="C31" t="str">
        <f t="shared" si="0"/>
        <v>F2-39</v>
      </c>
      <c r="D31">
        <v>3.5000000000000003E-2</v>
      </c>
      <c r="G31">
        <f t="shared" si="6"/>
        <v>-0.48492999999999942</v>
      </c>
    </row>
    <row r="32" spans="1:12" x14ac:dyDescent="0.2">
      <c r="A32">
        <v>44</v>
      </c>
      <c r="B32">
        <v>2</v>
      </c>
      <c r="C32" t="str">
        <f t="shared" si="0"/>
        <v>F2-44</v>
      </c>
      <c r="D32">
        <v>3.5000000000000003E-2</v>
      </c>
      <c r="G32">
        <f t="shared" si="6"/>
        <v>-0.48492999999999942</v>
      </c>
    </row>
    <row r="33" spans="1:7" x14ac:dyDescent="0.2">
      <c r="A33">
        <v>49</v>
      </c>
      <c r="B33">
        <v>2</v>
      </c>
      <c r="C33" t="str">
        <f t="shared" si="0"/>
        <v>F2-49</v>
      </c>
      <c r="D33">
        <v>3.9E-2</v>
      </c>
      <c r="G33">
        <f t="shared" si="6"/>
        <v>-0.21756200000000003</v>
      </c>
    </row>
    <row r="34" spans="1:7" x14ac:dyDescent="0.2">
      <c r="A34">
        <v>23</v>
      </c>
      <c r="B34">
        <v>3</v>
      </c>
      <c r="C34" t="str">
        <f t="shared" si="0"/>
        <v>F3-23</v>
      </c>
      <c r="D34">
        <v>3.7999999999999999E-2</v>
      </c>
      <c r="G34">
        <f t="shared" si="6"/>
        <v>-0.28440399999999988</v>
      </c>
    </row>
    <row r="35" spans="1:7" x14ac:dyDescent="0.2">
      <c r="A35">
        <v>29</v>
      </c>
      <c r="B35">
        <v>3</v>
      </c>
      <c r="C35" t="str">
        <f t="shared" si="0"/>
        <v>F3-29</v>
      </c>
      <c r="D35">
        <v>0.41</v>
      </c>
      <c r="G35">
        <f t="shared" si="6"/>
        <v>24.580819999999996</v>
      </c>
    </row>
    <row r="36" spans="1:7" x14ac:dyDescent="0.2">
      <c r="A36">
        <v>31</v>
      </c>
      <c r="B36">
        <v>3</v>
      </c>
      <c r="C36" t="str">
        <f t="shared" si="0"/>
        <v>F3-31</v>
      </c>
      <c r="D36">
        <v>6.6000000000000003E-2</v>
      </c>
      <c r="G36">
        <f t="shared" si="6"/>
        <v>1.5871720000000007</v>
      </c>
    </row>
    <row r="37" spans="1:7" x14ac:dyDescent="0.2">
      <c r="A37">
        <v>33</v>
      </c>
      <c r="B37">
        <v>3</v>
      </c>
      <c r="C37" t="str">
        <f t="shared" si="0"/>
        <v>F3-33</v>
      </c>
      <c r="D37">
        <v>3.4000000000000002E-2</v>
      </c>
      <c r="G37">
        <f t="shared" si="6"/>
        <v>-0.55177199999999971</v>
      </c>
    </row>
    <row r="38" spans="1:7" x14ac:dyDescent="0.2">
      <c r="A38">
        <v>36</v>
      </c>
      <c r="B38">
        <v>3</v>
      </c>
      <c r="C38" t="str">
        <f t="shared" si="0"/>
        <v>F3-36</v>
      </c>
      <c r="D38">
        <v>3.3000000000000002E-2</v>
      </c>
      <c r="G38">
        <f t="shared" si="6"/>
        <v>-0.61861399999999955</v>
      </c>
    </row>
    <row r="39" spans="1:7" x14ac:dyDescent="0.2">
      <c r="A39">
        <v>39</v>
      </c>
      <c r="B39">
        <v>3</v>
      </c>
      <c r="C39" t="str">
        <f t="shared" si="0"/>
        <v>F3-39</v>
      </c>
      <c r="D39">
        <v>3.5000000000000003E-2</v>
      </c>
      <c r="G39">
        <f t="shared" si="6"/>
        <v>-0.48492999999999942</v>
      </c>
    </row>
    <row r="40" spans="1:7" x14ac:dyDescent="0.2">
      <c r="A40">
        <v>44</v>
      </c>
      <c r="B40">
        <v>3</v>
      </c>
      <c r="C40" t="str">
        <f t="shared" si="0"/>
        <v>F3-44</v>
      </c>
      <c r="D40">
        <v>4.2000000000000003E-2</v>
      </c>
      <c r="G40">
        <f t="shared" si="6"/>
        <v>-1.7035999999999607E-2</v>
      </c>
    </row>
    <row r="41" spans="1:7" x14ac:dyDescent="0.2">
      <c r="A41">
        <v>49</v>
      </c>
      <c r="B41">
        <v>3</v>
      </c>
      <c r="C41" t="str">
        <f t="shared" si="0"/>
        <v>F3-49</v>
      </c>
      <c r="D41">
        <v>3.6999999999999998E-2</v>
      </c>
      <c r="G41">
        <f t="shared" si="6"/>
        <v>-0.35124600000000017</v>
      </c>
    </row>
    <row r="42" spans="1:7" x14ac:dyDescent="0.2">
      <c r="A42">
        <v>23</v>
      </c>
      <c r="B42">
        <v>4</v>
      </c>
      <c r="C42" t="str">
        <f t="shared" si="0"/>
        <v>F4-23</v>
      </c>
      <c r="D42">
        <v>4.7E-2</v>
      </c>
      <c r="G42">
        <f t="shared" si="6"/>
        <v>0.31717400000000007</v>
      </c>
    </row>
    <row r="43" spans="1:7" x14ac:dyDescent="0.2">
      <c r="A43">
        <v>29</v>
      </c>
      <c r="B43">
        <v>4</v>
      </c>
      <c r="C43" t="str">
        <f t="shared" si="0"/>
        <v>F4-29</v>
      </c>
      <c r="D43">
        <v>0.53700000000000003</v>
      </c>
      <c r="G43">
        <f t="shared" si="6"/>
        <v>33.069754000000003</v>
      </c>
    </row>
    <row r="44" spans="1:7" x14ac:dyDescent="0.2">
      <c r="A44">
        <v>31</v>
      </c>
      <c r="B44">
        <v>4</v>
      </c>
      <c r="C44" t="str">
        <f t="shared" si="0"/>
        <v>F4-31</v>
      </c>
      <c r="D44">
        <v>5.8999999999999997E-2</v>
      </c>
      <c r="G44">
        <f t="shared" si="6"/>
        <v>1.119278</v>
      </c>
    </row>
    <row r="45" spans="1:7" x14ac:dyDescent="0.2">
      <c r="A45">
        <v>33</v>
      </c>
      <c r="B45">
        <v>4</v>
      </c>
      <c r="C45" t="str">
        <f t="shared" si="0"/>
        <v>F4-33</v>
      </c>
      <c r="D45">
        <v>3.5999999999999997E-2</v>
      </c>
      <c r="G45">
        <f t="shared" si="6"/>
        <v>-0.41808800000000002</v>
      </c>
    </row>
    <row r="46" spans="1:7" x14ac:dyDescent="0.2">
      <c r="A46">
        <v>36</v>
      </c>
      <c r="B46">
        <v>4</v>
      </c>
      <c r="C46" t="str">
        <f t="shared" si="0"/>
        <v>F4-36</v>
      </c>
      <c r="D46">
        <v>3.7999999999999999E-2</v>
      </c>
      <c r="G46">
        <f t="shared" si="6"/>
        <v>-0.28440399999999988</v>
      </c>
    </row>
    <row r="47" spans="1:7" x14ac:dyDescent="0.2">
      <c r="A47">
        <v>39</v>
      </c>
      <c r="B47">
        <v>4</v>
      </c>
      <c r="C47" t="str">
        <f t="shared" si="0"/>
        <v>F4-39</v>
      </c>
      <c r="D47">
        <v>3.1E-2</v>
      </c>
      <c r="G47">
        <f t="shared" si="6"/>
        <v>-0.75229799999999969</v>
      </c>
    </row>
    <row r="48" spans="1:7" x14ac:dyDescent="0.2">
      <c r="A48">
        <v>44</v>
      </c>
      <c r="B48">
        <v>4</v>
      </c>
      <c r="C48" t="str">
        <f t="shared" si="0"/>
        <v>F4-44</v>
      </c>
      <c r="D48">
        <v>3.2000000000000001E-2</v>
      </c>
      <c r="G48">
        <f t="shared" si="6"/>
        <v>-0.68545599999999984</v>
      </c>
    </row>
    <row r="49" spans="1:7" x14ac:dyDescent="0.2">
      <c r="A49">
        <v>49</v>
      </c>
      <c r="B49">
        <v>4</v>
      </c>
      <c r="C49" t="str">
        <f t="shared" si="0"/>
        <v>F4-49</v>
      </c>
      <c r="D49">
        <v>3.2000000000000001E-2</v>
      </c>
      <c r="G49">
        <f t="shared" si="6"/>
        <v>-0.68545599999999984</v>
      </c>
    </row>
    <row r="50" spans="1:7" x14ac:dyDescent="0.2">
      <c r="A50">
        <v>28</v>
      </c>
      <c r="B50">
        <v>1</v>
      </c>
      <c r="C50" t="str">
        <f t="shared" si="0"/>
        <v>F1-28</v>
      </c>
      <c r="D50">
        <v>3.4000000000000002E-2</v>
      </c>
      <c r="G50">
        <f t="shared" si="6"/>
        <v>-0.55177199999999971</v>
      </c>
    </row>
    <row r="51" spans="1:7" x14ac:dyDescent="0.2">
      <c r="A51">
        <v>32</v>
      </c>
      <c r="B51">
        <v>1</v>
      </c>
      <c r="C51" t="str">
        <f t="shared" si="0"/>
        <v>F1-32</v>
      </c>
      <c r="D51">
        <v>3.3000000000000002E-2</v>
      </c>
      <c r="G51">
        <f t="shared" si="6"/>
        <v>-0.61861399999999955</v>
      </c>
    </row>
    <row r="52" spans="1:7" x14ac:dyDescent="0.2">
      <c r="A52">
        <v>28</v>
      </c>
      <c r="B52">
        <v>2</v>
      </c>
      <c r="C52" t="str">
        <f t="shared" si="0"/>
        <v>F2-28</v>
      </c>
      <c r="D52">
        <v>3.3000000000000002E-2</v>
      </c>
      <c r="G52">
        <f t="shared" si="6"/>
        <v>-0.61861399999999955</v>
      </c>
    </row>
    <row r="53" spans="1:7" x14ac:dyDescent="0.2">
      <c r="A53">
        <v>32</v>
      </c>
      <c r="B53">
        <v>2</v>
      </c>
      <c r="C53" t="str">
        <f t="shared" si="0"/>
        <v>F2-32</v>
      </c>
      <c r="D53">
        <v>3.2000000000000001E-2</v>
      </c>
      <c r="G53">
        <f t="shared" si="6"/>
        <v>-0.68545599999999984</v>
      </c>
    </row>
    <row r="54" spans="1:7" x14ac:dyDescent="0.2">
      <c r="A54">
        <v>28</v>
      </c>
      <c r="B54">
        <v>3</v>
      </c>
      <c r="C54" t="str">
        <f t="shared" si="0"/>
        <v>F3-28</v>
      </c>
      <c r="D54">
        <v>0.13100000000000001</v>
      </c>
      <c r="G54">
        <f t="shared" si="6"/>
        <v>5.931902</v>
      </c>
    </row>
    <row r="55" spans="1:7" x14ac:dyDescent="0.2">
      <c r="A55">
        <v>32</v>
      </c>
      <c r="B55">
        <v>3</v>
      </c>
      <c r="C55" t="str">
        <f t="shared" si="0"/>
        <v>F3-32</v>
      </c>
      <c r="D55">
        <v>3.7999999999999999E-2</v>
      </c>
      <c r="G55">
        <f t="shared" si="6"/>
        <v>-0.28440399999999988</v>
      </c>
    </row>
    <row r="56" spans="1:7" x14ac:dyDescent="0.2">
      <c r="A56">
        <v>28</v>
      </c>
      <c r="B56">
        <v>4</v>
      </c>
      <c r="C56" t="str">
        <f t="shared" si="0"/>
        <v>F4-28</v>
      </c>
      <c r="D56">
        <v>0.11700000000000001</v>
      </c>
      <c r="G56">
        <f t="shared" si="6"/>
        <v>4.9961140000000004</v>
      </c>
    </row>
    <row r="57" spans="1:7" x14ac:dyDescent="0.2">
      <c r="A57">
        <v>32</v>
      </c>
      <c r="B57">
        <v>4</v>
      </c>
      <c r="C57" t="str">
        <f t="shared" si="0"/>
        <v>F4-32</v>
      </c>
      <c r="D57">
        <v>3.5000000000000003E-2</v>
      </c>
      <c r="G57">
        <f t="shared" si="6"/>
        <v>-0.48492999999999942</v>
      </c>
    </row>
    <row r="58" spans="1:7" x14ac:dyDescent="0.2">
      <c r="A58">
        <v>51</v>
      </c>
      <c r="B58">
        <v>1</v>
      </c>
      <c r="C58" t="str">
        <f t="shared" si="0"/>
        <v>F1-51</v>
      </c>
      <c r="D58">
        <v>3.4000000000000002E-2</v>
      </c>
      <c r="G58">
        <f t="shared" si="6"/>
        <v>-0.55177199999999971</v>
      </c>
    </row>
    <row r="59" spans="1:7" x14ac:dyDescent="0.2">
      <c r="A59">
        <v>52</v>
      </c>
      <c r="B59">
        <v>1</v>
      </c>
      <c r="C59" t="str">
        <f t="shared" si="0"/>
        <v>F1-52</v>
      </c>
      <c r="D59">
        <v>0.04</v>
      </c>
      <c r="G59">
        <f t="shared" si="6"/>
        <v>-0.15071999999999974</v>
      </c>
    </row>
    <row r="60" spans="1:7" x14ac:dyDescent="0.2">
      <c r="A60">
        <v>53</v>
      </c>
      <c r="B60">
        <v>1</v>
      </c>
      <c r="C60" t="str">
        <f t="shared" si="0"/>
        <v>F1-53</v>
      </c>
      <c r="D60">
        <v>3.5000000000000003E-2</v>
      </c>
      <c r="G60">
        <f t="shared" si="6"/>
        <v>-0.48492999999999942</v>
      </c>
    </row>
    <row r="61" spans="1:7" x14ac:dyDescent="0.2">
      <c r="A61">
        <v>55</v>
      </c>
      <c r="B61">
        <v>1</v>
      </c>
      <c r="C61" t="str">
        <f t="shared" si="0"/>
        <v>F1-55</v>
      </c>
      <c r="D61">
        <v>3.5000000000000003E-2</v>
      </c>
      <c r="G61">
        <f t="shared" si="6"/>
        <v>-0.48492999999999942</v>
      </c>
    </row>
    <row r="62" spans="1:7" x14ac:dyDescent="0.2">
      <c r="A62">
        <v>56</v>
      </c>
      <c r="B62">
        <v>1</v>
      </c>
      <c r="C62" t="str">
        <f t="shared" si="0"/>
        <v>F1-56</v>
      </c>
      <c r="D62">
        <v>3.9E-2</v>
      </c>
      <c r="G62">
        <f t="shared" si="6"/>
        <v>-0.21756200000000003</v>
      </c>
    </row>
    <row r="63" spans="1:7" x14ac:dyDescent="0.2">
      <c r="A63">
        <v>57</v>
      </c>
      <c r="B63">
        <v>1</v>
      </c>
      <c r="C63" t="str">
        <f t="shared" si="0"/>
        <v>F1-57</v>
      </c>
      <c r="D63">
        <v>3.3000000000000002E-2</v>
      </c>
      <c r="G63">
        <f t="shared" si="6"/>
        <v>-0.61861399999999955</v>
      </c>
    </row>
    <row r="64" spans="1:7" x14ac:dyDescent="0.2">
      <c r="A64">
        <v>59</v>
      </c>
      <c r="B64">
        <v>1</v>
      </c>
      <c r="C64" t="str">
        <f t="shared" si="0"/>
        <v>F1-59</v>
      </c>
      <c r="D64">
        <v>3.4000000000000002E-2</v>
      </c>
      <c r="G64">
        <f t="shared" si="6"/>
        <v>-0.55177199999999971</v>
      </c>
    </row>
    <row r="65" spans="1:7" x14ac:dyDescent="0.2">
      <c r="A65">
        <v>51</v>
      </c>
      <c r="B65">
        <v>2</v>
      </c>
      <c r="C65" t="str">
        <f t="shared" si="0"/>
        <v>F2-51</v>
      </c>
      <c r="D65">
        <v>3.9E-2</v>
      </c>
      <c r="G65">
        <f t="shared" si="6"/>
        <v>-0.21756200000000003</v>
      </c>
    </row>
    <row r="66" spans="1:7" x14ac:dyDescent="0.2">
      <c r="A66">
        <v>52</v>
      </c>
      <c r="B66">
        <v>2</v>
      </c>
      <c r="C66" t="str">
        <f t="shared" si="0"/>
        <v>F2-52</v>
      </c>
      <c r="D66">
        <v>3.5999999999999997E-2</v>
      </c>
      <c r="G66">
        <f t="shared" si="6"/>
        <v>-0.41808800000000002</v>
      </c>
    </row>
    <row r="67" spans="1:7" x14ac:dyDescent="0.2">
      <c r="A67">
        <v>53</v>
      </c>
      <c r="B67">
        <v>2</v>
      </c>
      <c r="C67" t="str">
        <f t="shared" ref="C67:C133" si="7">_xlfn.CONCAT("F",B67,"-",A67)</f>
        <v>F2-53</v>
      </c>
      <c r="D67">
        <v>3.3000000000000002E-2</v>
      </c>
      <c r="G67">
        <f t="shared" si="6"/>
        <v>-0.61861399999999955</v>
      </c>
    </row>
    <row r="68" spans="1:7" x14ac:dyDescent="0.2">
      <c r="A68">
        <v>55</v>
      </c>
      <c r="B68">
        <v>2</v>
      </c>
      <c r="C68" t="str">
        <f t="shared" si="7"/>
        <v>F2-55</v>
      </c>
      <c r="D68">
        <v>3.3000000000000002E-2</v>
      </c>
      <c r="G68">
        <f t="shared" si="6"/>
        <v>-0.61861399999999955</v>
      </c>
    </row>
    <row r="69" spans="1:7" x14ac:dyDescent="0.2">
      <c r="A69">
        <v>56</v>
      </c>
      <c r="B69">
        <v>2</v>
      </c>
      <c r="C69" t="str">
        <f t="shared" si="7"/>
        <v>F2-56</v>
      </c>
      <c r="D69">
        <v>3.5999999999999997E-2</v>
      </c>
      <c r="G69">
        <f t="shared" ref="G69:G114" si="8">(66.842*AVERAGE(D69:E69)-2.8244)</f>
        <v>-0.41808800000000002</v>
      </c>
    </row>
    <row r="70" spans="1:7" x14ac:dyDescent="0.2">
      <c r="A70">
        <v>57</v>
      </c>
      <c r="B70">
        <v>2</v>
      </c>
      <c r="C70" t="str">
        <f t="shared" si="7"/>
        <v>F2-57</v>
      </c>
      <c r="D70">
        <v>3.3000000000000002E-2</v>
      </c>
      <c r="G70">
        <f t="shared" si="8"/>
        <v>-0.61861399999999955</v>
      </c>
    </row>
    <row r="71" spans="1:7" x14ac:dyDescent="0.2">
      <c r="A71">
        <v>59</v>
      </c>
      <c r="B71">
        <v>2</v>
      </c>
      <c r="C71" t="str">
        <f t="shared" si="7"/>
        <v>F2-59</v>
      </c>
      <c r="D71">
        <v>3.3000000000000002E-2</v>
      </c>
      <c r="G71">
        <f t="shared" si="8"/>
        <v>-0.61861399999999955</v>
      </c>
    </row>
    <row r="72" spans="1:7" x14ac:dyDescent="0.2">
      <c r="A72">
        <v>51</v>
      </c>
      <c r="B72">
        <v>3</v>
      </c>
      <c r="C72" t="str">
        <f t="shared" si="7"/>
        <v>F3-51</v>
      </c>
      <c r="D72">
        <v>3.4000000000000002E-2</v>
      </c>
      <c r="G72">
        <f t="shared" si="8"/>
        <v>-0.55177199999999971</v>
      </c>
    </row>
    <row r="73" spans="1:7" x14ac:dyDescent="0.2">
      <c r="A73">
        <v>52</v>
      </c>
      <c r="B73">
        <v>3</v>
      </c>
      <c r="C73" t="str">
        <f t="shared" si="7"/>
        <v>F3-52</v>
      </c>
      <c r="D73">
        <v>3.6999999999999998E-2</v>
      </c>
      <c r="G73">
        <f t="shared" si="8"/>
        <v>-0.35124600000000017</v>
      </c>
    </row>
    <row r="74" spans="1:7" x14ac:dyDescent="0.2">
      <c r="A74">
        <v>53</v>
      </c>
      <c r="B74">
        <v>3</v>
      </c>
      <c r="C74" t="str">
        <f t="shared" si="7"/>
        <v>F3-53</v>
      </c>
      <c r="D74">
        <v>3.5000000000000003E-2</v>
      </c>
      <c r="G74">
        <f t="shared" si="8"/>
        <v>-0.48492999999999942</v>
      </c>
    </row>
    <row r="75" spans="1:7" x14ac:dyDescent="0.2">
      <c r="A75">
        <v>55</v>
      </c>
      <c r="B75">
        <v>3</v>
      </c>
      <c r="C75" t="str">
        <f t="shared" si="7"/>
        <v>F3-55</v>
      </c>
      <c r="D75">
        <v>3.1E-2</v>
      </c>
      <c r="G75">
        <f t="shared" si="8"/>
        <v>-0.75229799999999969</v>
      </c>
    </row>
    <row r="76" spans="1:7" x14ac:dyDescent="0.2">
      <c r="A76">
        <v>56</v>
      </c>
      <c r="B76">
        <v>3</v>
      </c>
      <c r="C76" t="str">
        <f t="shared" si="7"/>
        <v>F3-56</v>
      </c>
      <c r="D76">
        <v>3.5999999999999997E-2</v>
      </c>
      <c r="G76">
        <f t="shared" si="8"/>
        <v>-0.41808800000000002</v>
      </c>
    </row>
    <row r="77" spans="1:7" x14ac:dyDescent="0.2">
      <c r="A77">
        <v>57</v>
      </c>
      <c r="B77">
        <v>3</v>
      </c>
      <c r="C77" t="str">
        <f t="shared" si="7"/>
        <v>F3-57</v>
      </c>
      <c r="D77">
        <v>3.5999999999999997E-2</v>
      </c>
      <c r="G77">
        <f t="shared" si="8"/>
        <v>-0.41808800000000002</v>
      </c>
    </row>
    <row r="78" spans="1:7" x14ac:dyDescent="0.2">
      <c r="A78">
        <v>59</v>
      </c>
      <c r="B78">
        <v>3</v>
      </c>
      <c r="C78" t="str">
        <f t="shared" si="7"/>
        <v>F3-59</v>
      </c>
      <c r="D78">
        <v>3.6999999999999998E-2</v>
      </c>
      <c r="G78">
        <f t="shared" si="8"/>
        <v>-0.35124600000000017</v>
      </c>
    </row>
    <row r="79" spans="1:7" x14ac:dyDescent="0.2">
      <c r="A79">
        <v>51</v>
      </c>
      <c r="B79">
        <v>4</v>
      </c>
      <c r="C79" t="str">
        <f t="shared" si="7"/>
        <v>F4-51</v>
      </c>
      <c r="D79">
        <v>3.4000000000000002E-2</v>
      </c>
      <c r="G79">
        <f t="shared" si="8"/>
        <v>-0.55177199999999971</v>
      </c>
    </row>
    <row r="80" spans="1:7" x14ac:dyDescent="0.2">
      <c r="A80">
        <v>52</v>
      </c>
      <c r="B80">
        <v>4</v>
      </c>
      <c r="C80" t="str">
        <f t="shared" si="7"/>
        <v>F4-52</v>
      </c>
      <c r="D80">
        <v>3.5000000000000003E-2</v>
      </c>
      <c r="G80">
        <f t="shared" si="8"/>
        <v>-0.48492999999999942</v>
      </c>
    </row>
    <row r="81" spans="1:7" x14ac:dyDescent="0.2">
      <c r="A81">
        <v>53</v>
      </c>
      <c r="B81">
        <v>4</v>
      </c>
      <c r="C81" t="str">
        <f t="shared" si="7"/>
        <v>F4-53</v>
      </c>
      <c r="D81">
        <v>3.2000000000000001E-2</v>
      </c>
      <c r="G81">
        <f t="shared" si="8"/>
        <v>-0.68545599999999984</v>
      </c>
    </row>
    <row r="82" spans="1:7" x14ac:dyDescent="0.2">
      <c r="A82">
        <v>55</v>
      </c>
      <c r="B82">
        <v>4</v>
      </c>
      <c r="C82" t="str">
        <f t="shared" si="7"/>
        <v>F4-55</v>
      </c>
      <c r="D82">
        <v>3.2000000000000001E-2</v>
      </c>
      <c r="G82">
        <f t="shared" si="8"/>
        <v>-0.68545599999999984</v>
      </c>
    </row>
    <row r="83" spans="1:7" x14ac:dyDescent="0.2">
      <c r="A83">
        <v>56</v>
      </c>
      <c r="B83">
        <v>4</v>
      </c>
      <c r="C83" t="str">
        <f t="shared" si="7"/>
        <v>F4-56</v>
      </c>
      <c r="D83">
        <v>3.2000000000000001E-2</v>
      </c>
      <c r="G83">
        <f t="shared" si="8"/>
        <v>-0.68545599999999984</v>
      </c>
    </row>
    <row r="84" spans="1:7" x14ac:dyDescent="0.2">
      <c r="A84">
        <v>59</v>
      </c>
      <c r="B84">
        <v>4</v>
      </c>
      <c r="C84" t="str">
        <f t="shared" si="7"/>
        <v>F4-59</v>
      </c>
      <c r="D84">
        <v>3.3000000000000002E-2</v>
      </c>
      <c r="G84">
        <f t="shared" si="8"/>
        <v>-0.61861399999999955</v>
      </c>
    </row>
    <row r="85" spans="1:7" x14ac:dyDescent="0.2">
      <c r="A85">
        <v>70</v>
      </c>
      <c r="B85">
        <v>1</v>
      </c>
      <c r="C85" t="str">
        <f t="shared" si="7"/>
        <v>F1-70</v>
      </c>
      <c r="D85">
        <v>4.2999999999999997E-2</v>
      </c>
      <c r="G85">
        <f t="shared" si="8"/>
        <v>4.9805999999999795E-2</v>
      </c>
    </row>
    <row r="86" spans="1:7" x14ac:dyDescent="0.2">
      <c r="A86">
        <v>70</v>
      </c>
      <c r="B86">
        <v>2</v>
      </c>
      <c r="C86" t="str">
        <f t="shared" si="7"/>
        <v>F2-70</v>
      </c>
      <c r="D86">
        <v>3.7999999999999999E-2</v>
      </c>
      <c r="G86">
        <f t="shared" si="8"/>
        <v>-0.28440399999999988</v>
      </c>
    </row>
    <row r="87" spans="1:7" x14ac:dyDescent="0.2">
      <c r="A87">
        <v>70</v>
      </c>
      <c r="B87">
        <v>3</v>
      </c>
      <c r="C87" t="str">
        <f t="shared" si="7"/>
        <v>F3-70</v>
      </c>
      <c r="D87">
        <v>3.4000000000000002E-2</v>
      </c>
      <c r="G87">
        <f t="shared" si="8"/>
        <v>-0.55177199999999971</v>
      </c>
    </row>
    <row r="88" spans="1:7" x14ac:dyDescent="0.2">
      <c r="A88">
        <v>70</v>
      </c>
      <c r="B88">
        <v>4</v>
      </c>
      <c r="C88" t="str">
        <f t="shared" si="7"/>
        <v>F4-70</v>
      </c>
      <c r="D88">
        <v>3.4000000000000002E-2</v>
      </c>
      <c r="G88">
        <f t="shared" si="8"/>
        <v>-0.55177199999999971</v>
      </c>
    </row>
    <row r="89" spans="1:7" x14ac:dyDescent="0.2">
      <c r="A89">
        <v>73</v>
      </c>
      <c r="B89">
        <v>1</v>
      </c>
      <c r="C89" t="str">
        <f t="shared" si="7"/>
        <v>F1-73</v>
      </c>
      <c r="D89">
        <v>3.5000000000000003E-2</v>
      </c>
      <c r="G89">
        <f t="shared" si="8"/>
        <v>-0.48492999999999942</v>
      </c>
    </row>
    <row r="90" spans="1:7" x14ac:dyDescent="0.2">
      <c r="A90">
        <v>73</v>
      </c>
      <c r="B90">
        <v>2</v>
      </c>
      <c r="C90" t="str">
        <f t="shared" si="7"/>
        <v>F2-73</v>
      </c>
      <c r="D90">
        <v>3.5000000000000003E-2</v>
      </c>
      <c r="G90">
        <f t="shared" si="8"/>
        <v>-0.48492999999999942</v>
      </c>
    </row>
    <row r="91" spans="1:7" x14ac:dyDescent="0.2">
      <c r="A91">
        <v>73</v>
      </c>
      <c r="B91">
        <v>3</v>
      </c>
      <c r="C91" t="str">
        <f t="shared" si="7"/>
        <v>F3-73</v>
      </c>
      <c r="D91">
        <v>3.5000000000000003E-2</v>
      </c>
      <c r="G91">
        <f t="shared" si="8"/>
        <v>-0.48492999999999942</v>
      </c>
    </row>
    <row r="92" spans="1:7" x14ac:dyDescent="0.2">
      <c r="A92">
        <v>73</v>
      </c>
      <c r="B92">
        <v>4</v>
      </c>
      <c r="C92" t="str">
        <f t="shared" si="7"/>
        <v>F4-73</v>
      </c>
      <c r="D92">
        <v>3.4000000000000002E-2</v>
      </c>
      <c r="G92">
        <f t="shared" si="8"/>
        <v>-0.55177199999999971</v>
      </c>
    </row>
    <row r="93" spans="1:7" x14ac:dyDescent="0.2">
      <c r="A93">
        <v>76</v>
      </c>
      <c r="B93">
        <v>1</v>
      </c>
      <c r="C93" t="str">
        <f t="shared" si="7"/>
        <v>F1-76</v>
      </c>
      <c r="D93">
        <v>3.4000000000000002E-2</v>
      </c>
      <c r="G93">
        <f t="shared" si="8"/>
        <v>-0.55177199999999971</v>
      </c>
    </row>
    <row r="94" spans="1:7" x14ac:dyDescent="0.2">
      <c r="A94">
        <v>76</v>
      </c>
      <c r="B94">
        <v>2</v>
      </c>
      <c r="C94" t="str">
        <f t="shared" si="7"/>
        <v>F2-76</v>
      </c>
      <c r="D94">
        <v>3.4000000000000002E-2</v>
      </c>
      <c r="G94">
        <f t="shared" si="8"/>
        <v>-0.55177199999999971</v>
      </c>
    </row>
    <row r="95" spans="1:7" x14ac:dyDescent="0.2">
      <c r="A95">
        <v>76</v>
      </c>
      <c r="B95">
        <v>3</v>
      </c>
      <c r="C95" t="str">
        <f t="shared" si="7"/>
        <v>F3-76</v>
      </c>
      <c r="D95">
        <v>3.3000000000000002E-2</v>
      </c>
      <c r="G95">
        <f t="shared" si="8"/>
        <v>-0.61861399999999955</v>
      </c>
    </row>
    <row r="96" spans="1:7" x14ac:dyDescent="0.2">
      <c r="A96">
        <v>76</v>
      </c>
      <c r="B96">
        <v>4</v>
      </c>
      <c r="C96" t="str">
        <f t="shared" si="7"/>
        <v>F4-76</v>
      </c>
      <c r="D96">
        <v>3.4000000000000002E-2</v>
      </c>
      <c r="G96">
        <f t="shared" si="8"/>
        <v>-0.55177199999999971</v>
      </c>
    </row>
    <row r="97" spans="1:7" x14ac:dyDescent="0.2">
      <c r="A97">
        <v>77</v>
      </c>
      <c r="B97">
        <v>1</v>
      </c>
      <c r="C97" t="str">
        <f t="shared" si="7"/>
        <v>F1-77</v>
      </c>
      <c r="D97">
        <v>3.5000000000000003E-2</v>
      </c>
      <c r="G97">
        <f t="shared" si="8"/>
        <v>-0.48492999999999942</v>
      </c>
    </row>
    <row r="98" spans="1:7" x14ac:dyDescent="0.2">
      <c r="A98">
        <v>77</v>
      </c>
      <c r="B98">
        <v>2</v>
      </c>
      <c r="C98" t="str">
        <f t="shared" si="7"/>
        <v>F2-77</v>
      </c>
      <c r="D98">
        <v>3.5000000000000003E-2</v>
      </c>
      <c r="G98">
        <f t="shared" si="8"/>
        <v>-0.48492999999999942</v>
      </c>
    </row>
    <row r="99" spans="1:7" x14ac:dyDescent="0.2">
      <c r="A99">
        <v>77</v>
      </c>
      <c r="B99">
        <v>3</v>
      </c>
      <c r="C99" t="str">
        <f t="shared" si="7"/>
        <v>F3-77</v>
      </c>
      <c r="D99">
        <v>3.5000000000000003E-2</v>
      </c>
      <c r="G99">
        <f t="shared" si="8"/>
        <v>-0.48492999999999942</v>
      </c>
    </row>
    <row r="100" spans="1:7" x14ac:dyDescent="0.2">
      <c r="A100">
        <v>77</v>
      </c>
      <c r="B100">
        <v>4</v>
      </c>
      <c r="C100" t="str">
        <f t="shared" si="7"/>
        <v>F4-77</v>
      </c>
      <c r="D100">
        <v>3.5000000000000003E-2</v>
      </c>
      <c r="G100">
        <f t="shared" si="8"/>
        <v>-0.48492999999999942</v>
      </c>
    </row>
    <row r="101" spans="1:7" x14ac:dyDescent="0.2">
      <c r="A101">
        <v>79</v>
      </c>
      <c r="B101">
        <v>1</v>
      </c>
      <c r="C101" t="str">
        <f t="shared" si="7"/>
        <v>F1-79</v>
      </c>
      <c r="D101">
        <v>3.3000000000000002E-2</v>
      </c>
      <c r="G101">
        <f t="shared" si="8"/>
        <v>-0.61861399999999955</v>
      </c>
    </row>
    <row r="102" spans="1:7" x14ac:dyDescent="0.2">
      <c r="A102">
        <v>79</v>
      </c>
      <c r="B102">
        <v>2</v>
      </c>
      <c r="C102" t="str">
        <f t="shared" si="7"/>
        <v>F2-79</v>
      </c>
      <c r="D102">
        <v>3.4000000000000002E-2</v>
      </c>
      <c r="G102">
        <f t="shared" si="8"/>
        <v>-0.55177199999999971</v>
      </c>
    </row>
    <row r="103" spans="1:7" x14ac:dyDescent="0.2">
      <c r="A103">
        <v>79</v>
      </c>
      <c r="B103">
        <v>3</v>
      </c>
      <c r="C103" t="str">
        <f t="shared" si="7"/>
        <v>F3-79</v>
      </c>
      <c r="D103">
        <v>4.2000000000000003E-2</v>
      </c>
      <c r="G103">
        <f t="shared" si="8"/>
        <v>-1.7035999999999607E-2</v>
      </c>
    </row>
    <row r="104" spans="1:7" x14ac:dyDescent="0.2">
      <c r="A104">
        <v>79</v>
      </c>
      <c r="B104">
        <v>4</v>
      </c>
      <c r="C104" t="str">
        <f t="shared" si="7"/>
        <v>F4-79</v>
      </c>
      <c r="D104">
        <v>3.5000000000000003E-2</v>
      </c>
      <c r="G104">
        <f t="shared" si="8"/>
        <v>-0.48492999999999942</v>
      </c>
    </row>
    <row r="105" spans="1:7" x14ac:dyDescent="0.2">
      <c r="A105">
        <v>83</v>
      </c>
      <c r="B105">
        <v>1</v>
      </c>
      <c r="C105" t="str">
        <f t="shared" si="7"/>
        <v>F1-83</v>
      </c>
      <c r="D105">
        <v>0.55100000000000005</v>
      </c>
      <c r="G105">
        <f t="shared" si="8"/>
        <v>34.005542000000005</v>
      </c>
    </row>
    <row r="106" spans="1:7" x14ac:dyDescent="0.2">
      <c r="A106">
        <v>84</v>
      </c>
      <c r="B106">
        <v>1</v>
      </c>
      <c r="C106" t="str">
        <f t="shared" si="7"/>
        <v>F1-84</v>
      </c>
      <c r="D106">
        <v>0.377</v>
      </c>
      <c r="F106" t="s">
        <v>15</v>
      </c>
      <c r="G106">
        <f>(66.842*AVERAGE(D106:E106)-2.8244)*4</f>
        <v>89.500135999999998</v>
      </c>
    </row>
    <row r="107" spans="1:7" x14ac:dyDescent="0.2">
      <c r="A107">
        <v>86</v>
      </c>
      <c r="B107">
        <v>1</v>
      </c>
      <c r="C107" t="str">
        <f t="shared" si="7"/>
        <v>F1-86</v>
      </c>
      <c r="D107">
        <v>0.78400000000000003</v>
      </c>
      <c r="F107" t="s">
        <v>15</v>
      </c>
      <c r="G107">
        <f>(66.842*AVERAGE(D107:E107)-2.8244)*4</f>
        <v>198.31891200000001</v>
      </c>
    </row>
    <row r="108" spans="1:7" x14ac:dyDescent="0.2">
      <c r="A108">
        <v>89</v>
      </c>
      <c r="B108">
        <v>1</v>
      </c>
      <c r="C108" t="str">
        <f t="shared" si="7"/>
        <v>F1-89</v>
      </c>
      <c r="D108">
        <v>5.8999999999999997E-2</v>
      </c>
      <c r="G108">
        <f t="shared" si="8"/>
        <v>1.119278</v>
      </c>
    </row>
    <row r="109" spans="1:7" x14ac:dyDescent="0.2">
      <c r="A109">
        <v>91</v>
      </c>
      <c r="B109">
        <v>1</v>
      </c>
      <c r="C109" t="str">
        <f t="shared" si="7"/>
        <v>F1-91</v>
      </c>
      <c r="D109">
        <v>4.4999999999999998E-2</v>
      </c>
      <c r="G109">
        <f t="shared" si="8"/>
        <v>0.18348999999999993</v>
      </c>
    </row>
    <row r="110" spans="1:7" x14ac:dyDescent="0.2">
      <c r="A110">
        <v>92</v>
      </c>
      <c r="B110">
        <v>1</v>
      </c>
      <c r="C110" t="str">
        <f t="shared" si="7"/>
        <v>F1-92</v>
      </c>
      <c r="D110">
        <v>4.8000000000000001E-2</v>
      </c>
      <c r="G110">
        <f t="shared" si="8"/>
        <v>0.38401600000000036</v>
      </c>
    </row>
    <row r="111" spans="1:7" x14ac:dyDescent="0.2">
      <c r="A111">
        <v>95</v>
      </c>
      <c r="B111">
        <v>1</v>
      </c>
      <c r="C111" t="str">
        <f t="shared" si="7"/>
        <v>F1-95</v>
      </c>
      <c r="D111">
        <v>4.8000000000000001E-2</v>
      </c>
      <c r="G111">
        <f t="shared" si="8"/>
        <v>0.38401600000000036</v>
      </c>
    </row>
    <row r="112" spans="1:7" x14ac:dyDescent="0.2">
      <c r="A112">
        <v>98</v>
      </c>
      <c r="B112">
        <v>1</v>
      </c>
      <c r="C112" t="str">
        <f t="shared" si="7"/>
        <v>F1-98</v>
      </c>
      <c r="D112">
        <v>4.2000000000000003E-2</v>
      </c>
      <c r="G112">
        <f t="shared" si="8"/>
        <v>-1.7035999999999607E-2</v>
      </c>
    </row>
    <row r="113" spans="1:7" x14ac:dyDescent="0.2">
      <c r="A113">
        <v>110</v>
      </c>
      <c r="B113">
        <v>1</v>
      </c>
      <c r="C113" t="str">
        <f t="shared" si="7"/>
        <v>F1-110</v>
      </c>
      <c r="D113">
        <v>5.8000000000000003E-2</v>
      </c>
      <c r="G113">
        <f t="shared" si="8"/>
        <v>1.0524360000000001</v>
      </c>
    </row>
    <row r="114" spans="1:7" x14ac:dyDescent="0.2">
      <c r="A114">
        <v>113</v>
      </c>
      <c r="B114">
        <v>1</v>
      </c>
      <c r="C114" t="str">
        <f t="shared" si="7"/>
        <v>F1-113</v>
      </c>
      <c r="D114">
        <v>0.04</v>
      </c>
      <c r="G114">
        <f t="shared" si="8"/>
        <v>-0.15071999999999974</v>
      </c>
    </row>
    <row r="115" spans="1:7" x14ac:dyDescent="0.2">
      <c r="A115">
        <v>83</v>
      </c>
      <c r="B115">
        <v>2</v>
      </c>
      <c r="C115" t="str">
        <f t="shared" si="7"/>
        <v>F2-83</v>
      </c>
      <c r="D115">
        <v>0.30599999999999999</v>
      </c>
      <c r="F115" t="s">
        <v>15</v>
      </c>
      <c r="G115">
        <f t="shared" ref="G115:G116" si="9">(66.842*AVERAGE(D115:E115)-2.8244)*4</f>
        <v>70.51700799999999</v>
      </c>
    </row>
    <row r="116" spans="1:7" x14ac:dyDescent="0.2">
      <c r="A116">
        <v>84</v>
      </c>
      <c r="B116">
        <v>2</v>
      </c>
      <c r="C116" t="str">
        <f t="shared" si="7"/>
        <v>F2-84</v>
      </c>
      <c r="D116">
        <v>0.69699999999999995</v>
      </c>
      <c r="F116" t="s">
        <v>15</v>
      </c>
      <c r="G116">
        <f t="shared" si="9"/>
        <v>175.057896</v>
      </c>
    </row>
    <row r="117" spans="1:7" x14ac:dyDescent="0.2">
      <c r="A117">
        <v>86</v>
      </c>
      <c r="B117">
        <v>2</v>
      </c>
      <c r="C117" t="str">
        <f t="shared" si="7"/>
        <v>F2-86</v>
      </c>
      <c r="D117">
        <v>0.60099999999999998</v>
      </c>
      <c r="F117" t="s">
        <v>114</v>
      </c>
      <c r="G117">
        <f>(66.842*AVERAGE(D117:E117)-2.8244)*10</f>
        <v>373.47642000000002</v>
      </c>
    </row>
    <row r="118" spans="1:7" x14ac:dyDescent="0.2">
      <c r="A118">
        <v>89</v>
      </c>
      <c r="B118">
        <v>2</v>
      </c>
      <c r="C118" t="str">
        <f t="shared" si="7"/>
        <v>F2-89</v>
      </c>
      <c r="D118">
        <v>0.05</v>
      </c>
      <c r="G118">
        <f t="shared" ref="G118:G125" si="10">(66.842*AVERAGE(D118:E118)-2.8244)</f>
        <v>0.51770000000000049</v>
      </c>
    </row>
    <row r="119" spans="1:7" x14ac:dyDescent="0.2">
      <c r="A119">
        <v>91</v>
      </c>
      <c r="B119">
        <v>2</v>
      </c>
      <c r="C119" t="str">
        <f t="shared" si="7"/>
        <v>F2-91</v>
      </c>
      <c r="D119">
        <v>4.4999999999999998E-2</v>
      </c>
      <c r="G119">
        <f t="shared" si="10"/>
        <v>0.18348999999999993</v>
      </c>
    </row>
    <row r="120" spans="1:7" x14ac:dyDescent="0.2">
      <c r="A120">
        <v>92</v>
      </c>
      <c r="B120">
        <v>2</v>
      </c>
      <c r="C120" t="str">
        <f t="shared" si="7"/>
        <v>F2-92</v>
      </c>
      <c r="D120">
        <v>4.9000000000000002E-2</v>
      </c>
      <c r="G120">
        <f t="shared" si="10"/>
        <v>0.4508580000000002</v>
      </c>
    </row>
    <row r="121" spans="1:7" x14ac:dyDescent="0.2">
      <c r="A121">
        <v>95</v>
      </c>
      <c r="B121">
        <v>2</v>
      </c>
      <c r="C121" t="str">
        <f t="shared" si="7"/>
        <v>F2-95</v>
      </c>
      <c r="D121">
        <v>4.5999999999999999E-2</v>
      </c>
      <c r="G121">
        <f t="shared" si="10"/>
        <v>0.25033200000000022</v>
      </c>
    </row>
    <row r="122" spans="1:7" x14ac:dyDescent="0.2">
      <c r="A122">
        <v>98</v>
      </c>
      <c r="B122">
        <v>2</v>
      </c>
      <c r="C122" t="str">
        <f t="shared" si="7"/>
        <v>F2-98</v>
      </c>
      <c r="D122">
        <v>4.4999999999999998E-2</v>
      </c>
      <c r="G122">
        <f t="shared" si="10"/>
        <v>0.18348999999999993</v>
      </c>
    </row>
    <row r="123" spans="1:7" x14ac:dyDescent="0.2">
      <c r="A123">
        <v>110</v>
      </c>
      <c r="B123">
        <v>2</v>
      </c>
      <c r="C123" t="str">
        <f t="shared" si="7"/>
        <v>F2-110</v>
      </c>
      <c r="D123">
        <v>4.9000000000000002E-2</v>
      </c>
      <c r="G123">
        <f t="shared" si="10"/>
        <v>0.4508580000000002</v>
      </c>
    </row>
    <row r="124" spans="1:7" x14ac:dyDescent="0.2">
      <c r="A124">
        <v>113</v>
      </c>
      <c r="B124">
        <v>2</v>
      </c>
      <c r="C124" t="str">
        <f t="shared" si="7"/>
        <v>F2-113</v>
      </c>
      <c r="D124">
        <v>0.04</v>
      </c>
      <c r="G124">
        <f t="shared" si="10"/>
        <v>-0.15071999999999974</v>
      </c>
    </row>
    <row r="125" spans="1:7" x14ac:dyDescent="0.2">
      <c r="A125">
        <v>83</v>
      </c>
      <c r="B125">
        <v>3</v>
      </c>
      <c r="C125" t="str">
        <f t="shared" si="7"/>
        <v>F3-83</v>
      </c>
      <c r="D125">
        <v>0.51100000000000001</v>
      </c>
      <c r="G125">
        <f t="shared" si="10"/>
        <v>31.331861999999997</v>
      </c>
    </row>
    <row r="126" spans="1:7" x14ac:dyDescent="0.2">
      <c r="A126">
        <v>84</v>
      </c>
      <c r="B126">
        <v>3</v>
      </c>
      <c r="C126" t="str">
        <f t="shared" si="7"/>
        <v>F3-84</v>
      </c>
      <c r="D126">
        <v>0.58799999999999997</v>
      </c>
      <c r="F126" t="s">
        <v>15</v>
      </c>
      <c r="G126">
        <f>(66.842*AVERAGE(D126:E126)-2.8244)*4</f>
        <v>145.914784</v>
      </c>
    </row>
    <row r="127" spans="1:7" x14ac:dyDescent="0.2">
      <c r="A127">
        <v>86</v>
      </c>
      <c r="B127">
        <v>3</v>
      </c>
      <c r="C127" t="str">
        <f t="shared" si="7"/>
        <v>F3-86</v>
      </c>
      <c r="D127">
        <v>0.80500000000000005</v>
      </c>
      <c r="F127" t="s">
        <v>115</v>
      </c>
      <c r="G127">
        <f>(66.842*AVERAGE(D127:E127)-2.8244)*5</f>
        <v>254.91705000000002</v>
      </c>
    </row>
    <row r="128" spans="1:7" x14ac:dyDescent="0.2">
      <c r="A128">
        <v>89</v>
      </c>
      <c r="B128">
        <v>3</v>
      </c>
      <c r="C128" t="str">
        <f t="shared" si="7"/>
        <v>F3-89</v>
      </c>
      <c r="D128">
        <v>5.3999999999999999E-2</v>
      </c>
      <c r="G128">
        <f t="shared" ref="G128:G135" si="11">(66.842*AVERAGE(D128:E128)-2.8244)</f>
        <v>0.78506799999999988</v>
      </c>
    </row>
    <row r="129" spans="1:7" x14ac:dyDescent="0.2">
      <c r="A129">
        <v>91</v>
      </c>
      <c r="B129">
        <v>3</v>
      </c>
      <c r="C129" t="str">
        <f t="shared" si="7"/>
        <v>F3-91</v>
      </c>
      <c r="D129">
        <v>4.9000000000000002E-2</v>
      </c>
      <c r="G129">
        <f t="shared" si="11"/>
        <v>0.4508580000000002</v>
      </c>
    </row>
    <row r="130" spans="1:7" x14ac:dyDescent="0.2">
      <c r="A130">
        <v>92</v>
      </c>
      <c r="B130">
        <v>3</v>
      </c>
      <c r="C130" t="str">
        <f t="shared" si="7"/>
        <v>F3-92</v>
      </c>
      <c r="D130">
        <v>4.1000000000000002E-2</v>
      </c>
      <c r="G130">
        <f t="shared" si="11"/>
        <v>-8.3877999999999897E-2</v>
      </c>
    </row>
    <row r="131" spans="1:7" x14ac:dyDescent="0.2">
      <c r="A131">
        <v>95</v>
      </c>
      <c r="B131">
        <v>3</v>
      </c>
      <c r="C131" t="str">
        <f t="shared" si="7"/>
        <v>F3-95</v>
      </c>
      <c r="D131">
        <v>4.2999999999999997E-2</v>
      </c>
      <c r="G131">
        <f t="shared" si="11"/>
        <v>4.9805999999999795E-2</v>
      </c>
    </row>
    <row r="132" spans="1:7" x14ac:dyDescent="0.2">
      <c r="A132">
        <v>98</v>
      </c>
      <c r="B132">
        <v>3</v>
      </c>
      <c r="C132" t="str">
        <f t="shared" si="7"/>
        <v>F3-98</v>
      </c>
      <c r="D132">
        <v>4.2999999999999997E-2</v>
      </c>
      <c r="G132">
        <f t="shared" si="11"/>
        <v>4.9805999999999795E-2</v>
      </c>
    </row>
    <row r="133" spans="1:7" x14ac:dyDescent="0.2">
      <c r="A133">
        <v>110</v>
      </c>
      <c r="B133">
        <v>3</v>
      </c>
      <c r="C133" t="str">
        <f t="shared" si="7"/>
        <v>F3-110</v>
      </c>
      <c r="D133">
        <v>3.7999999999999999E-2</v>
      </c>
      <c r="G133">
        <f t="shared" si="11"/>
        <v>-0.28440399999999988</v>
      </c>
    </row>
    <row r="134" spans="1:7" x14ac:dyDescent="0.2">
      <c r="A134">
        <v>113</v>
      </c>
      <c r="B134">
        <v>3</v>
      </c>
      <c r="C134" t="str">
        <f t="shared" ref="C134:C143" si="12">_xlfn.CONCAT("F",B134,"-",A134)</f>
        <v>F3-113</v>
      </c>
      <c r="D134">
        <v>3.9E-2</v>
      </c>
      <c r="G134">
        <f t="shared" si="11"/>
        <v>-0.21756200000000003</v>
      </c>
    </row>
    <row r="135" spans="1:7" x14ac:dyDescent="0.2">
      <c r="A135">
        <v>83</v>
      </c>
      <c r="B135">
        <v>4</v>
      </c>
      <c r="C135" t="str">
        <f t="shared" si="12"/>
        <v>F4-83</v>
      </c>
      <c r="D135">
        <v>0.55600000000000005</v>
      </c>
      <c r="G135">
        <f t="shared" si="11"/>
        <v>34.339752000000004</v>
      </c>
    </row>
    <row r="136" spans="1:7" x14ac:dyDescent="0.2">
      <c r="A136">
        <v>84</v>
      </c>
      <c r="B136">
        <v>4</v>
      </c>
      <c r="C136" t="str">
        <f t="shared" si="12"/>
        <v>F4-84</v>
      </c>
      <c r="D136">
        <v>0.74199999999999999</v>
      </c>
      <c r="F136" t="s">
        <v>15</v>
      </c>
      <c r="G136">
        <f>(66.842*AVERAGE(D136:E136)-2.8244)*4</f>
        <v>187.08945600000001</v>
      </c>
    </row>
    <row r="137" spans="1:7" x14ac:dyDescent="0.2">
      <c r="A137">
        <v>86</v>
      </c>
      <c r="B137">
        <v>4</v>
      </c>
      <c r="C137" t="str">
        <f t="shared" si="12"/>
        <v>F4-86</v>
      </c>
      <c r="D137">
        <v>0.57499999999999996</v>
      </c>
      <c r="F137" t="s">
        <v>15</v>
      </c>
      <c r="G137">
        <f>(66.842*AVERAGE(D137:E137)-2.8244)*4</f>
        <v>142.43899999999999</v>
      </c>
    </row>
    <row r="138" spans="1:7" x14ac:dyDescent="0.2">
      <c r="A138">
        <v>89</v>
      </c>
      <c r="B138">
        <v>4</v>
      </c>
      <c r="C138" t="str">
        <f t="shared" si="12"/>
        <v>F4-89</v>
      </c>
      <c r="D138">
        <v>3.5999999999999997E-2</v>
      </c>
      <c r="G138">
        <f t="shared" ref="G138:G143" si="13">(66.842*AVERAGE(D138:E138)-2.8244)</f>
        <v>-0.41808800000000002</v>
      </c>
    </row>
    <row r="139" spans="1:7" x14ac:dyDescent="0.2">
      <c r="A139">
        <v>91</v>
      </c>
      <c r="B139">
        <v>4</v>
      </c>
      <c r="C139" t="str">
        <f t="shared" si="12"/>
        <v>F4-91</v>
      </c>
      <c r="D139">
        <v>5.1999999999999998E-2</v>
      </c>
      <c r="G139">
        <f t="shared" si="13"/>
        <v>0.65138400000000019</v>
      </c>
    </row>
    <row r="140" spans="1:7" x14ac:dyDescent="0.2">
      <c r="A140">
        <v>92</v>
      </c>
      <c r="B140">
        <v>4</v>
      </c>
      <c r="C140" t="str">
        <f t="shared" si="12"/>
        <v>F4-92</v>
      </c>
      <c r="D140">
        <v>4.3999999999999997E-2</v>
      </c>
      <c r="G140">
        <f t="shared" si="13"/>
        <v>0.11664800000000008</v>
      </c>
    </row>
    <row r="141" spans="1:7" x14ac:dyDescent="0.2">
      <c r="A141">
        <v>95</v>
      </c>
      <c r="B141">
        <v>4</v>
      </c>
      <c r="C141" t="str">
        <f t="shared" si="12"/>
        <v>F4-95</v>
      </c>
      <c r="D141">
        <v>9.1999999999999998E-2</v>
      </c>
      <c r="G141">
        <f t="shared" si="13"/>
        <v>3.3250640000000002</v>
      </c>
    </row>
    <row r="142" spans="1:7" x14ac:dyDescent="0.2">
      <c r="A142">
        <v>110</v>
      </c>
      <c r="B142">
        <v>4</v>
      </c>
      <c r="C142" t="str">
        <f t="shared" si="12"/>
        <v>F4-110</v>
      </c>
      <c r="D142">
        <v>4.1000000000000002E-2</v>
      </c>
      <c r="G142">
        <f t="shared" si="13"/>
        <v>-8.3877999999999897E-2</v>
      </c>
    </row>
    <row r="143" spans="1:7" x14ac:dyDescent="0.2">
      <c r="A143">
        <v>113</v>
      </c>
      <c r="B143">
        <v>4</v>
      </c>
      <c r="C143" t="str">
        <f t="shared" si="12"/>
        <v>F4-113</v>
      </c>
      <c r="D143">
        <v>5.6000000000000001E-2</v>
      </c>
      <c r="G143">
        <f t="shared" si="13"/>
        <v>0.91875200000000001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D85E4-BE58-5F49-98F8-27E62E99F57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BEACF-0DE4-5246-AC39-8A2F27C18FD3}">
  <dimension ref="A1:M121"/>
  <sheetViews>
    <sheetView topLeftCell="A94" workbookViewId="0">
      <selection activeCell="D122" sqref="D122"/>
    </sheetView>
  </sheetViews>
  <sheetFormatPr baseColWidth="10" defaultRowHeight="16" x14ac:dyDescent="0.2"/>
  <cols>
    <col min="6" max="6" width="19.1640625" bestFit="1" customWidth="1"/>
  </cols>
  <sheetData>
    <row r="1" spans="1:13" x14ac:dyDescent="0.2">
      <c r="A1" t="s">
        <v>10</v>
      </c>
      <c r="B1" t="s">
        <v>8</v>
      </c>
      <c r="C1" t="s">
        <v>5</v>
      </c>
      <c r="D1" t="s">
        <v>11</v>
      </c>
      <c r="E1" t="s">
        <v>12</v>
      </c>
      <c r="F1" t="s">
        <v>13</v>
      </c>
      <c r="G1" t="s">
        <v>29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13" x14ac:dyDescent="0.2">
      <c r="A2">
        <v>7</v>
      </c>
      <c r="B2">
        <v>1</v>
      </c>
      <c r="C2" t="str">
        <f>_xlfn.CONCAT("F",B2,"-",A2)</f>
        <v>F1-7</v>
      </c>
      <c r="D2">
        <v>4.7E-2</v>
      </c>
      <c r="G2">
        <f>AVERAGE(D2:E2)*$K$11 + $K$12</f>
        <v>1.0854529550232428</v>
      </c>
      <c r="I2">
        <v>1000</v>
      </c>
      <c r="J2">
        <v>1.518</v>
      </c>
      <c r="K2">
        <v>1.5069999999999999</v>
      </c>
      <c r="L2">
        <v>1.492</v>
      </c>
      <c r="M2">
        <f t="shared" ref="M2:M7" si="0">SUM(J2:L2)/3</f>
        <v>1.5056666666666665</v>
      </c>
    </row>
    <row r="3" spans="1:13" x14ac:dyDescent="0.2">
      <c r="A3">
        <v>15</v>
      </c>
      <c r="B3">
        <v>1</v>
      </c>
      <c r="C3" t="str">
        <f t="shared" ref="C3:C101" si="1">_xlfn.CONCAT("F",B3,"-",A3)</f>
        <v>F1-15</v>
      </c>
      <c r="D3">
        <v>0.05</v>
      </c>
      <c r="G3">
        <f t="shared" ref="G3:G121" si="2">AVERAGE(D3:E3)*680.7 - 30.907</f>
        <v>3.1280000000000037</v>
      </c>
      <c r="I3">
        <v>500</v>
      </c>
      <c r="J3">
        <v>0.72599999999999998</v>
      </c>
      <c r="K3">
        <v>0.82399999999999995</v>
      </c>
      <c r="L3">
        <v>0.78500000000000003</v>
      </c>
      <c r="M3">
        <f t="shared" si="0"/>
        <v>0.77833333333333332</v>
      </c>
    </row>
    <row r="4" spans="1:13" x14ac:dyDescent="0.2">
      <c r="A4">
        <v>20</v>
      </c>
      <c r="B4">
        <v>1</v>
      </c>
      <c r="C4" t="str">
        <f t="shared" si="1"/>
        <v>F1-20</v>
      </c>
      <c r="D4">
        <v>6.3E-2</v>
      </c>
      <c r="G4">
        <f t="shared" si="2"/>
        <v>11.977100000000004</v>
      </c>
      <c r="I4">
        <v>250</v>
      </c>
      <c r="J4">
        <v>0.41299999999999998</v>
      </c>
      <c r="K4">
        <v>0.41399999999999998</v>
      </c>
      <c r="L4">
        <v>0.41699999999999998</v>
      </c>
      <c r="M4">
        <f t="shared" si="0"/>
        <v>0.41466666666666668</v>
      </c>
    </row>
    <row r="5" spans="1:13" x14ac:dyDescent="0.2">
      <c r="A5">
        <v>26</v>
      </c>
      <c r="B5">
        <v>1</v>
      </c>
      <c r="C5" t="str">
        <f t="shared" si="1"/>
        <v>F1-26</v>
      </c>
      <c r="D5">
        <v>7.1999999999999995E-2</v>
      </c>
      <c r="G5">
        <f t="shared" si="2"/>
        <v>18.103399999999997</v>
      </c>
      <c r="I5">
        <v>100</v>
      </c>
      <c r="J5">
        <v>0.19400000000000001</v>
      </c>
      <c r="K5">
        <v>0.193</v>
      </c>
      <c r="L5">
        <v>0.19600000000000001</v>
      </c>
      <c r="M5">
        <f t="shared" si="0"/>
        <v>0.19433333333333333</v>
      </c>
    </row>
    <row r="6" spans="1:13" x14ac:dyDescent="0.2">
      <c r="A6">
        <v>7</v>
      </c>
      <c r="B6">
        <v>2</v>
      </c>
      <c r="C6" t="str">
        <f t="shared" si="1"/>
        <v>F2-7</v>
      </c>
      <c r="D6">
        <v>4.2000000000000003E-2</v>
      </c>
      <c r="G6">
        <f t="shared" si="2"/>
        <v>-2.3175999999999952</v>
      </c>
      <c r="I6">
        <v>50</v>
      </c>
      <c r="J6">
        <v>0.11799999999999999</v>
      </c>
      <c r="K6">
        <v>0.129</v>
      </c>
      <c r="L6">
        <v>0.12</v>
      </c>
      <c r="M6">
        <f t="shared" si="0"/>
        <v>0.12233333333333334</v>
      </c>
    </row>
    <row r="7" spans="1:13" x14ac:dyDescent="0.2">
      <c r="A7">
        <v>15</v>
      </c>
      <c r="B7">
        <v>2</v>
      </c>
      <c r="C7" t="str">
        <f t="shared" si="1"/>
        <v>F2-15</v>
      </c>
      <c r="D7">
        <v>4.4999999999999998E-2</v>
      </c>
      <c r="G7">
        <f t="shared" si="2"/>
        <v>-0.27549999999999741</v>
      </c>
      <c r="I7">
        <v>25</v>
      </c>
      <c r="J7">
        <v>7.4999999999999997E-2</v>
      </c>
      <c r="K7">
        <v>8.1000000000000003E-2</v>
      </c>
      <c r="L7">
        <v>7.9000000000000001E-2</v>
      </c>
      <c r="M7">
        <f t="shared" si="0"/>
        <v>7.8333333333333324E-2</v>
      </c>
    </row>
    <row r="8" spans="1:13" x14ac:dyDescent="0.2">
      <c r="A8">
        <v>20</v>
      </c>
      <c r="B8">
        <v>2</v>
      </c>
      <c r="C8" t="str">
        <f t="shared" si="1"/>
        <v>F2-20</v>
      </c>
      <c r="D8">
        <v>6.2E-2</v>
      </c>
      <c r="G8">
        <f t="shared" si="2"/>
        <v>11.296400000000002</v>
      </c>
      <c r="I8">
        <v>0</v>
      </c>
      <c r="J8">
        <v>4.4999999999999998E-2</v>
      </c>
      <c r="K8">
        <v>0.04</v>
      </c>
      <c r="L8">
        <v>4.4999999999999998E-2</v>
      </c>
      <c r="M8">
        <f>SUM(J8:L8)/3</f>
        <v>4.3333333333333335E-2</v>
      </c>
    </row>
    <row r="9" spans="1:13" x14ac:dyDescent="0.2">
      <c r="A9">
        <v>26</v>
      </c>
      <c r="B9">
        <v>2</v>
      </c>
      <c r="C9" t="str">
        <f t="shared" si="1"/>
        <v>F2-26</v>
      </c>
      <c r="D9">
        <v>6.6000000000000003E-2</v>
      </c>
      <c r="G9">
        <f t="shared" si="2"/>
        <v>14.019200000000009</v>
      </c>
    </row>
    <row r="10" spans="1:13" x14ac:dyDescent="0.2">
      <c r="A10">
        <v>7</v>
      </c>
      <c r="B10">
        <v>3</v>
      </c>
      <c r="C10" t="str">
        <f t="shared" si="1"/>
        <v>F3-7</v>
      </c>
      <c r="D10">
        <v>4.9000000000000002E-2</v>
      </c>
      <c r="G10">
        <f t="shared" si="2"/>
        <v>2.447300000000002</v>
      </c>
    </row>
    <row r="11" spans="1:13" x14ac:dyDescent="0.2">
      <c r="A11">
        <v>15</v>
      </c>
      <c r="B11">
        <v>3</v>
      </c>
      <c r="C11" t="str">
        <f t="shared" si="1"/>
        <v>F3-15</v>
      </c>
      <c r="D11">
        <v>0.04</v>
      </c>
      <c r="G11">
        <f t="shared" si="2"/>
        <v>-3.6789999999999985</v>
      </c>
      <c r="J11" t="s">
        <v>31</v>
      </c>
      <c r="K11">
        <f>SLOPE(I3:I8,M3:M8)</f>
        <v>680.69709654386895</v>
      </c>
    </row>
    <row r="12" spans="1:13" x14ac:dyDescent="0.2">
      <c r="A12">
        <v>20</v>
      </c>
      <c r="B12">
        <v>3</v>
      </c>
      <c r="C12" t="str">
        <f t="shared" si="1"/>
        <v>F3-20</v>
      </c>
      <c r="D12">
        <v>4.9000000000000002E-2</v>
      </c>
      <c r="G12">
        <f t="shared" si="2"/>
        <v>2.447300000000002</v>
      </c>
      <c r="K12">
        <f>INTERCEPT(I3:I8,M3:M8)</f>
        <v>-30.907310582538599</v>
      </c>
    </row>
    <row r="13" spans="1:13" x14ac:dyDescent="0.2">
      <c r="A13">
        <v>26</v>
      </c>
      <c r="B13">
        <v>3</v>
      </c>
      <c r="C13" t="str">
        <f t="shared" si="1"/>
        <v>F3-26</v>
      </c>
      <c r="D13">
        <v>4.3999999999999997E-2</v>
      </c>
      <c r="G13">
        <f t="shared" si="2"/>
        <v>-0.95619999999999905</v>
      </c>
    </row>
    <row r="14" spans="1:13" x14ac:dyDescent="0.2">
      <c r="A14">
        <v>7</v>
      </c>
      <c r="B14">
        <v>4</v>
      </c>
      <c r="C14" t="str">
        <f t="shared" si="1"/>
        <v>F4-7</v>
      </c>
      <c r="D14">
        <v>4.4999999999999998E-2</v>
      </c>
      <c r="G14">
        <f t="shared" si="2"/>
        <v>-0.27549999999999741</v>
      </c>
    </row>
    <row r="15" spans="1:13" x14ac:dyDescent="0.2">
      <c r="A15">
        <v>15</v>
      </c>
      <c r="B15">
        <v>4</v>
      </c>
      <c r="C15" t="str">
        <f t="shared" si="1"/>
        <v>F4-15</v>
      </c>
      <c r="D15">
        <v>3.9E-2</v>
      </c>
      <c r="G15">
        <f t="shared" si="2"/>
        <v>-4.3596999999999966</v>
      </c>
    </row>
    <row r="16" spans="1:13" x14ac:dyDescent="0.2">
      <c r="A16">
        <v>20</v>
      </c>
      <c r="B16">
        <v>4</v>
      </c>
      <c r="C16" t="str">
        <f t="shared" si="1"/>
        <v>F4-20</v>
      </c>
      <c r="D16">
        <v>5.0999999999999997E-2</v>
      </c>
      <c r="G16">
        <f t="shared" si="2"/>
        <v>3.8086999999999982</v>
      </c>
    </row>
    <row r="17" spans="1:7" x14ac:dyDescent="0.2">
      <c r="A17">
        <v>26</v>
      </c>
      <c r="B17">
        <v>4</v>
      </c>
      <c r="C17" t="str">
        <f t="shared" si="1"/>
        <v>F4-26</v>
      </c>
      <c r="D17">
        <v>3.4000000000000002E-2</v>
      </c>
      <c r="G17">
        <f t="shared" si="2"/>
        <v>-7.7631999999999977</v>
      </c>
    </row>
    <row r="18" spans="1:7" x14ac:dyDescent="0.2">
      <c r="A18">
        <v>30</v>
      </c>
      <c r="B18">
        <v>1</v>
      </c>
      <c r="C18" t="str">
        <f t="shared" si="1"/>
        <v>F1-30</v>
      </c>
      <c r="D18">
        <v>7.4999999999999997E-2</v>
      </c>
      <c r="G18">
        <f t="shared" si="2"/>
        <v>20.145500000000002</v>
      </c>
    </row>
    <row r="19" spans="1:7" x14ac:dyDescent="0.2">
      <c r="A19">
        <v>35</v>
      </c>
      <c r="B19">
        <v>1</v>
      </c>
      <c r="C19" t="str">
        <f t="shared" si="1"/>
        <v>F1-35</v>
      </c>
      <c r="D19">
        <v>7.8E-2</v>
      </c>
      <c r="G19">
        <f t="shared" si="2"/>
        <v>22.187600000000007</v>
      </c>
    </row>
    <row r="20" spans="1:7" x14ac:dyDescent="0.2">
      <c r="A20">
        <v>38</v>
      </c>
      <c r="B20">
        <v>1</v>
      </c>
      <c r="C20" t="str">
        <f t="shared" si="1"/>
        <v>F1-38</v>
      </c>
      <c r="D20">
        <v>7.0999999999999994E-2</v>
      </c>
      <c r="G20">
        <f t="shared" si="2"/>
        <v>17.422699999999995</v>
      </c>
    </row>
    <row r="21" spans="1:7" x14ac:dyDescent="0.2">
      <c r="A21">
        <v>30</v>
      </c>
      <c r="B21">
        <v>2</v>
      </c>
      <c r="C21" t="str">
        <f t="shared" si="1"/>
        <v>F2-30</v>
      </c>
      <c r="D21">
        <v>8.6999999999999994E-2</v>
      </c>
      <c r="G21">
        <f t="shared" si="2"/>
        <v>28.3139</v>
      </c>
    </row>
    <row r="22" spans="1:7" x14ac:dyDescent="0.2">
      <c r="A22">
        <v>35</v>
      </c>
      <c r="B22">
        <v>2</v>
      </c>
      <c r="C22" t="str">
        <f t="shared" si="1"/>
        <v>F2-35</v>
      </c>
      <c r="D22">
        <v>0.1</v>
      </c>
      <c r="G22">
        <f t="shared" si="2"/>
        <v>37.163000000000011</v>
      </c>
    </row>
    <row r="23" spans="1:7" x14ac:dyDescent="0.2">
      <c r="A23">
        <v>38</v>
      </c>
      <c r="B23">
        <v>2</v>
      </c>
      <c r="C23" t="str">
        <f t="shared" si="1"/>
        <v>F2-38</v>
      </c>
      <c r="D23">
        <v>0.1</v>
      </c>
      <c r="G23">
        <f t="shared" si="2"/>
        <v>37.163000000000011</v>
      </c>
    </row>
    <row r="24" spans="1:7" x14ac:dyDescent="0.2">
      <c r="A24">
        <v>30</v>
      </c>
      <c r="B24">
        <v>3</v>
      </c>
      <c r="C24" t="str">
        <f t="shared" si="1"/>
        <v>F3-30</v>
      </c>
      <c r="D24">
        <v>0.04</v>
      </c>
      <c r="G24">
        <f t="shared" si="2"/>
        <v>-3.6789999999999985</v>
      </c>
    </row>
    <row r="25" spans="1:7" x14ac:dyDescent="0.2">
      <c r="A25">
        <v>35</v>
      </c>
      <c r="B25">
        <v>3</v>
      </c>
      <c r="C25" t="str">
        <f t="shared" si="1"/>
        <v>F3-35</v>
      </c>
      <c r="D25">
        <v>7.3999999999999996E-2</v>
      </c>
      <c r="G25">
        <f t="shared" si="2"/>
        <v>19.4648</v>
      </c>
    </row>
    <row r="26" spans="1:7" x14ac:dyDescent="0.2">
      <c r="A26">
        <v>38</v>
      </c>
      <c r="B26">
        <v>3</v>
      </c>
      <c r="C26" t="str">
        <f t="shared" si="1"/>
        <v>F3-38</v>
      </c>
      <c r="D26">
        <v>7.4999999999999997E-2</v>
      </c>
      <c r="G26">
        <f t="shared" si="2"/>
        <v>20.145500000000002</v>
      </c>
    </row>
    <row r="27" spans="1:7" x14ac:dyDescent="0.2">
      <c r="A27">
        <v>30</v>
      </c>
      <c r="B27">
        <v>4</v>
      </c>
      <c r="C27" t="str">
        <f t="shared" si="1"/>
        <v>F4-30</v>
      </c>
      <c r="D27">
        <v>3.7999999999999999E-2</v>
      </c>
      <c r="G27">
        <f t="shared" si="2"/>
        <v>-5.0403999999999982</v>
      </c>
    </row>
    <row r="28" spans="1:7" x14ac:dyDescent="0.2">
      <c r="A28">
        <v>35</v>
      </c>
      <c r="B28">
        <v>4</v>
      </c>
      <c r="C28" t="str">
        <f t="shared" si="1"/>
        <v>F4-35</v>
      </c>
      <c r="D28">
        <v>4.9000000000000002E-2</v>
      </c>
      <c r="E28">
        <v>0.05</v>
      </c>
      <c r="G28">
        <f t="shared" si="2"/>
        <v>2.7876500000000028</v>
      </c>
    </row>
    <row r="29" spans="1:7" x14ac:dyDescent="0.2">
      <c r="A29">
        <v>38</v>
      </c>
      <c r="B29">
        <v>4</v>
      </c>
      <c r="C29" t="str">
        <f t="shared" si="1"/>
        <v>F4-38</v>
      </c>
      <c r="E29">
        <v>5.8000000000000003E-2</v>
      </c>
      <c r="G29">
        <f t="shared" si="2"/>
        <v>8.5736000000000026</v>
      </c>
    </row>
    <row r="30" spans="1:7" x14ac:dyDescent="0.2">
      <c r="A30">
        <v>43</v>
      </c>
      <c r="B30">
        <v>1</v>
      </c>
      <c r="C30" t="str">
        <f t="shared" si="1"/>
        <v>F1-43</v>
      </c>
      <c r="D30">
        <v>8.8999999999999996E-2</v>
      </c>
      <c r="G30">
        <f t="shared" si="2"/>
        <v>29.675300000000004</v>
      </c>
    </row>
    <row r="31" spans="1:7" x14ac:dyDescent="0.2">
      <c r="A31">
        <v>43</v>
      </c>
      <c r="B31">
        <v>2</v>
      </c>
      <c r="C31" t="str">
        <f t="shared" si="1"/>
        <v>F2-43</v>
      </c>
      <c r="F31" t="s">
        <v>32</v>
      </c>
    </row>
    <row r="32" spans="1:7" x14ac:dyDescent="0.2">
      <c r="A32">
        <v>43</v>
      </c>
      <c r="B32">
        <v>3</v>
      </c>
      <c r="C32" t="str">
        <f t="shared" si="1"/>
        <v>F3-43</v>
      </c>
      <c r="D32">
        <v>9.1999999999999998E-2</v>
      </c>
      <c r="G32">
        <f t="shared" si="2"/>
        <v>31.717400000000001</v>
      </c>
    </row>
    <row r="33" spans="1:7" x14ac:dyDescent="0.2">
      <c r="A33">
        <v>43</v>
      </c>
      <c r="B33">
        <v>4</v>
      </c>
      <c r="C33" t="str">
        <f t="shared" si="1"/>
        <v>F4-43</v>
      </c>
      <c r="D33">
        <v>5.7000000000000002E-2</v>
      </c>
      <c r="G33">
        <f t="shared" si="2"/>
        <v>7.8929000000000009</v>
      </c>
    </row>
    <row r="34" spans="1:7" x14ac:dyDescent="0.2">
      <c r="A34">
        <v>47</v>
      </c>
      <c r="B34">
        <v>1</v>
      </c>
      <c r="C34" t="str">
        <f t="shared" si="1"/>
        <v>F1-47</v>
      </c>
      <c r="D34">
        <v>7.3999999999999996E-2</v>
      </c>
      <c r="G34">
        <f t="shared" si="2"/>
        <v>19.4648</v>
      </c>
    </row>
    <row r="35" spans="1:7" x14ac:dyDescent="0.2">
      <c r="A35">
        <v>47</v>
      </c>
      <c r="B35">
        <v>2</v>
      </c>
      <c r="C35" t="str">
        <f t="shared" si="1"/>
        <v>F2-47</v>
      </c>
      <c r="D35">
        <v>0.114</v>
      </c>
      <c r="G35">
        <f t="shared" si="2"/>
        <v>46.692800000000005</v>
      </c>
    </row>
    <row r="36" spans="1:7" x14ac:dyDescent="0.2">
      <c r="A36">
        <v>47</v>
      </c>
      <c r="B36">
        <v>3</v>
      </c>
      <c r="C36" t="str">
        <f t="shared" si="1"/>
        <v>F3-47</v>
      </c>
      <c r="D36">
        <v>8.5999999999999993E-2</v>
      </c>
      <c r="G36">
        <f t="shared" si="2"/>
        <v>27.633199999999999</v>
      </c>
    </row>
    <row r="37" spans="1:7" x14ac:dyDescent="0.2">
      <c r="A37">
        <v>47</v>
      </c>
      <c r="B37">
        <v>4</v>
      </c>
      <c r="C37" t="str">
        <f t="shared" si="1"/>
        <v>F4-47</v>
      </c>
      <c r="D37">
        <v>5.3999999999999999E-2</v>
      </c>
      <c r="G37">
        <f t="shared" si="2"/>
        <v>5.8508000000000031</v>
      </c>
    </row>
    <row r="38" spans="1:7" x14ac:dyDescent="0.2">
      <c r="A38">
        <v>50</v>
      </c>
      <c r="B38">
        <v>1</v>
      </c>
      <c r="C38" t="str">
        <f t="shared" si="1"/>
        <v>F1-50</v>
      </c>
      <c r="D38">
        <v>7.9000000000000001E-2</v>
      </c>
      <c r="G38">
        <f t="shared" si="2"/>
        <v>22.868300000000001</v>
      </c>
    </row>
    <row r="39" spans="1:7" x14ac:dyDescent="0.2">
      <c r="A39">
        <v>50</v>
      </c>
      <c r="B39">
        <v>2</v>
      </c>
      <c r="C39" t="str">
        <f t="shared" si="1"/>
        <v>F2-50</v>
      </c>
      <c r="D39">
        <v>0.108</v>
      </c>
      <c r="G39">
        <f t="shared" si="2"/>
        <v>42.60860000000001</v>
      </c>
    </row>
    <row r="40" spans="1:7" x14ac:dyDescent="0.2">
      <c r="A40">
        <v>50</v>
      </c>
      <c r="B40">
        <v>3</v>
      </c>
      <c r="C40" t="str">
        <f t="shared" si="1"/>
        <v>F3-50</v>
      </c>
      <c r="D40">
        <v>8.4000000000000005E-2</v>
      </c>
      <c r="G40">
        <f t="shared" si="2"/>
        <v>26.27180000000001</v>
      </c>
    </row>
    <row r="41" spans="1:7" x14ac:dyDescent="0.2">
      <c r="A41">
        <v>50</v>
      </c>
      <c r="B41">
        <v>4</v>
      </c>
      <c r="C41" t="str">
        <f t="shared" si="1"/>
        <v>F4-50</v>
      </c>
      <c r="D41">
        <v>5.0999999999999997E-2</v>
      </c>
      <c r="G41">
        <f t="shared" si="2"/>
        <v>3.8086999999999982</v>
      </c>
    </row>
    <row r="42" spans="1:7" x14ac:dyDescent="0.2">
      <c r="A42">
        <v>54</v>
      </c>
      <c r="B42">
        <v>1</v>
      </c>
      <c r="C42" t="str">
        <f t="shared" si="1"/>
        <v>F1-54</v>
      </c>
      <c r="D42">
        <v>7.3999999999999996E-2</v>
      </c>
      <c r="G42">
        <f t="shared" si="2"/>
        <v>19.4648</v>
      </c>
    </row>
    <row r="43" spans="1:7" x14ac:dyDescent="0.2">
      <c r="A43">
        <v>54</v>
      </c>
      <c r="B43">
        <v>2</v>
      </c>
      <c r="C43" t="str">
        <f t="shared" si="1"/>
        <v>F2-54</v>
      </c>
      <c r="D43">
        <v>0.10199999999999999</v>
      </c>
      <c r="G43">
        <f t="shared" si="2"/>
        <v>38.5244</v>
      </c>
    </row>
    <row r="44" spans="1:7" x14ac:dyDescent="0.2">
      <c r="A44">
        <v>54</v>
      </c>
      <c r="B44">
        <v>3</v>
      </c>
      <c r="C44" t="str">
        <f t="shared" si="1"/>
        <v>F3-54</v>
      </c>
      <c r="D44">
        <v>7.2999999999999995E-2</v>
      </c>
      <c r="G44">
        <f t="shared" si="2"/>
        <v>18.784099999999999</v>
      </c>
    </row>
    <row r="45" spans="1:7" x14ac:dyDescent="0.2">
      <c r="A45">
        <v>54</v>
      </c>
      <c r="B45">
        <v>4</v>
      </c>
      <c r="C45" t="str">
        <f t="shared" si="1"/>
        <v>F4-54</v>
      </c>
      <c r="D45">
        <v>5.1999999999999998E-2</v>
      </c>
      <c r="G45">
        <f t="shared" si="2"/>
        <v>4.4893999999999998</v>
      </c>
    </row>
    <row r="46" spans="1:7" x14ac:dyDescent="0.2">
      <c r="A46">
        <v>58</v>
      </c>
      <c r="B46">
        <v>1</v>
      </c>
      <c r="C46" t="str">
        <f t="shared" si="1"/>
        <v>F1-58</v>
      </c>
      <c r="D46">
        <v>8.4000000000000005E-2</v>
      </c>
      <c r="G46">
        <f t="shared" si="2"/>
        <v>26.27180000000001</v>
      </c>
    </row>
    <row r="47" spans="1:7" x14ac:dyDescent="0.2">
      <c r="A47">
        <v>58</v>
      </c>
      <c r="B47">
        <v>2</v>
      </c>
      <c r="C47" t="str">
        <f t="shared" si="1"/>
        <v>F2-58</v>
      </c>
      <c r="D47">
        <v>0.124</v>
      </c>
      <c r="G47">
        <f t="shared" si="2"/>
        <v>53.499800000000008</v>
      </c>
    </row>
    <row r="48" spans="1:7" x14ac:dyDescent="0.2">
      <c r="A48">
        <v>58</v>
      </c>
      <c r="B48">
        <v>3</v>
      </c>
      <c r="C48" t="str">
        <f t="shared" si="1"/>
        <v>F3-58</v>
      </c>
      <c r="D48">
        <v>7.9000000000000001E-2</v>
      </c>
      <c r="G48">
        <f t="shared" si="2"/>
        <v>22.868300000000001</v>
      </c>
    </row>
    <row r="49" spans="1:7" x14ac:dyDescent="0.2">
      <c r="A49">
        <v>58</v>
      </c>
      <c r="B49">
        <v>4</v>
      </c>
      <c r="C49" t="str">
        <f t="shared" si="1"/>
        <v>F4-58</v>
      </c>
      <c r="D49">
        <v>5.0999999999999997E-2</v>
      </c>
      <c r="G49">
        <f t="shared" si="2"/>
        <v>3.8086999999999982</v>
      </c>
    </row>
    <row r="50" spans="1:7" x14ac:dyDescent="0.2">
      <c r="A50">
        <v>61</v>
      </c>
      <c r="B50">
        <v>1</v>
      </c>
      <c r="C50" t="str">
        <f t="shared" si="1"/>
        <v>F1-61</v>
      </c>
      <c r="D50">
        <v>8.5000000000000006E-2</v>
      </c>
      <c r="G50">
        <f t="shared" si="2"/>
        <v>26.952500000000011</v>
      </c>
    </row>
    <row r="51" spans="1:7" x14ac:dyDescent="0.2">
      <c r="A51">
        <v>61</v>
      </c>
      <c r="B51">
        <v>2</v>
      </c>
      <c r="C51" t="str">
        <f t="shared" si="1"/>
        <v>F2-61</v>
      </c>
      <c r="D51">
        <v>0.11600000000000001</v>
      </c>
      <c r="G51">
        <f t="shared" si="2"/>
        <v>48.054200000000009</v>
      </c>
    </row>
    <row r="52" spans="1:7" x14ac:dyDescent="0.2">
      <c r="A52">
        <v>61</v>
      </c>
      <c r="B52">
        <v>3</v>
      </c>
      <c r="C52" t="str">
        <f t="shared" si="1"/>
        <v>F3-61</v>
      </c>
      <c r="D52">
        <v>7.3999999999999996E-2</v>
      </c>
      <c r="G52">
        <f t="shared" si="2"/>
        <v>19.4648</v>
      </c>
    </row>
    <row r="53" spans="1:7" x14ac:dyDescent="0.2">
      <c r="A53">
        <v>61</v>
      </c>
      <c r="B53">
        <v>4</v>
      </c>
      <c r="C53" t="str">
        <f t="shared" si="1"/>
        <v>F4-61</v>
      </c>
      <c r="D53">
        <v>5.1999999999999998E-2</v>
      </c>
      <c r="G53">
        <f t="shared" si="2"/>
        <v>4.4893999999999998</v>
      </c>
    </row>
    <row r="54" spans="1:7" x14ac:dyDescent="0.2">
      <c r="A54">
        <v>64</v>
      </c>
      <c r="B54">
        <v>1</v>
      </c>
      <c r="C54" t="str">
        <f t="shared" si="1"/>
        <v>F1-64</v>
      </c>
      <c r="D54">
        <v>0.10299999999999999</v>
      </c>
      <c r="G54">
        <f t="shared" si="2"/>
        <v>39.205100000000002</v>
      </c>
    </row>
    <row r="55" spans="1:7" x14ac:dyDescent="0.2">
      <c r="A55">
        <v>64</v>
      </c>
      <c r="B55">
        <v>2</v>
      </c>
      <c r="C55" t="str">
        <f t="shared" si="1"/>
        <v>F2-64</v>
      </c>
      <c r="D55">
        <v>0.129</v>
      </c>
      <c r="G55">
        <f t="shared" si="2"/>
        <v>56.903300000000016</v>
      </c>
    </row>
    <row r="56" spans="1:7" x14ac:dyDescent="0.2">
      <c r="A56">
        <v>64</v>
      </c>
      <c r="B56">
        <v>3</v>
      </c>
      <c r="C56" t="str">
        <f t="shared" si="1"/>
        <v>F3-64</v>
      </c>
      <c r="D56">
        <v>8.5000000000000006E-2</v>
      </c>
      <c r="G56">
        <f t="shared" si="2"/>
        <v>26.952500000000011</v>
      </c>
    </row>
    <row r="57" spans="1:7" x14ac:dyDescent="0.2">
      <c r="A57">
        <v>64</v>
      </c>
      <c r="B57">
        <v>4</v>
      </c>
      <c r="C57" t="str">
        <f t="shared" si="1"/>
        <v>F4-64</v>
      </c>
      <c r="D57">
        <v>6.4000000000000001E-2</v>
      </c>
      <c r="G57">
        <f t="shared" si="2"/>
        <v>12.657800000000005</v>
      </c>
    </row>
    <row r="58" spans="1:7" x14ac:dyDescent="0.2">
      <c r="A58">
        <v>68</v>
      </c>
      <c r="B58">
        <v>1</v>
      </c>
      <c r="C58" t="str">
        <f t="shared" si="1"/>
        <v>F1-68</v>
      </c>
      <c r="D58">
        <v>9.6000000000000002E-2</v>
      </c>
      <c r="G58">
        <f t="shared" si="2"/>
        <v>34.440200000000004</v>
      </c>
    </row>
    <row r="59" spans="1:7" x14ac:dyDescent="0.2">
      <c r="A59">
        <v>68</v>
      </c>
      <c r="B59">
        <v>2</v>
      </c>
      <c r="C59" t="str">
        <f t="shared" si="1"/>
        <v>F2-68</v>
      </c>
      <c r="D59">
        <v>0.13300000000000001</v>
      </c>
      <c r="G59">
        <f t="shared" si="2"/>
        <v>59.626100000000008</v>
      </c>
    </row>
    <row r="60" spans="1:7" x14ac:dyDescent="0.2">
      <c r="A60">
        <v>68</v>
      </c>
      <c r="B60">
        <v>3</v>
      </c>
      <c r="C60" t="str">
        <f t="shared" si="1"/>
        <v>F3-68</v>
      </c>
      <c r="D60">
        <v>9.5000000000000001E-2</v>
      </c>
      <c r="G60">
        <f t="shared" si="2"/>
        <v>33.759500000000003</v>
      </c>
    </row>
    <row r="61" spans="1:7" x14ac:dyDescent="0.2">
      <c r="A61">
        <v>68</v>
      </c>
      <c r="B61">
        <v>4</v>
      </c>
      <c r="C61" t="str">
        <f t="shared" si="1"/>
        <v>F4-68</v>
      </c>
      <c r="D61">
        <v>7.2999999999999995E-2</v>
      </c>
      <c r="G61">
        <f t="shared" si="2"/>
        <v>18.784099999999999</v>
      </c>
    </row>
    <row r="62" spans="1:7" x14ac:dyDescent="0.2">
      <c r="A62">
        <v>74</v>
      </c>
      <c r="B62">
        <v>1</v>
      </c>
      <c r="C62" t="str">
        <f t="shared" si="1"/>
        <v>F1-74</v>
      </c>
      <c r="D62">
        <v>0.10100000000000001</v>
      </c>
      <c r="G62">
        <f t="shared" si="2"/>
        <v>37.843700000000013</v>
      </c>
    </row>
    <row r="63" spans="1:7" x14ac:dyDescent="0.2">
      <c r="A63">
        <v>74</v>
      </c>
      <c r="B63">
        <v>2</v>
      </c>
      <c r="C63" t="str">
        <f t="shared" si="1"/>
        <v>F2-74</v>
      </c>
      <c r="D63">
        <v>0.14199999999999999</v>
      </c>
      <c r="G63">
        <f t="shared" si="2"/>
        <v>65.752399999999994</v>
      </c>
    </row>
    <row r="64" spans="1:7" x14ac:dyDescent="0.2">
      <c r="A64">
        <v>74</v>
      </c>
      <c r="B64">
        <v>3</v>
      </c>
      <c r="C64" t="str">
        <f t="shared" si="1"/>
        <v>F3-74</v>
      </c>
      <c r="D64">
        <v>9.6000000000000002E-2</v>
      </c>
      <c r="G64">
        <f t="shared" si="2"/>
        <v>34.440200000000004</v>
      </c>
    </row>
    <row r="65" spans="1:7" x14ac:dyDescent="0.2">
      <c r="A65">
        <v>74</v>
      </c>
      <c r="B65">
        <v>4</v>
      </c>
      <c r="C65" t="str">
        <f t="shared" si="1"/>
        <v>F4-74</v>
      </c>
      <c r="D65">
        <v>7.3999999999999996E-2</v>
      </c>
      <c r="G65">
        <f t="shared" si="2"/>
        <v>19.4648</v>
      </c>
    </row>
    <row r="66" spans="1:7" x14ac:dyDescent="0.2">
      <c r="A66">
        <v>75</v>
      </c>
      <c r="B66">
        <v>1</v>
      </c>
      <c r="C66" t="str">
        <f t="shared" si="1"/>
        <v>F1-75</v>
      </c>
      <c r="D66">
        <v>0.10199999999999999</v>
      </c>
      <c r="G66">
        <f t="shared" si="2"/>
        <v>38.5244</v>
      </c>
    </row>
    <row r="67" spans="1:7" x14ac:dyDescent="0.2">
      <c r="A67">
        <v>75</v>
      </c>
      <c r="B67">
        <v>2</v>
      </c>
      <c r="C67" t="str">
        <f t="shared" si="1"/>
        <v>F2-75</v>
      </c>
      <c r="D67">
        <v>0.16400000000000001</v>
      </c>
      <c r="G67">
        <f t="shared" si="2"/>
        <v>80.727800000000016</v>
      </c>
    </row>
    <row r="68" spans="1:7" x14ac:dyDescent="0.2">
      <c r="A68">
        <v>75</v>
      </c>
      <c r="B68">
        <v>3</v>
      </c>
      <c r="C68" t="str">
        <f t="shared" si="1"/>
        <v>F3-75</v>
      </c>
      <c r="D68">
        <v>9.1999999999999998E-2</v>
      </c>
      <c r="G68">
        <f t="shared" si="2"/>
        <v>31.717400000000001</v>
      </c>
    </row>
    <row r="69" spans="1:7" x14ac:dyDescent="0.2">
      <c r="A69">
        <v>75</v>
      </c>
      <c r="B69">
        <v>4</v>
      </c>
      <c r="C69" t="str">
        <f t="shared" si="1"/>
        <v>F4-75</v>
      </c>
      <c r="D69">
        <v>7.4999999999999997E-2</v>
      </c>
      <c r="G69">
        <f t="shared" si="2"/>
        <v>20.145500000000002</v>
      </c>
    </row>
    <row r="70" spans="1:7" x14ac:dyDescent="0.2">
      <c r="A70">
        <v>80</v>
      </c>
      <c r="B70">
        <v>1</v>
      </c>
      <c r="C70" t="str">
        <f t="shared" si="1"/>
        <v>F1-80</v>
      </c>
      <c r="D70">
        <v>0.113</v>
      </c>
      <c r="G70">
        <f t="shared" si="2"/>
        <v>46.012100000000004</v>
      </c>
    </row>
    <row r="71" spans="1:7" x14ac:dyDescent="0.2">
      <c r="A71">
        <v>80</v>
      </c>
      <c r="B71">
        <v>2</v>
      </c>
      <c r="C71" t="str">
        <f t="shared" si="1"/>
        <v>F2-80</v>
      </c>
      <c r="D71">
        <v>0.15</v>
      </c>
      <c r="G71">
        <f t="shared" si="2"/>
        <v>71.198000000000008</v>
      </c>
    </row>
    <row r="72" spans="1:7" x14ac:dyDescent="0.2">
      <c r="A72">
        <v>80</v>
      </c>
      <c r="B72">
        <v>3</v>
      </c>
      <c r="C72" t="str">
        <f t="shared" si="1"/>
        <v>F3-80</v>
      </c>
      <c r="D72">
        <v>0.10100000000000001</v>
      </c>
      <c r="G72">
        <f t="shared" si="2"/>
        <v>37.843700000000013</v>
      </c>
    </row>
    <row r="73" spans="1:7" x14ac:dyDescent="0.2">
      <c r="A73">
        <v>80</v>
      </c>
      <c r="B73">
        <v>4</v>
      </c>
      <c r="C73" t="str">
        <f t="shared" si="1"/>
        <v>F4-80</v>
      </c>
      <c r="D73">
        <v>8.3000000000000004E-2</v>
      </c>
      <c r="G73">
        <f t="shared" si="2"/>
        <v>25.591100000000008</v>
      </c>
    </row>
    <row r="74" spans="1:7" x14ac:dyDescent="0.2">
      <c r="A74">
        <v>82</v>
      </c>
      <c r="B74">
        <v>1</v>
      </c>
      <c r="C74" t="str">
        <f t="shared" si="1"/>
        <v>F1-82</v>
      </c>
      <c r="D74">
        <v>9.2999999999999999E-2</v>
      </c>
      <c r="G74">
        <f t="shared" si="2"/>
        <v>32.398099999999999</v>
      </c>
    </row>
    <row r="75" spans="1:7" x14ac:dyDescent="0.2">
      <c r="A75">
        <v>82</v>
      </c>
      <c r="B75">
        <v>2</v>
      </c>
      <c r="C75" t="str">
        <f t="shared" si="1"/>
        <v>F2-82</v>
      </c>
      <c r="D75">
        <v>8.5999999999999993E-2</v>
      </c>
      <c r="E75">
        <v>9.0999999999999998E-2</v>
      </c>
      <c r="G75">
        <f t="shared" si="2"/>
        <v>29.334950000000003</v>
      </c>
    </row>
    <row r="76" spans="1:7" x14ac:dyDescent="0.2">
      <c r="A76">
        <v>82</v>
      </c>
      <c r="B76">
        <v>3</v>
      </c>
      <c r="C76" t="str">
        <f t="shared" si="1"/>
        <v>F3-82</v>
      </c>
      <c r="D76">
        <v>9.1999999999999998E-2</v>
      </c>
      <c r="G76">
        <f t="shared" si="2"/>
        <v>31.717400000000001</v>
      </c>
    </row>
    <row r="77" spans="1:7" x14ac:dyDescent="0.2">
      <c r="A77">
        <v>82</v>
      </c>
      <c r="B77">
        <v>4</v>
      </c>
      <c r="C77" t="str">
        <f t="shared" si="1"/>
        <v>F4-82</v>
      </c>
      <c r="D77">
        <v>7.3999999999999996E-2</v>
      </c>
      <c r="G77">
        <f t="shared" si="2"/>
        <v>19.4648</v>
      </c>
    </row>
    <row r="78" spans="1:7" x14ac:dyDescent="0.2">
      <c r="A78">
        <v>85</v>
      </c>
      <c r="B78">
        <v>1</v>
      </c>
      <c r="C78" t="str">
        <f t="shared" si="1"/>
        <v>F1-85</v>
      </c>
      <c r="D78">
        <v>6.5000000000000002E-2</v>
      </c>
      <c r="G78">
        <f t="shared" si="2"/>
        <v>13.338500000000007</v>
      </c>
    </row>
    <row r="79" spans="1:7" x14ac:dyDescent="0.2">
      <c r="A79">
        <v>88</v>
      </c>
      <c r="B79">
        <v>1</v>
      </c>
      <c r="C79" t="str">
        <f t="shared" si="1"/>
        <v>F1-88</v>
      </c>
      <c r="D79">
        <v>5.8999999999999997E-2</v>
      </c>
      <c r="G79">
        <f t="shared" si="2"/>
        <v>9.2542999999999971</v>
      </c>
    </row>
    <row r="80" spans="1:7" x14ac:dyDescent="0.2">
      <c r="A80">
        <v>90</v>
      </c>
      <c r="B80">
        <v>1</v>
      </c>
      <c r="C80" t="str">
        <f t="shared" si="1"/>
        <v>F1-90</v>
      </c>
      <c r="D80">
        <v>8.4000000000000005E-2</v>
      </c>
      <c r="G80">
        <f t="shared" si="2"/>
        <v>26.27180000000001</v>
      </c>
    </row>
    <row r="81" spans="1:7" x14ac:dyDescent="0.2">
      <c r="A81">
        <v>93</v>
      </c>
      <c r="B81">
        <v>1</v>
      </c>
      <c r="C81" t="str">
        <f t="shared" si="1"/>
        <v>F1-93</v>
      </c>
      <c r="D81">
        <v>7.1999999999999995E-2</v>
      </c>
      <c r="G81">
        <f t="shared" si="2"/>
        <v>18.103399999999997</v>
      </c>
    </row>
    <row r="82" spans="1:7" x14ac:dyDescent="0.2">
      <c r="A82">
        <v>96</v>
      </c>
      <c r="B82">
        <v>1</v>
      </c>
      <c r="C82" t="str">
        <f t="shared" si="1"/>
        <v>F1-96</v>
      </c>
      <c r="D82">
        <v>9.1999999999999998E-2</v>
      </c>
      <c r="G82">
        <f t="shared" si="2"/>
        <v>31.717400000000001</v>
      </c>
    </row>
    <row r="83" spans="1:7" x14ac:dyDescent="0.2">
      <c r="A83">
        <v>99</v>
      </c>
      <c r="B83">
        <v>1</v>
      </c>
      <c r="C83" t="str">
        <f t="shared" si="1"/>
        <v>F1-99</v>
      </c>
      <c r="D83">
        <v>6.2E-2</v>
      </c>
      <c r="G83">
        <f t="shared" si="2"/>
        <v>11.296400000000002</v>
      </c>
    </row>
    <row r="84" spans="1:7" x14ac:dyDescent="0.2">
      <c r="A84">
        <v>102</v>
      </c>
      <c r="B84">
        <v>1</v>
      </c>
      <c r="C84" t="str">
        <f t="shared" si="1"/>
        <v>F1-102</v>
      </c>
      <c r="D84">
        <v>9.8000000000000004E-2</v>
      </c>
      <c r="G84">
        <f t="shared" si="2"/>
        <v>35.801600000000008</v>
      </c>
    </row>
    <row r="85" spans="1:7" x14ac:dyDescent="0.2">
      <c r="A85">
        <v>105</v>
      </c>
      <c r="B85">
        <v>1</v>
      </c>
      <c r="C85" t="str">
        <f t="shared" si="1"/>
        <v>F1-105</v>
      </c>
      <c r="D85">
        <v>0.09</v>
      </c>
      <c r="G85">
        <f t="shared" si="2"/>
        <v>30.356000000000005</v>
      </c>
    </row>
    <row r="86" spans="1:7" x14ac:dyDescent="0.2">
      <c r="A86">
        <v>108</v>
      </c>
      <c r="B86">
        <v>1</v>
      </c>
      <c r="C86" t="str">
        <f t="shared" si="1"/>
        <v>F1-108</v>
      </c>
      <c r="D86">
        <v>9.2999999999999999E-2</v>
      </c>
      <c r="G86">
        <f t="shared" si="2"/>
        <v>32.398099999999999</v>
      </c>
    </row>
    <row r="87" spans="1:7" x14ac:dyDescent="0.2">
      <c r="A87">
        <v>111</v>
      </c>
      <c r="B87">
        <v>1</v>
      </c>
      <c r="C87" t="str">
        <f t="shared" si="1"/>
        <v>F1-111</v>
      </c>
      <c r="D87">
        <v>9.1999999999999998E-2</v>
      </c>
      <c r="G87">
        <f t="shared" si="2"/>
        <v>31.717400000000001</v>
      </c>
    </row>
    <row r="88" spans="1:7" x14ac:dyDescent="0.2">
      <c r="A88">
        <v>114</v>
      </c>
      <c r="B88">
        <v>1</v>
      </c>
      <c r="C88" t="str">
        <f t="shared" si="1"/>
        <v>F1-114</v>
      </c>
      <c r="D88">
        <v>9.4E-2</v>
      </c>
      <c r="G88">
        <f t="shared" si="2"/>
        <v>33.078800000000001</v>
      </c>
    </row>
    <row r="89" spans="1:7" x14ac:dyDescent="0.2">
      <c r="A89">
        <v>85</v>
      </c>
      <c r="B89">
        <v>2</v>
      </c>
      <c r="C89" t="str">
        <f t="shared" si="1"/>
        <v>F2-85</v>
      </c>
      <c r="D89">
        <v>5.6000000000000001E-2</v>
      </c>
      <c r="G89">
        <f t="shared" si="2"/>
        <v>7.2122000000000064</v>
      </c>
    </row>
    <row r="90" spans="1:7" x14ac:dyDescent="0.2">
      <c r="A90">
        <v>88</v>
      </c>
      <c r="B90">
        <v>2</v>
      </c>
      <c r="C90" t="str">
        <f t="shared" si="1"/>
        <v>F2-88</v>
      </c>
      <c r="D90">
        <v>6.3E-2</v>
      </c>
      <c r="G90">
        <f t="shared" si="2"/>
        <v>11.977100000000004</v>
      </c>
    </row>
    <row r="91" spans="1:7" x14ac:dyDescent="0.2">
      <c r="A91">
        <v>90</v>
      </c>
      <c r="B91">
        <v>2</v>
      </c>
      <c r="C91" t="str">
        <f t="shared" si="1"/>
        <v>F2-90</v>
      </c>
      <c r="D91">
        <v>8.6999999999999994E-2</v>
      </c>
      <c r="G91">
        <f t="shared" si="2"/>
        <v>28.3139</v>
      </c>
    </row>
    <row r="92" spans="1:7" x14ac:dyDescent="0.2">
      <c r="A92">
        <v>93</v>
      </c>
      <c r="B92">
        <v>2</v>
      </c>
      <c r="C92" t="str">
        <f t="shared" si="1"/>
        <v>F2-93</v>
      </c>
      <c r="D92">
        <v>8.4000000000000005E-2</v>
      </c>
      <c r="G92">
        <f t="shared" si="2"/>
        <v>26.27180000000001</v>
      </c>
    </row>
    <row r="93" spans="1:7" x14ac:dyDescent="0.2">
      <c r="A93">
        <v>96</v>
      </c>
      <c r="B93">
        <v>2</v>
      </c>
      <c r="C93" t="str">
        <f t="shared" si="1"/>
        <v>F2-96</v>
      </c>
      <c r="D93">
        <v>7.1999999999999995E-2</v>
      </c>
      <c r="G93">
        <f t="shared" si="2"/>
        <v>18.103399999999997</v>
      </c>
    </row>
    <row r="94" spans="1:7" x14ac:dyDescent="0.2">
      <c r="A94">
        <v>99</v>
      </c>
      <c r="B94">
        <v>2</v>
      </c>
      <c r="C94" t="str">
        <f t="shared" si="1"/>
        <v>F2-99</v>
      </c>
      <c r="D94">
        <v>8.4000000000000005E-2</v>
      </c>
      <c r="G94">
        <f t="shared" si="2"/>
        <v>26.27180000000001</v>
      </c>
    </row>
    <row r="95" spans="1:7" x14ac:dyDescent="0.2">
      <c r="A95">
        <v>102</v>
      </c>
      <c r="B95">
        <v>2</v>
      </c>
      <c r="C95" t="str">
        <f t="shared" si="1"/>
        <v>F2-102</v>
      </c>
      <c r="D95">
        <v>9.4E-2</v>
      </c>
      <c r="G95">
        <f t="shared" si="2"/>
        <v>33.078800000000001</v>
      </c>
    </row>
    <row r="96" spans="1:7" x14ac:dyDescent="0.2">
      <c r="A96">
        <v>105</v>
      </c>
      <c r="B96">
        <v>2</v>
      </c>
      <c r="C96" t="str">
        <f t="shared" si="1"/>
        <v>F2-105</v>
      </c>
      <c r="D96">
        <v>9.8000000000000004E-2</v>
      </c>
      <c r="G96">
        <f t="shared" si="2"/>
        <v>35.801600000000008</v>
      </c>
    </row>
    <row r="97" spans="1:7" x14ac:dyDescent="0.2">
      <c r="A97">
        <v>108</v>
      </c>
      <c r="B97">
        <v>2</v>
      </c>
      <c r="C97" t="str">
        <f t="shared" si="1"/>
        <v>F2-108</v>
      </c>
      <c r="D97">
        <v>9.0999999999999998E-2</v>
      </c>
      <c r="G97">
        <f t="shared" si="2"/>
        <v>31.0367</v>
      </c>
    </row>
    <row r="98" spans="1:7" x14ac:dyDescent="0.2">
      <c r="A98">
        <v>111</v>
      </c>
      <c r="B98">
        <v>2</v>
      </c>
      <c r="C98" t="str">
        <f t="shared" si="1"/>
        <v>F2-111</v>
      </c>
      <c r="D98">
        <v>9.7000000000000003E-2</v>
      </c>
      <c r="G98">
        <f t="shared" si="2"/>
        <v>35.120900000000006</v>
      </c>
    </row>
    <row r="99" spans="1:7" x14ac:dyDescent="0.2">
      <c r="A99">
        <v>114</v>
      </c>
      <c r="B99">
        <v>2</v>
      </c>
      <c r="C99" t="str">
        <f t="shared" si="1"/>
        <v>F2-114</v>
      </c>
      <c r="D99">
        <v>0.109</v>
      </c>
      <c r="G99">
        <f t="shared" si="2"/>
        <v>43.289300000000011</v>
      </c>
    </row>
    <row r="100" spans="1:7" x14ac:dyDescent="0.2">
      <c r="A100">
        <v>85</v>
      </c>
      <c r="B100">
        <v>3</v>
      </c>
      <c r="C100" t="str">
        <f t="shared" si="1"/>
        <v>F3-85</v>
      </c>
      <c r="D100">
        <v>6.0999999999999999E-2</v>
      </c>
      <c r="G100">
        <f t="shared" si="2"/>
        <v>10.6157</v>
      </c>
    </row>
    <row r="101" spans="1:7" x14ac:dyDescent="0.2">
      <c r="A101">
        <v>88</v>
      </c>
      <c r="B101">
        <v>3</v>
      </c>
      <c r="C101" t="str">
        <f t="shared" si="1"/>
        <v>F3-88</v>
      </c>
      <c r="D101">
        <v>6.2E-2</v>
      </c>
      <c r="G101">
        <f t="shared" si="2"/>
        <v>11.296400000000002</v>
      </c>
    </row>
    <row r="102" spans="1:7" x14ac:dyDescent="0.2">
      <c r="A102">
        <v>90</v>
      </c>
      <c r="B102">
        <v>3</v>
      </c>
      <c r="C102" t="str">
        <f t="shared" ref="C102:C121" si="3">_xlfn.CONCAT("F",B102,"-",A102)</f>
        <v>F3-90</v>
      </c>
      <c r="D102">
        <v>6.6000000000000003E-2</v>
      </c>
      <c r="G102">
        <f t="shared" si="2"/>
        <v>14.019200000000009</v>
      </c>
    </row>
    <row r="103" spans="1:7" x14ac:dyDescent="0.2">
      <c r="A103">
        <v>93</v>
      </c>
      <c r="B103">
        <v>3</v>
      </c>
      <c r="C103" t="str">
        <f t="shared" si="3"/>
        <v>F3-93</v>
      </c>
      <c r="D103">
        <v>9.9000000000000005E-2</v>
      </c>
      <c r="G103">
        <f t="shared" si="2"/>
        <v>36.482300000000009</v>
      </c>
    </row>
    <row r="104" spans="1:7" x14ac:dyDescent="0.2">
      <c r="A104">
        <v>96</v>
      </c>
      <c r="B104">
        <v>3</v>
      </c>
      <c r="C104" t="str">
        <f t="shared" si="3"/>
        <v>F3-96</v>
      </c>
      <c r="D104">
        <v>0.1</v>
      </c>
      <c r="G104">
        <f t="shared" si="2"/>
        <v>37.163000000000011</v>
      </c>
    </row>
    <row r="105" spans="1:7" x14ac:dyDescent="0.2">
      <c r="A105">
        <v>99</v>
      </c>
      <c r="B105">
        <v>3</v>
      </c>
      <c r="C105" t="str">
        <f t="shared" si="3"/>
        <v>F3-99</v>
      </c>
      <c r="D105">
        <v>6.9000000000000006E-2</v>
      </c>
      <c r="G105">
        <f t="shared" si="2"/>
        <v>16.061300000000006</v>
      </c>
    </row>
    <row r="106" spans="1:7" x14ac:dyDescent="0.2">
      <c r="A106">
        <v>102</v>
      </c>
      <c r="B106">
        <v>3</v>
      </c>
      <c r="C106" t="str">
        <f t="shared" si="3"/>
        <v>F3-102</v>
      </c>
      <c r="D106">
        <v>0.107</v>
      </c>
      <c r="G106">
        <f t="shared" si="2"/>
        <v>41.927900000000008</v>
      </c>
    </row>
    <row r="107" spans="1:7" x14ac:dyDescent="0.2">
      <c r="A107">
        <v>105</v>
      </c>
      <c r="B107">
        <v>3</v>
      </c>
      <c r="C107" t="str">
        <f t="shared" si="3"/>
        <v>F3-105</v>
      </c>
      <c r="D107">
        <v>0.12</v>
      </c>
      <c r="G107">
        <f t="shared" si="2"/>
        <v>50.777000000000001</v>
      </c>
    </row>
    <row r="108" spans="1:7" x14ac:dyDescent="0.2">
      <c r="A108">
        <v>108</v>
      </c>
      <c r="B108">
        <v>3</v>
      </c>
      <c r="C108" t="str">
        <f t="shared" si="3"/>
        <v>F3-108</v>
      </c>
      <c r="D108">
        <v>8.4000000000000005E-2</v>
      </c>
      <c r="G108">
        <f t="shared" si="2"/>
        <v>26.27180000000001</v>
      </c>
    </row>
    <row r="109" spans="1:7" x14ac:dyDescent="0.2">
      <c r="A109">
        <v>111</v>
      </c>
      <c r="B109">
        <v>3</v>
      </c>
      <c r="C109" t="str">
        <f t="shared" si="3"/>
        <v>F3-111</v>
      </c>
      <c r="D109">
        <v>0.158</v>
      </c>
      <c r="G109">
        <f t="shared" si="2"/>
        <v>76.643600000000006</v>
      </c>
    </row>
    <row r="110" spans="1:7" x14ac:dyDescent="0.2">
      <c r="A110">
        <v>114</v>
      </c>
      <c r="B110">
        <v>3</v>
      </c>
      <c r="C110" t="str">
        <f t="shared" si="3"/>
        <v>F3-114</v>
      </c>
      <c r="D110">
        <v>0.09</v>
      </c>
      <c r="G110">
        <f t="shared" si="2"/>
        <v>30.356000000000005</v>
      </c>
    </row>
    <row r="111" spans="1:7" x14ac:dyDescent="0.2">
      <c r="A111">
        <v>85</v>
      </c>
      <c r="B111">
        <v>4</v>
      </c>
      <c r="C111" t="str">
        <f t="shared" si="3"/>
        <v>F4-85</v>
      </c>
      <c r="D111">
        <v>5.7000000000000002E-2</v>
      </c>
      <c r="G111">
        <f t="shared" si="2"/>
        <v>7.8929000000000009</v>
      </c>
    </row>
    <row r="112" spans="1:7" x14ac:dyDescent="0.2">
      <c r="A112">
        <v>88</v>
      </c>
      <c r="B112">
        <v>4</v>
      </c>
      <c r="C112" t="str">
        <f t="shared" si="3"/>
        <v>F4-88</v>
      </c>
      <c r="D112">
        <v>5.8999999999999997E-2</v>
      </c>
      <c r="G112">
        <f t="shared" si="2"/>
        <v>9.2542999999999971</v>
      </c>
    </row>
    <row r="113" spans="1:7" x14ac:dyDescent="0.2">
      <c r="A113">
        <v>90</v>
      </c>
      <c r="B113">
        <v>4</v>
      </c>
      <c r="C113" t="str">
        <f t="shared" si="3"/>
        <v>F4-90</v>
      </c>
      <c r="D113">
        <v>7.1999999999999995E-2</v>
      </c>
      <c r="G113">
        <f t="shared" si="2"/>
        <v>18.103399999999997</v>
      </c>
    </row>
    <row r="114" spans="1:7" x14ac:dyDescent="0.2">
      <c r="A114">
        <v>93</v>
      </c>
      <c r="B114">
        <v>4</v>
      </c>
      <c r="C114" t="str">
        <f t="shared" si="3"/>
        <v>F4-93</v>
      </c>
      <c r="D114">
        <v>7.3999999999999996E-2</v>
      </c>
      <c r="G114">
        <f t="shared" si="2"/>
        <v>19.4648</v>
      </c>
    </row>
    <row r="115" spans="1:7" x14ac:dyDescent="0.2">
      <c r="A115">
        <v>96</v>
      </c>
      <c r="B115">
        <v>4</v>
      </c>
      <c r="C115" t="str">
        <f t="shared" si="3"/>
        <v>F4-96</v>
      </c>
      <c r="D115">
        <v>7.6999999999999999E-2</v>
      </c>
      <c r="G115">
        <f t="shared" si="2"/>
        <v>21.506900000000005</v>
      </c>
    </row>
    <row r="116" spans="1:7" x14ac:dyDescent="0.2">
      <c r="A116">
        <v>99</v>
      </c>
      <c r="B116">
        <v>4</v>
      </c>
      <c r="C116" t="str">
        <f t="shared" si="3"/>
        <v>F4-99</v>
      </c>
      <c r="D116">
        <v>7.3999999999999996E-2</v>
      </c>
      <c r="G116">
        <f t="shared" si="2"/>
        <v>19.4648</v>
      </c>
    </row>
    <row r="117" spans="1:7" x14ac:dyDescent="0.2">
      <c r="A117">
        <v>102</v>
      </c>
      <c r="B117">
        <v>4</v>
      </c>
      <c r="C117" t="str">
        <f t="shared" si="3"/>
        <v>F4-102</v>
      </c>
      <c r="D117">
        <v>7.3999999999999996E-2</v>
      </c>
      <c r="G117">
        <f t="shared" si="2"/>
        <v>19.4648</v>
      </c>
    </row>
    <row r="118" spans="1:7" x14ac:dyDescent="0.2">
      <c r="A118">
        <v>105</v>
      </c>
      <c r="B118">
        <v>4</v>
      </c>
      <c r="C118" t="str">
        <f t="shared" si="3"/>
        <v>F4-105</v>
      </c>
      <c r="D118">
        <v>7.8E-2</v>
      </c>
      <c r="G118">
        <f t="shared" si="2"/>
        <v>22.187600000000007</v>
      </c>
    </row>
    <row r="119" spans="1:7" x14ac:dyDescent="0.2">
      <c r="A119">
        <v>108</v>
      </c>
      <c r="B119">
        <v>4</v>
      </c>
      <c r="C119" t="str">
        <f t="shared" si="3"/>
        <v>F4-108</v>
      </c>
      <c r="D119">
        <v>7.6999999999999999E-2</v>
      </c>
      <c r="G119">
        <f t="shared" si="2"/>
        <v>21.506900000000005</v>
      </c>
    </row>
    <row r="120" spans="1:7" x14ac:dyDescent="0.2">
      <c r="A120">
        <v>111</v>
      </c>
      <c r="B120">
        <v>4</v>
      </c>
      <c r="C120" t="str">
        <f t="shared" si="3"/>
        <v>F4-111</v>
      </c>
      <c r="D120">
        <v>0.08</v>
      </c>
      <c r="G120">
        <f t="shared" si="2"/>
        <v>23.549000000000003</v>
      </c>
    </row>
    <row r="121" spans="1:7" x14ac:dyDescent="0.2">
      <c r="A121">
        <v>114</v>
      </c>
      <c r="B121">
        <v>4</v>
      </c>
      <c r="C121" t="str">
        <f t="shared" si="3"/>
        <v>F4-114</v>
      </c>
      <c r="D121">
        <v>7.8E-2</v>
      </c>
      <c r="G121">
        <f t="shared" si="2"/>
        <v>22.187600000000007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5322D-F179-FD4D-9E1F-BDEBA476BE1B}">
  <dimension ref="A1:N53"/>
  <sheetViews>
    <sheetView zoomScale="86" workbookViewId="0">
      <selection activeCell="H1" sqref="H1"/>
    </sheetView>
  </sheetViews>
  <sheetFormatPr baseColWidth="10" defaultRowHeight="16" x14ac:dyDescent="0.2"/>
  <cols>
    <col min="3" max="4" width="13" bestFit="1" customWidth="1"/>
    <col min="5" max="6" width="13" customWidth="1"/>
    <col min="8" max="8" width="12.1640625" bestFit="1" customWidth="1"/>
  </cols>
  <sheetData>
    <row r="1" spans="1:14" x14ac:dyDescent="0.2">
      <c r="A1" t="s">
        <v>163</v>
      </c>
      <c r="B1" t="s">
        <v>8</v>
      </c>
      <c r="C1" t="s">
        <v>166</v>
      </c>
      <c r="D1" t="s">
        <v>167</v>
      </c>
      <c r="E1" t="s">
        <v>168</v>
      </c>
      <c r="F1" t="s">
        <v>24</v>
      </c>
      <c r="G1" t="s">
        <v>164</v>
      </c>
      <c r="H1" t="s">
        <v>165</v>
      </c>
      <c r="L1" t="s">
        <v>0</v>
      </c>
      <c r="M1" t="s">
        <v>1</v>
      </c>
    </row>
    <row r="2" spans="1:14" x14ac:dyDescent="0.2">
      <c r="A2">
        <v>0</v>
      </c>
      <c r="B2">
        <v>1</v>
      </c>
      <c r="C2" s="1">
        <v>45824.95</v>
      </c>
      <c r="D2" s="1">
        <v>45825.369444444441</v>
      </c>
      <c r="E2" s="11">
        <f>C2+(D2-C2)/2</f>
        <v>45825.159722222219</v>
      </c>
      <c r="F2">
        <v>18.77</v>
      </c>
      <c r="G2" s="10">
        <v>-30.2</v>
      </c>
      <c r="H2">
        <f>0.0021*EXP(-G2*0.0425)</f>
        <v>7.5794250414762286E-3</v>
      </c>
      <c r="L2">
        <v>1</v>
      </c>
      <c r="M2">
        <v>-146.80000000000001</v>
      </c>
      <c r="N2">
        <f>-1*M2</f>
        <v>146.80000000000001</v>
      </c>
    </row>
    <row r="3" spans="1:14" x14ac:dyDescent="0.2">
      <c r="A3">
        <v>0</v>
      </c>
      <c r="B3">
        <v>2</v>
      </c>
      <c r="C3" s="1">
        <v>45824.95</v>
      </c>
      <c r="D3" s="1">
        <v>45825.369444444441</v>
      </c>
      <c r="E3" s="11">
        <f t="shared" ref="E3:E5" si="0">C3+(D3-C3)/2</f>
        <v>45825.159722222219</v>
      </c>
      <c r="F3">
        <v>20.75</v>
      </c>
      <c r="G3">
        <v>-25.1</v>
      </c>
      <c r="H3">
        <f t="shared" ref="H3:H53" si="1">0.0021*EXP(-G3*0.0425)</f>
        <v>6.1024317832457297E-3</v>
      </c>
      <c r="L3">
        <v>0.5</v>
      </c>
      <c r="M3">
        <v>-129.6</v>
      </c>
      <c r="N3">
        <f t="shared" ref="N3:N6" si="2">-1*M3</f>
        <v>129.6</v>
      </c>
    </row>
    <row r="4" spans="1:14" x14ac:dyDescent="0.2">
      <c r="A4">
        <v>0</v>
      </c>
      <c r="B4">
        <v>3</v>
      </c>
      <c r="C4" s="1">
        <v>45824.95</v>
      </c>
      <c r="D4" s="1">
        <v>45825.369444444441</v>
      </c>
      <c r="E4" s="11">
        <f t="shared" si="0"/>
        <v>45825.159722222219</v>
      </c>
      <c r="F4">
        <v>23.73</v>
      </c>
      <c r="G4">
        <v>-25.8</v>
      </c>
      <c r="H4">
        <f t="shared" si="1"/>
        <v>6.2867066260551387E-3</v>
      </c>
      <c r="L4">
        <v>0.1</v>
      </c>
      <c r="M4">
        <v>-87.5</v>
      </c>
      <c r="N4">
        <f t="shared" si="2"/>
        <v>87.5</v>
      </c>
    </row>
    <row r="5" spans="1:14" x14ac:dyDescent="0.2">
      <c r="A5">
        <v>0</v>
      </c>
      <c r="B5">
        <v>4</v>
      </c>
      <c r="C5" s="1">
        <v>45824.95</v>
      </c>
      <c r="D5" s="1">
        <v>45825.369444444441</v>
      </c>
      <c r="E5" s="11">
        <f t="shared" si="0"/>
        <v>45825.159722222219</v>
      </c>
      <c r="F5">
        <v>18.64</v>
      </c>
      <c r="G5">
        <v>-22</v>
      </c>
      <c r="H5">
        <f t="shared" si="1"/>
        <v>5.3491482612519157E-3</v>
      </c>
      <c r="L5">
        <v>0.05</v>
      </c>
      <c r="M5">
        <v>-68.3</v>
      </c>
      <c r="N5">
        <f t="shared" si="2"/>
        <v>68.3</v>
      </c>
    </row>
    <row r="6" spans="1:14" x14ac:dyDescent="0.2">
      <c r="A6">
        <v>1</v>
      </c>
      <c r="B6">
        <v>1</v>
      </c>
      <c r="C6" s="9">
        <v>0.37013888888888891</v>
      </c>
      <c r="D6" s="9">
        <v>0.43402777777777779</v>
      </c>
      <c r="E6" s="11">
        <f>C6+(D6-C6)/2</f>
        <v>0.40208333333333335</v>
      </c>
      <c r="F6">
        <v>20.87</v>
      </c>
      <c r="G6">
        <v>-77.5</v>
      </c>
      <c r="H6">
        <f t="shared" si="1"/>
        <v>5.658179807624026E-2</v>
      </c>
      <c r="L6">
        <v>0.01</v>
      </c>
      <c r="M6">
        <v>-42.6</v>
      </c>
      <c r="N6">
        <f t="shared" si="2"/>
        <v>42.6</v>
      </c>
    </row>
    <row r="7" spans="1:14" x14ac:dyDescent="0.2">
      <c r="A7">
        <v>1</v>
      </c>
      <c r="B7">
        <v>2</v>
      </c>
      <c r="C7" s="9">
        <v>0.37013888888888891</v>
      </c>
      <c r="D7" s="9">
        <v>0.43402777777777779</v>
      </c>
      <c r="E7" s="11">
        <f t="shared" ref="E7:E53" si="3">C7+(D7-C7)/2</f>
        <v>0.40208333333333335</v>
      </c>
      <c r="F7">
        <v>28.48</v>
      </c>
      <c r="G7">
        <v>-39.700000000000003</v>
      </c>
      <c r="H7">
        <f t="shared" si="1"/>
        <v>1.1349654974346588E-2</v>
      </c>
    </row>
    <row r="8" spans="1:14" x14ac:dyDescent="0.2">
      <c r="A8">
        <v>1</v>
      </c>
      <c r="B8">
        <v>3</v>
      </c>
      <c r="C8" s="9">
        <v>0.37013888888888891</v>
      </c>
      <c r="D8" s="9">
        <v>0.43402777777777779</v>
      </c>
      <c r="E8" s="11">
        <f t="shared" si="3"/>
        <v>0.40208333333333335</v>
      </c>
      <c r="F8">
        <v>0</v>
      </c>
    </row>
    <row r="9" spans="1:14" x14ac:dyDescent="0.2">
      <c r="A9">
        <v>1</v>
      </c>
      <c r="B9">
        <v>4</v>
      </c>
      <c r="C9" s="9">
        <v>0.37013888888888891</v>
      </c>
      <c r="D9" s="9">
        <v>0.43402777777777779</v>
      </c>
      <c r="E9" s="11">
        <f t="shared" si="3"/>
        <v>0.40208333333333335</v>
      </c>
      <c r="F9">
        <v>20.65</v>
      </c>
      <c r="G9">
        <v>-26.4</v>
      </c>
      <c r="H9">
        <f t="shared" si="1"/>
        <v>6.4490790955426727E-3</v>
      </c>
    </row>
    <row r="10" spans="1:14" x14ac:dyDescent="0.2">
      <c r="A10">
        <v>2</v>
      </c>
      <c r="B10">
        <v>1</v>
      </c>
      <c r="C10" s="9">
        <v>0.43402777777777779</v>
      </c>
      <c r="D10" s="9">
        <v>0.47986111111111113</v>
      </c>
      <c r="E10" s="11">
        <f t="shared" si="3"/>
        <v>0.45694444444444449</v>
      </c>
      <c r="F10">
        <v>33.03</v>
      </c>
      <c r="G10">
        <v>-24.2</v>
      </c>
      <c r="H10">
        <f t="shared" si="1"/>
        <v>5.8734215096992795E-3</v>
      </c>
    </row>
    <row r="11" spans="1:14" x14ac:dyDescent="0.2">
      <c r="A11">
        <v>2</v>
      </c>
      <c r="B11">
        <v>2</v>
      </c>
      <c r="C11" s="9">
        <v>0.43402777777777779</v>
      </c>
      <c r="D11" s="9">
        <v>0.47986111111111113</v>
      </c>
      <c r="E11" s="11">
        <f t="shared" si="3"/>
        <v>0.45694444444444449</v>
      </c>
      <c r="F11">
        <v>30.45</v>
      </c>
      <c r="G11">
        <v>-100.8</v>
      </c>
      <c r="H11">
        <f t="shared" si="1"/>
        <v>0.15231295897064223</v>
      </c>
    </row>
    <row r="12" spans="1:14" x14ac:dyDescent="0.2">
      <c r="A12">
        <v>2</v>
      </c>
      <c r="B12">
        <v>3</v>
      </c>
      <c r="C12" s="9">
        <v>0.43402777777777779</v>
      </c>
      <c r="D12" s="9">
        <v>0.47986111111111113</v>
      </c>
      <c r="E12" s="11">
        <f t="shared" si="3"/>
        <v>0.45694444444444449</v>
      </c>
      <c r="F12">
        <v>43.05</v>
      </c>
      <c r="G12">
        <v>-101.5</v>
      </c>
      <c r="H12">
        <f t="shared" si="1"/>
        <v>0.15691234616071473</v>
      </c>
    </row>
    <row r="13" spans="1:14" x14ac:dyDescent="0.2">
      <c r="A13">
        <v>2</v>
      </c>
      <c r="B13">
        <v>4</v>
      </c>
      <c r="C13" s="9">
        <v>0.43402777777777779</v>
      </c>
      <c r="D13" s="9">
        <v>0.47986111111111113</v>
      </c>
      <c r="E13" s="11">
        <f t="shared" si="3"/>
        <v>0.45694444444444449</v>
      </c>
      <c r="F13">
        <v>33.479999999999997</v>
      </c>
      <c r="G13">
        <v>-34.6</v>
      </c>
      <c r="H13">
        <f t="shared" si="1"/>
        <v>9.1379616349943991E-3</v>
      </c>
    </row>
    <row r="14" spans="1:14" x14ac:dyDescent="0.2">
      <c r="A14">
        <v>3</v>
      </c>
      <c r="B14">
        <v>1</v>
      </c>
      <c r="C14" s="9">
        <v>0.49444444444444446</v>
      </c>
      <c r="D14" s="9">
        <v>0.54305555555555551</v>
      </c>
      <c r="E14" s="11">
        <f t="shared" si="3"/>
        <v>0.51875000000000004</v>
      </c>
      <c r="F14">
        <v>35.14</v>
      </c>
      <c r="G14">
        <v>-122.1</v>
      </c>
      <c r="H14">
        <f t="shared" si="1"/>
        <v>0.3766014041580999</v>
      </c>
    </row>
    <row r="15" spans="1:14" x14ac:dyDescent="0.2">
      <c r="A15">
        <v>3</v>
      </c>
      <c r="B15">
        <v>2</v>
      </c>
      <c r="C15" s="9">
        <v>0.49444444444444446</v>
      </c>
      <c r="D15" s="9">
        <v>0.54305555555555551</v>
      </c>
      <c r="E15" s="11">
        <f t="shared" si="3"/>
        <v>0.51875000000000004</v>
      </c>
      <c r="F15">
        <v>39.57</v>
      </c>
      <c r="G15">
        <v>-88.1</v>
      </c>
      <c r="H15">
        <f t="shared" si="1"/>
        <v>8.8782303455701095E-2</v>
      </c>
    </row>
    <row r="16" spans="1:14" x14ac:dyDescent="0.2">
      <c r="A16">
        <v>3</v>
      </c>
      <c r="B16">
        <v>3</v>
      </c>
      <c r="C16" s="9">
        <v>0.49444444444444446</v>
      </c>
      <c r="D16" s="9">
        <v>0.54305555555555551</v>
      </c>
      <c r="E16" s="11">
        <f t="shared" si="3"/>
        <v>0.51875000000000004</v>
      </c>
      <c r="F16">
        <v>56.57</v>
      </c>
      <c r="G16">
        <v>-125.8</v>
      </c>
      <c r="H16">
        <f t="shared" si="1"/>
        <v>0.44073216032225054</v>
      </c>
    </row>
    <row r="17" spans="1:8" x14ac:dyDescent="0.2">
      <c r="A17">
        <v>3</v>
      </c>
      <c r="B17">
        <v>4</v>
      </c>
      <c r="C17" s="9">
        <v>0.49444444444444446</v>
      </c>
      <c r="D17" s="9">
        <v>0.54305555555555551</v>
      </c>
      <c r="E17" s="11">
        <f t="shared" si="3"/>
        <v>0.51875000000000004</v>
      </c>
      <c r="F17">
        <v>34.43</v>
      </c>
      <c r="G17">
        <v>-61.5</v>
      </c>
      <c r="H17">
        <f t="shared" si="1"/>
        <v>2.8665300364021939E-2</v>
      </c>
    </row>
    <row r="18" spans="1:8" x14ac:dyDescent="0.2">
      <c r="A18">
        <v>4</v>
      </c>
      <c r="B18">
        <v>1</v>
      </c>
      <c r="C18" s="9">
        <v>0.54374999999999996</v>
      </c>
      <c r="D18" s="9">
        <v>0.58819444444444446</v>
      </c>
      <c r="E18" s="11">
        <f t="shared" si="3"/>
        <v>0.56597222222222221</v>
      </c>
      <c r="F18">
        <v>34.06</v>
      </c>
      <c r="G18">
        <v>-130.30000000000001</v>
      </c>
      <c r="H18">
        <f t="shared" si="1"/>
        <v>0.53362179807350563</v>
      </c>
    </row>
    <row r="19" spans="1:8" x14ac:dyDescent="0.2">
      <c r="A19">
        <v>4</v>
      </c>
      <c r="B19">
        <v>2</v>
      </c>
      <c r="C19" s="9">
        <v>0.54374999999999996</v>
      </c>
      <c r="D19" s="9">
        <v>0.58819444444444446</v>
      </c>
      <c r="E19" s="11">
        <f t="shared" si="3"/>
        <v>0.56597222222222221</v>
      </c>
      <c r="F19">
        <v>38.75</v>
      </c>
      <c r="G19">
        <v>-114.7</v>
      </c>
      <c r="H19">
        <f t="shared" si="1"/>
        <v>0.27497696890674611</v>
      </c>
    </row>
    <row r="20" spans="1:8" x14ac:dyDescent="0.2">
      <c r="A20">
        <v>4</v>
      </c>
      <c r="B20">
        <v>3</v>
      </c>
      <c r="C20" s="9">
        <v>0.54374999999999996</v>
      </c>
      <c r="D20" s="9">
        <v>0.58819444444444446</v>
      </c>
      <c r="E20" s="11">
        <f t="shared" si="3"/>
        <v>0.56597222222222221</v>
      </c>
      <c r="F20">
        <v>55.31</v>
      </c>
      <c r="G20">
        <v>-135.9</v>
      </c>
      <c r="H20">
        <f t="shared" si="1"/>
        <v>0.67701088070761462</v>
      </c>
    </row>
    <row r="21" spans="1:8" x14ac:dyDescent="0.2">
      <c r="A21">
        <v>4</v>
      </c>
      <c r="B21">
        <v>4</v>
      </c>
      <c r="C21" s="9">
        <v>0.54374999999999996</v>
      </c>
      <c r="D21" s="9">
        <v>0.58819444444444446</v>
      </c>
      <c r="E21" s="11">
        <f t="shared" si="3"/>
        <v>0.56597222222222221</v>
      </c>
      <c r="F21">
        <v>33.909999999999997</v>
      </c>
      <c r="G21">
        <v>-92.8</v>
      </c>
      <c r="H21">
        <f t="shared" si="1"/>
        <v>0.10841184396746216</v>
      </c>
    </row>
    <row r="22" spans="1:8" x14ac:dyDescent="0.2">
      <c r="A22">
        <v>5</v>
      </c>
      <c r="B22">
        <v>1</v>
      </c>
      <c r="C22" s="9">
        <v>0.58819444444444446</v>
      </c>
      <c r="D22" s="9">
        <v>0.63402777777777775</v>
      </c>
      <c r="E22" s="11">
        <f t="shared" si="3"/>
        <v>0.61111111111111116</v>
      </c>
      <c r="F22">
        <v>35</v>
      </c>
      <c r="G22">
        <v>-134.9</v>
      </c>
      <c r="H22">
        <f t="shared" si="1"/>
        <v>0.64884077312411725</v>
      </c>
    </row>
    <row r="23" spans="1:8" x14ac:dyDescent="0.2">
      <c r="A23">
        <v>5</v>
      </c>
      <c r="B23">
        <v>2</v>
      </c>
      <c r="C23" s="9">
        <v>0.58819444444444446</v>
      </c>
      <c r="D23" s="9">
        <v>0.63402777777777775</v>
      </c>
      <c r="E23" s="11">
        <f t="shared" si="3"/>
        <v>0.61111111111111116</v>
      </c>
      <c r="F23">
        <v>39.24</v>
      </c>
      <c r="G23">
        <v>-128.80000000000001</v>
      </c>
      <c r="H23">
        <f t="shared" si="1"/>
        <v>0.50066506507331465</v>
      </c>
    </row>
    <row r="24" spans="1:8" x14ac:dyDescent="0.2">
      <c r="A24">
        <v>5</v>
      </c>
      <c r="B24">
        <v>3</v>
      </c>
      <c r="C24" s="9">
        <v>0.58819444444444446</v>
      </c>
      <c r="D24" s="9">
        <v>0.63402777777777775</v>
      </c>
      <c r="E24" s="11">
        <f t="shared" si="3"/>
        <v>0.61111111111111116</v>
      </c>
      <c r="F24">
        <v>56.67</v>
      </c>
      <c r="G24">
        <v>-139.69999999999999</v>
      </c>
      <c r="H24">
        <f t="shared" si="1"/>
        <v>0.79567224196920427</v>
      </c>
    </row>
    <row r="25" spans="1:8" x14ac:dyDescent="0.2">
      <c r="A25">
        <v>5</v>
      </c>
      <c r="B25">
        <v>4</v>
      </c>
      <c r="C25" s="9">
        <v>0.58819444444444446</v>
      </c>
      <c r="D25" s="9">
        <v>0.63402777777777775</v>
      </c>
      <c r="E25" s="11">
        <f t="shared" si="3"/>
        <v>0.61111111111111116</v>
      </c>
      <c r="F25">
        <v>34.549999999999997</v>
      </c>
      <c r="G25">
        <v>-114.6</v>
      </c>
      <c r="H25">
        <f t="shared" si="1"/>
        <v>0.27381079666024766</v>
      </c>
    </row>
    <row r="26" spans="1:8" x14ac:dyDescent="0.2">
      <c r="A26">
        <v>6</v>
      </c>
      <c r="B26">
        <v>1</v>
      </c>
      <c r="C26" s="9">
        <v>0.63402777777777775</v>
      </c>
      <c r="D26" s="9">
        <v>0.68194444444444446</v>
      </c>
      <c r="E26" s="11">
        <f t="shared" si="3"/>
        <v>0.65798611111111116</v>
      </c>
      <c r="F26">
        <v>33.619999999999997</v>
      </c>
      <c r="G26">
        <v>-140.1</v>
      </c>
      <c r="H26">
        <f t="shared" si="1"/>
        <v>0.80931429902301355</v>
      </c>
    </row>
    <row r="27" spans="1:8" x14ac:dyDescent="0.2">
      <c r="A27">
        <v>6</v>
      </c>
      <c r="B27">
        <v>2</v>
      </c>
      <c r="C27" s="9">
        <v>0.63402777777777775</v>
      </c>
      <c r="D27" s="9">
        <v>0.68194444444444446</v>
      </c>
      <c r="E27" s="11">
        <f t="shared" si="3"/>
        <v>0.65798611111111116</v>
      </c>
      <c r="F27">
        <v>39.130000000000003</v>
      </c>
      <c r="G27">
        <v>-135.69999999999999</v>
      </c>
      <c r="H27">
        <f t="shared" si="1"/>
        <v>0.67128067609178221</v>
      </c>
    </row>
    <row r="28" spans="1:8" x14ac:dyDescent="0.2">
      <c r="A28">
        <v>6</v>
      </c>
      <c r="B28">
        <v>3</v>
      </c>
      <c r="C28" s="9">
        <v>0.63402777777777775</v>
      </c>
      <c r="D28" s="9">
        <v>0.68194444444444446</v>
      </c>
      <c r="E28" s="11">
        <f t="shared" si="3"/>
        <v>0.65798611111111116</v>
      </c>
      <c r="F28">
        <v>55.94</v>
      </c>
      <c r="G28">
        <v>-143.69999999999999</v>
      </c>
      <c r="H28">
        <f t="shared" si="1"/>
        <v>0.94311416846704943</v>
      </c>
    </row>
    <row r="29" spans="1:8" x14ac:dyDescent="0.2">
      <c r="A29">
        <v>6</v>
      </c>
      <c r="B29">
        <v>4</v>
      </c>
      <c r="C29" s="9">
        <v>0.63402777777777775</v>
      </c>
      <c r="D29" s="9">
        <v>0.68194444444444446</v>
      </c>
      <c r="E29" s="11">
        <f t="shared" si="3"/>
        <v>0.65798611111111116</v>
      </c>
      <c r="F29">
        <v>35.07</v>
      </c>
      <c r="G29">
        <v>-129</v>
      </c>
      <c r="H29">
        <f t="shared" si="1"/>
        <v>0.50493885600615029</v>
      </c>
    </row>
    <row r="30" spans="1:8" x14ac:dyDescent="0.2">
      <c r="A30">
        <v>7</v>
      </c>
      <c r="B30">
        <v>1</v>
      </c>
      <c r="C30" s="9">
        <v>0.68194444444444446</v>
      </c>
      <c r="D30" s="9">
        <v>0.72430555555555554</v>
      </c>
      <c r="E30" s="11">
        <f t="shared" si="3"/>
        <v>0.703125</v>
      </c>
      <c r="F30">
        <v>33.28</v>
      </c>
      <c r="G30">
        <v>-138.4</v>
      </c>
      <c r="H30">
        <f t="shared" si="1"/>
        <v>0.75290371020495017</v>
      </c>
    </row>
    <row r="31" spans="1:8" x14ac:dyDescent="0.2">
      <c r="A31">
        <v>7</v>
      </c>
      <c r="B31">
        <v>2</v>
      </c>
      <c r="C31" s="9">
        <v>0.68194444444444446</v>
      </c>
      <c r="D31" s="9">
        <v>0.72430555555555554</v>
      </c>
      <c r="E31" s="11">
        <f t="shared" si="3"/>
        <v>0.703125</v>
      </c>
      <c r="F31">
        <v>41.97</v>
      </c>
      <c r="G31">
        <v>-140.19999999999999</v>
      </c>
      <c r="H31">
        <f t="shared" si="1"/>
        <v>0.81276120427922172</v>
      </c>
    </row>
    <row r="32" spans="1:8" x14ac:dyDescent="0.2">
      <c r="A32">
        <v>7</v>
      </c>
      <c r="B32">
        <v>3</v>
      </c>
      <c r="C32" s="9">
        <v>0.68194444444444446</v>
      </c>
      <c r="D32" s="9">
        <v>0.72430555555555554</v>
      </c>
      <c r="E32" s="11">
        <f t="shared" si="3"/>
        <v>0.703125</v>
      </c>
      <c r="F32">
        <v>61.15</v>
      </c>
      <c r="G32">
        <v>-144.69999999999999</v>
      </c>
      <c r="H32">
        <f t="shared" si="1"/>
        <v>0.98406046637202982</v>
      </c>
    </row>
    <row r="33" spans="1:8" x14ac:dyDescent="0.2">
      <c r="A33">
        <v>7</v>
      </c>
      <c r="B33">
        <v>4</v>
      </c>
      <c r="C33" s="9">
        <v>0.68194444444444446</v>
      </c>
      <c r="D33" s="9">
        <v>0.72430555555555554</v>
      </c>
      <c r="E33" s="11">
        <f t="shared" si="3"/>
        <v>0.703125</v>
      </c>
      <c r="F33">
        <v>38.520000000000003</v>
      </c>
      <c r="G33">
        <v>-137.4</v>
      </c>
      <c r="H33">
        <f t="shared" si="1"/>
        <v>0.72157573731577063</v>
      </c>
    </row>
    <row r="34" spans="1:8" x14ac:dyDescent="0.2">
      <c r="A34">
        <v>8</v>
      </c>
      <c r="B34">
        <v>1</v>
      </c>
      <c r="C34" s="9">
        <v>0.72430555555555554</v>
      </c>
      <c r="D34" s="9">
        <v>0.7729166666666667</v>
      </c>
      <c r="E34" s="11">
        <f t="shared" si="3"/>
        <v>0.74861111111111112</v>
      </c>
      <c r="F34">
        <v>26.8</v>
      </c>
      <c r="G34">
        <v>-138.1</v>
      </c>
      <c r="H34">
        <f t="shared" si="1"/>
        <v>0.74336512559439227</v>
      </c>
    </row>
    <row r="35" spans="1:8" x14ac:dyDescent="0.2">
      <c r="A35">
        <v>8</v>
      </c>
      <c r="B35">
        <v>2</v>
      </c>
      <c r="C35" s="9">
        <v>0.72430555555555554</v>
      </c>
      <c r="D35" s="9">
        <v>0.7729166666666667</v>
      </c>
      <c r="E35" s="11">
        <f t="shared" si="3"/>
        <v>0.74861111111111112</v>
      </c>
      <c r="F35">
        <v>35.799999999999997</v>
      </c>
      <c r="G35">
        <v>-140.1</v>
      </c>
      <c r="H35">
        <f t="shared" si="1"/>
        <v>0.80931429902301355</v>
      </c>
    </row>
    <row r="36" spans="1:8" x14ac:dyDescent="0.2">
      <c r="A36">
        <v>8</v>
      </c>
      <c r="B36">
        <v>3</v>
      </c>
      <c r="C36" s="9">
        <v>0.72430555555555554</v>
      </c>
      <c r="D36" s="9">
        <v>0.7729166666666667</v>
      </c>
      <c r="E36" s="11">
        <f t="shared" si="3"/>
        <v>0.74861111111111112</v>
      </c>
      <c r="F36">
        <v>51.6</v>
      </c>
      <c r="G36">
        <v>-145.80000000000001</v>
      </c>
      <c r="H36">
        <f t="shared" si="1"/>
        <v>1.0311576114404952</v>
      </c>
    </row>
    <row r="37" spans="1:8" x14ac:dyDescent="0.2">
      <c r="A37">
        <v>8</v>
      </c>
      <c r="B37">
        <v>4</v>
      </c>
      <c r="C37" s="9">
        <v>0.72430555555555554</v>
      </c>
      <c r="D37" s="9">
        <v>0.7729166666666667</v>
      </c>
      <c r="E37" s="11">
        <f t="shared" si="3"/>
        <v>0.74861111111111112</v>
      </c>
      <c r="F37">
        <v>29.6</v>
      </c>
      <c r="G37">
        <v>-142.30000000000001</v>
      </c>
      <c r="H37">
        <f t="shared" si="1"/>
        <v>0.88863568176300056</v>
      </c>
    </row>
    <row r="38" spans="1:8" x14ac:dyDescent="0.2">
      <c r="A38">
        <v>9</v>
      </c>
      <c r="B38">
        <v>1</v>
      </c>
      <c r="C38" s="9">
        <v>0.7729166666666667</v>
      </c>
      <c r="D38" s="9">
        <v>0.80763888888888891</v>
      </c>
      <c r="E38" s="11">
        <f t="shared" si="3"/>
        <v>0.79027777777777786</v>
      </c>
      <c r="F38">
        <v>31.2</v>
      </c>
      <c r="G38">
        <v>-140.1</v>
      </c>
      <c r="H38">
        <f t="shared" si="1"/>
        <v>0.80931429902301355</v>
      </c>
    </row>
    <row r="39" spans="1:8" x14ac:dyDescent="0.2">
      <c r="A39">
        <v>9</v>
      </c>
      <c r="B39">
        <v>2</v>
      </c>
      <c r="C39" s="9">
        <v>0.7729166666666667</v>
      </c>
      <c r="D39" s="9">
        <v>0.80763888888888891</v>
      </c>
      <c r="E39" s="11">
        <f t="shared" si="3"/>
        <v>0.79027777777777786</v>
      </c>
      <c r="F39">
        <v>39.799999999999997</v>
      </c>
      <c r="G39">
        <v>-143.6</v>
      </c>
      <c r="H39">
        <f t="shared" si="1"/>
        <v>0.9391144386972502</v>
      </c>
    </row>
    <row r="40" spans="1:8" x14ac:dyDescent="0.2">
      <c r="A40">
        <v>9</v>
      </c>
      <c r="B40">
        <v>3</v>
      </c>
      <c r="C40" s="9">
        <v>0.7729166666666667</v>
      </c>
      <c r="D40" s="9">
        <v>0.80763888888888891</v>
      </c>
      <c r="E40" s="11">
        <f t="shared" si="3"/>
        <v>0.79027777777777786</v>
      </c>
      <c r="F40">
        <v>54.6</v>
      </c>
      <c r="G40">
        <v>-146.5</v>
      </c>
      <c r="H40">
        <f t="shared" si="1"/>
        <v>1.0622954288728192</v>
      </c>
    </row>
    <row r="41" spans="1:8" x14ac:dyDescent="0.2">
      <c r="A41">
        <v>9</v>
      </c>
      <c r="B41">
        <v>4</v>
      </c>
      <c r="C41" s="9">
        <v>0.7729166666666667</v>
      </c>
      <c r="D41" s="9">
        <v>0.80763888888888891</v>
      </c>
      <c r="E41" s="11">
        <f t="shared" si="3"/>
        <v>0.79027777777777786</v>
      </c>
      <c r="F41">
        <v>33.4</v>
      </c>
      <c r="G41">
        <v>-144.4</v>
      </c>
      <c r="H41">
        <f t="shared" si="1"/>
        <v>0.97159334223229255</v>
      </c>
    </row>
    <row r="42" spans="1:8" x14ac:dyDescent="0.2">
      <c r="A42">
        <v>10</v>
      </c>
      <c r="B42">
        <v>1</v>
      </c>
      <c r="C42" s="9">
        <v>0.80763888888888891</v>
      </c>
      <c r="D42" s="9">
        <v>0.85</v>
      </c>
      <c r="E42" s="11">
        <f t="shared" si="3"/>
        <v>0.82881944444444444</v>
      </c>
      <c r="F42">
        <v>31.8</v>
      </c>
      <c r="G42">
        <v>-142.1</v>
      </c>
      <c r="H42">
        <f t="shared" si="1"/>
        <v>0.88111428966940586</v>
      </c>
    </row>
    <row r="43" spans="1:8" x14ac:dyDescent="0.2">
      <c r="A43">
        <v>10</v>
      </c>
      <c r="B43">
        <v>2</v>
      </c>
      <c r="C43" s="9">
        <v>0.80763888888888891</v>
      </c>
      <c r="D43" s="9">
        <v>0.85</v>
      </c>
      <c r="E43" s="11">
        <f t="shared" si="3"/>
        <v>0.82881944444444444</v>
      </c>
      <c r="F43">
        <v>40.1</v>
      </c>
      <c r="G43">
        <v>-146</v>
      </c>
      <c r="H43">
        <f t="shared" si="1"/>
        <v>1.0399598074743908</v>
      </c>
    </row>
    <row r="44" spans="1:8" x14ac:dyDescent="0.2">
      <c r="A44">
        <v>10</v>
      </c>
      <c r="B44">
        <v>3</v>
      </c>
      <c r="C44" s="9">
        <v>0.80763888888888891</v>
      </c>
      <c r="D44" s="9">
        <v>0.85</v>
      </c>
      <c r="E44" s="11">
        <f t="shared" si="3"/>
        <v>0.82881944444444444</v>
      </c>
      <c r="F44">
        <v>57.7</v>
      </c>
      <c r="G44">
        <v>-148.9</v>
      </c>
      <c r="H44">
        <f t="shared" si="1"/>
        <v>1.1763684000258969</v>
      </c>
    </row>
    <row r="45" spans="1:8" x14ac:dyDescent="0.2">
      <c r="A45">
        <v>10</v>
      </c>
      <c r="B45">
        <v>4</v>
      </c>
      <c r="C45" s="9">
        <v>0.80763888888888891</v>
      </c>
      <c r="D45" s="9">
        <v>0.85</v>
      </c>
      <c r="E45" s="11">
        <f t="shared" si="3"/>
        <v>0.82881944444444444</v>
      </c>
      <c r="F45">
        <v>36.5</v>
      </c>
      <c r="G45">
        <v>-147.5</v>
      </c>
      <c r="H45">
        <f t="shared" si="1"/>
        <v>1.1084161070982625</v>
      </c>
    </row>
    <row r="46" spans="1:8" x14ac:dyDescent="0.2">
      <c r="A46">
        <v>11</v>
      </c>
      <c r="B46">
        <v>1</v>
      </c>
      <c r="C46" s="9">
        <v>0.85</v>
      </c>
      <c r="D46" s="9">
        <v>0.8881944444444444</v>
      </c>
      <c r="E46" s="11">
        <f t="shared" si="3"/>
        <v>0.86909722222222219</v>
      </c>
      <c r="F46">
        <v>27.8</v>
      </c>
      <c r="G46">
        <v>-150.1</v>
      </c>
      <c r="H46">
        <f t="shared" si="1"/>
        <v>1.2379193982821841</v>
      </c>
    </row>
    <row r="47" spans="1:8" x14ac:dyDescent="0.2">
      <c r="A47">
        <v>11</v>
      </c>
      <c r="B47">
        <v>2</v>
      </c>
      <c r="C47" s="9">
        <v>0.85</v>
      </c>
      <c r="D47" s="9">
        <v>0.8881944444444444</v>
      </c>
      <c r="E47" s="11">
        <f t="shared" si="3"/>
        <v>0.86909722222222219</v>
      </c>
      <c r="F47">
        <v>34.4</v>
      </c>
      <c r="G47">
        <v>-150.5</v>
      </c>
      <c r="H47">
        <f t="shared" si="1"/>
        <v>1.2591439253784007</v>
      </c>
    </row>
    <row r="48" spans="1:8" x14ac:dyDescent="0.2">
      <c r="A48">
        <v>11</v>
      </c>
      <c r="B48">
        <v>3</v>
      </c>
      <c r="C48" s="9">
        <v>0.85</v>
      </c>
      <c r="D48" s="9">
        <v>0.8881944444444444</v>
      </c>
      <c r="E48" s="11">
        <f t="shared" si="3"/>
        <v>0.86909722222222219</v>
      </c>
      <c r="F48">
        <v>49.3</v>
      </c>
      <c r="G48">
        <v>-150.5</v>
      </c>
      <c r="H48">
        <f t="shared" si="1"/>
        <v>1.2591439253784007</v>
      </c>
    </row>
    <row r="49" spans="1:8" x14ac:dyDescent="0.2">
      <c r="A49">
        <v>11</v>
      </c>
      <c r="B49">
        <v>4</v>
      </c>
      <c r="C49" s="9">
        <v>0.85</v>
      </c>
      <c r="D49" s="9">
        <v>0.8881944444444444</v>
      </c>
      <c r="E49" s="11">
        <f t="shared" si="3"/>
        <v>0.86909722222222219</v>
      </c>
      <c r="F49">
        <v>31.1</v>
      </c>
      <c r="G49">
        <v>-149.6</v>
      </c>
      <c r="H49">
        <f t="shared" si="1"/>
        <v>1.2118911407463888</v>
      </c>
    </row>
    <row r="50" spans="1:8" x14ac:dyDescent="0.2">
      <c r="A50">
        <v>12</v>
      </c>
      <c r="B50">
        <v>1</v>
      </c>
      <c r="C50" s="9">
        <v>0.8881944444444444</v>
      </c>
      <c r="D50" s="9">
        <v>0.9291666666666667</v>
      </c>
      <c r="E50" s="11">
        <f t="shared" si="3"/>
        <v>0.90868055555555549</v>
      </c>
      <c r="F50">
        <v>29.4</v>
      </c>
      <c r="G50">
        <v>-145.9</v>
      </c>
      <c r="H50">
        <f t="shared" si="1"/>
        <v>1.0355493571382346</v>
      </c>
    </row>
    <row r="51" spans="1:8" x14ac:dyDescent="0.2">
      <c r="A51">
        <v>12</v>
      </c>
      <c r="B51">
        <v>2</v>
      </c>
      <c r="C51" s="9">
        <v>0.8881944444444444</v>
      </c>
      <c r="D51" s="9">
        <v>0.9291666666666667</v>
      </c>
      <c r="E51" s="11">
        <f t="shared" si="3"/>
        <v>0.90868055555555549</v>
      </c>
      <c r="F51">
        <v>38.1</v>
      </c>
      <c r="G51">
        <v>-149.9</v>
      </c>
      <c r="H51">
        <f t="shared" si="1"/>
        <v>1.2274416767976353</v>
      </c>
    </row>
    <row r="52" spans="1:8" x14ac:dyDescent="0.2">
      <c r="A52">
        <v>12</v>
      </c>
      <c r="B52">
        <v>3</v>
      </c>
      <c r="C52" s="9">
        <v>0.8881944444444444</v>
      </c>
      <c r="D52" s="9">
        <v>0.9291666666666667</v>
      </c>
      <c r="E52" s="11">
        <f t="shared" si="3"/>
        <v>0.90868055555555549</v>
      </c>
      <c r="F52">
        <v>53.5</v>
      </c>
      <c r="G52">
        <v>-151.30000000000001</v>
      </c>
      <c r="H52">
        <f t="shared" si="1"/>
        <v>1.3026909228517123</v>
      </c>
    </row>
    <row r="53" spans="1:8" x14ac:dyDescent="0.2">
      <c r="A53">
        <v>12</v>
      </c>
      <c r="B53">
        <v>4</v>
      </c>
      <c r="C53" s="9">
        <v>0.8881944444444444</v>
      </c>
      <c r="D53" s="9">
        <v>0.9291666666666667</v>
      </c>
      <c r="E53" s="11">
        <f t="shared" si="3"/>
        <v>0.90868055555555549</v>
      </c>
      <c r="F53">
        <v>34.200000000000003</v>
      </c>
      <c r="G53">
        <v>-151.6</v>
      </c>
      <c r="H53">
        <f t="shared" si="1"/>
        <v>1.3194065679111846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53D95-A703-174C-8A27-2C251D35502B}">
  <dimension ref="A1:P465"/>
  <sheetViews>
    <sheetView topLeftCell="A196" zoomScale="110" workbookViewId="0">
      <selection activeCell="P369" sqref="P369"/>
    </sheetView>
  </sheetViews>
  <sheetFormatPr baseColWidth="10" defaultRowHeight="16" x14ac:dyDescent="0.2"/>
  <cols>
    <col min="4" max="6" width="13" bestFit="1" customWidth="1"/>
    <col min="7" max="7" width="13.1640625" customWidth="1"/>
    <col min="9" max="10" width="13" bestFit="1" customWidth="1"/>
    <col min="14" max="14" width="13.33203125" bestFit="1" customWidth="1"/>
    <col min="15" max="15" width="13" bestFit="1" customWidth="1"/>
  </cols>
  <sheetData>
    <row r="1" spans="1:16" x14ac:dyDescent="0.2">
      <c r="A1" t="s">
        <v>20</v>
      </c>
      <c r="B1" t="s">
        <v>8</v>
      </c>
      <c r="C1" t="s">
        <v>5</v>
      </c>
      <c r="D1" t="s">
        <v>21</v>
      </c>
      <c r="E1" t="s">
        <v>22</v>
      </c>
      <c r="F1" t="s">
        <v>23</v>
      </c>
      <c r="G1" t="s">
        <v>28</v>
      </c>
      <c r="H1" t="s">
        <v>24</v>
      </c>
      <c r="I1" t="s">
        <v>25</v>
      </c>
      <c r="J1" t="s">
        <v>26</v>
      </c>
      <c r="K1" t="s">
        <v>27</v>
      </c>
      <c r="L1" t="s">
        <v>30</v>
      </c>
      <c r="M1" t="s">
        <v>112</v>
      </c>
      <c r="N1" t="s">
        <v>113</v>
      </c>
      <c r="O1" t="s">
        <v>17</v>
      </c>
    </row>
    <row r="2" spans="1:16" x14ac:dyDescent="0.2">
      <c r="A2">
        <v>1</v>
      </c>
      <c r="B2">
        <v>1</v>
      </c>
      <c r="C2" t="str">
        <f>_xlfn.CONCAT("F",B2,"-",A2)</f>
        <v>F1-1</v>
      </c>
      <c r="D2" s="1">
        <v>45789.84375</v>
      </c>
      <c r="E2" s="1">
        <v>45789.886805555558</v>
      </c>
      <c r="F2" s="1">
        <f>(E2-D2)/2+D2</f>
        <v>45789.865277777775</v>
      </c>
      <c r="G2">
        <f t="shared" ref="G2:G33" si="0" xml:space="preserve"> F2-IF(OR(B2=1,B2=2),$O$2,$O$3)</f>
        <v>3.1944444439432118E-2</v>
      </c>
      <c r="M2">
        <f>VLOOKUP(C2,Sheet1!$B$3:$E$73,4,FALSE)/62*1000</f>
        <v>2.2800962116556325</v>
      </c>
      <c r="N2">
        <f>VLOOKUP(C2,Sheet1!$B$3:$E$73,3,FALSE)/96*1000</f>
        <v>2516.4522565816555</v>
      </c>
      <c r="O2" s="1">
        <v>45789.833333333336</v>
      </c>
      <c r="P2" t="s">
        <v>18</v>
      </c>
    </row>
    <row r="3" spans="1:16" x14ac:dyDescent="0.2">
      <c r="A3">
        <v>1</v>
      </c>
      <c r="B3">
        <v>2</v>
      </c>
      <c r="C3" t="str">
        <f t="shared" ref="C3:C66" si="1">_xlfn.CONCAT("F",B3,"-",A3)</f>
        <v>F2-1</v>
      </c>
      <c r="D3" s="1">
        <v>45789.84375</v>
      </c>
      <c r="E3" s="1">
        <v>45789.886805555558</v>
      </c>
      <c r="F3" s="1">
        <f t="shared" ref="F3:F66" si="2">(E3-D3)/2+D3</f>
        <v>45789.865277777775</v>
      </c>
      <c r="G3">
        <f t="shared" si="0"/>
        <v>3.1944444439432118E-2</v>
      </c>
      <c r="M3">
        <f>VLOOKUP(C3,Sheet1!$B$3:$E$73,4,FALSE)/62*1000</f>
        <v>2.4270405598659877</v>
      </c>
      <c r="N3">
        <f>VLOOKUP(C3,Sheet1!$B$3:$E$73,3,FALSE)/96*1000</f>
        <v>2620.9912586548785</v>
      </c>
      <c r="O3" s="1">
        <v>45789.843055555553</v>
      </c>
      <c r="P3" t="s">
        <v>19</v>
      </c>
    </row>
    <row r="4" spans="1:16" x14ac:dyDescent="0.2">
      <c r="A4">
        <v>1</v>
      </c>
      <c r="B4">
        <v>3</v>
      </c>
      <c r="C4" t="str">
        <f t="shared" si="1"/>
        <v>F3-1</v>
      </c>
      <c r="D4" s="1">
        <v>45789.84375</v>
      </c>
      <c r="E4" s="1">
        <v>45789.886805555558</v>
      </c>
      <c r="F4" s="1">
        <f t="shared" si="2"/>
        <v>45789.865277777775</v>
      </c>
      <c r="G4">
        <f t="shared" si="0"/>
        <v>2.2222222221898846E-2</v>
      </c>
      <c r="M4">
        <f>VLOOKUP(C4,Sheet1!$B$3:$E$73,4,FALSE)/62*1000</f>
        <v>2.2894487273801016</v>
      </c>
      <c r="N4">
        <f>VLOOKUP(C4,Sheet1!$B$3:$E$73,3,FALSE)/96*1000</f>
        <v>2600.0153318979769</v>
      </c>
    </row>
    <row r="5" spans="1:16" x14ac:dyDescent="0.2">
      <c r="A5">
        <v>1</v>
      </c>
      <c r="B5">
        <v>4</v>
      </c>
      <c r="C5" t="str">
        <f t="shared" si="1"/>
        <v>F4-1</v>
      </c>
      <c r="D5" s="1">
        <v>45789.84375</v>
      </c>
      <c r="E5" s="1">
        <v>45789.886805555558</v>
      </c>
      <c r="F5" s="1">
        <f t="shared" si="2"/>
        <v>45789.865277777775</v>
      </c>
      <c r="G5">
        <f t="shared" si="0"/>
        <v>2.2222222221898846E-2</v>
      </c>
      <c r="M5">
        <f>VLOOKUP(C5,Sheet1!$B$3:$E$73,4,FALSE)/62*1000</f>
        <v>2.639352256373134</v>
      </c>
      <c r="N5">
        <f>VLOOKUP(C5,Sheet1!$B$3:$E$73,3,FALSE)/96*1000</f>
        <v>2629.7907491464703</v>
      </c>
    </row>
    <row r="6" spans="1:16" x14ac:dyDescent="0.2">
      <c r="A6">
        <v>2</v>
      </c>
      <c r="B6">
        <v>1</v>
      </c>
      <c r="C6" t="str">
        <f t="shared" si="1"/>
        <v>F1-2</v>
      </c>
      <c r="D6" s="1">
        <v>45789.88958333333</v>
      </c>
      <c r="E6" s="1">
        <v>45789.956944444442</v>
      </c>
      <c r="F6" s="1">
        <f t="shared" si="2"/>
        <v>45789.923263888886</v>
      </c>
      <c r="G6">
        <f t="shared" si="0"/>
        <v>8.9930555550381541E-2</v>
      </c>
      <c r="K6">
        <f>VLOOKUP(C6,standard_curve_plate_3!$C$2:$G$17,5,FALSE)</f>
        <v>0</v>
      </c>
      <c r="M6">
        <f>VLOOKUP(C6,Sheet1!$B$3:$E$73,4,FALSE)/62*1000</f>
        <v>2.2640628495004838</v>
      </c>
      <c r="N6">
        <f>VLOOKUP(C6,Sheet1!$B$3:$E$73,3,FALSE)/96*1000</f>
        <v>2604.2975454095404</v>
      </c>
    </row>
    <row r="7" spans="1:16" x14ac:dyDescent="0.2">
      <c r="A7">
        <v>2</v>
      </c>
      <c r="B7">
        <v>2</v>
      </c>
      <c r="C7" t="str">
        <f t="shared" si="1"/>
        <v>F2-2</v>
      </c>
      <c r="D7" s="1">
        <v>45789.88958333333</v>
      </c>
      <c r="E7" s="1">
        <v>45789.956944444442</v>
      </c>
      <c r="F7" s="1">
        <f t="shared" si="2"/>
        <v>45789.923263888886</v>
      </c>
      <c r="G7">
        <f t="shared" si="0"/>
        <v>8.9930555550381541E-2</v>
      </c>
      <c r="K7">
        <f>VLOOKUP(C7,standard_curve_plate_3!$C$2:$G$17,5,FALSE)</f>
        <v>0</v>
      </c>
      <c r="M7">
        <f>VLOOKUP(C7,Sheet1!$B$3:$E$73,4,FALSE)/62*1000</f>
        <v>1.9753590705992712</v>
      </c>
      <c r="N7">
        <f>VLOOKUP(C7,Sheet1!$B$3:$E$73,3,FALSE)/96*1000</f>
        <v>2591.1055192504705</v>
      </c>
    </row>
    <row r="8" spans="1:16" x14ac:dyDescent="0.2">
      <c r="A8">
        <v>2</v>
      </c>
      <c r="B8">
        <v>3</v>
      </c>
      <c r="C8" t="str">
        <f t="shared" si="1"/>
        <v>F3-2</v>
      </c>
      <c r="D8" s="1">
        <v>45789.88958333333</v>
      </c>
      <c r="E8" s="1">
        <v>45789.956944444442</v>
      </c>
      <c r="F8" s="1">
        <f t="shared" si="2"/>
        <v>45789.923263888886</v>
      </c>
      <c r="G8">
        <f t="shared" si="0"/>
        <v>8.0208333332848269E-2</v>
      </c>
      <c r="K8">
        <f>VLOOKUP(C8,standard_curve_plate_3!$C$2:$G$17,5,FALSE)</f>
        <v>0</v>
      </c>
      <c r="M8">
        <f>VLOOKUP(C8,Sheet1!$B$3:$E$73,4,FALSE)/62*1000</f>
        <v>2.2106139477701614</v>
      </c>
      <c r="N8">
        <f>VLOOKUP(C8,Sheet1!$B$3:$E$73,3,FALSE)/96*1000</f>
        <v>2522.9458140460206</v>
      </c>
    </row>
    <row r="9" spans="1:16" x14ac:dyDescent="0.2">
      <c r="A9">
        <v>2</v>
      </c>
      <c r="B9">
        <v>4</v>
      </c>
      <c r="C9" t="str">
        <f t="shared" si="1"/>
        <v>F4-2</v>
      </c>
      <c r="D9" s="1">
        <v>45789.88958333333</v>
      </c>
      <c r="E9" s="1">
        <v>45789.956944444442</v>
      </c>
      <c r="F9" s="1">
        <f t="shared" si="2"/>
        <v>45789.923263888886</v>
      </c>
      <c r="G9">
        <f t="shared" si="0"/>
        <v>8.0208333332848269E-2</v>
      </c>
      <c r="K9">
        <f>VLOOKUP(C9,standard_curve_plate_3!$C$2:$G$17,5,FALSE)</f>
        <v>0</v>
      </c>
      <c r="M9">
        <f>VLOOKUP(C9,Sheet1!$B$3:$E$73,4,FALSE)/62*1000</f>
        <v>2.1130524061280114</v>
      </c>
      <c r="N9">
        <f>VLOOKUP(C9,Sheet1!$B$3:$E$73,3,FALSE)/96*1000</f>
        <v>2552.2926836684851</v>
      </c>
    </row>
    <row r="10" spans="1:16" x14ac:dyDescent="0.2">
      <c r="A10">
        <v>3</v>
      </c>
      <c r="B10">
        <v>1</v>
      </c>
      <c r="C10" t="str">
        <f t="shared" si="1"/>
        <v>F1-3</v>
      </c>
      <c r="D10" s="1">
        <v>45789.959027777775</v>
      </c>
      <c r="E10" s="1">
        <v>45790.326388888891</v>
      </c>
      <c r="F10" s="1">
        <f t="shared" si="2"/>
        <v>45790.142708333333</v>
      </c>
      <c r="G10">
        <f t="shared" si="0"/>
        <v>0.30937499999708962</v>
      </c>
      <c r="I10">
        <v>7.85</v>
      </c>
      <c r="J10">
        <v>898</v>
      </c>
      <c r="K10">
        <f>VLOOKUP(C10,standard_curve_plate_3!$C$2:$G$17,5,FALSE)</f>
        <v>0</v>
      </c>
      <c r="M10">
        <f>VLOOKUP(C10,Sheet1!$B$3:$E$73,4,FALSE)/62*1000</f>
        <v>2.719442326571134</v>
      </c>
      <c r="N10">
        <f>VLOOKUP(C10,Sheet1!$B$3:$E$73,3,FALSE)/96*1000</f>
        <v>1596.1283849375911</v>
      </c>
    </row>
    <row r="11" spans="1:16" x14ac:dyDescent="0.2">
      <c r="A11">
        <v>3</v>
      </c>
      <c r="B11">
        <v>2</v>
      </c>
      <c r="C11" t="str">
        <f t="shared" si="1"/>
        <v>F2-3</v>
      </c>
      <c r="D11" s="1">
        <v>45789.959027777775</v>
      </c>
      <c r="E11" s="1">
        <v>45790.326388888891</v>
      </c>
      <c r="F11" s="1">
        <f t="shared" si="2"/>
        <v>45790.142708333333</v>
      </c>
      <c r="G11">
        <f t="shared" si="0"/>
        <v>0.30937499999708962</v>
      </c>
      <c r="I11">
        <v>7.75</v>
      </c>
      <c r="J11">
        <v>915</v>
      </c>
      <c r="K11">
        <f>VLOOKUP(C11,standard_curve_plate_3!$C$2:$G$17,5,FALSE)</f>
        <v>19.099775999999995</v>
      </c>
      <c r="M11">
        <f>VLOOKUP(C11,Sheet1!$B$3:$E$73,4,FALSE)/62*1000</f>
        <v>12.533613101123134</v>
      </c>
      <c r="N11">
        <f>VLOOKUP(C11,Sheet1!$B$3:$E$73,3,FALSE)/96*1000</f>
        <v>1640.4489999673099</v>
      </c>
    </row>
    <row r="12" spans="1:16" x14ac:dyDescent="0.2">
      <c r="A12">
        <v>3</v>
      </c>
      <c r="B12">
        <v>3</v>
      </c>
      <c r="C12" t="str">
        <f t="shared" si="1"/>
        <v>F3-3</v>
      </c>
      <c r="D12" s="1">
        <v>45789.959027777775</v>
      </c>
      <c r="E12" s="1">
        <v>45790.326388888891</v>
      </c>
      <c r="F12" s="1">
        <f t="shared" si="2"/>
        <v>45790.142708333333</v>
      </c>
      <c r="G12">
        <f t="shared" si="0"/>
        <v>0.29965277777955635</v>
      </c>
      <c r="I12">
        <v>7.6</v>
      </c>
      <c r="J12">
        <v>911</v>
      </c>
      <c r="K12">
        <f>VLOOKUP(C12,standard_curve_plate_3!$C$2:$G$17,5,FALSE)</f>
        <v>16.626621999999998</v>
      </c>
      <c r="M12">
        <f>VLOOKUP(C12,Sheet1!$B$3:$E$73,4,FALSE)/62*1000</f>
        <v>10.462283462817595</v>
      </c>
      <c r="N12">
        <f>VLOOKUP(C12,Sheet1!$B$3:$E$73,3,FALSE)/96*1000</f>
        <v>1534.0827329086985</v>
      </c>
    </row>
    <row r="13" spans="1:16" x14ac:dyDescent="0.2">
      <c r="A13">
        <v>3</v>
      </c>
      <c r="B13">
        <v>4</v>
      </c>
      <c r="C13" t="str">
        <f t="shared" si="1"/>
        <v>F4-3</v>
      </c>
      <c r="D13" s="1">
        <v>45789.959027777775</v>
      </c>
      <c r="E13" s="1">
        <v>45790.326388888891</v>
      </c>
      <c r="F13" s="1">
        <f t="shared" si="2"/>
        <v>45790.142708333333</v>
      </c>
      <c r="G13">
        <f t="shared" si="0"/>
        <v>0.29965277777955635</v>
      </c>
      <c r="I13">
        <v>7.45</v>
      </c>
      <c r="J13">
        <v>926</v>
      </c>
      <c r="K13">
        <f>VLOOKUP(C13,standard_curve_plate_3!$C$2:$G$17,5,FALSE)</f>
        <v>13.184258999999997</v>
      </c>
      <c r="M13">
        <f>VLOOKUP(C13,Sheet1!$B$3:$E$73,4,FALSE)/62*1000</f>
        <v>9.2157430453003357</v>
      </c>
      <c r="N13">
        <f>VLOOKUP(C13,Sheet1!$B$3:$E$73,3,FALSE)/96*1000</f>
        <v>1427.9507269991318</v>
      </c>
    </row>
    <row r="14" spans="1:16" x14ac:dyDescent="0.2">
      <c r="A14">
        <v>4</v>
      </c>
      <c r="B14">
        <v>1</v>
      </c>
      <c r="C14" t="str">
        <f t="shared" si="1"/>
        <v>F1-4</v>
      </c>
      <c r="D14" s="1">
        <v>45790.329861111109</v>
      </c>
      <c r="E14" s="1">
        <v>45790.413194444445</v>
      </c>
      <c r="F14" s="1">
        <f t="shared" si="2"/>
        <v>45790.371527777781</v>
      </c>
      <c r="G14">
        <f t="shared" si="0"/>
        <v>0.53819444444525288</v>
      </c>
      <c r="H14">
        <f>2.21/60*1000</f>
        <v>36.833333333333336</v>
      </c>
      <c r="K14">
        <f>VLOOKUP(C14,standard_curve_plate_3!$C$2:$G$17,5,FALSE)</f>
        <v>59.789517999999994</v>
      </c>
      <c r="M14">
        <f>VLOOKUP(C14,Sheet1!$B$3:$E$73,4,FALSE)/62*1000</f>
        <v>10.506826339850326</v>
      </c>
      <c r="N14">
        <f>VLOOKUP(C14,Sheet1!$B$3:$E$73,3,FALSE)/96*1000</f>
        <v>2614.4354755360032</v>
      </c>
    </row>
    <row r="15" spans="1:16" x14ac:dyDescent="0.2">
      <c r="A15">
        <v>4</v>
      </c>
      <c r="B15">
        <v>2</v>
      </c>
      <c r="C15" t="str">
        <f t="shared" si="1"/>
        <v>F2-4</v>
      </c>
      <c r="D15" s="1">
        <v>45790.329861111109</v>
      </c>
      <c r="E15" s="1">
        <v>45790.413194444445</v>
      </c>
      <c r="F15" s="1">
        <f t="shared" si="2"/>
        <v>45790.371527777781</v>
      </c>
      <c r="G15">
        <f t="shared" si="0"/>
        <v>0.53819444444525288</v>
      </c>
      <c r="H15">
        <f>2.48/60*1000</f>
        <v>41.333333333333336</v>
      </c>
      <c r="K15">
        <f>VLOOKUP(C15,standard_curve_plate_3!$C$2:$G$17,5,FALSE)</f>
        <v>111.725752</v>
      </c>
      <c r="M15">
        <f>VLOOKUP(C15,Sheet1!$B$3:$E$73,4,FALSE)/62*1000</f>
        <v>106.93709105509899</v>
      </c>
      <c r="N15">
        <f>VLOOKUP(C15,Sheet1!$B$3:$E$73,3,FALSE)/96*1000</f>
        <v>2583.459141811144</v>
      </c>
    </row>
    <row r="16" spans="1:16" x14ac:dyDescent="0.2">
      <c r="A16">
        <v>4</v>
      </c>
      <c r="B16">
        <v>3</v>
      </c>
      <c r="C16" t="str">
        <f t="shared" si="1"/>
        <v>F3-4</v>
      </c>
      <c r="D16" s="1">
        <v>45790.329861111109</v>
      </c>
      <c r="E16" s="1">
        <v>45790.413194444445</v>
      </c>
      <c r="F16" s="1">
        <f t="shared" si="2"/>
        <v>45790.371527777781</v>
      </c>
      <c r="G16">
        <f t="shared" si="0"/>
        <v>0.52847222222771961</v>
      </c>
      <c r="H16">
        <f>2.18/60*1000</f>
        <v>36.333333333333336</v>
      </c>
      <c r="K16">
        <f>VLOOKUP(C16,standard_curve_plate_3!$C$2:$G$17,5,FALSE)</f>
        <v>105.108394</v>
      </c>
      <c r="M16">
        <f>VLOOKUP(C16,Sheet1!$B$3:$E$73,4,FALSE)/62*1000</f>
        <v>64.395235179859228</v>
      </c>
      <c r="N16">
        <f>VLOOKUP(C16,Sheet1!$B$3:$E$73,3,FALSE)/96*1000</f>
        <v>2579.4479702868884</v>
      </c>
    </row>
    <row r="17" spans="1:14" x14ac:dyDescent="0.2">
      <c r="A17">
        <v>4</v>
      </c>
      <c r="B17">
        <v>4</v>
      </c>
      <c r="C17" t="str">
        <f t="shared" si="1"/>
        <v>F4-4</v>
      </c>
      <c r="D17" s="1">
        <v>45790.329861111109</v>
      </c>
      <c r="E17" s="1">
        <v>45790.413194444445</v>
      </c>
      <c r="F17" s="1">
        <f t="shared" si="2"/>
        <v>45790.371527777781</v>
      </c>
      <c r="G17">
        <f t="shared" si="0"/>
        <v>0.52847222222771961</v>
      </c>
      <c r="H17">
        <f>2.08/60*1000</f>
        <v>34.666666666666664</v>
      </c>
      <c r="K17">
        <f>VLOOKUP(C17,standard_curve_plate_3!$C$2:$G$17,5,FALSE)</f>
        <v>99.293140000000008</v>
      </c>
      <c r="M17">
        <f>VLOOKUP(C17,Sheet1!$B$3:$E$73,4,FALSE)/62*1000</f>
        <v>72.423476136462085</v>
      </c>
      <c r="N17">
        <f>VLOOKUP(C17,Sheet1!$B$3:$E$73,3,FALSE)/96*1000</f>
        <v>2589.6603190136379</v>
      </c>
    </row>
    <row r="18" spans="1:14" x14ac:dyDescent="0.2">
      <c r="A18">
        <v>5</v>
      </c>
      <c r="B18">
        <v>1</v>
      </c>
      <c r="C18" t="str">
        <f t="shared" si="1"/>
        <v>F1-5</v>
      </c>
      <c r="D18" s="1">
        <v>45790.502083333333</v>
      </c>
      <c r="E18" s="1">
        <v>45790.543749999997</v>
      </c>
      <c r="F18" s="1">
        <f t="shared" si="2"/>
        <v>45790.522916666669</v>
      </c>
      <c r="G18">
        <f t="shared" si="0"/>
        <v>0.68958333333284827</v>
      </c>
      <c r="K18">
        <f>VLOOKUP(sampling!C18,'standard_curve_plate 2'!$C$2:$G$8,5,FALSE)</f>
        <v>123.63746799999998</v>
      </c>
    </row>
    <row r="19" spans="1:14" x14ac:dyDescent="0.2">
      <c r="A19">
        <v>5</v>
      </c>
      <c r="B19">
        <v>2</v>
      </c>
      <c r="C19" t="str">
        <f t="shared" si="1"/>
        <v>F2-5</v>
      </c>
      <c r="D19" s="1">
        <v>45790.502083333333</v>
      </c>
      <c r="E19" s="1">
        <v>45790.543749999997</v>
      </c>
      <c r="F19" s="1">
        <f t="shared" si="2"/>
        <v>45790.522916666669</v>
      </c>
      <c r="G19">
        <f t="shared" si="0"/>
        <v>0.68958333333284827</v>
      </c>
      <c r="K19">
        <f>VLOOKUP(sampling!C19,'standard_curve_plate 2'!$C$2:$G$8,5,FALSE)</f>
        <v>134.338176</v>
      </c>
    </row>
    <row r="20" spans="1:14" x14ac:dyDescent="0.2">
      <c r="A20">
        <v>5</v>
      </c>
      <c r="B20">
        <v>3</v>
      </c>
      <c r="C20" t="str">
        <f t="shared" si="1"/>
        <v>F3-5</v>
      </c>
      <c r="D20" s="1">
        <v>45790.502083333333</v>
      </c>
      <c r="E20" s="1">
        <v>45790.543749999997</v>
      </c>
      <c r="F20" s="1">
        <f t="shared" si="2"/>
        <v>45790.522916666669</v>
      </c>
      <c r="G20">
        <f t="shared" si="0"/>
        <v>0.679861111115315</v>
      </c>
      <c r="K20">
        <f>VLOOKUP(sampling!C20,'standard_curve_plate 2'!$C$2:$G$8,5,FALSE)</f>
        <v>150.86331999999999</v>
      </c>
    </row>
    <row r="21" spans="1:14" x14ac:dyDescent="0.2">
      <c r="A21">
        <v>5</v>
      </c>
      <c r="B21">
        <v>4</v>
      </c>
      <c r="C21" t="str">
        <f t="shared" si="1"/>
        <v>F4-5</v>
      </c>
      <c r="D21" s="1">
        <v>45790.502083333333</v>
      </c>
      <c r="E21" s="1">
        <v>45790.543749999997</v>
      </c>
      <c r="F21" s="1">
        <f t="shared" si="2"/>
        <v>45790.522916666669</v>
      </c>
      <c r="G21">
        <f t="shared" si="0"/>
        <v>0.679861111115315</v>
      </c>
      <c r="K21">
        <f>VLOOKUP(sampling!C21,'standard_curve_plate 2'!$C$2:$G$8,5,FALSE)</f>
        <v>153.030552</v>
      </c>
    </row>
    <row r="22" spans="1:14" x14ac:dyDescent="0.2">
      <c r="A22">
        <v>6</v>
      </c>
      <c r="B22">
        <v>1</v>
      </c>
      <c r="C22" t="str">
        <f t="shared" si="1"/>
        <v>F1-6</v>
      </c>
      <c r="D22" s="1">
        <v>45790.54583333333</v>
      </c>
      <c r="E22" s="1">
        <v>45790.634722222225</v>
      </c>
      <c r="F22" s="1">
        <f t="shared" si="2"/>
        <v>45790.590277777781</v>
      </c>
      <c r="G22">
        <f t="shared" si="0"/>
        <v>0.75694444444525288</v>
      </c>
      <c r="H22">
        <v>34.6</v>
      </c>
      <c r="K22">
        <f>VLOOKUP(C22,standard_curve_plate_3!$C$2:$G$17,5,FALSE)</f>
        <v>137.89374400000003</v>
      </c>
      <c r="M22">
        <f>VLOOKUP(C22,Sheet1!$B$3:$E$73,4,FALSE)/62*1000</f>
        <v>16.351680464951791</v>
      </c>
      <c r="N22">
        <f>VLOOKUP(C22,Sheet1!$B$3:$E$73,3,FALSE)/96*1000</f>
        <v>2538.9185938923874</v>
      </c>
    </row>
    <row r="23" spans="1:14" x14ac:dyDescent="0.2">
      <c r="A23">
        <v>6</v>
      </c>
      <c r="B23">
        <v>2</v>
      </c>
      <c r="C23" t="str">
        <f t="shared" si="1"/>
        <v>F2-6</v>
      </c>
      <c r="D23" s="1">
        <v>45790.54583333333</v>
      </c>
      <c r="E23" s="1">
        <v>45790.634722222225</v>
      </c>
      <c r="F23" s="1">
        <f t="shared" si="2"/>
        <v>45790.590277777781</v>
      </c>
      <c r="G23">
        <f t="shared" si="0"/>
        <v>0.75694444444525288</v>
      </c>
      <c r="H23">
        <v>37.200000000000003</v>
      </c>
      <c r="K23">
        <f>VLOOKUP(C23,standard_curve_plate_3!$C$2:$G$17,5,FALSE)</f>
        <v>144.310576</v>
      </c>
      <c r="M23">
        <f>VLOOKUP(C23,Sheet1!$B$3:$E$73,4,FALSE)/62*1000</f>
        <v>114.82252797522456</v>
      </c>
      <c r="N23">
        <f>VLOOKUP(C23,Sheet1!$B$3:$E$73,3,FALSE)/96*1000</f>
        <v>2586.5567295416026</v>
      </c>
    </row>
    <row r="24" spans="1:14" x14ac:dyDescent="0.2">
      <c r="A24">
        <v>6</v>
      </c>
      <c r="B24">
        <v>3</v>
      </c>
      <c r="C24" t="str">
        <f t="shared" si="1"/>
        <v>F3-6</v>
      </c>
      <c r="D24" s="1">
        <v>45790.54583333333</v>
      </c>
      <c r="E24" s="1">
        <v>45790.634722222225</v>
      </c>
      <c r="F24" s="1">
        <f t="shared" si="2"/>
        <v>45790.590277777781</v>
      </c>
      <c r="G24">
        <f t="shared" si="0"/>
        <v>0.74722222222771961</v>
      </c>
      <c r="H24">
        <v>35.700000000000003</v>
      </c>
      <c r="K24">
        <f>VLOOKUP(C24,standard_curve_plate_3!$C$2:$G$17,5,FALSE)</f>
        <v>169.44316800000001</v>
      </c>
      <c r="M24">
        <f>VLOOKUP(C24,Sheet1!$B$3:$E$73,4,FALSE)/62*1000</f>
        <v>20.281742760509303</v>
      </c>
      <c r="N24">
        <f>VLOOKUP(C24,Sheet1!$B$3:$E$73,3,FALSE)/96*1000</f>
        <v>2587.3696398755446</v>
      </c>
    </row>
    <row r="25" spans="1:14" x14ac:dyDescent="0.2">
      <c r="A25">
        <v>6</v>
      </c>
      <c r="B25">
        <v>4</v>
      </c>
      <c r="C25" t="str">
        <f t="shared" si="1"/>
        <v>F4-6</v>
      </c>
      <c r="D25" s="1">
        <v>45790.54583333333</v>
      </c>
      <c r="E25" s="1">
        <v>45790.634722222225</v>
      </c>
      <c r="F25" s="1">
        <f t="shared" si="2"/>
        <v>45790.590277777781</v>
      </c>
      <c r="G25">
        <f t="shared" si="0"/>
        <v>0.74722222222771961</v>
      </c>
      <c r="H25">
        <v>34.1</v>
      </c>
      <c r="K25">
        <f>VLOOKUP(C25,standard_curve_plate_3!$C$2:$G$17,5,FALSE)</f>
        <v>149.1232</v>
      </c>
      <c r="M25">
        <f>VLOOKUP(C25,Sheet1!$B$3:$E$73,4,FALSE)/62*1000</f>
        <v>24.593747752305124</v>
      </c>
      <c r="N25">
        <f>VLOOKUP(C25,Sheet1!$B$3:$E$73,3,FALSE)/96*1000</f>
        <v>2612.6254447627771</v>
      </c>
    </row>
    <row r="26" spans="1:14" x14ac:dyDescent="0.2">
      <c r="A26">
        <v>7</v>
      </c>
      <c r="B26">
        <v>1</v>
      </c>
      <c r="C26" t="str">
        <f t="shared" si="1"/>
        <v>F1-7</v>
      </c>
      <c r="D26" s="1">
        <v>45790.636805555558</v>
      </c>
      <c r="E26" s="1">
        <v>45790.674305555556</v>
      </c>
      <c r="F26" s="1">
        <f t="shared" si="2"/>
        <v>45790.655555555553</v>
      </c>
      <c r="G26">
        <f t="shared" si="0"/>
        <v>0.82222222221753327</v>
      </c>
      <c r="L26">
        <f>VLOOKUP(sampling!C26,fe_plate_1!$C$2:$G$17,5,FALSE)</f>
        <v>1.0854529550232428</v>
      </c>
    </row>
    <row r="27" spans="1:14" x14ac:dyDescent="0.2">
      <c r="A27">
        <v>7</v>
      </c>
      <c r="B27">
        <v>2</v>
      </c>
      <c r="C27" t="str">
        <f t="shared" si="1"/>
        <v>F2-7</v>
      </c>
      <c r="D27" s="1">
        <v>45790.636805555558</v>
      </c>
      <c r="E27" s="1">
        <v>45790.674305555556</v>
      </c>
      <c r="F27" s="1">
        <f t="shared" si="2"/>
        <v>45790.655555555553</v>
      </c>
      <c r="G27">
        <f t="shared" si="0"/>
        <v>0.82222222221753327</v>
      </c>
      <c r="L27">
        <f>VLOOKUP(sampling!C27,fe_plate_1!$C$2:$G$17,5,FALSE)</f>
        <v>-2.3175999999999952</v>
      </c>
    </row>
    <row r="28" spans="1:14" x14ac:dyDescent="0.2">
      <c r="A28">
        <v>7</v>
      </c>
      <c r="B28">
        <v>3</v>
      </c>
      <c r="C28" t="str">
        <f t="shared" si="1"/>
        <v>F3-7</v>
      </c>
      <c r="D28" s="1">
        <v>45790.636805555558</v>
      </c>
      <c r="E28" s="1">
        <v>45790.674305555556</v>
      </c>
      <c r="F28" s="1">
        <f t="shared" si="2"/>
        <v>45790.655555555553</v>
      </c>
      <c r="G28">
        <f t="shared" si="0"/>
        <v>0.8125</v>
      </c>
      <c r="L28">
        <f>VLOOKUP(sampling!C28,fe_plate_1!$C$2:$G$17,5,FALSE)</f>
        <v>2.447300000000002</v>
      </c>
    </row>
    <row r="29" spans="1:14" x14ac:dyDescent="0.2">
      <c r="A29">
        <v>7</v>
      </c>
      <c r="B29">
        <v>4</v>
      </c>
      <c r="C29" t="str">
        <f t="shared" si="1"/>
        <v>F4-7</v>
      </c>
      <c r="D29" s="1">
        <v>45790.636805555558</v>
      </c>
      <c r="E29" s="1">
        <v>45790.674305555556</v>
      </c>
      <c r="F29" s="1">
        <f t="shared" si="2"/>
        <v>45790.655555555553</v>
      </c>
      <c r="G29">
        <f t="shared" si="0"/>
        <v>0.8125</v>
      </c>
      <c r="L29">
        <f>VLOOKUP(sampling!C29,fe_plate_1!$C$2:$G$17,5,FALSE)</f>
        <v>-0.27549999999999741</v>
      </c>
    </row>
    <row r="30" spans="1:14" x14ac:dyDescent="0.2">
      <c r="A30">
        <v>8</v>
      </c>
      <c r="B30">
        <v>1</v>
      </c>
      <c r="C30" t="str">
        <f t="shared" si="1"/>
        <v>F1-8</v>
      </c>
      <c r="D30" s="1">
        <v>45790.676388888889</v>
      </c>
      <c r="E30" s="1">
        <v>45790.713194444441</v>
      </c>
      <c r="F30" s="1">
        <f t="shared" si="2"/>
        <v>45790.694791666669</v>
      </c>
      <c r="G30">
        <f t="shared" si="0"/>
        <v>0.86145833333284827</v>
      </c>
      <c r="H30">
        <v>34.700000000000003</v>
      </c>
      <c r="I30">
        <v>7.75</v>
      </c>
      <c r="J30">
        <v>858</v>
      </c>
    </row>
    <row r="31" spans="1:14" x14ac:dyDescent="0.2">
      <c r="A31">
        <v>8</v>
      </c>
      <c r="B31">
        <v>2</v>
      </c>
      <c r="C31" t="str">
        <f t="shared" si="1"/>
        <v>F2-8</v>
      </c>
      <c r="D31" s="1">
        <v>45790.676388888889</v>
      </c>
      <c r="E31" s="1">
        <v>45790.713194444441</v>
      </c>
      <c r="F31" s="1">
        <f t="shared" si="2"/>
        <v>45790.694791666669</v>
      </c>
      <c r="G31">
        <f t="shared" si="0"/>
        <v>0.86145833333284827</v>
      </c>
      <c r="H31">
        <v>37.200000000000003</v>
      </c>
      <c r="I31">
        <v>7.7</v>
      </c>
      <c r="J31">
        <v>891</v>
      </c>
    </row>
    <row r="32" spans="1:14" x14ac:dyDescent="0.2">
      <c r="A32">
        <v>8</v>
      </c>
      <c r="B32">
        <v>3</v>
      </c>
      <c r="C32" t="str">
        <f t="shared" si="1"/>
        <v>F3-8</v>
      </c>
      <c r="D32" s="1">
        <v>45790.676388888889</v>
      </c>
      <c r="E32" s="1">
        <v>45790.713194444441</v>
      </c>
      <c r="F32" s="1">
        <f t="shared" si="2"/>
        <v>45790.694791666669</v>
      </c>
      <c r="G32">
        <f t="shared" si="0"/>
        <v>0.851736111115315</v>
      </c>
      <c r="H32">
        <v>35.799999999999997</v>
      </c>
      <c r="I32">
        <v>7.8</v>
      </c>
      <c r="J32">
        <v>792</v>
      </c>
    </row>
    <row r="33" spans="1:14" x14ac:dyDescent="0.2">
      <c r="A33">
        <v>8</v>
      </c>
      <c r="B33">
        <v>4</v>
      </c>
      <c r="C33" t="str">
        <f t="shared" si="1"/>
        <v>F4-8</v>
      </c>
      <c r="D33" s="1">
        <v>45790.676388888889</v>
      </c>
      <c r="E33" s="1">
        <v>45790.713194444441</v>
      </c>
      <c r="F33" s="1">
        <f t="shared" si="2"/>
        <v>45790.694791666669</v>
      </c>
      <c r="G33">
        <f t="shared" si="0"/>
        <v>0.851736111115315</v>
      </c>
      <c r="H33">
        <v>34.299999999999997</v>
      </c>
      <c r="I33">
        <v>7.71</v>
      </c>
      <c r="J33">
        <v>896</v>
      </c>
    </row>
    <row r="34" spans="1:14" x14ac:dyDescent="0.2">
      <c r="A34">
        <v>9</v>
      </c>
      <c r="B34">
        <v>1</v>
      </c>
      <c r="C34" t="str">
        <f t="shared" si="1"/>
        <v>F1-9</v>
      </c>
      <c r="D34" s="1">
        <v>45790.713194444441</v>
      </c>
      <c r="E34" s="1">
        <v>45791.347916666666</v>
      </c>
      <c r="F34" s="1">
        <f t="shared" si="2"/>
        <v>45791.030555555553</v>
      </c>
      <c r="G34">
        <f t="shared" ref="G34:G65" si="3" xml:space="preserve"> F34-IF(OR(B34=1,B34=2),$O$2,$O$3)</f>
        <v>1.1972222222175333</v>
      </c>
      <c r="H34">
        <v>34.1</v>
      </c>
    </row>
    <row r="35" spans="1:14" x14ac:dyDescent="0.2">
      <c r="A35">
        <v>9</v>
      </c>
      <c r="B35">
        <v>2</v>
      </c>
      <c r="C35" t="str">
        <f t="shared" si="1"/>
        <v>F2-9</v>
      </c>
      <c r="D35" s="1">
        <v>45790.713194444441</v>
      </c>
      <c r="E35" s="1">
        <v>45791.347916666666</v>
      </c>
      <c r="F35" s="1">
        <f t="shared" si="2"/>
        <v>45791.030555555553</v>
      </c>
      <c r="G35">
        <f t="shared" si="3"/>
        <v>1.1972222222175333</v>
      </c>
      <c r="H35">
        <v>36.799999999999997</v>
      </c>
    </row>
    <row r="36" spans="1:14" x14ac:dyDescent="0.2">
      <c r="A36">
        <v>9</v>
      </c>
      <c r="B36">
        <v>3</v>
      </c>
      <c r="C36" t="str">
        <f t="shared" si="1"/>
        <v>F3-9</v>
      </c>
      <c r="D36" s="1">
        <v>45790.713194444441</v>
      </c>
      <c r="E36" s="1">
        <v>45791.347916666666</v>
      </c>
      <c r="F36" s="1">
        <f t="shared" si="2"/>
        <v>45791.030555555553</v>
      </c>
      <c r="G36">
        <f t="shared" si="3"/>
        <v>1.1875</v>
      </c>
      <c r="H36">
        <v>33.6</v>
      </c>
    </row>
    <row r="37" spans="1:14" x14ac:dyDescent="0.2">
      <c r="A37">
        <v>9</v>
      </c>
      <c r="B37">
        <v>4</v>
      </c>
      <c r="C37" t="str">
        <f t="shared" si="1"/>
        <v>F4-9</v>
      </c>
      <c r="D37" s="1">
        <v>45790.713194444441</v>
      </c>
      <c r="E37" s="1">
        <v>45791.347916666666</v>
      </c>
      <c r="F37" s="1">
        <f t="shared" si="2"/>
        <v>45791.030555555553</v>
      </c>
      <c r="G37">
        <f t="shared" si="3"/>
        <v>1.1875</v>
      </c>
      <c r="H37">
        <v>35.1</v>
      </c>
    </row>
    <row r="38" spans="1:14" x14ac:dyDescent="0.2">
      <c r="A38">
        <v>10</v>
      </c>
      <c r="B38">
        <v>1</v>
      </c>
      <c r="C38" t="str">
        <f t="shared" si="1"/>
        <v>F1-10</v>
      </c>
      <c r="D38" s="1">
        <v>45791.35</v>
      </c>
      <c r="E38" s="1">
        <v>45791.436805555553</v>
      </c>
      <c r="F38" s="1">
        <f t="shared" si="2"/>
        <v>45791.393402777772</v>
      </c>
      <c r="G38">
        <f t="shared" si="3"/>
        <v>1.5600694444365217</v>
      </c>
      <c r="M38">
        <f>VLOOKUP(C38,Sheet1!$B$3:$E$73,4,FALSE)/62*1000</f>
        <v>1.9245483532713032</v>
      </c>
      <c r="N38">
        <f>VLOOKUP(C38,Sheet1!$B$3:$E$73,3,FALSE)/96*1000</f>
        <v>2598.2563386734591</v>
      </c>
    </row>
    <row r="39" spans="1:14" x14ac:dyDescent="0.2">
      <c r="A39">
        <v>10</v>
      </c>
      <c r="B39">
        <v>2</v>
      </c>
      <c r="C39" t="str">
        <f t="shared" si="1"/>
        <v>F2-10</v>
      </c>
      <c r="D39" s="1">
        <v>45791.35</v>
      </c>
      <c r="E39" s="1">
        <v>45791.436805555553</v>
      </c>
      <c r="F39" s="1">
        <f t="shared" si="2"/>
        <v>45791.393402777772</v>
      </c>
      <c r="G39">
        <f t="shared" si="3"/>
        <v>1.5600694444365217</v>
      </c>
      <c r="M39">
        <f>VLOOKUP(C39,Sheet1!$B$3:$E$73,4,FALSE)/62*1000</f>
        <v>2.1451298992800369</v>
      </c>
      <c r="N39">
        <f>VLOOKUP(C39,Sheet1!$B$3:$E$73,3,FALSE)/96*1000</f>
        <v>2569.3556565111426</v>
      </c>
    </row>
    <row r="40" spans="1:14" x14ac:dyDescent="0.2">
      <c r="A40">
        <v>10</v>
      </c>
      <c r="B40">
        <v>3</v>
      </c>
      <c r="C40" t="str">
        <f t="shared" si="1"/>
        <v>F3-10</v>
      </c>
      <c r="D40" s="1">
        <v>45791.35</v>
      </c>
      <c r="E40" s="1">
        <v>45791.436805555553</v>
      </c>
      <c r="F40" s="1">
        <f t="shared" si="2"/>
        <v>45791.393402777772</v>
      </c>
      <c r="G40">
        <f t="shared" si="3"/>
        <v>1.5503472222189885</v>
      </c>
      <c r="M40">
        <f>VLOOKUP(C40,Sheet1!$B$3:$E$73,4,FALSE)/62*1000</f>
        <v>20.705920536055764</v>
      </c>
      <c r="N40">
        <f>VLOOKUP(C40,Sheet1!$B$3:$E$73,3,FALSE)/96*1000</f>
        <v>2589.6531886962935</v>
      </c>
    </row>
    <row r="41" spans="1:14" x14ac:dyDescent="0.2">
      <c r="A41">
        <v>10</v>
      </c>
      <c r="B41">
        <v>4</v>
      </c>
      <c r="C41" t="str">
        <f t="shared" si="1"/>
        <v>F4-10</v>
      </c>
      <c r="D41" s="1">
        <v>45791.35</v>
      </c>
      <c r="E41" s="1">
        <v>45791.436805555553</v>
      </c>
      <c r="F41" s="1">
        <f t="shared" si="2"/>
        <v>45791.393402777772</v>
      </c>
      <c r="G41">
        <f t="shared" si="3"/>
        <v>1.5503472222189885</v>
      </c>
      <c r="M41">
        <f>VLOOKUP(C41,Sheet1!$B$3:$E$73,4,FALSE)/62*1000</f>
        <v>45.229559892416013</v>
      </c>
      <c r="N41">
        <f>VLOOKUP(C41,Sheet1!$B$3:$E$73,3,FALSE)/96*1000</f>
        <v>2568.1678452248293</v>
      </c>
    </row>
    <row r="42" spans="1:14" x14ac:dyDescent="0.2">
      <c r="A42">
        <v>11</v>
      </c>
      <c r="B42">
        <v>1</v>
      </c>
      <c r="C42" t="str">
        <f t="shared" si="1"/>
        <v>F1-11</v>
      </c>
      <c r="D42" s="1">
        <v>45791.436805555553</v>
      </c>
      <c r="E42" s="1">
        <v>45791.541666666664</v>
      </c>
      <c r="F42" s="1">
        <f t="shared" si="2"/>
        <v>45791.489236111112</v>
      </c>
      <c r="G42">
        <f t="shared" si="3"/>
        <v>1.655902777776646</v>
      </c>
      <c r="K42">
        <f>VLOOKUP(sampling!C42,standard_curve_plate_1!$C$2:$G$17,5,FALSE)</f>
        <v>-0.24387099999999995</v>
      </c>
    </row>
    <row r="43" spans="1:14" x14ac:dyDescent="0.2">
      <c r="A43">
        <v>11</v>
      </c>
      <c r="B43">
        <v>2</v>
      </c>
      <c r="C43" t="str">
        <f t="shared" si="1"/>
        <v>F2-11</v>
      </c>
      <c r="D43" s="1">
        <v>45791.436805555553</v>
      </c>
      <c r="E43" s="1">
        <v>45791.541666666664</v>
      </c>
      <c r="F43" s="1">
        <f t="shared" si="2"/>
        <v>45791.489236111112</v>
      </c>
      <c r="G43">
        <f t="shared" si="3"/>
        <v>1.655902777776646</v>
      </c>
      <c r="K43">
        <f>VLOOKUP(sampling!C43,standard_curve_plate_1!$C$2:$G$17,5,FALSE)</f>
        <v>-0.6603194999999995</v>
      </c>
    </row>
    <row r="44" spans="1:14" x14ac:dyDescent="0.2">
      <c r="A44">
        <v>11</v>
      </c>
      <c r="B44">
        <v>3</v>
      </c>
      <c r="C44" t="str">
        <f t="shared" si="1"/>
        <v>F3-11</v>
      </c>
      <c r="D44" s="1">
        <v>45791.436805555553</v>
      </c>
      <c r="E44" s="1">
        <v>45791.541666666664</v>
      </c>
      <c r="F44" s="1">
        <f t="shared" si="2"/>
        <v>45791.489236111112</v>
      </c>
      <c r="G44">
        <f t="shared" si="3"/>
        <v>1.6461805555591127</v>
      </c>
      <c r="K44">
        <f>VLOOKUP(sampling!C44,'standard_curve_plate 2'!$C$2:$G$8,5,FALSE)</f>
        <v>59.922405999999995</v>
      </c>
    </row>
    <row r="45" spans="1:14" x14ac:dyDescent="0.2">
      <c r="A45">
        <v>11</v>
      </c>
      <c r="B45">
        <v>4</v>
      </c>
      <c r="C45" t="str">
        <f t="shared" si="1"/>
        <v>F4-11</v>
      </c>
      <c r="D45" s="1">
        <v>45791.436805555553</v>
      </c>
      <c r="E45" s="1">
        <v>45791.541666666664</v>
      </c>
      <c r="F45" s="1">
        <f t="shared" si="2"/>
        <v>45791.489236111112</v>
      </c>
      <c r="G45">
        <f t="shared" si="3"/>
        <v>1.6461805555591127</v>
      </c>
      <c r="K45">
        <f>VLOOKUP(sampling!C45,'standard_curve_plate 2'!$C$2:$G$8,5,FALSE)</f>
        <v>62.69917199999999</v>
      </c>
    </row>
    <row r="46" spans="1:14" x14ac:dyDescent="0.2">
      <c r="A46">
        <v>12</v>
      </c>
      <c r="B46">
        <v>1</v>
      </c>
      <c r="C46" t="str">
        <f t="shared" si="1"/>
        <v>F1-12</v>
      </c>
      <c r="D46" s="1">
        <v>45791.542361111111</v>
      </c>
      <c r="E46" s="1">
        <v>45791.584027777775</v>
      </c>
      <c r="F46" s="1">
        <f t="shared" si="2"/>
        <v>45791.563194444447</v>
      </c>
      <c r="G46">
        <f t="shared" si="3"/>
        <v>1.7298611111109494</v>
      </c>
      <c r="K46">
        <f>VLOOKUP(sampling!C46,standard_curve_plate_1!$C$2:$G$17,5,FALSE)</f>
        <v>-0.14776750000000005</v>
      </c>
    </row>
    <row r="47" spans="1:14" x14ac:dyDescent="0.2">
      <c r="A47">
        <v>12</v>
      </c>
      <c r="B47">
        <v>2</v>
      </c>
      <c r="C47" t="str">
        <f t="shared" si="1"/>
        <v>F2-12</v>
      </c>
      <c r="D47" s="1">
        <v>45791.542361111111</v>
      </c>
      <c r="E47" s="1">
        <v>45791.584027777775</v>
      </c>
      <c r="F47" s="1">
        <f t="shared" si="2"/>
        <v>45791.563194444447</v>
      </c>
      <c r="G47">
        <f t="shared" si="3"/>
        <v>1.7298611111109494</v>
      </c>
      <c r="K47">
        <f>VLOOKUP(sampling!C47,standard_curve_plate_1!$C$2:$G$17,5,FALSE)</f>
        <v>-0.56421599999999961</v>
      </c>
    </row>
    <row r="48" spans="1:14" x14ac:dyDescent="0.2">
      <c r="A48">
        <v>12</v>
      </c>
      <c r="B48">
        <v>3</v>
      </c>
      <c r="C48" t="str">
        <f t="shared" si="1"/>
        <v>F3-12</v>
      </c>
      <c r="D48" s="1">
        <v>45791.542361111111</v>
      </c>
      <c r="E48" s="1">
        <v>45791.584027777775</v>
      </c>
      <c r="F48" s="1">
        <f t="shared" si="2"/>
        <v>45791.563194444447</v>
      </c>
      <c r="G48">
        <f t="shared" si="3"/>
        <v>1.7201388888934162</v>
      </c>
      <c r="K48">
        <f>VLOOKUP(sampling!C48,standard_curve_plate_1!$C$2:$G$17,5,FALSE)</f>
        <v>43.707463000000004</v>
      </c>
    </row>
    <row r="49" spans="1:12" x14ac:dyDescent="0.2">
      <c r="A49">
        <v>12</v>
      </c>
      <c r="B49">
        <v>4</v>
      </c>
      <c r="C49" t="str">
        <f t="shared" si="1"/>
        <v>F4-12</v>
      </c>
      <c r="D49" s="1">
        <v>45791.542361111111</v>
      </c>
      <c r="E49" s="1">
        <v>45791.584027777775</v>
      </c>
      <c r="F49" s="1">
        <f t="shared" si="2"/>
        <v>45791.563194444447</v>
      </c>
      <c r="G49">
        <f t="shared" si="3"/>
        <v>1.7201388888934162</v>
      </c>
      <c r="K49">
        <f>VLOOKUP(sampling!C49,standard_curve_plate_1!$C$2:$G$17,5,FALSE)</f>
        <v>48.512638000000003</v>
      </c>
    </row>
    <row r="50" spans="1:12" x14ac:dyDescent="0.2">
      <c r="A50">
        <v>13</v>
      </c>
      <c r="B50">
        <v>1</v>
      </c>
      <c r="C50" t="str">
        <f t="shared" si="1"/>
        <v>F1-13</v>
      </c>
      <c r="D50" s="1">
        <v>45791.584027777775</v>
      </c>
      <c r="E50" s="1">
        <v>45791.669444444444</v>
      </c>
      <c r="F50" s="1">
        <f t="shared" si="2"/>
        <v>45791.626736111109</v>
      </c>
      <c r="G50">
        <f t="shared" si="3"/>
        <v>1.7934027777737356</v>
      </c>
      <c r="K50">
        <f>VLOOKUP(sampling!C50,standard_curve_plate_1!$C$2:$G$17,5,FALSE)</f>
        <v>-0.27590549999999991</v>
      </c>
    </row>
    <row r="51" spans="1:12" x14ac:dyDescent="0.2">
      <c r="A51">
        <v>13</v>
      </c>
      <c r="B51">
        <v>2</v>
      </c>
      <c r="C51" t="str">
        <f t="shared" si="1"/>
        <v>F2-13</v>
      </c>
      <c r="D51" s="1">
        <v>45791.584027777775</v>
      </c>
      <c r="E51" s="1">
        <v>45791.669444444444</v>
      </c>
      <c r="F51" s="1">
        <f t="shared" si="2"/>
        <v>45791.626736111109</v>
      </c>
      <c r="G51">
        <f t="shared" si="3"/>
        <v>1.7934027777737356</v>
      </c>
      <c r="K51">
        <f>VLOOKUP(sampling!C51,standard_curve_plate_1!$C$2:$G$17,5,FALSE)</f>
        <v>-0.72438849999999944</v>
      </c>
    </row>
    <row r="52" spans="1:12" x14ac:dyDescent="0.2">
      <c r="A52">
        <v>13</v>
      </c>
      <c r="B52">
        <v>3</v>
      </c>
      <c r="C52" t="str">
        <f t="shared" si="1"/>
        <v>F3-13</v>
      </c>
      <c r="D52" s="1">
        <v>45791.584027777775</v>
      </c>
      <c r="E52" s="1">
        <v>45791.669444444444</v>
      </c>
      <c r="F52" s="1">
        <f t="shared" si="2"/>
        <v>45791.626736111109</v>
      </c>
      <c r="G52">
        <f t="shared" si="3"/>
        <v>1.7836805555562023</v>
      </c>
      <c r="K52">
        <f>VLOOKUP(sampling!C52,standard_curve_plate_1!$C$2:$G$17,5,FALSE)</f>
        <v>29.035662000000002</v>
      </c>
    </row>
    <row r="53" spans="1:12" x14ac:dyDescent="0.2">
      <c r="A53">
        <v>13</v>
      </c>
      <c r="B53">
        <v>4</v>
      </c>
      <c r="C53" t="str">
        <f t="shared" si="1"/>
        <v>F4-13</v>
      </c>
      <c r="D53" s="1">
        <v>45791.584027777775</v>
      </c>
      <c r="E53" s="1">
        <v>45791.669444444444</v>
      </c>
      <c r="F53" s="1">
        <f t="shared" si="2"/>
        <v>45791.626736111109</v>
      </c>
      <c r="G53">
        <f t="shared" si="3"/>
        <v>1.7836805555562023</v>
      </c>
      <c r="K53">
        <f>VLOOKUP(sampling!C53,'standard_curve_plate 2'!$C$2:$G$8,5,FALSE)</f>
        <v>47.468373999999997</v>
      </c>
    </row>
    <row r="54" spans="1:12" x14ac:dyDescent="0.2">
      <c r="A54">
        <v>14</v>
      </c>
      <c r="B54">
        <v>1</v>
      </c>
      <c r="C54" t="str">
        <f t="shared" si="1"/>
        <v>F1-14</v>
      </c>
      <c r="D54" s="1">
        <v>45791.671527777777</v>
      </c>
      <c r="E54" s="1">
        <v>45791.709722222222</v>
      </c>
      <c r="F54" s="1">
        <f t="shared" si="2"/>
        <v>45791.690625000003</v>
      </c>
      <c r="G54">
        <f t="shared" si="3"/>
        <v>1.8572916666671517</v>
      </c>
      <c r="H54">
        <v>30.54</v>
      </c>
      <c r="I54">
        <v>7.56</v>
      </c>
      <c r="J54">
        <v>949</v>
      </c>
    </row>
    <row r="55" spans="1:12" x14ac:dyDescent="0.2">
      <c r="A55">
        <v>14</v>
      </c>
      <c r="B55">
        <v>2</v>
      </c>
      <c r="C55" t="str">
        <f t="shared" si="1"/>
        <v>F2-14</v>
      </c>
      <c r="D55" s="1">
        <v>45791.671527777777</v>
      </c>
      <c r="E55" s="1">
        <v>45791.709722222222</v>
      </c>
      <c r="F55" s="1">
        <f t="shared" si="2"/>
        <v>45791.690625000003</v>
      </c>
      <c r="G55">
        <f t="shared" si="3"/>
        <v>1.8572916666671517</v>
      </c>
      <c r="H55">
        <v>32.54</v>
      </c>
      <c r="I55">
        <v>7.73</v>
      </c>
      <c r="J55">
        <v>793</v>
      </c>
    </row>
    <row r="56" spans="1:12" x14ac:dyDescent="0.2">
      <c r="A56">
        <v>14</v>
      </c>
      <c r="B56">
        <v>3</v>
      </c>
      <c r="C56" t="str">
        <f t="shared" si="1"/>
        <v>F3-14</v>
      </c>
      <c r="D56" s="1">
        <v>45791.671527777777</v>
      </c>
      <c r="E56" s="1">
        <v>45791.709722222222</v>
      </c>
      <c r="F56" s="1">
        <f t="shared" si="2"/>
        <v>45791.690625000003</v>
      </c>
      <c r="G56">
        <f t="shared" si="3"/>
        <v>1.8475694444496185</v>
      </c>
      <c r="H56">
        <v>32</v>
      </c>
      <c r="I56">
        <v>7.78</v>
      </c>
      <c r="J56">
        <v>796</v>
      </c>
    </row>
    <row r="57" spans="1:12" x14ac:dyDescent="0.2">
      <c r="A57">
        <v>14</v>
      </c>
      <c r="B57">
        <v>4</v>
      </c>
      <c r="C57" t="str">
        <f t="shared" si="1"/>
        <v>F4-14</v>
      </c>
      <c r="D57" s="1">
        <v>45791.671527777777</v>
      </c>
      <c r="E57" s="1">
        <v>45791.709722222222</v>
      </c>
      <c r="F57" s="1">
        <f t="shared" si="2"/>
        <v>45791.690625000003</v>
      </c>
      <c r="G57">
        <f t="shared" si="3"/>
        <v>1.8475694444496185</v>
      </c>
      <c r="H57">
        <v>30.9</v>
      </c>
      <c r="I57">
        <v>7.69</v>
      </c>
      <c r="J57">
        <v>773</v>
      </c>
    </row>
    <row r="58" spans="1:12" x14ac:dyDescent="0.2">
      <c r="A58">
        <v>15</v>
      </c>
      <c r="B58">
        <v>1</v>
      </c>
      <c r="C58" t="str">
        <f t="shared" si="1"/>
        <v>F1-15</v>
      </c>
      <c r="D58" s="1">
        <v>45791.709722222222</v>
      </c>
      <c r="E58" s="1">
        <v>45791.754861111112</v>
      </c>
      <c r="F58" s="1">
        <f t="shared" si="2"/>
        <v>45791.732291666667</v>
      </c>
      <c r="G58">
        <f t="shared" si="3"/>
        <v>1.8989583333313931</v>
      </c>
      <c r="L58">
        <f>VLOOKUP(sampling!C58,fe_plate_1!$C$2:$G$17,5,FALSE)</f>
        <v>3.1280000000000037</v>
      </c>
    </row>
    <row r="59" spans="1:12" x14ac:dyDescent="0.2">
      <c r="A59">
        <v>15</v>
      </c>
      <c r="B59">
        <v>2</v>
      </c>
      <c r="C59" t="str">
        <f t="shared" si="1"/>
        <v>F2-15</v>
      </c>
      <c r="D59" s="1">
        <v>45791.709722222222</v>
      </c>
      <c r="E59" s="1">
        <v>45791.754861111112</v>
      </c>
      <c r="F59" s="1">
        <f t="shared" si="2"/>
        <v>45791.732291666667</v>
      </c>
      <c r="G59">
        <f t="shared" si="3"/>
        <v>1.8989583333313931</v>
      </c>
      <c r="L59">
        <f>VLOOKUP(sampling!C59,fe_plate_1!$C$2:$G$17,5,FALSE)</f>
        <v>-0.27549999999999741</v>
      </c>
    </row>
    <row r="60" spans="1:12" x14ac:dyDescent="0.2">
      <c r="A60">
        <v>15</v>
      </c>
      <c r="B60">
        <v>3</v>
      </c>
      <c r="C60" t="str">
        <f t="shared" si="1"/>
        <v>F3-15</v>
      </c>
      <c r="D60" s="1">
        <v>45791.709722222222</v>
      </c>
      <c r="E60" s="1">
        <v>45791.754861111112</v>
      </c>
      <c r="F60" s="1">
        <f t="shared" si="2"/>
        <v>45791.732291666667</v>
      </c>
      <c r="G60">
        <f t="shared" si="3"/>
        <v>1.8892361111138598</v>
      </c>
      <c r="L60">
        <f>VLOOKUP(sampling!C60,fe_plate_1!$C$2:$G$17,5,FALSE)</f>
        <v>-3.6789999999999985</v>
      </c>
    </row>
    <row r="61" spans="1:12" x14ac:dyDescent="0.2">
      <c r="A61">
        <v>15</v>
      </c>
      <c r="B61">
        <v>4</v>
      </c>
      <c r="C61" t="str">
        <f t="shared" si="1"/>
        <v>F4-15</v>
      </c>
      <c r="D61" s="1">
        <v>45791.709722222222</v>
      </c>
      <c r="E61" s="1">
        <v>45791.754861111112</v>
      </c>
      <c r="F61" s="1">
        <f t="shared" si="2"/>
        <v>45791.732291666667</v>
      </c>
      <c r="G61">
        <f t="shared" si="3"/>
        <v>1.8892361111138598</v>
      </c>
      <c r="L61">
        <f>VLOOKUP(sampling!C61,fe_plate_1!$C$2:$G$17,5,FALSE)</f>
        <v>-4.3596999999999966</v>
      </c>
    </row>
    <row r="62" spans="1:12" x14ac:dyDescent="0.2">
      <c r="A62">
        <v>16</v>
      </c>
      <c r="B62">
        <v>1</v>
      </c>
      <c r="C62" t="str">
        <f t="shared" si="1"/>
        <v>F1-16</v>
      </c>
      <c r="D62" s="1">
        <v>45791.758333333331</v>
      </c>
      <c r="E62" s="1">
        <v>45792.348611111112</v>
      </c>
      <c r="F62" s="1">
        <f t="shared" si="2"/>
        <v>45792.053472222222</v>
      </c>
      <c r="G62">
        <f t="shared" si="3"/>
        <v>2.2201388888861402</v>
      </c>
    </row>
    <row r="63" spans="1:12" x14ac:dyDescent="0.2">
      <c r="A63">
        <v>16</v>
      </c>
      <c r="B63">
        <v>2</v>
      </c>
      <c r="C63" t="str">
        <f t="shared" si="1"/>
        <v>F2-16</v>
      </c>
      <c r="D63" s="1">
        <v>45791.758333333331</v>
      </c>
      <c r="E63" s="1">
        <v>45792.348611111112</v>
      </c>
      <c r="F63" s="1">
        <f t="shared" si="2"/>
        <v>45792.053472222222</v>
      </c>
      <c r="G63">
        <f t="shared" si="3"/>
        <v>2.2201388888861402</v>
      </c>
    </row>
    <row r="64" spans="1:12" x14ac:dyDescent="0.2">
      <c r="A64">
        <v>16</v>
      </c>
      <c r="B64">
        <v>3</v>
      </c>
      <c r="C64" t="str">
        <f t="shared" si="1"/>
        <v>F3-16</v>
      </c>
      <c r="D64" s="1">
        <v>45791.758333333331</v>
      </c>
      <c r="E64" s="1">
        <v>45792.348611111112</v>
      </c>
      <c r="F64" s="1">
        <f t="shared" si="2"/>
        <v>45792.053472222222</v>
      </c>
      <c r="G64">
        <f t="shared" si="3"/>
        <v>2.2104166666686069</v>
      </c>
    </row>
    <row r="65" spans="1:14" x14ac:dyDescent="0.2">
      <c r="A65">
        <v>16</v>
      </c>
      <c r="B65">
        <v>4</v>
      </c>
      <c r="C65" t="str">
        <f t="shared" si="1"/>
        <v>F4-16</v>
      </c>
      <c r="D65" s="1">
        <v>45791.758333333331</v>
      </c>
      <c r="E65" s="1">
        <v>45792.348611111112</v>
      </c>
      <c r="F65" s="1">
        <f t="shared" si="2"/>
        <v>45792.053472222222</v>
      </c>
      <c r="G65">
        <f t="shared" si="3"/>
        <v>2.2104166666686069</v>
      </c>
    </row>
    <row r="66" spans="1:14" x14ac:dyDescent="0.2">
      <c r="A66">
        <v>17</v>
      </c>
      <c r="B66">
        <v>1</v>
      </c>
      <c r="C66" t="str">
        <f t="shared" si="1"/>
        <v>F1-17</v>
      </c>
      <c r="D66" s="1">
        <v>45792.350694444445</v>
      </c>
      <c r="E66" s="1">
        <v>45792.392361111109</v>
      </c>
      <c r="F66" s="1">
        <f t="shared" si="2"/>
        <v>45792.371527777781</v>
      </c>
      <c r="G66">
        <f t="shared" ref="G66:G129" si="4" xml:space="preserve"> F66-IF(OR(B66=1,B66=2),$O$2,$O$3)</f>
        <v>2.5381944444452529</v>
      </c>
      <c r="H66">
        <v>33.5</v>
      </c>
      <c r="K66">
        <f>VLOOKUP(sampling!C66,standard_curve_plate_1!$C$2:$G$17,5,FALSE)</f>
        <v>-0.7564229999999994</v>
      </c>
    </row>
    <row r="67" spans="1:14" x14ac:dyDescent="0.2">
      <c r="A67">
        <v>17</v>
      </c>
      <c r="B67">
        <v>2</v>
      </c>
      <c r="C67" t="str">
        <f t="shared" ref="C67:C130" si="5">_xlfn.CONCAT("F",B67,"-",A67)</f>
        <v>F2-17</v>
      </c>
      <c r="D67" s="1">
        <v>45792.350694444445</v>
      </c>
      <c r="E67" s="1">
        <v>45792.392361111109</v>
      </c>
      <c r="F67" s="1">
        <f t="shared" ref="F67:F130" si="6">(E67-D67)/2+D67</f>
        <v>45792.371527777781</v>
      </c>
      <c r="G67">
        <f t="shared" si="4"/>
        <v>2.5381944444452529</v>
      </c>
      <c r="H67">
        <v>35.299999999999997</v>
      </c>
      <c r="K67">
        <f>VLOOKUP(sampling!C67,standard_curve_plate_1!$C$2:$G$17,5,FALSE)</f>
        <v>-1.9629499999999744E-2</v>
      </c>
    </row>
    <row r="68" spans="1:14" x14ac:dyDescent="0.2">
      <c r="A68">
        <v>17</v>
      </c>
      <c r="B68">
        <v>3</v>
      </c>
      <c r="C68" t="str">
        <f t="shared" si="5"/>
        <v>F3-17</v>
      </c>
      <c r="D68" s="1">
        <v>45792.350694444445</v>
      </c>
      <c r="E68" s="1">
        <v>45792.392361111109</v>
      </c>
      <c r="F68" s="1">
        <f t="shared" si="6"/>
        <v>45792.371527777781</v>
      </c>
      <c r="G68">
        <f t="shared" si="4"/>
        <v>2.5284722222277196</v>
      </c>
      <c r="H68">
        <v>34.799999999999997</v>
      </c>
      <c r="K68">
        <f>VLOOKUP(sampling!C68,standard_curve_plate_1!$C$2:$G$17,5,FALSE)</f>
        <v>-0.53218149999999964</v>
      </c>
    </row>
    <row r="69" spans="1:14" x14ac:dyDescent="0.2">
      <c r="A69">
        <v>17</v>
      </c>
      <c r="B69">
        <v>4</v>
      </c>
      <c r="C69" t="str">
        <f t="shared" si="5"/>
        <v>F4-17</v>
      </c>
      <c r="D69" s="1">
        <v>45792.350694444445</v>
      </c>
      <c r="E69" s="1">
        <v>45792.392361111109</v>
      </c>
      <c r="F69" s="1">
        <f t="shared" si="6"/>
        <v>45792.371527777781</v>
      </c>
      <c r="G69">
        <f t="shared" si="4"/>
        <v>2.5284722222277196</v>
      </c>
      <c r="H69">
        <v>33.299999999999997</v>
      </c>
      <c r="K69">
        <f>VLOOKUP(sampling!C69,standard_curve_plate_1!$C$2:$G$17,5,FALSE)</f>
        <v>-0.40404349999999978</v>
      </c>
    </row>
    <row r="70" spans="1:14" x14ac:dyDescent="0.2">
      <c r="A70">
        <v>18</v>
      </c>
      <c r="B70">
        <v>1</v>
      </c>
      <c r="C70" t="str">
        <f t="shared" si="5"/>
        <v>F1-18</v>
      </c>
      <c r="D70" s="1">
        <v>45792.455555555556</v>
      </c>
      <c r="E70" s="1">
        <v>45792.497916666667</v>
      </c>
      <c r="F70" s="1">
        <f t="shared" si="6"/>
        <v>45792.476736111115</v>
      </c>
      <c r="G70">
        <f t="shared" si="4"/>
        <v>2.6434027777795563</v>
      </c>
      <c r="K70">
        <f>VLOOKUP(sampling!C70,standard_curve_plate_1!$C$2:$G$17,5,FALSE)</f>
        <v>-0.50014699999999923</v>
      </c>
    </row>
    <row r="71" spans="1:14" x14ac:dyDescent="0.2">
      <c r="A71">
        <v>18</v>
      </c>
      <c r="B71">
        <v>2</v>
      </c>
      <c r="C71" t="str">
        <f t="shared" si="5"/>
        <v>F2-18</v>
      </c>
      <c r="D71" s="1">
        <v>45792.455555555556</v>
      </c>
      <c r="E71" s="1">
        <v>45792.497916666667</v>
      </c>
      <c r="F71" s="1">
        <f t="shared" si="6"/>
        <v>45792.476736111115</v>
      </c>
      <c r="G71">
        <f t="shared" si="4"/>
        <v>2.6434027777795563</v>
      </c>
      <c r="K71">
        <f>VLOOKUP(sampling!C71,standard_curve_plate_1!$C$2:$G$17,5,FALSE)</f>
        <v>-0.62828499999999954</v>
      </c>
    </row>
    <row r="72" spans="1:14" x14ac:dyDescent="0.2">
      <c r="A72">
        <v>18</v>
      </c>
      <c r="B72">
        <v>3</v>
      </c>
      <c r="C72" t="str">
        <f t="shared" si="5"/>
        <v>F3-18</v>
      </c>
      <c r="D72" s="1">
        <v>45792.455555555556</v>
      </c>
      <c r="E72" s="1">
        <v>45792.497916666667</v>
      </c>
      <c r="F72" s="1">
        <f t="shared" si="6"/>
        <v>45792.476736111115</v>
      </c>
      <c r="G72">
        <f t="shared" si="4"/>
        <v>2.6336805555620231</v>
      </c>
      <c r="K72">
        <f>VLOOKUP(sampling!C72,standard_curve_plate_1!$C$2:$G$17,5,FALSE)</f>
        <v>-0.27590549999999947</v>
      </c>
    </row>
    <row r="73" spans="1:14" x14ac:dyDescent="0.2">
      <c r="A73">
        <v>18</v>
      </c>
      <c r="B73">
        <v>4</v>
      </c>
      <c r="C73" t="str">
        <f t="shared" si="5"/>
        <v>F4-18</v>
      </c>
      <c r="D73" s="1">
        <v>45792.455555555556</v>
      </c>
      <c r="E73" s="1">
        <v>45792.497916666667</v>
      </c>
      <c r="F73" s="1">
        <f t="shared" si="6"/>
        <v>45792.476736111115</v>
      </c>
      <c r="G73">
        <f t="shared" si="4"/>
        <v>2.6336805555620231</v>
      </c>
    </row>
    <row r="74" spans="1:14" x14ac:dyDescent="0.2">
      <c r="A74">
        <v>19</v>
      </c>
      <c r="B74">
        <v>1</v>
      </c>
      <c r="C74" t="str">
        <f t="shared" si="5"/>
        <v>F1-19</v>
      </c>
      <c r="D74" s="1">
        <v>45792.498611111114</v>
      </c>
      <c r="E74" s="1">
        <v>45792.660416666666</v>
      </c>
      <c r="F74" s="1">
        <f t="shared" si="6"/>
        <v>45792.579513888893</v>
      </c>
      <c r="G74">
        <f t="shared" si="4"/>
        <v>2.7461805555576575</v>
      </c>
    </row>
    <row r="75" spans="1:14" x14ac:dyDescent="0.2">
      <c r="A75">
        <v>19</v>
      </c>
      <c r="B75">
        <v>2</v>
      </c>
      <c r="C75" t="str">
        <f t="shared" si="5"/>
        <v>F2-19</v>
      </c>
      <c r="D75" s="1">
        <v>45792.498611111114</v>
      </c>
      <c r="E75" s="1">
        <v>45792.660416666666</v>
      </c>
      <c r="F75" s="1">
        <f t="shared" si="6"/>
        <v>45792.579513888893</v>
      </c>
      <c r="G75">
        <f t="shared" si="4"/>
        <v>2.7461805555576575</v>
      </c>
      <c r="M75">
        <f>VLOOKUP(C75,Sheet1!$B$3:$E$73,4,FALSE)/62*1000</f>
        <v>2.9382781593783474</v>
      </c>
      <c r="N75">
        <f>VLOOKUP(C75,Sheet1!$B$3:$E$73,3,FALSE)/96*1000</f>
        <v>2576.3672238923018</v>
      </c>
    </row>
    <row r="76" spans="1:14" x14ac:dyDescent="0.2">
      <c r="A76">
        <v>19</v>
      </c>
      <c r="B76">
        <v>3</v>
      </c>
      <c r="C76" t="str">
        <f t="shared" si="5"/>
        <v>F3-19</v>
      </c>
      <c r="D76" s="1">
        <v>45792.498611111114</v>
      </c>
      <c r="E76" s="1">
        <v>45792.660416666666</v>
      </c>
      <c r="F76" s="1">
        <f t="shared" si="6"/>
        <v>45792.579513888893</v>
      </c>
      <c r="G76">
        <f t="shared" si="4"/>
        <v>2.7364583333401242</v>
      </c>
      <c r="M76">
        <f>VLOOKUP(C76,Sheet1!$B$3:$E$73,4,FALSE)/62*1000</f>
        <v>2.2827683799728513</v>
      </c>
      <c r="N76">
        <f>VLOOKUP(C76,Sheet1!$B$3:$E$73,3,FALSE)/96*1000</f>
        <v>2592.6785585315397</v>
      </c>
    </row>
    <row r="77" spans="1:14" x14ac:dyDescent="0.2">
      <c r="A77">
        <v>19</v>
      </c>
      <c r="B77">
        <v>4</v>
      </c>
      <c r="C77" t="str">
        <f t="shared" si="5"/>
        <v>F4-19</v>
      </c>
      <c r="D77" s="1">
        <v>45792.498611111114</v>
      </c>
      <c r="E77" s="1">
        <v>45792.660416666666</v>
      </c>
      <c r="F77" s="1">
        <f t="shared" si="6"/>
        <v>45792.579513888893</v>
      </c>
      <c r="G77">
        <f t="shared" si="4"/>
        <v>2.7364583333401242</v>
      </c>
      <c r="M77">
        <f>VLOOKUP(C77,Sheet1!$B$3:$E$73,4,FALSE)/62*1000</f>
        <v>8.6713298337727949</v>
      </c>
      <c r="N77">
        <f>VLOOKUP(C77,Sheet1!$B$3:$E$73,3,FALSE)/96*1000</f>
        <v>2590.4606891420672</v>
      </c>
    </row>
    <row r="78" spans="1:14" x14ac:dyDescent="0.2">
      <c r="A78">
        <v>20</v>
      </c>
      <c r="B78">
        <v>1</v>
      </c>
      <c r="C78" t="str">
        <f t="shared" si="5"/>
        <v>F1-20</v>
      </c>
      <c r="D78" s="1">
        <v>45792.662499999999</v>
      </c>
      <c r="E78" s="1">
        <v>45792.718055555553</v>
      </c>
      <c r="F78" s="1">
        <f t="shared" si="6"/>
        <v>45792.690277777772</v>
      </c>
      <c r="G78">
        <f t="shared" si="4"/>
        <v>2.8569444444365217</v>
      </c>
      <c r="L78">
        <f>VLOOKUP(sampling!C78,fe_plate_1!$C$2:$G$17,5,FALSE)</f>
        <v>11.977100000000004</v>
      </c>
    </row>
    <row r="79" spans="1:14" x14ac:dyDescent="0.2">
      <c r="A79">
        <v>20</v>
      </c>
      <c r="B79">
        <v>2</v>
      </c>
      <c r="C79" t="str">
        <f t="shared" si="5"/>
        <v>F2-20</v>
      </c>
      <c r="D79" s="1">
        <v>45792.662499999999</v>
      </c>
      <c r="E79" s="1">
        <v>45792.718055555553</v>
      </c>
      <c r="F79" s="1">
        <f t="shared" si="6"/>
        <v>45792.690277777772</v>
      </c>
      <c r="G79">
        <f t="shared" si="4"/>
        <v>2.8569444444365217</v>
      </c>
      <c r="L79">
        <f>VLOOKUP(sampling!C79,fe_plate_1!$C$2:$G$17,5,FALSE)</f>
        <v>11.296400000000002</v>
      </c>
    </row>
    <row r="80" spans="1:14" x14ac:dyDescent="0.2">
      <c r="A80">
        <v>20</v>
      </c>
      <c r="B80">
        <v>3</v>
      </c>
      <c r="C80" t="str">
        <f t="shared" si="5"/>
        <v>F3-20</v>
      </c>
      <c r="D80" s="1">
        <v>45792.662499999999</v>
      </c>
      <c r="E80" s="1">
        <v>45792.718055555553</v>
      </c>
      <c r="F80" s="1">
        <f t="shared" si="6"/>
        <v>45792.690277777772</v>
      </c>
      <c r="G80">
        <f t="shared" si="4"/>
        <v>2.8472222222189885</v>
      </c>
      <c r="L80">
        <f>VLOOKUP(sampling!C80,fe_plate_1!$C$2:$G$17,5,FALSE)</f>
        <v>2.447300000000002</v>
      </c>
    </row>
    <row r="81" spans="1:14" x14ac:dyDescent="0.2">
      <c r="A81">
        <v>20</v>
      </c>
      <c r="B81">
        <v>4</v>
      </c>
      <c r="C81" t="str">
        <f t="shared" si="5"/>
        <v>F4-20</v>
      </c>
      <c r="D81" s="1">
        <v>45792.662499999999</v>
      </c>
      <c r="E81" s="1">
        <v>45792.718055555553</v>
      </c>
      <c r="F81" s="1">
        <f t="shared" si="6"/>
        <v>45792.690277777772</v>
      </c>
      <c r="G81">
        <f t="shared" si="4"/>
        <v>2.8472222222189885</v>
      </c>
      <c r="L81">
        <f>VLOOKUP(sampling!C81,fe_plate_1!$C$2:$G$17,5,FALSE)</f>
        <v>3.8086999999999982</v>
      </c>
    </row>
    <row r="82" spans="1:14" x14ac:dyDescent="0.2">
      <c r="A82">
        <v>21</v>
      </c>
      <c r="B82">
        <v>1</v>
      </c>
      <c r="C82" t="str">
        <f t="shared" si="5"/>
        <v>F1-21</v>
      </c>
      <c r="D82" s="1">
        <v>45792.724305555559</v>
      </c>
      <c r="E82" s="1">
        <v>45792.767361111109</v>
      </c>
      <c r="F82" s="1">
        <f t="shared" si="6"/>
        <v>45792.745833333334</v>
      </c>
      <c r="G82">
        <f t="shared" si="4"/>
        <v>2.9124999999985448</v>
      </c>
      <c r="H82">
        <v>34</v>
      </c>
      <c r="I82">
        <v>7.77</v>
      </c>
      <c r="J82">
        <v>1063</v>
      </c>
    </row>
    <row r="83" spans="1:14" x14ac:dyDescent="0.2">
      <c r="A83">
        <v>21</v>
      </c>
      <c r="B83">
        <v>2</v>
      </c>
      <c r="C83" t="str">
        <f t="shared" si="5"/>
        <v>F2-21</v>
      </c>
      <c r="D83" s="1">
        <v>45792.724305555559</v>
      </c>
      <c r="E83" s="1">
        <v>45792.767361111109</v>
      </c>
      <c r="F83" s="1">
        <f t="shared" si="6"/>
        <v>45792.745833333334</v>
      </c>
      <c r="G83">
        <f t="shared" si="4"/>
        <v>2.9124999999985448</v>
      </c>
      <c r="H83">
        <v>33.22</v>
      </c>
      <c r="I83">
        <v>7.79</v>
      </c>
      <c r="J83">
        <v>928</v>
      </c>
    </row>
    <row r="84" spans="1:14" x14ac:dyDescent="0.2">
      <c r="A84">
        <v>21</v>
      </c>
      <c r="B84">
        <v>3</v>
      </c>
      <c r="C84" t="str">
        <f t="shared" si="5"/>
        <v>F3-21</v>
      </c>
      <c r="D84" s="1">
        <v>45792.724305555559</v>
      </c>
      <c r="E84" s="1">
        <v>45792.767361111109</v>
      </c>
      <c r="F84" s="1">
        <f t="shared" si="6"/>
        <v>45792.745833333334</v>
      </c>
      <c r="G84">
        <f t="shared" si="4"/>
        <v>2.9027777777810115</v>
      </c>
      <c r="H84">
        <v>34.83</v>
      </c>
      <c r="I84">
        <v>7.8</v>
      </c>
      <c r="J84">
        <v>867</v>
      </c>
    </row>
    <row r="85" spans="1:14" x14ac:dyDescent="0.2">
      <c r="A85">
        <v>21</v>
      </c>
      <c r="B85">
        <v>4</v>
      </c>
      <c r="C85" t="str">
        <f t="shared" si="5"/>
        <v>F4-21</v>
      </c>
      <c r="D85" s="1">
        <v>45792.724305555559</v>
      </c>
      <c r="E85" s="1">
        <v>45792.767361111109</v>
      </c>
      <c r="F85" s="1">
        <f t="shared" si="6"/>
        <v>45792.745833333334</v>
      </c>
      <c r="G85">
        <f t="shared" si="4"/>
        <v>2.9027777777810115</v>
      </c>
      <c r="H85">
        <v>33.4</v>
      </c>
      <c r="I85">
        <v>7.7</v>
      </c>
      <c r="J85">
        <v>962</v>
      </c>
    </row>
    <row r="86" spans="1:14" x14ac:dyDescent="0.2">
      <c r="A86">
        <v>22</v>
      </c>
      <c r="B86">
        <v>1</v>
      </c>
      <c r="C86" t="str">
        <f t="shared" si="5"/>
        <v>F1-22</v>
      </c>
      <c r="D86" s="1">
        <v>45792.769444444442</v>
      </c>
      <c r="E86" s="1">
        <v>45793.347222222219</v>
      </c>
      <c r="F86" s="1">
        <f t="shared" si="6"/>
        <v>45793.058333333334</v>
      </c>
      <c r="G86">
        <f t="shared" si="4"/>
        <v>3.2249999999985448</v>
      </c>
    </row>
    <row r="87" spans="1:14" x14ac:dyDescent="0.2">
      <c r="A87">
        <v>22</v>
      </c>
      <c r="B87">
        <v>2</v>
      </c>
      <c r="C87" t="str">
        <f t="shared" si="5"/>
        <v>F2-22</v>
      </c>
      <c r="D87" s="1">
        <v>45792.769444444442</v>
      </c>
      <c r="E87" s="1">
        <v>45793.347222222219</v>
      </c>
      <c r="F87" s="1">
        <f t="shared" si="6"/>
        <v>45793.058333333334</v>
      </c>
      <c r="G87">
        <f t="shared" si="4"/>
        <v>3.2249999999985448</v>
      </c>
    </row>
    <row r="88" spans="1:14" x14ac:dyDescent="0.2">
      <c r="A88">
        <v>22</v>
      </c>
      <c r="B88">
        <v>3</v>
      </c>
      <c r="C88" t="str">
        <f t="shared" si="5"/>
        <v>F3-22</v>
      </c>
      <c r="D88" s="1">
        <v>45792.769444444442</v>
      </c>
      <c r="E88" s="1">
        <v>45793.347222222219</v>
      </c>
      <c r="F88" s="1">
        <f t="shared" si="6"/>
        <v>45793.058333333334</v>
      </c>
      <c r="G88">
        <f t="shared" si="4"/>
        <v>3.2152777777810115</v>
      </c>
    </row>
    <row r="89" spans="1:14" x14ac:dyDescent="0.2">
      <c r="A89">
        <v>22</v>
      </c>
      <c r="B89">
        <v>4</v>
      </c>
      <c r="C89" t="str">
        <f t="shared" si="5"/>
        <v>F4-22</v>
      </c>
      <c r="D89" s="1">
        <v>45792.769444444442</v>
      </c>
      <c r="E89" s="1">
        <v>45793.347222222219</v>
      </c>
      <c r="F89" s="1">
        <f t="shared" si="6"/>
        <v>45793.058333333334</v>
      </c>
      <c r="G89">
        <f t="shared" si="4"/>
        <v>3.2152777777810115</v>
      </c>
    </row>
    <row r="90" spans="1:14" x14ac:dyDescent="0.2">
      <c r="A90">
        <v>23</v>
      </c>
      <c r="B90" s="2">
        <v>1</v>
      </c>
      <c r="C90" t="str">
        <f t="shared" si="5"/>
        <v>F1-23</v>
      </c>
      <c r="D90" s="1">
        <v>45793.35</v>
      </c>
      <c r="E90" s="1">
        <v>45793.395833333336</v>
      </c>
      <c r="F90" s="1">
        <f t="shared" si="6"/>
        <v>45793.372916666667</v>
      </c>
      <c r="G90">
        <f t="shared" si="4"/>
        <v>3.5395833333313931</v>
      </c>
      <c r="K90">
        <f>VLOOKUP(sampling!C90,standard_curve_plate_3!$C$2:$G$49,5,FALSE)</f>
        <v>0.78506799999999988</v>
      </c>
    </row>
    <row r="91" spans="1:14" x14ac:dyDescent="0.2">
      <c r="A91">
        <v>23</v>
      </c>
      <c r="B91" s="2">
        <v>2</v>
      </c>
      <c r="C91" t="str">
        <f t="shared" si="5"/>
        <v>F2-23</v>
      </c>
      <c r="D91" s="1">
        <v>45793.35</v>
      </c>
      <c r="E91" s="1">
        <v>45793.395833333336</v>
      </c>
      <c r="F91" s="1">
        <f t="shared" si="6"/>
        <v>45793.372916666667</v>
      </c>
      <c r="G91">
        <f t="shared" si="4"/>
        <v>3.5395833333313931</v>
      </c>
      <c r="K91">
        <f>VLOOKUP(sampling!C91,standard_curve_plate_3!$C$2:$G$49,5,FALSE)</f>
        <v>-0.48492999999999942</v>
      </c>
    </row>
    <row r="92" spans="1:14" x14ac:dyDescent="0.2">
      <c r="A92">
        <v>23</v>
      </c>
      <c r="B92" s="2">
        <v>3</v>
      </c>
      <c r="C92" t="str">
        <f t="shared" si="5"/>
        <v>F3-23</v>
      </c>
      <c r="D92" s="1">
        <v>45793.35</v>
      </c>
      <c r="E92" s="1">
        <v>45793.395833333336</v>
      </c>
      <c r="F92" s="1">
        <f t="shared" si="6"/>
        <v>45793.372916666667</v>
      </c>
      <c r="G92">
        <f t="shared" si="4"/>
        <v>3.5298611111138598</v>
      </c>
      <c r="K92">
        <f>VLOOKUP(sampling!C92,standard_curve_plate_3!$C$2:$G$49,5,FALSE)</f>
        <v>-0.28440399999999988</v>
      </c>
    </row>
    <row r="93" spans="1:14" x14ac:dyDescent="0.2">
      <c r="A93">
        <v>23</v>
      </c>
      <c r="B93" s="2">
        <v>4</v>
      </c>
      <c r="C93" t="str">
        <f t="shared" si="5"/>
        <v>F4-23</v>
      </c>
      <c r="D93" s="1">
        <v>45793.35</v>
      </c>
      <c r="E93" s="1">
        <v>45793.395833333336</v>
      </c>
      <c r="F93" s="1">
        <f t="shared" si="6"/>
        <v>45793.372916666667</v>
      </c>
      <c r="G93">
        <f t="shared" si="4"/>
        <v>3.5298611111138598</v>
      </c>
      <c r="K93">
        <f>VLOOKUP(sampling!C93,standard_curve_plate_3!$C$2:$G$49,5,FALSE)</f>
        <v>0.31717400000000007</v>
      </c>
    </row>
    <row r="94" spans="1:14" x14ac:dyDescent="0.2">
      <c r="A94">
        <v>24</v>
      </c>
      <c r="B94" s="2">
        <v>1</v>
      </c>
      <c r="C94" t="str">
        <f t="shared" si="5"/>
        <v>F1-24</v>
      </c>
      <c r="D94" s="1">
        <v>45793.463194444441</v>
      </c>
      <c r="E94" s="1">
        <v>45793.551388888889</v>
      </c>
      <c r="F94" s="1">
        <f t="shared" si="6"/>
        <v>45793.507291666669</v>
      </c>
      <c r="G94">
        <f t="shared" si="4"/>
        <v>3.6739583333328483</v>
      </c>
      <c r="M94">
        <f>VLOOKUP(C94,Sheet1!$B$3:$E$73,4,FALSE)/62*1000</f>
        <v>2.1437933852903228</v>
      </c>
      <c r="N94">
        <f>VLOOKUP(C94,Sheet1!$B$3:$E$73,3,FALSE)/96*1000</f>
        <v>2579.264317839757</v>
      </c>
    </row>
    <row r="95" spans="1:14" x14ac:dyDescent="0.2">
      <c r="A95">
        <v>24</v>
      </c>
      <c r="B95" s="2">
        <v>2</v>
      </c>
      <c r="C95" t="str">
        <f t="shared" si="5"/>
        <v>F2-24</v>
      </c>
      <c r="D95" s="1">
        <v>45793.463194444441</v>
      </c>
      <c r="E95" s="1">
        <v>45793.551388888889</v>
      </c>
      <c r="F95" s="1">
        <f t="shared" si="6"/>
        <v>45793.507291666669</v>
      </c>
      <c r="G95">
        <f t="shared" si="4"/>
        <v>3.6739583333328483</v>
      </c>
      <c r="M95">
        <f>VLOOKUP(C95,Sheet1!$B$3:$E$73,4,FALSE)/62*1000</f>
        <v>1.3384508353356321</v>
      </c>
      <c r="N95">
        <f>VLOOKUP(C95,Sheet1!$B$3:$E$73,3,FALSE)/96*1000</f>
        <v>2571.0062282727386</v>
      </c>
    </row>
    <row r="96" spans="1:14" x14ac:dyDescent="0.2">
      <c r="A96">
        <v>24</v>
      </c>
      <c r="B96" s="2">
        <v>3</v>
      </c>
      <c r="C96" t="str">
        <f t="shared" si="5"/>
        <v>F3-24</v>
      </c>
      <c r="D96" s="1">
        <v>45793.463194444441</v>
      </c>
      <c r="E96" s="1">
        <v>45793.551388888889</v>
      </c>
      <c r="F96" s="1">
        <f t="shared" si="6"/>
        <v>45793.507291666669</v>
      </c>
      <c r="G96">
        <f t="shared" si="4"/>
        <v>3.664236111115315</v>
      </c>
      <c r="M96">
        <f>VLOOKUP(C96,Sheet1!$B$3:$E$73,4,FALSE)/62*1000</f>
        <v>6.1172594927953012</v>
      </c>
      <c r="N96">
        <f>VLOOKUP(C96,Sheet1!$B$3:$E$73,3,FALSE)/96*1000</f>
        <v>2578.843073033298</v>
      </c>
    </row>
    <row r="97" spans="1:14" x14ac:dyDescent="0.2">
      <c r="A97">
        <v>24</v>
      </c>
      <c r="B97" s="2">
        <v>4</v>
      </c>
      <c r="C97" t="str">
        <f t="shared" si="5"/>
        <v>F4-24</v>
      </c>
      <c r="D97" s="1">
        <v>45793.463194444441</v>
      </c>
      <c r="E97" s="1">
        <v>45793.551388888889</v>
      </c>
      <c r="F97" s="1">
        <f t="shared" si="6"/>
        <v>45793.507291666669</v>
      </c>
      <c r="G97">
        <f t="shared" si="4"/>
        <v>3.664236111115315</v>
      </c>
      <c r="M97">
        <f>VLOOKUP(C97,Sheet1!$B$3:$E$73,4,FALSE)/62*1000</f>
        <v>4.2130159324312775</v>
      </c>
      <c r="N97">
        <f>VLOOKUP(C97,Sheet1!$B$3:$E$73,3,FALSE)/96*1000</f>
        <v>2594.7136151230188</v>
      </c>
    </row>
    <row r="98" spans="1:14" x14ac:dyDescent="0.2">
      <c r="A98">
        <v>25</v>
      </c>
      <c r="B98" s="2">
        <v>1</v>
      </c>
      <c r="C98" t="str">
        <f t="shared" si="5"/>
        <v>F1-25</v>
      </c>
      <c r="D98" s="1">
        <v>45793.552777777775</v>
      </c>
      <c r="E98" s="1">
        <v>45793.567361111112</v>
      </c>
      <c r="F98" s="1">
        <f t="shared" si="6"/>
        <v>45793.560069444444</v>
      </c>
      <c r="G98">
        <f t="shared" si="4"/>
        <v>3.726736111108039</v>
      </c>
      <c r="H98">
        <v>32.799999999999997</v>
      </c>
    </row>
    <row r="99" spans="1:14" x14ac:dyDescent="0.2">
      <c r="A99">
        <v>25</v>
      </c>
      <c r="B99" s="2">
        <v>2</v>
      </c>
      <c r="C99" t="str">
        <f t="shared" si="5"/>
        <v>F2-25</v>
      </c>
      <c r="D99" s="1">
        <v>45793.552777777775</v>
      </c>
      <c r="E99" s="1">
        <v>45793.567361111112</v>
      </c>
      <c r="F99" s="1">
        <f t="shared" si="6"/>
        <v>45793.560069444444</v>
      </c>
      <c r="G99">
        <f t="shared" si="4"/>
        <v>3.726736111108039</v>
      </c>
      <c r="H99">
        <v>34.299999999999997</v>
      </c>
    </row>
    <row r="100" spans="1:14" x14ac:dyDescent="0.2">
      <c r="A100">
        <v>25</v>
      </c>
      <c r="B100" s="2">
        <v>3</v>
      </c>
      <c r="C100" t="str">
        <f t="shared" si="5"/>
        <v>F3-25</v>
      </c>
      <c r="D100" s="1">
        <v>45793.552777777775</v>
      </c>
      <c r="E100" s="1">
        <v>45793.567361111112</v>
      </c>
      <c r="F100" s="1">
        <f t="shared" si="6"/>
        <v>45793.560069444444</v>
      </c>
      <c r="G100">
        <f t="shared" si="4"/>
        <v>3.7170138888905058</v>
      </c>
      <c r="H100">
        <v>34.299999999999997</v>
      </c>
    </row>
    <row r="101" spans="1:14" x14ac:dyDescent="0.2">
      <c r="A101">
        <v>25</v>
      </c>
      <c r="B101" s="2">
        <v>4</v>
      </c>
      <c r="C101" t="str">
        <f t="shared" si="5"/>
        <v>F4-25</v>
      </c>
      <c r="D101" s="1">
        <v>45793.552777777775</v>
      </c>
      <c r="E101" s="1">
        <v>45793.567361111112</v>
      </c>
      <c r="F101" s="1">
        <f t="shared" si="6"/>
        <v>45793.560069444444</v>
      </c>
      <c r="G101">
        <f t="shared" si="4"/>
        <v>3.7170138888905058</v>
      </c>
      <c r="H101">
        <v>33.33</v>
      </c>
    </row>
    <row r="102" spans="1:14" x14ac:dyDescent="0.2">
      <c r="A102">
        <v>26</v>
      </c>
      <c r="B102" s="2">
        <v>1</v>
      </c>
      <c r="C102" t="str">
        <f t="shared" si="5"/>
        <v>F1-26</v>
      </c>
      <c r="D102" s="1">
        <v>45793.568055555559</v>
      </c>
      <c r="E102" s="1">
        <v>45793.602083333331</v>
      </c>
      <c r="F102" s="1">
        <f t="shared" si="6"/>
        <v>45793.585069444445</v>
      </c>
      <c r="G102">
        <f t="shared" si="4"/>
        <v>3.7517361111094942</v>
      </c>
      <c r="L102">
        <f>VLOOKUP(sampling!C102,fe_plate_1!$C$2:$G$17,5,FALSE)</f>
        <v>18.103399999999997</v>
      </c>
    </row>
    <row r="103" spans="1:14" x14ac:dyDescent="0.2">
      <c r="A103">
        <v>26</v>
      </c>
      <c r="B103" s="2">
        <v>2</v>
      </c>
      <c r="C103" t="str">
        <f t="shared" si="5"/>
        <v>F2-26</v>
      </c>
      <c r="D103" s="1">
        <v>45793.568055555559</v>
      </c>
      <c r="E103" s="1">
        <v>45793.602083333331</v>
      </c>
      <c r="F103" s="1">
        <f t="shared" si="6"/>
        <v>45793.585069444445</v>
      </c>
      <c r="G103">
        <f t="shared" si="4"/>
        <v>3.7517361111094942</v>
      </c>
      <c r="L103">
        <f>VLOOKUP(sampling!C103,fe_plate_1!$C$2:$G$17,5,FALSE)</f>
        <v>14.019200000000009</v>
      </c>
    </row>
    <row r="104" spans="1:14" x14ac:dyDescent="0.2">
      <c r="A104">
        <v>26</v>
      </c>
      <c r="B104" s="2">
        <v>3</v>
      </c>
      <c r="C104" t="str">
        <f t="shared" si="5"/>
        <v>F3-26</v>
      </c>
      <c r="D104" s="1">
        <v>45793.568055555559</v>
      </c>
      <c r="E104" s="1">
        <v>45793.602083333331</v>
      </c>
      <c r="F104" s="1">
        <f t="shared" si="6"/>
        <v>45793.585069444445</v>
      </c>
      <c r="G104">
        <f t="shared" si="4"/>
        <v>3.742013888891961</v>
      </c>
      <c r="L104">
        <f>VLOOKUP(sampling!C104,fe_plate_1!$C$2:$G$17,5,FALSE)</f>
        <v>-0.95619999999999905</v>
      </c>
    </row>
    <row r="105" spans="1:14" x14ac:dyDescent="0.2">
      <c r="A105">
        <v>26</v>
      </c>
      <c r="B105" s="2">
        <v>4</v>
      </c>
      <c r="C105" t="str">
        <f t="shared" si="5"/>
        <v>F4-26</v>
      </c>
      <c r="D105" s="1">
        <v>45793.568055555559</v>
      </c>
      <c r="E105" s="1">
        <v>45793.602083333331</v>
      </c>
      <c r="F105" s="1">
        <f t="shared" si="6"/>
        <v>45793.585069444445</v>
      </c>
      <c r="G105">
        <f t="shared" si="4"/>
        <v>3.742013888891961</v>
      </c>
      <c r="L105">
        <f>VLOOKUP(sampling!C105,fe_plate_1!$C$2:$G$17,5,FALSE)</f>
        <v>-7.7631999999999977</v>
      </c>
    </row>
    <row r="106" spans="1:14" x14ac:dyDescent="0.2">
      <c r="A106">
        <v>27</v>
      </c>
      <c r="B106" s="2">
        <v>1</v>
      </c>
      <c r="C106" t="str">
        <f t="shared" si="5"/>
        <v>F1-27</v>
      </c>
      <c r="D106" s="1">
        <v>45793.604166666664</v>
      </c>
      <c r="E106" s="1">
        <v>45793.772916666669</v>
      </c>
      <c r="F106" s="1">
        <f t="shared" si="6"/>
        <v>45793.688541666663</v>
      </c>
      <c r="G106">
        <f t="shared" si="4"/>
        <v>3.8552083333270275</v>
      </c>
    </row>
    <row r="107" spans="1:14" x14ac:dyDescent="0.2">
      <c r="A107">
        <v>27</v>
      </c>
      <c r="B107" s="2">
        <v>2</v>
      </c>
      <c r="C107" t="str">
        <f t="shared" si="5"/>
        <v>F2-27</v>
      </c>
      <c r="D107" s="1">
        <v>45793.604166666664</v>
      </c>
      <c r="E107" s="1">
        <v>45793.772916666669</v>
      </c>
      <c r="F107" s="1">
        <f t="shared" si="6"/>
        <v>45793.688541666663</v>
      </c>
      <c r="G107">
        <f t="shared" si="4"/>
        <v>3.8552083333270275</v>
      </c>
    </row>
    <row r="108" spans="1:14" x14ac:dyDescent="0.2">
      <c r="A108">
        <v>27</v>
      </c>
      <c r="B108" s="2">
        <v>3</v>
      </c>
      <c r="C108" t="str">
        <f t="shared" si="5"/>
        <v>F3-27</v>
      </c>
      <c r="D108" s="1">
        <v>45793.604166666664</v>
      </c>
      <c r="E108" s="1">
        <v>45793.772916666669</v>
      </c>
      <c r="F108" s="1">
        <f t="shared" si="6"/>
        <v>45793.688541666663</v>
      </c>
      <c r="G108">
        <f t="shared" si="4"/>
        <v>3.8454861111094942</v>
      </c>
    </row>
    <row r="109" spans="1:14" x14ac:dyDescent="0.2">
      <c r="A109">
        <v>27</v>
      </c>
      <c r="B109" s="2">
        <v>4</v>
      </c>
      <c r="C109" t="str">
        <f t="shared" si="5"/>
        <v>F4-27</v>
      </c>
      <c r="D109" s="1">
        <v>45793.604166666664</v>
      </c>
      <c r="E109" s="1">
        <v>45793.772916666669</v>
      </c>
      <c r="F109" s="1">
        <f t="shared" si="6"/>
        <v>45793.688541666663</v>
      </c>
      <c r="G109">
        <f t="shared" si="4"/>
        <v>3.8454861111094942</v>
      </c>
    </row>
    <row r="110" spans="1:14" x14ac:dyDescent="0.2">
      <c r="A110">
        <v>28</v>
      </c>
      <c r="B110" s="2">
        <v>1</v>
      </c>
      <c r="C110" t="str">
        <f t="shared" si="5"/>
        <v>F1-28</v>
      </c>
      <c r="D110" s="1">
        <v>45793.774305555555</v>
      </c>
      <c r="E110" s="1">
        <v>45794.342361111114</v>
      </c>
      <c r="F110" s="1">
        <f t="shared" si="6"/>
        <v>45794.058333333334</v>
      </c>
      <c r="G110">
        <f t="shared" si="4"/>
        <v>4.2249999999985448</v>
      </c>
      <c r="H110">
        <v>32.56</v>
      </c>
      <c r="K110">
        <f>VLOOKUP(sampling!C110,standard_curve_plate_3!$C$2:$G$80,5,FALSE)</f>
        <v>-0.55177199999999971</v>
      </c>
      <c r="N110">
        <f>VLOOKUP(C110,Sheet1!$B$3:$E$73,3,FALSE)/96*1000</f>
        <v>2593.2480460453808</v>
      </c>
    </row>
    <row r="111" spans="1:14" x14ac:dyDescent="0.2">
      <c r="A111">
        <v>28</v>
      </c>
      <c r="B111" s="2">
        <v>2</v>
      </c>
      <c r="C111" t="str">
        <f t="shared" si="5"/>
        <v>F2-28</v>
      </c>
      <c r="D111" s="1">
        <v>45793.774305555555</v>
      </c>
      <c r="E111" s="1">
        <v>45794.342361111114</v>
      </c>
      <c r="F111" s="1">
        <f t="shared" si="6"/>
        <v>45794.058333333334</v>
      </c>
      <c r="G111">
        <f t="shared" si="4"/>
        <v>4.2249999999985448</v>
      </c>
      <c r="H111">
        <v>35.409999999999997</v>
      </c>
      <c r="K111">
        <f>VLOOKUP(sampling!C111,standard_curve_plate_3!$C$2:$G$80,5,FALSE)</f>
        <v>-0.61861399999999955</v>
      </c>
      <c r="M111">
        <f>VLOOKUP(C111,Sheet1!$B$3:$E$73,4,FALSE)/62*1000</f>
        <v>6.5354310175909793</v>
      </c>
      <c r="N111">
        <f>VLOOKUP(C111,Sheet1!$B$3:$E$73,3,FALSE)/96*1000</f>
        <v>2594.7403504593958</v>
      </c>
    </row>
    <row r="112" spans="1:14" x14ac:dyDescent="0.2">
      <c r="A112">
        <v>28</v>
      </c>
      <c r="B112" s="2">
        <v>3</v>
      </c>
      <c r="C112" t="str">
        <f t="shared" si="5"/>
        <v>F3-28</v>
      </c>
      <c r="D112" s="1">
        <v>45793.774305555555</v>
      </c>
      <c r="E112" s="1">
        <v>45794.342361111114</v>
      </c>
      <c r="F112" s="1">
        <f t="shared" si="6"/>
        <v>45794.058333333334</v>
      </c>
      <c r="G112">
        <f t="shared" si="4"/>
        <v>4.2152777777810115</v>
      </c>
      <c r="H112">
        <v>32.549999999999997</v>
      </c>
      <c r="K112">
        <f>VLOOKUP(sampling!C112,standard_curve_plate_3!$C$2:$G$80,5,FALSE)</f>
        <v>5.931902</v>
      </c>
      <c r="M112">
        <f>VLOOKUP(C112,Sheet1!$B$3:$E$73,4,FALSE)/62*1000</f>
        <v>20.622910071281936</v>
      </c>
      <c r="N112">
        <f>VLOOKUP(C112,Sheet1!$B$3:$E$73,3,FALSE)/96*1000</f>
        <v>2607.3650277317256</v>
      </c>
    </row>
    <row r="113" spans="1:14" x14ac:dyDescent="0.2">
      <c r="A113">
        <v>28</v>
      </c>
      <c r="B113" s="2">
        <v>4</v>
      </c>
      <c r="C113" t="str">
        <f t="shared" si="5"/>
        <v>F4-28</v>
      </c>
      <c r="D113" s="1">
        <v>45793.774305555555</v>
      </c>
      <c r="E113" s="1">
        <v>45794.342361111114</v>
      </c>
      <c r="F113" s="1">
        <f t="shared" si="6"/>
        <v>45794.058333333334</v>
      </c>
      <c r="G113">
        <f t="shared" si="4"/>
        <v>4.2152777777810115</v>
      </c>
      <c r="H113">
        <v>33.909999999999997</v>
      </c>
      <c r="K113">
        <f>VLOOKUP(sampling!C113,standard_curve_plate_3!$C$2:$G$80,5,FALSE)</f>
        <v>4.9961140000000004</v>
      </c>
      <c r="M113">
        <f>VLOOKUP(C113,Sheet1!$B$3:$E$73,4,FALSE)/62*1000</f>
        <v>24.929854186272102</v>
      </c>
      <c r="N113">
        <f>VLOOKUP(C113,Sheet1!$B$3:$E$73,3,FALSE)/96*1000</f>
        <v>2628.5593010606649</v>
      </c>
    </row>
    <row r="114" spans="1:14" x14ac:dyDescent="0.2">
      <c r="A114">
        <v>29</v>
      </c>
      <c r="B114" s="2">
        <v>1</v>
      </c>
      <c r="C114" t="str">
        <f t="shared" si="5"/>
        <v>F1-29</v>
      </c>
      <c r="D114" s="1">
        <v>45794.344444444447</v>
      </c>
      <c r="E114" s="1">
        <v>45794.602083333331</v>
      </c>
      <c r="F114" s="1">
        <f t="shared" si="6"/>
        <v>45794.473263888889</v>
      </c>
      <c r="G114">
        <f t="shared" si="4"/>
        <v>4.6399305555532919</v>
      </c>
      <c r="H114">
        <v>32.6</v>
      </c>
      <c r="I114">
        <v>7.72</v>
      </c>
      <c r="J114">
        <v>1079</v>
      </c>
      <c r="K114">
        <f>VLOOKUP(sampling!C114,standard_curve_plate_3!$C$2:$G$80,5,FALSE)</f>
        <v>4.9805999999999795E-2</v>
      </c>
      <c r="M114">
        <f>VLOOKUP(C114,Sheet1!$B$3:$E$73,4,FALSE)/62*1000</f>
        <v>2.639352256373134</v>
      </c>
      <c r="N114">
        <f>VLOOKUP(C114,Sheet1!$B$3:$E$73,3,FALSE)/96*1000</f>
        <v>2583.9819599532575</v>
      </c>
    </row>
    <row r="115" spans="1:14" x14ac:dyDescent="0.2">
      <c r="A115">
        <v>29</v>
      </c>
      <c r="B115" s="2">
        <v>2</v>
      </c>
      <c r="C115" t="str">
        <f t="shared" si="5"/>
        <v>F2-29</v>
      </c>
      <c r="D115" s="1">
        <v>45794.344444444447</v>
      </c>
      <c r="E115" s="1">
        <v>45794.602083333331</v>
      </c>
      <c r="F115" s="1">
        <f t="shared" si="6"/>
        <v>45794.473263888889</v>
      </c>
      <c r="G115">
        <f t="shared" si="4"/>
        <v>4.6399305555532919</v>
      </c>
      <c r="H115">
        <v>35.5</v>
      </c>
      <c r="I115">
        <v>7.61</v>
      </c>
      <c r="J115">
        <v>955</v>
      </c>
      <c r="K115">
        <f>VLOOKUP(sampling!C115,standard_curve_plate_3!$C$2:$G$49,5,FALSE)</f>
        <v>-0.61861399999999955</v>
      </c>
      <c r="M115">
        <f>VLOOKUP(C115,Sheet1!$B$3:$E$73,4,FALSE)/62*1000</f>
        <v>2.9169332871047473</v>
      </c>
      <c r="N115">
        <f>VLOOKUP(C115,Sheet1!$B$3:$E$73,3,FALSE)/96*1000</f>
        <v>2588.9891723819001</v>
      </c>
    </row>
    <row r="116" spans="1:14" x14ac:dyDescent="0.2">
      <c r="A116">
        <v>29</v>
      </c>
      <c r="B116" s="2">
        <v>3</v>
      </c>
      <c r="C116" t="str">
        <f t="shared" si="5"/>
        <v>F3-29</v>
      </c>
      <c r="D116" s="1">
        <v>45794.344444444447</v>
      </c>
      <c r="E116" s="1">
        <v>45794.602083333331</v>
      </c>
      <c r="F116" s="1">
        <f t="shared" si="6"/>
        <v>45794.473263888889</v>
      </c>
      <c r="G116">
        <f t="shared" si="4"/>
        <v>4.6302083333357587</v>
      </c>
      <c r="H116">
        <v>34</v>
      </c>
      <c r="I116">
        <v>7.86</v>
      </c>
      <c r="J116">
        <v>1019</v>
      </c>
      <c r="K116">
        <f>VLOOKUP(sampling!C116,standard_curve_plate_3!$C$2:$G$49,5,FALSE)</f>
        <v>24.580819999999996</v>
      </c>
      <c r="M116">
        <f>VLOOKUP(C116,Sheet1!$B$3:$E$73,4,FALSE)/62*1000</f>
        <v>51.970199989424813</v>
      </c>
      <c r="N116">
        <f>VLOOKUP(C116,Sheet1!$B$3:$E$73,3,FALSE)/96*1000</f>
        <v>2584.9838977418435</v>
      </c>
    </row>
    <row r="117" spans="1:14" x14ac:dyDescent="0.2">
      <c r="A117">
        <v>29</v>
      </c>
      <c r="B117" s="2">
        <v>4</v>
      </c>
      <c r="C117" t="str">
        <f t="shared" si="5"/>
        <v>F4-29</v>
      </c>
      <c r="D117" s="1">
        <v>45794.344444444447</v>
      </c>
      <c r="E117" s="1">
        <v>45794.602083333331</v>
      </c>
      <c r="F117" s="1">
        <f t="shared" si="6"/>
        <v>45794.473263888889</v>
      </c>
      <c r="G117">
        <f t="shared" si="4"/>
        <v>4.6302083333357587</v>
      </c>
      <c r="H117">
        <v>32.700000000000003</v>
      </c>
      <c r="I117">
        <v>7.56</v>
      </c>
      <c r="J117">
        <v>990</v>
      </c>
      <c r="K117">
        <f>VLOOKUP(sampling!C117,standard_curve_plate_3!$C$2:$G$49,5,FALSE)</f>
        <v>33.069754000000003</v>
      </c>
      <c r="M117">
        <f>VLOOKUP(C117,Sheet1!$B$3:$E$73,4,FALSE)/62*1000</f>
        <v>34.737341071867782</v>
      </c>
      <c r="N117">
        <f>VLOOKUP(C117,Sheet1!$B$3:$E$73,3,FALSE)/96*1000</f>
        <v>2589.0814222805957</v>
      </c>
    </row>
    <row r="118" spans="1:14" x14ac:dyDescent="0.2">
      <c r="A118">
        <v>30</v>
      </c>
      <c r="B118" s="2">
        <v>1</v>
      </c>
      <c r="C118" t="str">
        <f t="shared" si="5"/>
        <v>F1-30</v>
      </c>
      <c r="D118" s="1">
        <v>45794.604861111111</v>
      </c>
      <c r="E118" s="1">
        <v>45794.652777777781</v>
      </c>
      <c r="F118" s="1">
        <f t="shared" si="6"/>
        <v>45794.62881944445</v>
      </c>
      <c r="G118">
        <f t="shared" si="4"/>
        <v>4.7954861111138598</v>
      </c>
      <c r="L118">
        <f>VLOOKUP(sampling!C118,fe_plate_1!$C$2:$G$80,5,FALSE)</f>
        <v>20.145500000000002</v>
      </c>
    </row>
    <row r="119" spans="1:14" x14ac:dyDescent="0.2">
      <c r="A119">
        <v>30</v>
      </c>
      <c r="B119" s="2">
        <v>2</v>
      </c>
      <c r="C119" t="str">
        <f t="shared" si="5"/>
        <v>F2-30</v>
      </c>
      <c r="D119" s="1">
        <v>45794.604861111111</v>
      </c>
      <c r="E119" s="1">
        <v>45794.652777777781</v>
      </c>
      <c r="F119" s="1">
        <f t="shared" si="6"/>
        <v>45794.62881944445</v>
      </c>
      <c r="G119">
        <f t="shared" si="4"/>
        <v>4.7954861111138598</v>
      </c>
      <c r="L119">
        <f>VLOOKUP(sampling!C119,fe_plate_1!$C$2:$G$80,5,FALSE)</f>
        <v>28.3139</v>
      </c>
    </row>
    <row r="120" spans="1:14" x14ac:dyDescent="0.2">
      <c r="A120">
        <v>30</v>
      </c>
      <c r="B120" s="2">
        <v>3</v>
      </c>
      <c r="C120" t="str">
        <f t="shared" si="5"/>
        <v>F3-30</v>
      </c>
      <c r="D120" s="1">
        <v>45794.604861111111</v>
      </c>
      <c r="E120" s="1">
        <v>45794.652777777781</v>
      </c>
      <c r="F120" s="1">
        <f t="shared" si="6"/>
        <v>45794.62881944445</v>
      </c>
      <c r="G120">
        <f t="shared" si="4"/>
        <v>4.7857638888963265</v>
      </c>
      <c r="L120">
        <f>VLOOKUP(sampling!C120,fe_plate_1!$C$2:$G$80,5,FALSE)</f>
        <v>-3.6789999999999985</v>
      </c>
    </row>
    <row r="121" spans="1:14" x14ac:dyDescent="0.2">
      <c r="A121">
        <v>30</v>
      </c>
      <c r="B121" s="2">
        <v>4</v>
      </c>
      <c r="C121" t="str">
        <f t="shared" si="5"/>
        <v>F4-30</v>
      </c>
      <c r="D121" s="1">
        <v>45794.604861111111</v>
      </c>
      <c r="E121" s="1">
        <v>45794.652777777781</v>
      </c>
      <c r="F121" s="1">
        <f t="shared" si="6"/>
        <v>45794.62881944445</v>
      </c>
      <c r="G121">
        <f t="shared" si="4"/>
        <v>4.7857638888963265</v>
      </c>
      <c r="L121">
        <f>VLOOKUP(sampling!C121,fe_plate_1!$C$2:$G$80,5,FALSE)</f>
        <v>-5.0403999999999982</v>
      </c>
    </row>
    <row r="122" spans="1:14" x14ac:dyDescent="0.2">
      <c r="A122">
        <v>31</v>
      </c>
      <c r="B122" s="2">
        <v>1</v>
      </c>
      <c r="C122" t="str">
        <f t="shared" si="5"/>
        <v>F1-31</v>
      </c>
      <c r="D122" s="1">
        <v>45794.655555555553</v>
      </c>
      <c r="E122" s="3">
        <v>45794.818749999999</v>
      </c>
      <c r="F122" s="1">
        <f t="shared" si="6"/>
        <v>45794.737152777772</v>
      </c>
      <c r="G122">
        <f t="shared" si="4"/>
        <v>4.9038194444365217</v>
      </c>
      <c r="H122">
        <v>32.200000000000003</v>
      </c>
      <c r="K122">
        <f>VLOOKUP(sampling!C122,standard_curve_plate_3!$C$2:$G$49,5,FALSE)</f>
        <v>-0.48492999999999942</v>
      </c>
      <c r="M122">
        <f>VLOOKUP(C122,Sheet1!$B$3:$E$73,4,FALSE)/62*1000</f>
        <v>3.7658965935269157</v>
      </c>
      <c r="N122">
        <f>VLOOKUP(C122,Sheet1!$B$3:$E$73,3,FALSE)/96*1000</f>
        <v>2598.5633214765112</v>
      </c>
    </row>
    <row r="123" spans="1:14" x14ac:dyDescent="0.2">
      <c r="A123">
        <v>31</v>
      </c>
      <c r="B123" s="2">
        <v>2</v>
      </c>
      <c r="C123" t="str">
        <f t="shared" si="5"/>
        <v>F2-31</v>
      </c>
      <c r="D123" s="1">
        <v>45794.655555555553</v>
      </c>
      <c r="E123" s="3">
        <v>45794.818749999999</v>
      </c>
      <c r="F123" s="1">
        <f t="shared" si="6"/>
        <v>45794.737152777772</v>
      </c>
      <c r="G123">
        <f t="shared" si="4"/>
        <v>4.9038194444365217</v>
      </c>
      <c r="H123">
        <v>33.200000000000003</v>
      </c>
      <c r="K123">
        <f>VLOOKUP(sampling!C123,standard_curve_plate_3!$C$2:$G$49,5,FALSE)</f>
        <v>1.5203300000000004</v>
      </c>
      <c r="M123">
        <f>VLOOKUP(C123,Sheet1!$B$3:$E$73,4,FALSE)/62*1000</f>
        <v>3.6207472486137529</v>
      </c>
      <c r="N123">
        <f>VLOOKUP(C123,Sheet1!$B$3:$E$73,3,FALSE)/96*1000</f>
        <v>2597.23646179048</v>
      </c>
    </row>
    <row r="124" spans="1:14" x14ac:dyDescent="0.2">
      <c r="A124">
        <v>31</v>
      </c>
      <c r="B124" s="2">
        <v>3</v>
      </c>
      <c r="C124" t="str">
        <f t="shared" si="5"/>
        <v>F3-31</v>
      </c>
      <c r="D124" s="1">
        <v>45794.655555555553</v>
      </c>
      <c r="E124" s="3">
        <v>45794.818749999999</v>
      </c>
      <c r="F124" s="1">
        <f t="shared" si="6"/>
        <v>45794.737152777772</v>
      </c>
      <c r="G124">
        <f t="shared" si="4"/>
        <v>4.8940972222189885</v>
      </c>
      <c r="H124">
        <v>33.799999999999997</v>
      </c>
      <c r="K124">
        <f>VLOOKUP(sampling!C124,standard_curve_plate_3!$C$2:$G$49,5,FALSE)</f>
        <v>1.5871720000000007</v>
      </c>
      <c r="M124">
        <f>VLOOKUP(C124,Sheet1!$B$3:$E$73,4,FALSE)/62*1000</f>
        <v>3.630070263247271</v>
      </c>
      <c r="N124">
        <f>VLOOKUP(C124,Sheet1!$B$3:$E$73,3,FALSE)/96*1000</f>
        <v>2597.0956641831262</v>
      </c>
    </row>
    <row r="125" spans="1:14" x14ac:dyDescent="0.2">
      <c r="A125">
        <v>31</v>
      </c>
      <c r="B125" s="2">
        <v>4</v>
      </c>
      <c r="C125" t="str">
        <f t="shared" si="5"/>
        <v>F4-31</v>
      </c>
      <c r="D125" s="1">
        <v>45794.655555555553</v>
      </c>
      <c r="E125" s="3">
        <v>45794.818749999999</v>
      </c>
      <c r="F125" s="1">
        <f t="shared" si="6"/>
        <v>45794.737152777772</v>
      </c>
      <c r="G125">
        <f t="shared" si="4"/>
        <v>4.8940972222189885</v>
      </c>
      <c r="H125">
        <v>32.4</v>
      </c>
      <c r="K125">
        <f>VLOOKUP(sampling!C125,standard_curve_plate_3!$C$2:$G$49,5,FALSE)</f>
        <v>1.119278</v>
      </c>
      <c r="M125">
        <f>VLOOKUP(C125,Sheet1!$B$3:$E$73,4,FALSE)/62*1000</f>
        <v>3.3836072595231341</v>
      </c>
      <c r="N125">
        <f>VLOOKUP(C125,Sheet1!$B$3:$E$73,3,FALSE)/96*1000</f>
        <v>2588.5239088152916</v>
      </c>
    </row>
    <row r="126" spans="1:14" x14ac:dyDescent="0.2">
      <c r="A126">
        <v>32</v>
      </c>
      <c r="B126" s="2">
        <v>1</v>
      </c>
      <c r="C126" t="str">
        <f t="shared" si="5"/>
        <v>F1-32</v>
      </c>
      <c r="D126" s="3">
        <v>45794.820138888892</v>
      </c>
      <c r="E126" s="1">
        <v>45795.363888888889</v>
      </c>
      <c r="F126" s="1">
        <f t="shared" si="6"/>
        <v>45795.092013888891</v>
      </c>
      <c r="G126">
        <f t="shared" si="4"/>
        <v>5.2586805555547471</v>
      </c>
      <c r="H126">
        <v>32.5</v>
      </c>
      <c r="K126">
        <f>VLOOKUP(sampling!C126,standard_curve_plate_3!$C$2:$G$80,5,FALSE)</f>
        <v>-0.61861399999999955</v>
      </c>
      <c r="M126">
        <f>VLOOKUP(C126,Sheet1!$B$3:$E$73,4,FALSE)/62*1000</f>
        <v>2.4163554091154325</v>
      </c>
      <c r="N126">
        <f>VLOOKUP(C126,Sheet1!$B$3:$E$73,3,FALSE)/96*1000</f>
        <v>2583.4337361537696</v>
      </c>
    </row>
    <row r="127" spans="1:14" x14ac:dyDescent="0.2">
      <c r="A127">
        <v>32</v>
      </c>
      <c r="B127" s="2">
        <v>2</v>
      </c>
      <c r="C127" t="str">
        <f t="shared" si="5"/>
        <v>F2-32</v>
      </c>
      <c r="D127" s="3">
        <v>45794.820138888892</v>
      </c>
      <c r="E127" s="1">
        <v>45795.363888888889</v>
      </c>
      <c r="F127" s="1">
        <f t="shared" si="6"/>
        <v>45795.092013888891</v>
      </c>
      <c r="G127">
        <f t="shared" si="4"/>
        <v>5.2586805555547471</v>
      </c>
      <c r="H127">
        <v>33.4</v>
      </c>
      <c r="K127">
        <f>VLOOKUP(sampling!C127,standard_curve_plate_3!$C$2:$G$80,5,FALSE)</f>
        <v>-0.68545599999999984</v>
      </c>
      <c r="M127">
        <f>VLOOKUP(C127,Sheet1!$B$3:$E$73,4,FALSE)/62*1000</f>
        <v>2.2426840939554</v>
      </c>
      <c r="N127">
        <f>VLOOKUP(C127,Sheet1!$B$3:$E$73,3,FALSE)/96*1000</f>
        <v>2574.4761329767607</v>
      </c>
    </row>
    <row r="128" spans="1:14" x14ac:dyDescent="0.2">
      <c r="A128">
        <v>32</v>
      </c>
      <c r="B128" s="2">
        <v>3</v>
      </c>
      <c r="C128" t="str">
        <f t="shared" si="5"/>
        <v>F3-32</v>
      </c>
      <c r="D128" s="3">
        <v>45794.820138888892</v>
      </c>
      <c r="E128" s="1">
        <v>45795.363888888889</v>
      </c>
      <c r="F128" s="1">
        <f t="shared" si="6"/>
        <v>45795.092013888891</v>
      </c>
      <c r="G128">
        <f t="shared" si="4"/>
        <v>5.2489583333372138</v>
      </c>
      <c r="H128">
        <v>33.9</v>
      </c>
      <c r="K128">
        <f>VLOOKUP(sampling!C128,standard_curve_plate_3!$C$2:$G$80,5,FALSE)</f>
        <v>-0.28440399999999988</v>
      </c>
      <c r="M128">
        <f>VLOOKUP(C128,Sheet1!$B$3:$E$73,4,FALSE)/62*1000</f>
        <v>2.1558218602326824</v>
      </c>
      <c r="N128">
        <f>VLOOKUP(C128,Sheet1!$B$3:$E$73,3,FALSE)/96*1000</f>
        <v>2581.6290022179855</v>
      </c>
    </row>
    <row r="129" spans="1:14" x14ac:dyDescent="0.2">
      <c r="A129">
        <v>32</v>
      </c>
      <c r="B129" s="2">
        <v>4</v>
      </c>
      <c r="C129" t="str">
        <f t="shared" si="5"/>
        <v>F4-32</v>
      </c>
      <c r="D129" s="3">
        <v>45794.820138888892</v>
      </c>
      <c r="E129" s="1">
        <v>45795.363888888889</v>
      </c>
      <c r="F129" s="1">
        <f t="shared" si="6"/>
        <v>45795.092013888891</v>
      </c>
      <c r="G129">
        <f t="shared" si="4"/>
        <v>5.2489583333372138</v>
      </c>
      <c r="H129">
        <v>32.5</v>
      </c>
      <c r="K129">
        <f>VLOOKUP(sampling!C129,standard_curve_plate_3!$C$2:$G$80,5,FALSE)</f>
        <v>-0.48492999999999942</v>
      </c>
      <c r="M129">
        <f>VLOOKUP(C129,Sheet1!$B$3:$E$73,4,FALSE)/62*1000</f>
        <v>2.5205241807487933</v>
      </c>
      <c r="N129">
        <f>VLOOKUP(C129,Sheet1!$B$3:$E$73,3,FALSE)/96*1000</f>
        <v>2606.100822021363</v>
      </c>
    </row>
    <row r="130" spans="1:14" x14ac:dyDescent="0.2">
      <c r="A130">
        <v>33</v>
      </c>
      <c r="B130" s="2">
        <v>1</v>
      </c>
      <c r="C130" t="str">
        <f t="shared" si="5"/>
        <v>F1-33</v>
      </c>
      <c r="D130" s="3">
        <v>45795.366666666669</v>
      </c>
      <c r="E130" s="1">
        <v>45795.816666666666</v>
      </c>
      <c r="F130" s="1">
        <f t="shared" si="6"/>
        <v>45795.591666666667</v>
      </c>
      <c r="G130">
        <f t="shared" ref="G130:G193" si="7" xml:space="preserve"> F130-IF(OR(B130=1,B130=2),$O$2,$O$3)</f>
        <v>5.7583333333313931</v>
      </c>
      <c r="H130">
        <v>32.299999999999997</v>
      </c>
      <c r="I130">
        <v>7.58</v>
      </c>
      <c r="J130">
        <v>1068</v>
      </c>
      <c r="K130">
        <f>VLOOKUP(sampling!C130,standard_curve_plate_3!$C$2:$G$49,5,FALSE)</f>
        <v>-0.35124600000000017</v>
      </c>
      <c r="M130">
        <f>VLOOKUP(C130,Sheet1!$B$3:$E$73,4,FALSE)/62*1000</f>
        <v>2.2573821037131854</v>
      </c>
      <c r="N130">
        <f>VLOOKUP(C130,Sheet1!$B$3:$E$73,3,FALSE)/96*1000</f>
        <v>2588.6166054319201</v>
      </c>
    </row>
    <row r="131" spans="1:14" x14ac:dyDescent="0.2">
      <c r="A131">
        <v>33</v>
      </c>
      <c r="B131" s="2">
        <v>2</v>
      </c>
      <c r="C131" t="str">
        <f t="shared" ref="C131:C194" si="8">_xlfn.CONCAT("F",B131,"-",A131)</f>
        <v>F2-33</v>
      </c>
      <c r="D131" s="3">
        <v>45795.366666666669</v>
      </c>
      <c r="E131" s="1">
        <v>45795.816666666666</v>
      </c>
      <c r="F131" s="1">
        <f t="shared" ref="F131:F194" si="9">(E131-D131)/2+D131</f>
        <v>45795.591666666667</v>
      </c>
      <c r="G131">
        <f t="shared" si="7"/>
        <v>5.7583333333313931</v>
      </c>
      <c r="H131">
        <v>32.9</v>
      </c>
      <c r="I131">
        <v>7.59</v>
      </c>
      <c r="J131">
        <v>870</v>
      </c>
      <c r="K131">
        <f>VLOOKUP(sampling!C131,standard_curve_plate_3!$C$2:$G$49,5,FALSE)</f>
        <v>-0.48492999999999942</v>
      </c>
      <c r="M131">
        <f>VLOOKUP(C131,Sheet1!$B$3:$E$73,4,FALSE)/62*1000</f>
        <v>2.597966471875484</v>
      </c>
      <c r="N131">
        <f>VLOOKUP(C131,Sheet1!$B$3:$E$73,3,FALSE)/96*1000</f>
        <v>2603.8605238164114</v>
      </c>
    </row>
    <row r="132" spans="1:14" x14ac:dyDescent="0.2">
      <c r="A132">
        <v>33</v>
      </c>
      <c r="B132" s="2">
        <v>3</v>
      </c>
      <c r="C132" t="str">
        <f t="shared" si="8"/>
        <v>F3-33</v>
      </c>
      <c r="D132" s="3">
        <v>45795.366666666669</v>
      </c>
      <c r="E132" s="1">
        <v>45795.816666666666</v>
      </c>
      <c r="F132" s="1">
        <f t="shared" si="9"/>
        <v>45795.591666666667</v>
      </c>
      <c r="G132">
        <f t="shared" si="7"/>
        <v>5.7486111111138598</v>
      </c>
      <c r="I132">
        <v>7.51</v>
      </c>
      <c r="J132">
        <v>919</v>
      </c>
      <c r="K132">
        <f>VLOOKUP(sampling!C132,standard_curve_plate_3!$C$2:$G$49,5,FALSE)</f>
        <v>-0.55177199999999971</v>
      </c>
      <c r="M132">
        <f>VLOOKUP(C132,Sheet1!$B$3:$E$73,4,FALSE)/62*1000</f>
        <v>2.1197354163913746</v>
      </c>
      <c r="N132">
        <f>VLOOKUP(C132,Sheet1!$B$3:$E$73,3,FALSE)/96*1000</f>
        <v>2585.0128679936697</v>
      </c>
    </row>
    <row r="133" spans="1:14" x14ac:dyDescent="0.2">
      <c r="A133">
        <v>33</v>
      </c>
      <c r="B133" s="2">
        <v>4</v>
      </c>
      <c r="C133" t="str">
        <f t="shared" si="8"/>
        <v>F4-33</v>
      </c>
      <c r="D133" s="3">
        <v>45795.366666666669</v>
      </c>
      <c r="E133" s="1">
        <v>45795.816666666666</v>
      </c>
      <c r="F133" s="1">
        <f t="shared" si="9"/>
        <v>45795.591666666667</v>
      </c>
      <c r="G133">
        <f t="shared" si="7"/>
        <v>5.7486111111138598</v>
      </c>
      <c r="H133">
        <v>33.700000000000003</v>
      </c>
      <c r="I133">
        <v>7.59</v>
      </c>
      <c r="J133">
        <v>910</v>
      </c>
      <c r="K133">
        <f>VLOOKUP(sampling!C133,standard_curve_plate_3!$C$2:$G$49,5,FALSE)</f>
        <v>-0.41808800000000002</v>
      </c>
      <c r="M133">
        <f>VLOOKUP(C133,Sheet1!$B$3:$E$73,4,FALSE)/62*1000</f>
        <v>2.4991583075564319</v>
      </c>
      <c r="N133">
        <f>VLOOKUP(C133,Sheet1!$B$3:$E$73,3,FALSE)/96*1000</f>
        <v>2582.79145800471</v>
      </c>
    </row>
    <row r="134" spans="1:14" x14ac:dyDescent="0.2">
      <c r="A134">
        <v>34</v>
      </c>
      <c r="B134" s="2">
        <v>1</v>
      </c>
      <c r="C134" t="str">
        <f t="shared" si="8"/>
        <v>F1-34</v>
      </c>
      <c r="D134" s="1">
        <v>45795.818055555559</v>
      </c>
      <c r="E134" s="1">
        <v>45796.382638888892</v>
      </c>
      <c r="F134" s="1">
        <f t="shared" si="9"/>
        <v>45796.100347222222</v>
      </c>
      <c r="G134">
        <f t="shared" si="7"/>
        <v>6.2670138888861402</v>
      </c>
      <c r="H134">
        <v>32.299999999999997</v>
      </c>
      <c r="J134">
        <v>914</v>
      </c>
      <c r="M134">
        <f>VLOOKUP(C134,Sheet1!$B$3:$E$73,4,FALSE)/62*1000</f>
        <v>2.512512104105884</v>
      </c>
      <c r="N134">
        <f>VLOOKUP(C134,Sheet1!$B$3:$E$73,3,FALSE)/96*1000</f>
        <v>2593.7159288437751</v>
      </c>
    </row>
    <row r="135" spans="1:14" x14ac:dyDescent="0.2">
      <c r="A135">
        <v>34</v>
      </c>
      <c r="B135" s="2">
        <v>2</v>
      </c>
      <c r="C135" t="str">
        <f t="shared" si="8"/>
        <v>F2-34</v>
      </c>
      <c r="D135" s="1">
        <v>45795.818055555559</v>
      </c>
      <c r="E135" s="1">
        <v>45796.382638888892</v>
      </c>
      <c r="F135" s="1">
        <f t="shared" si="9"/>
        <v>45796.100347222222</v>
      </c>
      <c r="G135">
        <f t="shared" si="7"/>
        <v>6.2670138888861402</v>
      </c>
      <c r="H135">
        <v>33.4</v>
      </c>
      <c r="J135">
        <v>927</v>
      </c>
      <c r="M135">
        <f>VLOOKUP(C135,Sheet1!$B$3:$E$73,4,FALSE)/62*1000</f>
        <v>2.3816268156605358</v>
      </c>
      <c r="N135">
        <f>VLOOKUP(C135,Sheet1!$B$3:$E$73,3,FALSE)/96*1000</f>
        <v>2605.2366135319248</v>
      </c>
    </row>
    <row r="136" spans="1:14" x14ac:dyDescent="0.2">
      <c r="A136">
        <v>34</v>
      </c>
      <c r="B136" s="2">
        <v>3</v>
      </c>
      <c r="C136" t="str">
        <f t="shared" si="8"/>
        <v>F3-34</v>
      </c>
      <c r="D136" s="1">
        <v>45795.818055555559</v>
      </c>
      <c r="E136" s="1">
        <v>45796.382638888892</v>
      </c>
      <c r="F136" s="1">
        <f t="shared" si="9"/>
        <v>45796.100347222222</v>
      </c>
      <c r="G136">
        <f t="shared" si="7"/>
        <v>6.2572916666686069</v>
      </c>
      <c r="H136">
        <v>33.5</v>
      </c>
      <c r="J136">
        <v>944</v>
      </c>
      <c r="M136">
        <f>VLOOKUP(C136,Sheet1!$B$3:$E$73,4,FALSE)/62*1000</f>
        <v>4.8150792030783478</v>
      </c>
      <c r="N136">
        <f>VLOOKUP(C136,Sheet1!$B$3:$E$73,3,FALSE)/96*1000</f>
        <v>2597.2658688237598</v>
      </c>
    </row>
    <row r="137" spans="1:14" x14ac:dyDescent="0.2">
      <c r="A137">
        <v>34</v>
      </c>
      <c r="B137" s="2">
        <v>4</v>
      </c>
      <c r="C137" t="str">
        <f t="shared" si="8"/>
        <v>F4-34</v>
      </c>
      <c r="D137" s="1">
        <v>45795.818055555559</v>
      </c>
      <c r="E137" s="1">
        <v>45796.382638888892</v>
      </c>
      <c r="F137" s="1">
        <f t="shared" si="9"/>
        <v>45796.100347222222</v>
      </c>
      <c r="G137">
        <f t="shared" si="7"/>
        <v>6.2572916666686069</v>
      </c>
      <c r="H137">
        <v>33.4</v>
      </c>
      <c r="J137">
        <v>1046</v>
      </c>
      <c r="M137">
        <f>VLOOKUP(C137,Sheet1!$B$3:$E$73,4,FALSE)/62*1000</f>
        <v>3.7978493895303229</v>
      </c>
      <c r="N137">
        <f>VLOOKUP(C137,Sheet1!$B$3:$E$73,3,FALSE)/96*1000</f>
        <v>2577.5008552970689</v>
      </c>
    </row>
    <row r="138" spans="1:14" x14ac:dyDescent="0.2">
      <c r="A138">
        <v>35</v>
      </c>
      <c r="B138" s="2">
        <v>1</v>
      </c>
      <c r="C138" t="str">
        <f t="shared" si="8"/>
        <v>F1-35</v>
      </c>
      <c r="D138" s="1">
        <v>45796.384027777778</v>
      </c>
      <c r="E138" s="1">
        <v>45796.420138888891</v>
      </c>
      <c r="F138" s="1">
        <f t="shared" si="9"/>
        <v>45796.402083333334</v>
      </c>
      <c r="G138">
        <f t="shared" si="7"/>
        <v>6.5687499999985448</v>
      </c>
      <c r="L138">
        <f>VLOOKUP(sampling!C138,fe_plate_1!$C$2:$G$80,5,FALSE)</f>
        <v>22.187600000000007</v>
      </c>
    </row>
    <row r="139" spans="1:14" x14ac:dyDescent="0.2">
      <c r="A139">
        <v>35</v>
      </c>
      <c r="B139" s="2">
        <v>2</v>
      </c>
      <c r="C139" t="str">
        <f t="shared" si="8"/>
        <v>F2-35</v>
      </c>
      <c r="D139" s="1">
        <v>45796.384027777778</v>
      </c>
      <c r="E139" s="1">
        <v>45796.420138888891</v>
      </c>
      <c r="F139" s="1">
        <f t="shared" si="9"/>
        <v>45796.402083333334</v>
      </c>
      <c r="G139">
        <f t="shared" si="7"/>
        <v>6.5687499999985448</v>
      </c>
      <c r="L139">
        <f>VLOOKUP(sampling!C139,fe_plate_1!$C$2:$G$80,5,FALSE)</f>
        <v>37.163000000000011</v>
      </c>
    </row>
    <row r="140" spans="1:14" x14ac:dyDescent="0.2">
      <c r="A140">
        <v>35</v>
      </c>
      <c r="B140" s="2">
        <v>3</v>
      </c>
      <c r="C140" t="str">
        <f t="shared" si="8"/>
        <v>F3-35</v>
      </c>
      <c r="D140" s="1">
        <v>45796.384027777778</v>
      </c>
      <c r="E140" s="1">
        <v>45796.420138888891</v>
      </c>
      <c r="F140" s="1">
        <f t="shared" si="9"/>
        <v>45796.402083333334</v>
      </c>
      <c r="G140">
        <f t="shared" si="7"/>
        <v>6.5590277777810115</v>
      </c>
      <c r="L140">
        <f>VLOOKUP(sampling!C140,fe_plate_1!$C$2:$G$80,5,FALSE)</f>
        <v>19.4648</v>
      </c>
    </row>
    <row r="141" spans="1:14" x14ac:dyDescent="0.2">
      <c r="A141">
        <v>35</v>
      </c>
      <c r="B141" s="2">
        <v>4</v>
      </c>
      <c r="C141" t="str">
        <f t="shared" si="8"/>
        <v>F4-35</v>
      </c>
      <c r="D141" s="1">
        <v>45796.384027777778</v>
      </c>
      <c r="E141" s="1">
        <v>45796.420138888891</v>
      </c>
      <c r="F141" s="1">
        <f t="shared" si="9"/>
        <v>45796.402083333334</v>
      </c>
      <c r="G141">
        <f t="shared" si="7"/>
        <v>6.5590277777810115</v>
      </c>
      <c r="L141">
        <f>VLOOKUP(sampling!C141,fe_plate_1!$C$2:$G$80,5,FALSE)</f>
        <v>2.7876500000000028</v>
      </c>
    </row>
    <row r="142" spans="1:14" x14ac:dyDescent="0.2">
      <c r="A142">
        <v>36</v>
      </c>
      <c r="B142" s="2">
        <v>1</v>
      </c>
      <c r="C142" t="str">
        <f t="shared" si="8"/>
        <v>F1-36</v>
      </c>
      <c r="D142" s="1">
        <v>45796.421527777777</v>
      </c>
      <c r="E142" s="1">
        <v>45796.750694444447</v>
      </c>
      <c r="F142" s="1">
        <f t="shared" si="9"/>
        <v>45796.586111111115</v>
      </c>
      <c r="G142">
        <f t="shared" si="7"/>
        <v>6.7527777777795563</v>
      </c>
      <c r="H142">
        <v>31.86</v>
      </c>
      <c r="K142">
        <f>VLOOKUP(sampling!C142,standard_curve_plate_3!$C$2:$G$49,5,FALSE)</f>
        <v>-0.48492999999999942</v>
      </c>
      <c r="M142">
        <f>VLOOKUP(C142,Sheet1!$B$3:$E$73,4,FALSE)/62*1000</f>
        <v>2.639352256373134</v>
      </c>
      <c r="N142">
        <f>VLOOKUP(C142,Sheet1!$B$3:$E$73,3,FALSE)/96*1000</f>
        <v>2607.3436461459037</v>
      </c>
    </row>
    <row r="143" spans="1:14" x14ac:dyDescent="0.2">
      <c r="A143">
        <v>36</v>
      </c>
      <c r="B143" s="2">
        <v>2</v>
      </c>
      <c r="C143" t="str">
        <f t="shared" si="8"/>
        <v>F2-36</v>
      </c>
      <c r="D143" s="1">
        <v>45796.421527777777</v>
      </c>
      <c r="E143" s="1">
        <v>45796.750694444447</v>
      </c>
      <c r="F143" s="1">
        <f t="shared" si="9"/>
        <v>45796.586111111115</v>
      </c>
      <c r="G143">
        <f t="shared" si="7"/>
        <v>6.7527777777795563</v>
      </c>
      <c r="H143">
        <v>32.83</v>
      </c>
      <c r="K143">
        <f>VLOOKUP(sampling!C143,standard_curve_plate_3!$C$2:$G$49,5,FALSE)</f>
        <v>-0.55177199999999971</v>
      </c>
      <c r="M143">
        <f>VLOOKUP(C143,Sheet1!$B$3:$E$73,4,FALSE)/62*1000</f>
        <v>2.9115969012973784</v>
      </c>
      <c r="N143">
        <f>VLOOKUP(C143,Sheet1!$B$3:$E$73,3,FALSE)/96*1000</f>
        <v>2598.2211402059411</v>
      </c>
    </row>
    <row r="144" spans="1:14" x14ac:dyDescent="0.2">
      <c r="A144">
        <v>36</v>
      </c>
      <c r="B144" s="2">
        <v>3</v>
      </c>
      <c r="C144" t="str">
        <f t="shared" si="8"/>
        <v>F3-36</v>
      </c>
      <c r="D144" s="1">
        <v>45796.421527777777</v>
      </c>
      <c r="E144" s="1">
        <v>45796.750694444447</v>
      </c>
      <c r="F144" s="1">
        <f t="shared" si="9"/>
        <v>45796.586111111115</v>
      </c>
      <c r="G144">
        <f t="shared" si="7"/>
        <v>6.7430555555620231</v>
      </c>
      <c r="H144">
        <v>33.4</v>
      </c>
      <c r="K144">
        <f>VLOOKUP(sampling!C144,standard_curve_plate_3!$C$2:$G$49,5,FALSE)</f>
        <v>-0.61861399999999955</v>
      </c>
      <c r="M144">
        <f>VLOOKUP(C144,Sheet1!$B$3:$E$73,4,FALSE)/62*1000</f>
        <v>5.5435786301314005</v>
      </c>
      <c r="N144">
        <f>VLOOKUP(C144,Sheet1!$B$3:$E$73,3,FALSE)/96*1000</f>
        <v>2600.5325896522331</v>
      </c>
    </row>
    <row r="145" spans="1:14" x14ac:dyDescent="0.2">
      <c r="A145">
        <v>36</v>
      </c>
      <c r="B145" s="2">
        <v>4</v>
      </c>
      <c r="C145" t="str">
        <f t="shared" si="8"/>
        <v>F4-36</v>
      </c>
      <c r="D145" s="1">
        <v>45796.421527777777</v>
      </c>
      <c r="E145" s="1">
        <v>45796.750694444447</v>
      </c>
      <c r="F145" s="1">
        <f t="shared" si="9"/>
        <v>45796.586111111115</v>
      </c>
      <c r="G145">
        <f t="shared" si="7"/>
        <v>6.7430555555620231</v>
      </c>
      <c r="H145">
        <v>32.130000000000003</v>
      </c>
      <c r="K145">
        <f>VLOOKUP(sampling!C145,standard_curve_plate_3!$C$2:$G$49,5,FALSE)</f>
        <v>-0.28440399999999988</v>
      </c>
      <c r="M145">
        <f>VLOOKUP(C145,Sheet1!$B$3:$E$73,4,FALSE)/62*1000</f>
        <v>3.0143105423299876</v>
      </c>
      <c r="N145">
        <f>VLOOKUP(C145,Sheet1!$B$3:$E$73,3,FALSE)/96*1000</f>
        <v>2597.8419750232874</v>
      </c>
    </row>
    <row r="146" spans="1:14" x14ac:dyDescent="0.2">
      <c r="A146">
        <v>37</v>
      </c>
      <c r="B146" s="2">
        <v>1</v>
      </c>
      <c r="C146" t="str">
        <f t="shared" si="8"/>
        <v>F1-37</v>
      </c>
      <c r="D146" s="1">
        <v>45796.752083333333</v>
      </c>
      <c r="E146" s="1">
        <v>45797.418749999997</v>
      </c>
      <c r="F146" s="1">
        <f t="shared" si="9"/>
        <v>45797.085416666669</v>
      </c>
      <c r="G146">
        <f t="shared" si="7"/>
        <v>7.2520833333328483</v>
      </c>
      <c r="M146">
        <f>VLOOKUP(C146,Sheet1!$B$3:$E$73,4,FALSE)/62*1000</f>
        <v>2.1985870202197795</v>
      </c>
      <c r="N146">
        <f>VLOOKUP(C146,Sheet1!$B$3:$E$73,3,FALSE)/96*1000</f>
        <v>2607.9316356318664</v>
      </c>
    </row>
    <row r="147" spans="1:14" x14ac:dyDescent="0.2">
      <c r="A147">
        <v>37</v>
      </c>
      <c r="B147" s="2">
        <v>2</v>
      </c>
      <c r="C147" t="str">
        <f t="shared" si="8"/>
        <v>F2-37</v>
      </c>
      <c r="D147" s="1">
        <v>45796.752083333333</v>
      </c>
      <c r="E147" s="1">
        <v>45797.418749999997</v>
      </c>
      <c r="F147" s="1">
        <f t="shared" si="9"/>
        <v>45797.085416666669</v>
      </c>
      <c r="G147">
        <f t="shared" si="7"/>
        <v>7.2520833333328483</v>
      </c>
      <c r="M147">
        <f>VLOOKUP(C147,Sheet1!$B$3:$E$73,4,FALSE)/62*1000</f>
        <v>6.7668331872256964</v>
      </c>
      <c r="N147">
        <f>VLOOKUP(C147,Sheet1!$B$3:$E$73,3,FALSE)/96*1000</f>
        <v>2591.2802053875248</v>
      </c>
    </row>
    <row r="148" spans="1:14" x14ac:dyDescent="0.2">
      <c r="A148">
        <v>37</v>
      </c>
      <c r="B148" s="2">
        <v>3</v>
      </c>
      <c r="C148" t="str">
        <f t="shared" si="8"/>
        <v>F3-37</v>
      </c>
      <c r="D148" s="1">
        <v>45796.752083333333</v>
      </c>
      <c r="E148" s="1">
        <v>45797.418749999997</v>
      </c>
      <c r="F148" s="1">
        <f t="shared" si="9"/>
        <v>45797.085416666669</v>
      </c>
      <c r="G148">
        <f t="shared" si="7"/>
        <v>7.242361111115315</v>
      </c>
      <c r="M148">
        <f>VLOOKUP(C148,Sheet1!$B$3:$E$73,4,FALSE)/62*1000</f>
        <v>3.0023063350227854</v>
      </c>
      <c r="N148">
        <f>VLOOKUP(C148,Sheet1!$B$3:$E$73,3,FALSE)/96*1000</f>
        <v>2590.4704931322599</v>
      </c>
    </row>
    <row r="149" spans="1:14" x14ac:dyDescent="0.2">
      <c r="A149">
        <v>37</v>
      </c>
      <c r="B149" s="2">
        <v>4</v>
      </c>
      <c r="C149" t="str">
        <f t="shared" si="8"/>
        <v>F4-37</v>
      </c>
      <c r="D149" s="1">
        <v>45796.752083333333</v>
      </c>
      <c r="E149" s="1">
        <v>45797.418749999997</v>
      </c>
      <c r="F149" s="1">
        <f t="shared" si="9"/>
        <v>45797.085416666669</v>
      </c>
      <c r="G149">
        <f t="shared" si="7"/>
        <v>7.242361111115315</v>
      </c>
      <c r="M149">
        <f>VLOOKUP(C149,Sheet1!$B$3:$E$73,4,FALSE)/62*1000</f>
        <v>9.5100051340464518</v>
      </c>
      <c r="N149">
        <f>VLOOKUP(C149,Sheet1!$B$3:$E$73,3,FALSE)/96*1000</f>
        <v>2570.3971920732042</v>
      </c>
    </row>
    <row r="150" spans="1:14" x14ac:dyDescent="0.2">
      <c r="A150">
        <v>38</v>
      </c>
      <c r="B150" s="2">
        <v>1</v>
      </c>
      <c r="C150" t="str">
        <f t="shared" si="8"/>
        <v>F1-38</v>
      </c>
      <c r="D150" s="1">
        <v>45797.420138888891</v>
      </c>
      <c r="E150" s="1">
        <v>45797.46875</v>
      </c>
      <c r="F150" s="1">
        <f t="shared" si="9"/>
        <v>45797.444444444445</v>
      </c>
      <c r="G150">
        <f t="shared" si="7"/>
        <v>7.6111111111094942</v>
      </c>
      <c r="L150">
        <f>VLOOKUP(sampling!C150,fe_plate_1!$C$2:$G$80,5,FALSE)</f>
        <v>17.422699999999995</v>
      </c>
    </row>
    <row r="151" spans="1:14" x14ac:dyDescent="0.2">
      <c r="A151">
        <v>38</v>
      </c>
      <c r="B151" s="2">
        <v>2</v>
      </c>
      <c r="C151" t="str">
        <f t="shared" si="8"/>
        <v>F2-38</v>
      </c>
      <c r="D151" s="1">
        <v>45797.420138888891</v>
      </c>
      <c r="E151" s="1">
        <v>45797.46875</v>
      </c>
      <c r="F151" s="1">
        <f t="shared" si="9"/>
        <v>45797.444444444445</v>
      </c>
      <c r="G151">
        <f t="shared" si="7"/>
        <v>7.6111111111094942</v>
      </c>
      <c r="L151">
        <f>VLOOKUP(sampling!C151,fe_plate_1!$C$2:$G$80,5,FALSE)</f>
        <v>37.163000000000011</v>
      </c>
    </row>
    <row r="152" spans="1:14" x14ac:dyDescent="0.2">
      <c r="A152">
        <v>38</v>
      </c>
      <c r="B152" s="2">
        <v>3</v>
      </c>
      <c r="C152" t="str">
        <f t="shared" si="8"/>
        <v>F3-38</v>
      </c>
      <c r="D152" s="1">
        <v>45797.420138888891</v>
      </c>
      <c r="E152" s="1">
        <v>45797.46875</v>
      </c>
      <c r="F152" s="1">
        <f t="shared" si="9"/>
        <v>45797.444444444445</v>
      </c>
      <c r="G152">
        <f t="shared" si="7"/>
        <v>7.601388888891961</v>
      </c>
      <c r="L152">
        <f>VLOOKUP(sampling!C152,fe_plate_1!$C$2:$G$80,5,FALSE)</f>
        <v>20.145500000000002</v>
      </c>
    </row>
    <row r="153" spans="1:14" x14ac:dyDescent="0.2">
      <c r="A153">
        <v>38</v>
      </c>
      <c r="B153" s="2">
        <v>4</v>
      </c>
      <c r="C153" t="str">
        <f t="shared" si="8"/>
        <v>F4-38</v>
      </c>
      <c r="D153" s="1">
        <v>45797.420138888891</v>
      </c>
      <c r="E153" s="1">
        <v>45797.46875</v>
      </c>
      <c r="F153" s="1">
        <f t="shared" si="9"/>
        <v>45797.444444444445</v>
      </c>
      <c r="G153">
        <f t="shared" si="7"/>
        <v>7.601388888891961</v>
      </c>
      <c r="L153">
        <f>VLOOKUP(sampling!C153,fe_plate_1!$C$2:$G$80,5,FALSE)</f>
        <v>8.5736000000000026</v>
      </c>
    </row>
    <row r="154" spans="1:14" x14ac:dyDescent="0.2">
      <c r="A154">
        <v>39</v>
      </c>
      <c r="B154" s="2">
        <v>1</v>
      </c>
      <c r="C154" t="str">
        <f t="shared" si="8"/>
        <v>F1-39</v>
      </c>
      <c r="D154" s="1">
        <v>45797.470833333333</v>
      </c>
      <c r="E154" s="1">
        <v>45797.609722222223</v>
      </c>
      <c r="F154" s="1">
        <f t="shared" si="9"/>
        <v>45797.540277777778</v>
      </c>
      <c r="G154">
        <f t="shared" si="7"/>
        <v>7.7069444444423425</v>
      </c>
      <c r="K154">
        <f>VLOOKUP(sampling!C154,standard_curve_plate_3!$C$2:$G$49,5,FALSE)</f>
        <v>-0.15071999999999974</v>
      </c>
      <c r="M154">
        <f>VLOOKUP(C154,Sheet1!$B$3:$E$73,4,FALSE)/62*1000</f>
        <v>7.3295953638102711</v>
      </c>
      <c r="N154">
        <f>VLOOKUP(C154,Sheet1!$B$3:$E$73,3,FALSE)/96*1000</f>
        <v>2587.2047416226387</v>
      </c>
    </row>
    <row r="155" spans="1:14" x14ac:dyDescent="0.2">
      <c r="A155">
        <v>39</v>
      </c>
      <c r="B155" s="2">
        <v>2</v>
      </c>
      <c r="C155" t="str">
        <f t="shared" si="8"/>
        <v>F2-39</v>
      </c>
      <c r="D155" s="1">
        <v>45797.470833333333</v>
      </c>
      <c r="E155" s="1">
        <v>45797.609722222223</v>
      </c>
      <c r="F155" s="1">
        <f t="shared" si="9"/>
        <v>45797.540277777778</v>
      </c>
      <c r="G155">
        <f t="shared" si="7"/>
        <v>7.7069444444423425</v>
      </c>
      <c r="K155">
        <f>VLOOKUP(sampling!C155,standard_curve_plate_3!$C$2:$G$49,5,FALSE)</f>
        <v>-0.48492999999999942</v>
      </c>
      <c r="M155">
        <f>VLOOKUP(C155,Sheet1!$B$3:$E$73,4,FALSE)/62*1000</f>
        <v>15.868490403414194</v>
      </c>
      <c r="N155">
        <f>VLOOKUP(C155,Sheet1!$B$3:$E$73,3,FALSE)/96*1000</f>
        <v>2593.6709232100256</v>
      </c>
    </row>
    <row r="156" spans="1:14" x14ac:dyDescent="0.2">
      <c r="A156">
        <v>39</v>
      </c>
      <c r="B156" s="2">
        <v>3</v>
      </c>
      <c r="C156" t="str">
        <f t="shared" si="8"/>
        <v>F3-39</v>
      </c>
      <c r="D156" s="1">
        <v>45797.470833333333</v>
      </c>
      <c r="E156" s="1">
        <v>45797.609722222223</v>
      </c>
      <c r="F156" s="1">
        <f t="shared" si="9"/>
        <v>45797.540277777778</v>
      </c>
      <c r="G156">
        <f t="shared" si="7"/>
        <v>7.6972222222248092</v>
      </c>
      <c r="K156">
        <f>VLOOKUP(sampling!C156,standard_curve_plate_3!$C$2:$G$49,5,FALSE)</f>
        <v>-0.48492999999999942</v>
      </c>
      <c r="M156">
        <f>VLOOKUP(C156,Sheet1!$B$3:$E$73,4,FALSE)/62*1000</f>
        <v>4.2741918552027292</v>
      </c>
      <c r="N156">
        <f>VLOOKUP(C156,Sheet1!$B$3:$E$73,3,FALSE)/96*1000</f>
        <v>2590.908105181903</v>
      </c>
    </row>
    <row r="157" spans="1:14" x14ac:dyDescent="0.2">
      <c r="A157">
        <v>39</v>
      </c>
      <c r="B157" s="2">
        <v>4</v>
      </c>
      <c r="C157" t="str">
        <f t="shared" si="8"/>
        <v>F4-39</v>
      </c>
      <c r="D157" s="1">
        <v>45797.470833333333</v>
      </c>
      <c r="E157" s="1">
        <v>45797.609722222223</v>
      </c>
      <c r="F157" s="1">
        <f t="shared" si="9"/>
        <v>45797.540277777778</v>
      </c>
      <c r="G157">
        <f t="shared" si="7"/>
        <v>7.6972222222248092</v>
      </c>
      <c r="K157">
        <f>VLOOKUP(sampling!C157,standard_curve_plate_3!$C$2:$G$49,5,FALSE)</f>
        <v>-0.75229799999999969</v>
      </c>
      <c r="M157">
        <f>VLOOKUP(C157,Sheet1!$B$3:$E$73,4,FALSE)/62*1000</f>
        <v>3.9535846801750436</v>
      </c>
      <c r="N157">
        <f>VLOOKUP(C157,Sheet1!$B$3:$E$73,3,FALSE)/96*1000</f>
        <v>2582.3372662584306</v>
      </c>
    </row>
    <row r="158" spans="1:14" x14ac:dyDescent="0.2">
      <c r="A158">
        <v>40</v>
      </c>
      <c r="B158" s="2">
        <v>1</v>
      </c>
      <c r="C158" t="str">
        <f t="shared" si="8"/>
        <v>F1-40</v>
      </c>
      <c r="D158" s="1">
        <v>45797.612500000003</v>
      </c>
      <c r="E158" s="1">
        <v>45797.738888888889</v>
      </c>
      <c r="F158" s="1">
        <f>(E158-D158)/2+D158</f>
        <v>45797.67569444445</v>
      </c>
      <c r="G158">
        <f t="shared" si="7"/>
        <v>7.8423611111138598</v>
      </c>
      <c r="H158">
        <v>31.6</v>
      </c>
      <c r="I158">
        <v>7.63</v>
      </c>
      <c r="J158">
        <v>1083</v>
      </c>
    </row>
    <row r="159" spans="1:14" x14ac:dyDescent="0.2">
      <c r="A159">
        <v>40</v>
      </c>
      <c r="B159" s="2">
        <v>2</v>
      </c>
      <c r="C159" t="str">
        <f t="shared" si="8"/>
        <v>F2-40</v>
      </c>
      <c r="D159" s="1">
        <v>45797.612500000003</v>
      </c>
      <c r="E159" s="1">
        <v>45797.738888888889</v>
      </c>
      <c r="F159" s="1">
        <f>(E159-D159)/2+D159</f>
        <v>45797.67569444445</v>
      </c>
      <c r="G159">
        <f t="shared" si="7"/>
        <v>7.8423611111138598</v>
      </c>
      <c r="H159">
        <v>32.799999999999997</v>
      </c>
      <c r="I159">
        <v>7.55</v>
      </c>
      <c r="J159">
        <v>1072</v>
      </c>
    </row>
    <row r="160" spans="1:14" x14ac:dyDescent="0.2">
      <c r="A160">
        <v>40</v>
      </c>
      <c r="B160" s="2">
        <v>3</v>
      </c>
      <c r="C160" t="str">
        <f t="shared" si="8"/>
        <v>F3-40</v>
      </c>
      <c r="D160" s="1">
        <v>45797.612500000003</v>
      </c>
      <c r="E160" s="1">
        <v>45797.738888888889</v>
      </c>
      <c r="F160" s="1">
        <f>(E160-D160)/2+D160</f>
        <v>45797.67569444445</v>
      </c>
      <c r="G160">
        <f t="shared" si="7"/>
        <v>7.8326388888963265</v>
      </c>
      <c r="H160">
        <v>32.700000000000003</v>
      </c>
      <c r="I160">
        <v>7.4</v>
      </c>
      <c r="J160">
        <v>1105</v>
      </c>
    </row>
    <row r="161" spans="1:14" x14ac:dyDescent="0.2">
      <c r="A161">
        <v>40</v>
      </c>
      <c r="B161" s="2">
        <v>4</v>
      </c>
      <c r="C161" t="str">
        <f t="shared" si="8"/>
        <v>F4-40</v>
      </c>
      <c r="D161" s="1">
        <v>45797.612500000003</v>
      </c>
      <c r="E161" s="1">
        <v>45797.738888888889</v>
      </c>
      <c r="F161" s="1">
        <f>(E161-D161)/2+D161</f>
        <v>45797.67569444445</v>
      </c>
      <c r="G161">
        <f t="shared" si="7"/>
        <v>7.8326388888963265</v>
      </c>
      <c r="H161">
        <v>31.6</v>
      </c>
      <c r="I161">
        <v>7.57</v>
      </c>
      <c r="J161">
        <v>1121</v>
      </c>
    </row>
    <row r="162" spans="1:14" x14ac:dyDescent="0.2">
      <c r="A162">
        <v>41</v>
      </c>
      <c r="B162" s="2">
        <v>1</v>
      </c>
      <c r="C162" t="str">
        <f t="shared" si="8"/>
        <v>F1-41</v>
      </c>
      <c r="D162" s="1">
        <v>45797.740277777775</v>
      </c>
      <c r="E162" s="1">
        <v>45798.357638888891</v>
      </c>
      <c r="F162" s="1">
        <f>(E162-D162)/2+D162</f>
        <v>45798.048958333333</v>
      </c>
      <c r="G162">
        <f t="shared" si="7"/>
        <v>8.2156249999970896</v>
      </c>
      <c r="M162">
        <f>VLOOKUP(C162,Sheet1!$B$3:$E$73,4,FALSE)/62*1000</f>
        <v>5.7530036278175993</v>
      </c>
      <c r="N162">
        <f>VLOOKUP(C162,Sheet1!$B$3:$E$73,3,FALSE)/96*1000</f>
        <v>2598.9816876085488</v>
      </c>
    </row>
    <row r="163" spans="1:14" x14ac:dyDescent="0.2">
      <c r="A163">
        <v>41</v>
      </c>
      <c r="B163" s="2">
        <v>2</v>
      </c>
      <c r="C163" t="str">
        <f t="shared" si="8"/>
        <v>F2-41</v>
      </c>
      <c r="D163" s="1">
        <v>45797.740277777775</v>
      </c>
      <c r="E163" s="1">
        <v>45798.357638888891</v>
      </c>
      <c r="F163" s="1">
        <f t="shared" si="9"/>
        <v>45798.048958333333</v>
      </c>
      <c r="G163">
        <f t="shared" si="7"/>
        <v>8.2156249999970896</v>
      </c>
      <c r="M163">
        <f>VLOOKUP(C163,Sheet1!$B$3:$E$73,4,FALSE)/62*1000</f>
        <v>2.6246674392851608</v>
      </c>
      <c r="N163">
        <f>VLOOKUP(C163,Sheet1!$B$3:$E$73,3,FALSE)/96*1000</f>
        <v>2584.9932573639335</v>
      </c>
    </row>
    <row r="164" spans="1:14" x14ac:dyDescent="0.2">
      <c r="A164">
        <v>41</v>
      </c>
      <c r="B164" s="2">
        <v>3</v>
      </c>
      <c r="C164" t="str">
        <f t="shared" si="8"/>
        <v>F3-41</v>
      </c>
      <c r="D164" s="1">
        <v>45797.740277777775</v>
      </c>
      <c r="E164" s="1">
        <v>45798.357638888891</v>
      </c>
      <c r="F164" s="1">
        <f t="shared" si="9"/>
        <v>45798.048958333333</v>
      </c>
      <c r="G164">
        <f t="shared" si="7"/>
        <v>8.2059027777795563</v>
      </c>
      <c r="M164">
        <f>VLOOKUP(C164,Sheet1!$B$3:$E$73,4,FALSE)/62*1000</f>
        <v>2.320176975154761</v>
      </c>
      <c r="N164">
        <f>VLOOKUP(C164,Sheet1!$B$3:$E$73,3,FALSE)/96*1000</f>
        <v>2592.1799161623817</v>
      </c>
    </row>
    <row r="165" spans="1:14" x14ac:dyDescent="0.2">
      <c r="A165">
        <v>41</v>
      </c>
      <c r="B165" s="2">
        <v>4</v>
      </c>
      <c r="C165" t="str">
        <f t="shared" si="8"/>
        <v>F4-41</v>
      </c>
      <c r="D165" s="1">
        <v>45797.740277777775</v>
      </c>
      <c r="E165" s="1">
        <v>45798.357638888891</v>
      </c>
      <c r="F165" s="1">
        <f t="shared" si="9"/>
        <v>45798.048958333333</v>
      </c>
      <c r="G165">
        <f t="shared" si="7"/>
        <v>8.2059027777795563</v>
      </c>
      <c r="M165">
        <f>VLOOKUP(C165,Sheet1!$B$3:$E$400,4,FALSE)/62*1000</f>
        <v>2.4991583075564319</v>
      </c>
      <c r="N165">
        <f>VLOOKUP(C165,Sheet1!$B$3:$E$400,3,FALSE)/96*1000</f>
        <v>2592.8394239710155</v>
      </c>
    </row>
    <row r="166" spans="1:14" x14ac:dyDescent="0.2">
      <c r="A166">
        <v>42</v>
      </c>
      <c r="B166" s="2">
        <v>1</v>
      </c>
      <c r="C166" t="str">
        <f t="shared" si="8"/>
        <v>F1-42</v>
      </c>
      <c r="D166" s="1">
        <v>45798.36041666667</v>
      </c>
      <c r="E166" s="1">
        <v>45798.503472222219</v>
      </c>
      <c r="F166" s="1">
        <f t="shared" si="9"/>
        <v>45798.431944444441</v>
      </c>
      <c r="G166">
        <f t="shared" si="7"/>
        <v>8.5986111111051287</v>
      </c>
    </row>
    <row r="167" spans="1:14" x14ac:dyDescent="0.2">
      <c r="A167">
        <v>42</v>
      </c>
      <c r="B167" s="2">
        <v>2</v>
      </c>
      <c r="C167" t="str">
        <f t="shared" si="8"/>
        <v>F2-42</v>
      </c>
      <c r="D167" s="1">
        <v>45798.36041666667</v>
      </c>
      <c r="E167" s="1">
        <v>45798.503472222219</v>
      </c>
      <c r="F167" s="1">
        <f t="shared" si="9"/>
        <v>45798.431944444441</v>
      </c>
      <c r="G167">
        <f t="shared" si="7"/>
        <v>8.5986111111051287</v>
      </c>
    </row>
    <row r="168" spans="1:14" x14ac:dyDescent="0.2">
      <c r="A168">
        <v>42</v>
      </c>
      <c r="B168" s="2">
        <v>3</v>
      </c>
      <c r="C168" t="str">
        <f t="shared" si="8"/>
        <v>F3-42</v>
      </c>
      <c r="D168" s="1">
        <v>45798.36041666667</v>
      </c>
      <c r="E168" s="1">
        <v>45798.503472222219</v>
      </c>
      <c r="F168" s="1">
        <f t="shared" si="9"/>
        <v>45798.431944444441</v>
      </c>
      <c r="G168">
        <f t="shared" si="7"/>
        <v>8.5888888888875954</v>
      </c>
    </row>
    <row r="169" spans="1:14" x14ac:dyDescent="0.2">
      <c r="A169">
        <v>42</v>
      </c>
      <c r="B169" s="2">
        <v>4</v>
      </c>
      <c r="C169" t="str">
        <f t="shared" si="8"/>
        <v>F4-42</v>
      </c>
      <c r="D169" s="1">
        <v>45798.36041666667</v>
      </c>
      <c r="E169" s="1">
        <v>45798.503472222219</v>
      </c>
      <c r="F169" s="1">
        <f t="shared" si="9"/>
        <v>45798.431944444441</v>
      </c>
      <c r="G169">
        <f t="shared" si="7"/>
        <v>8.5888888888875954</v>
      </c>
    </row>
    <row r="170" spans="1:14" x14ac:dyDescent="0.2">
      <c r="A170">
        <v>43</v>
      </c>
      <c r="B170" s="2">
        <v>1</v>
      </c>
      <c r="C170" t="str">
        <f t="shared" si="8"/>
        <v>F1-43</v>
      </c>
      <c r="D170" s="1">
        <v>45798.503472222219</v>
      </c>
      <c r="E170" s="1">
        <v>45798.559027777781</v>
      </c>
      <c r="F170" s="1">
        <f t="shared" si="9"/>
        <v>45798.53125</v>
      </c>
      <c r="G170">
        <f t="shared" si="7"/>
        <v>8.6979166666642413</v>
      </c>
      <c r="L170">
        <f>VLOOKUP(sampling!C170,fe_plate_1!$C$2:$G$80,5,FALSE)</f>
        <v>29.675300000000004</v>
      </c>
    </row>
    <row r="171" spans="1:14" x14ac:dyDescent="0.2">
      <c r="A171">
        <v>43</v>
      </c>
      <c r="B171" s="2">
        <v>2</v>
      </c>
      <c r="C171" t="str">
        <f t="shared" si="8"/>
        <v>F2-43</v>
      </c>
      <c r="D171" s="1">
        <v>45798.503472222219</v>
      </c>
      <c r="E171" s="1">
        <v>45798.559027777781</v>
      </c>
      <c r="F171" s="1">
        <f t="shared" si="9"/>
        <v>45798.53125</v>
      </c>
      <c r="G171">
        <f t="shared" si="7"/>
        <v>8.6979166666642413</v>
      </c>
    </row>
    <row r="172" spans="1:14" x14ac:dyDescent="0.2">
      <c r="A172">
        <v>43</v>
      </c>
      <c r="B172" s="2">
        <v>3</v>
      </c>
      <c r="C172" t="str">
        <f t="shared" si="8"/>
        <v>F3-43</v>
      </c>
      <c r="D172" s="1">
        <v>45798.503472222219</v>
      </c>
      <c r="E172" s="1">
        <v>45798.559027777781</v>
      </c>
      <c r="F172" s="1">
        <f t="shared" si="9"/>
        <v>45798.53125</v>
      </c>
      <c r="G172">
        <f t="shared" si="7"/>
        <v>8.6881944444467081</v>
      </c>
      <c r="L172">
        <f>VLOOKUP(sampling!C172,fe_plate_1!$C$2:$G$80,5,FALSE)</f>
        <v>31.717400000000001</v>
      </c>
    </row>
    <row r="173" spans="1:14" x14ac:dyDescent="0.2">
      <c r="A173">
        <v>43</v>
      </c>
      <c r="B173" s="2">
        <v>4</v>
      </c>
      <c r="C173" t="str">
        <f t="shared" si="8"/>
        <v>F4-43</v>
      </c>
      <c r="D173" s="1">
        <v>45798.503472222219</v>
      </c>
      <c r="E173" s="1">
        <v>45798.559027777781</v>
      </c>
      <c r="F173" s="1">
        <f t="shared" si="9"/>
        <v>45798.53125</v>
      </c>
      <c r="G173">
        <f t="shared" si="7"/>
        <v>8.6881944444467081</v>
      </c>
      <c r="L173">
        <f>VLOOKUP(sampling!C173,fe_plate_1!$C$2:$G$80,5,FALSE)</f>
        <v>7.8929000000000009</v>
      </c>
    </row>
    <row r="174" spans="1:14" x14ac:dyDescent="0.2">
      <c r="A174">
        <v>44</v>
      </c>
      <c r="B174" s="2">
        <v>1</v>
      </c>
      <c r="C174" t="str">
        <f t="shared" si="8"/>
        <v>F1-44</v>
      </c>
      <c r="D174" s="1">
        <v>45798.559027777781</v>
      </c>
      <c r="E174" s="1">
        <v>45798.791666666664</v>
      </c>
      <c r="F174" s="1">
        <f t="shared" si="9"/>
        <v>45798.675347222219</v>
      </c>
      <c r="G174">
        <f t="shared" si="7"/>
        <v>8.8420138888832298</v>
      </c>
      <c r="K174">
        <f>VLOOKUP(sampling!C174,standard_curve_plate_3!$C$2:$G$49,5,FALSE)</f>
        <v>0.18348999999999993</v>
      </c>
      <c r="M174">
        <f>VLOOKUP(C174,Sheet1!$B$3:$E$400,4,FALSE)/62*1000</f>
        <v>2.2560459419753034</v>
      </c>
      <c r="N174">
        <f>VLOOKUP(C174,Sheet1!$B$3:$E$400,3,FALSE)/96*1000</f>
        <v>2595.432789510895</v>
      </c>
    </row>
    <row r="175" spans="1:14" x14ac:dyDescent="0.2">
      <c r="A175">
        <v>44</v>
      </c>
      <c r="B175" s="2">
        <v>2</v>
      </c>
      <c r="C175" t="str">
        <f t="shared" si="8"/>
        <v>F2-44</v>
      </c>
      <c r="D175" s="1">
        <v>45798.559027777781</v>
      </c>
      <c r="E175" s="1">
        <v>45798.791666666664</v>
      </c>
      <c r="F175" s="1">
        <f t="shared" si="9"/>
        <v>45798.675347222219</v>
      </c>
      <c r="G175">
        <f t="shared" si="7"/>
        <v>8.8420138888832298</v>
      </c>
      <c r="K175">
        <f>VLOOKUP(sampling!C175,standard_curve_plate_3!$C$2:$G$49,5,FALSE)</f>
        <v>-0.48492999999999942</v>
      </c>
      <c r="M175">
        <f>VLOOKUP(C175,Sheet1!$B$3:$E$400,4,FALSE)/62*1000</f>
        <v>2.2132865522086966</v>
      </c>
      <c r="N175">
        <f>VLOOKUP(C175,Sheet1!$B$3:$E$400,3,FALSE)/96*1000</f>
        <v>2633.7492929260411</v>
      </c>
    </row>
    <row r="176" spans="1:14" x14ac:dyDescent="0.2">
      <c r="A176">
        <v>44</v>
      </c>
      <c r="B176" s="2">
        <v>3</v>
      </c>
      <c r="C176" t="str">
        <f t="shared" si="8"/>
        <v>F3-44</v>
      </c>
      <c r="D176" s="1">
        <v>45798.559027777781</v>
      </c>
      <c r="E176" s="1">
        <v>45798.791666666664</v>
      </c>
      <c r="F176" s="1">
        <f t="shared" si="9"/>
        <v>45798.675347222219</v>
      </c>
      <c r="G176">
        <f t="shared" si="7"/>
        <v>8.8322916666656965</v>
      </c>
      <c r="K176">
        <f>VLOOKUP(sampling!C176,standard_curve_plate_3!$C$2:$G$49,5,FALSE)</f>
        <v>-1.7035999999999607E-2</v>
      </c>
      <c r="M176">
        <f>VLOOKUP(C176,Sheet1!$B$3:$E$400,4,FALSE)/62*1000</f>
        <v>1.8269213011753018</v>
      </c>
      <c r="N176">
        <f>VLOOKUP(C176,Sheet1!$B$3:$E$400,3,FALSE)/96*1000</f>
        <v>2609.8229437625782</v>
      </c>
    </row>
    <row r="177" spans="1:14" x14ac:dyDescent="0.2">
      <c r="A177">
        <v>44</v>
      </c>
      <c r="B177" s="2">
        <v>4</v>
      </c>
      <c r="C177" t="str">
        <f t="shared" si="8"/>
        <v>F4-44</v>
      </c>
      <c r="D177" s="1">
        <v>45798.559027777781</v>
      </c>
      <c r="E177" s="1">
        <v>45798.791666666664</v>
      </c>
      <c r="F177" s="1">
        <f t="shared" si="9"/>
        <v>45798.675347222219</v>
      </c>
      <c r="G177">
        <f t="shared" si="7"/>
        <v>8.8322916666656965</v>
      </c>
      <c r="K177">
        <f>VLOOKUP(sampling!C177,standard_curve_plate_3!$C$2:$G$49,5,FALSE)</f>
        <v>-0.68545599999999984</v>
      </c>
      <c r="M177">
        <f>VLOOKUP(C177,Sheet1!$B$3:$E$400,4,FALSE)/62*1000</f>
        <v>2.9132221688910516</v>
      </c>
      <c r="N177">
        <f>VLOOKUP(C177,Sheet1!$B$3:$E$400,3,FALSE)/96*1000</f>
        <v>2618.0383710692199</v>
      </c>
    </row>
    <row r="178" spans="1:14" x14ac:dyDescent="0.2">
      <c r="A178">
        <v>45</v>
      </c>
      <c r="B178" s="2">
        <v>1</v>
      </c>
      <c r="C178" t="str">
        <f t="shared" si="8"/>
        <v>F1-45</v>
      </c>
      <c r="D178" s="1">
        <v>45798.822916666664</v>
      </c>
      <c r="E178" s="1">
        <v>45799.377083333333</v>
      </c>
      <c r="F178" s="1">
        <f t="shared" si="9"/>
        <v>45799.1</v>
      </c>
      <c r="G178">
        <f t="shared" si="7"/>
        <v>9.2666666666627862</v>
      </c>
      <c r="H178">
        <v>31.2</v>
      </c>
      <c r="M178">
        <f>VLOOKUP(C178,Sheet1!$B$3:$E$400,4,FALSE)/62*1000</f>
        <v>2.2199679899192373</v>
      </c>
      <c r="N178">
        <f>VLOOKUP(C178,Sheet1!$B$3:$E$400,3,FALSE)/96*1000</f>
        <v>2596.0142687393072</v>
      </c>
    </row>
    <row r="179" spans="1:14" x14ac:dyDescent="0.2">
      <c r="A179">
        <v>45</v>
      </c>
      <c r="B179" s="2">
        <v>2</v>
      </c>
      <c r="C179" t="str">
        <f t="shared" si="8"/>
        <v>F2-45</v>
      </c>
      <c r="D179" s="1">
        <v>45798.822916666664</v>
      </c>
      <c r="E179" s="1">
        <v>45799.377083333333</v>
      </c>
      <c r="F179" s="1">
        <f t="shared" si="9"/>
        <v>45799.1</v>
      </c>
      <c r="G179">
        <f t="shared" si="7"/>
        <v>9.2666666666627862</v>
      </c>
      <c r="H179">
        <v>32.200000000000003</v>
      </c>
      <c r="M179">
        <f>VLOOKUP(C179,Sheet1!$B$3:$E$400,4,FALSE)/62*1000</f>
        <v>2.2159591398733354</v>
      </c>
      <c r="N179">
        <f>VLOOKUP(C179,Sheet1!$B$3:$E$400,3,FALSE)/96*1000</f>
        <v>2599.7796455056814</v>
      </c>
    </row>
    <row r="180" spans="1:14" x14ac:dyDescent="0.2">
      <c r="A180">
        <v>45</v>
      </c>
      <c r="B180" s="2">
        <v>3</v>
      </c>
      <c r="C180" t="str">
        <f t="shared" si="8"/>
        <v>F3-45</v>
      </c>
      <c r="D180" s="1">
        <v>45798.822916666664</v>
      </c>
      <c r="E180" s="1">
        <v>45799.377083333333</v>
      </c>
      <c r="F180" s="1">
        <f t="shared" si="9"/>
        <v>45799.1</v>
      </c>
      <c r="G180">
        <f t="shared" si="7"/>
        <v>9.2569444444452529</v>
      </c>
      <c r="H180">
        <v>32.6</v>
      </c>
      <c r="M180">
        <f>VLOOKUP(C180,Sheet1!$B$3:$E$400,4,FALSE)/62*1000</f>
        <v>2.2413478860893017</v>
      </c>
      <c r="N180">
        <f>VLOOKUP(C180,Sheet1!$B$3:$E$400,3,FALSE)/96*1000</f>
        <v>2606.4727823550188</v>
      </c>
    </row>
    <row r="181" spans="1:14" x14ac:dyDescent="0.2">
      <c r="A181">
        <v>45</v>
      </c>
      <c r="B181" s="2">
        <v>4</v>
      </c>
      <c r="C181" t="str">
        <f t="shared" si="8"/>
        <v>F4-45</v>
      </c>
      <c r="D181" s="1">
        <v>45798.822916666664</v>
      </c>
      <c r="E181" s="1">
        <v>45799.377083333333</v>
      </c>
      <c r="F181" s="1">
        <f t="shared" si="9"/>
        <v>45799.1</v>
      </c>
      <c r="G181">
        <f t="shared" si="7"/>
        <v>9.2569444444452529</v>
      </c>
      <c r="H181">
        <v>31.5</v>
      </c>
      <c r="M181">
        <f>VLOOKUP(C181,Sheet1!$B$3:$E$400,4,FALSE)/62*1000</f>
        <v>3.4049286483412509</v>
      </c>
      <c r="N181">
        <f>VLOOKUP(C181,Sheet1!$B$3:$E$400,3,FALSE)/96*1000</f>
        <v>2629.7920847530577</v>
      </c>
    </row>
    <row r="182" spans="1:14" x14ac:dyDescent="0.2">
      <c r="A182">
        <v>46</v>
      </c>
      <c r="B182" s="2">
        <v>1</v>
      </c>
      <c r="C182" t="str">
        <f t="shared" si="8"/>
        <v>F1-46</v>
      </c>
      <c r="D182" s="1">
        <v>45799.379166666666</v>
      </c>
      <c r="E182" s="1">
        <v>45799.473611111112</v>
      </c>
      <c r="F182" s="1">
        <f t="shared" si="9"/>
        <v>45799.426388888889</v>
      </c>
      <c r="G182">
        <f t="shared" si="7"/>
        <v>9.5930555555532919</v>
      </c>
    </row>
    <row r="183" spans="1:14" x14ac:dyDescent="0.2">
      <c r="A183">
        <v>46</v>
      </c>
      <c r="B183" s="2">
        <v>2</v>
      </c>
      <c r="C183" t="str">
        <f t="shared" si="8"/>
        <v>F2-46</v>
      </c>
      <c r="D183" s="1">
        <v>45799.379166666666</v>
      </c>
      <c r="E183" s="1">
        <v>45799.473611111112</v>
      </c>
      <c r="F183" s="1">
        <f t="shared" si="9"/>
        <v>45799.426388888889</v>
      </c>
      <c r="G183">
        <f t="shared" si="7"/>
        <v>9.5930555555532919</v>
      </c>
    </row>
    <row r="184" spans="1:14" x14ac:dyDescent="0.2">
      <c r="A184">
        <v>46</v>
      </c>
      <c r="B184" s="2">
        <v>3</v>
      </c>
      <c r="C184" t="str">
        <f t="shared" si="8"/>
        <v>F3-46</v>
      </c>
      <c r="D184" s="1">
        <v>45799.379166666666</v>
      </c>
      <c r="E184" s="1">
        <v>45799.473611111112</v>
      </c>
      <c r="F184" s="1">
        <f t="shared" si="9"/>
        <v>45799.426388888889</v>
      </c>
      <c r="G184">
        <f t="shared" si="7"/>
        <v>9.5833333333357587</v>
      </c>
    </row>
    <row r="185" spans="1:14" x14ac:dyDescent="0.2">
      <c r="A185">
        <v>46</v>
      </c>
      <c r="B185" s="2">
        <v>4</v>
      </c>
      <c r="C185" t="str">
        <f t="shared" si="8"/>
        <v>F4-46</v>
      </c>
      <c r="D185" s="1">
        <v>45799.379166666666</v>
      </c>
      <c r="E185" s="1">
        <v>45799.473611111112</v>
      </c>
      <c r="F185" s="1">
        <f t="shared" si="9"/>
        <v>45799.426388888889</v>
      </c>
      <c r="G185">
        <f t="shared" si="7"/>
        <v>9.5833333333357587</v>
      </c>
    </row>
    <row r="186" spans="1:14" x14ac:dyDescent="0.2">
      <c r="A186">
        <v>47</v>
      </c>
      <c r="B186" s="2">
        <v>1</v>
      </c>
      <c r="C186" t="str">
        <f t="shared" si="8"/>
        <v>F1-47</v>
      </c>
      <c r="D186" s="1">
        <v>45799.474999999999</v>
      </c>
      <c r="E186" s="1">
        <v>45799.578472222223</v>
      </c>
      <c r="F186" s="1">
        <f t="shared" si="9"/>
        <v>45799.526736111111</v>
      </c>
      <c r="G186">
        <f t="shared" si="7"/>
        <v>9.6934027777751908</v>
      </c>
      <c r="L186">
        <f>VLOOKUP(sampling!C186,fe_plate_1!$C$2:$G$80,5,FALSE)</f>
        <v>19.4648</v>
      </c>
    </row>
    <row r="187" spans="1:14" x14ac:dyDescent="0.2">
      <c r="A187">
        <v>47</v>
      </c>
      <c r="B187" s="2">
        <v>2</v>
      </c>
      <c r="C187" t="str">
        <f t="shared" si="8"/>
        <v>F2-47</v>
      </c>
      <c r="D187" s="1">
        <v>45799.474999999999</v>
      </c>
      <c r="E187" s="1">
        <v>45799.578472222223</v>
      </c>
      <c r="F187" s="1">
        <f t="shared" si="9"/>
        <v>45799.526736111111</v>
      </c>
      <c r="G187">
        <f t="shared" si="7"/>
        <v>9.6934027777751908</v>
      </c>
      <c r="L187">
        <f>VLOOKUP(sampling!C187,fe_plate_1!$C$2:$G$80,5,FALSE)</f>
        <v>46.692800000000005</v>
      </c>
    </row>
    <row r="188" spans="1:14" x14ac:dyDescent="0.2">
      <c r="A188">
        <v>47</v>
      </c>
      <c r="B188" s="2">
        <v>3</v>
      </c>
      <c r="C188" t="str">
        <f t="shared" si="8"/>
        <v>F3-47</v>
      </c>
      <c r="D188" s="1">
        <v>45799.474999999999</v>
      </c>
      <c r="E188" s="1">
        <v>45799.578472222223</v>
      </c>
      <c r="F188" s="1">
        <f t="shared" si="9"/>
        <v>45799.526736111111</v>
      </c>
      <c r="G188">
        <f t="shared" si="7"/>
        <v>9.6836805555576575</v>
      </c>
      <c r="L188">
        <f>VLOOKUP(sampling!C188,fe_plate_1!$C$2:$G$80,5,FALSE)</f>
        <v>27.633199999999999</v>
      </c>
    </row>
    <row r="189" spans="1:14" x14ac:dyDescent="0.2">
      <c r="A189">
        <v>47</v>
      </c>
      <c r="B189" s="2">
        <v>4</v>
      </c>
      <c r="C189" t="str">
        <f t="shared" si="8"/>
        <v>F4-47</v>
      </c>
      <c r="D189" s="1">
        <v>45799.474999999999</v>
      </c>
      <c r="E189" s="1">
        <v>45799.578472222223</v>
      </c>
      <c r="F189" s="1">
        <f t="shared" si="9"/>
        <v>45799.526736111111</v>
      </c>
      <c r="G189">
        <f t="shared" si="7"/>
        <v>9.6836805555576575</v>
      </c>
      <c r="L189">
        <f>VLOOKUP(sampling!C189,fe_plate_1!$C$2:$G$80,5,FALSE)</f>
        <v>5.8508000000000031</v>
      </c>
    </row>
    <row r="190" spans="1:14" x14ac:dyDescent="0.2">
      <c r="A190">
        <v>48</v>
      </c>
      <c r="B190" s="2">
        <v>1</v>
      </c>
      <c r="C190" t="str">
        <f t="shared" si="8"/>
        <v>F1-48</v>
      </c>
      <c r="D190" s="1">
        <v>45799.583333333336</v>
      </c>
      <c r="E190" s="1">
        <v>45799.725694444445</v>
      </c>
      <c r="F190" s="1">
        <f t="shared" si="9"/>
        <v>45799.654513888891</v>
      </c>
      <c r="G190">
        <f t="shared" si="7"/>
        <v>9.8211805555547471</v>
      </c>
      <c r="H190">
        <v>31.2</v>
      </c>
      <c r="I190">
        <v>7.51</v>
      </c>
      <c r="J190">
        <v>1032</v>
      </c>
      <c r="M190">
        <f>VLOOKUP(C190,Sheet1!$B$3:$E$400,4,FALSE)/62*1000</f>
        <v>1.9766961129667335</v>
      </c>
      <c r="N190">
        <f>VLOOKUP(C190,Sheet1!$B$3:$E$400,3,FALSE)/96*1000</f>
        <v>2584.094723764415</v>
      </c>
    </row>
    <row r="191" spans="1:14" x14ac:dyDescent="0.2">
      <c r="A191">
        <v>48</v>
      </c>
      <c r="B191" s="2">
        <v>2</v>
      </c>
      <c r="C191" t="str">
        <f t="shared" si="8"/>
        <v>F2-48</v>
      </c>
      <c r="D191" s="1">
        <v>45799.583333333336</v>
      </c>
      <c r="E191" s="1">
        <v>45799.725694444445</v>
      </c>
      <c r="F191" s="1">
        <f t="shared" si="9"/>
        <v>45799.654513888891</v>
      </c>
      <c r="G191">
        <f t="shared" si="7"/>
        <v>9.8211805555547471</v>
      </c>
      <c r="H191">
        <v>32.1</v>
      </c>
      <c r="I191">
        <v>7.53</v>
      </c>
      <c r="J191">
        <v>1010</v>
      </c>
      <c r="M191">
        <f>VLOOKUP(C191,Sheet1!$B$3:$E$400,4,FALSE)/62*1000</f>
        <v>1.8844303517213352</v>
      </c>
      <c r="N191">
        <f>VLOOKUP(C191,Sheet1!$B$3:$E$400,3,FALSE)/96*1000</f>
        <v>2591.0502612336286</v>
      </c>
    </row>
    <row r="192" spans="1:14" x14ac:dyDescent="0.2">
      <c r="A192">
        <v>48</v>
      </c>
      <c r="B192" s="2">
        <v>3</v>
      </c>
      <c r="C192" t="str">
        <f t="shared" si="8"/>
        <v>F3-48</v>
      </c>
      <c r="D192" s="1">
        <v>45799.583333333336</v>
      </c>
      <c r="E192" s="1">
        <v>45799.725694444445</v>
      </c>
      <c r="F192" s="1">
        <f t="shared" si="9"/>
        <v>45799.654513888891</v>
      </c>
      <c r="G192">
        <f t="shared" si="7"/>
        <v>9.8114583333372138</v>
      </c>
      <c r="H192">
        <v>32.5</v>
      </c>
      <c r="I192">
        <v>7.47</v>
      </c>
      <c r="J192">
        <v>1093</v>
      </c>
      <c r="M192">
        <f>VLOOKUP(C192,Sheet1!$B$3:$E$400,4,FALSE)/62*1000</f>
        <v>2.3535747283905275</v>
      </c>
      <c r="N192">
        <f>VLOOKUP(C192,Sheet1!$B$3:$E$400,3,FALSE)/96*1000</f>
        <v>2602.4728041359408</v>
      </c>
    </row>
    <row r="193" spans="1:14" x14ac:dyDescent="0.2">
      <c r="A193">
        <v>48</v>
      </c>
      <c r="B193" s="2">
        <v>4</v>
      </c>
      <c r="C193" t="str">
        <f t="shared" si="8"/>
        <v>F4-48</v>
      </c>
      <c r="D193" s="1">
        <v>45799.583333333336</v>
      </c>
      <c r="E193" s="1">
        <v>45799.725694444445</v>
      </c>
      <c r="F193" s="1">
        <f t="shared" si="9"/>
        <v>45799.654513888891</v>
      </c>
      <c r="G193">
        <f t="shared" si="7"/>
        <v>9.8114583333372138</v>
      </c>
      <c r="H193">
        <v>31.3</v>
      </c>
      <c r="I193">
        <v>7.5</v>
      </c>
      <c r="J193">
        <v>888</v>
      </c>
      <c r="M193">
        <f>VLOOKUP(C193,Sheet1!$B$3:$E$400,4,FALSE)/62*1000</f>
        <v>2.318841010510166</v>
      </c>
      <c r="N193">
        <f>VLOOKUP(C193,Sheet1!$B$3:$E$400,3,FALSE)/96*1000</f>
        <v>2613.7856731347138</v>
      </c>
    </row>
    <row r="194" spans="1:14" x14ac:dyDescent="0.2">
      <c r="A194">
        <v>49</v>
      </c>
      <c r="B194" s="2">
        <v>1</v>
      </c>
      <c r="C194" t="str">
        <f t="shared" si="8"/>
        <v>F1-49</v>
      </c>
      <c r="D194" s="1">
        <v>45799.730555555558</v>
      </c>
      <c r="E194" s="1">
        <v>45800.416666666664</v>
      </c>
      <c r="F194" s="1">
        <f t="shared" si="9"/>
        <v>45800.073611111111</v>
      </c>
      <c r="G194">
        <f t="shared" ref="G194:G257" si="10" xml:space="preserve"> F194-IF(OR(B194=1,B194=2),$O$2,$O$3)</f>
        <v>10.240277777775191</v>
      </c>
      <c r="H194">
        <v>30.6</v>
      </c>
      <c r="K194">
        <f>VLOOKUP(sampling!C194,standard_curve_plate_3!$C$2:$G$49,5,FALSE)</f>
        <v>-0.21756200000000003</v>
      </c>
      <c r="M194">
        <f>VLOOKUP(C194,Sheet1!$B$3:$E$400,4,FALSE)/62*1000</f>
        <v>1.9967512452617742</v>
      </c>
      <c r="N194">
        <f>VLOOKUP(C194,Sheet1!$B$3:$E$400,3,FALSE)/96*1000</f>
        <v>2595.1796986205854</v>
      </c>
    </row>
    <row r="195" spans="1:14" x14ac:dyDescent="0.2">
      <c r="A195">
        <v>49</v>
      </c>
      <c r="B195" s="2">
        <v>2</v>
      </c>
      <c r="C195" t="str">
        <f t="shared" ref="C195:C258" si="11">_xlfn.CONCAT("F",B195,"-",A195)</f>
        <v>F2-49</v>
      </c>
      <c r="D195" s="1">
        <v>45799.730555555558</v>
      </c>
      <c r="E195" s="1">
        <v>45800.416666666664</v>
      </c>
      <c r="F195" s="1">
        <f t="shared" ref="F195:F258" si="12">(E195-D195)/2+D195</f>
        <v>45800.073611111111</v>
      </c>
      <c r="G195">
        <f t="shared" si="10"/>
        <v>10.240277777775191</v>
      </c>
      <c r="H195">
        <v>32.299999999999997</v>
      </c>
      <c r="K195">
        <f>VLOOKUP(sampling!C195,standard_curve_plate_3!$C$2:$G$49,5,FALSE)</f>
        <v>-0.21756200000000003</v>
      </c>
      <c r="M195">
        <f>VLOOKUP(C195,Sheet1!$B$3:$E$400,4,FALSE)/62*1000</f>
        <v>2.0903293870529027</v>
      </c>
      <c r="N195">
        <f>VLOOKUP(C195,Sheet1!$B$3:$E$400,3,FALSE)/96*1000</f>
        <v>2578.7102351368821</v>
      </c>
    </row>
    <row r="196" spans="1:14" x14ac:dyDescent="0.2">
      <c r="A196">
        <v>49</v>
      </c>
      <c r="B196" s="2">
        <v>3</v>
      </c>
      <c r="C196" t="str">
        <f t="shared" si="11"/>
        <v>F3-49</v>
      </c>
      <c r="D196" s="1">
        <v>45799.730555555558</v>
      </c>
      <c r="E196" s="1">
        <v>45800.416666666664</v>
      </c>
      <c r="F196" s="1">
        <f t="shared" si="12"/>
        <v>45800.073611111111</v>
      </c>
      <c r="G196">
        <f t="shared" si="10"/>
        <v>10.230555555557657</v>
      </c>
      <c r="H196">
        <v>32.44</v>
      </c>
      <c r="K196">
        <f>VLOOKUP(sampling!C196,standard_curve_plate_3!$C$2:$G$49,5,FALSE)</f>
        <v>-0.35124600000000017</v>
      </c>
      <c r="M196">
        <f>VLOOKUP(C196,Sheet1!$B$3:$E$400,4,FALSE)/62*1000</f>
        <v>2.7221117355823341</v>
      </c>
      <c r="N196">
        <f>VLOOKUP(C196,Sheet1!$B$3:$E$400,3,FALSE)/96*1000</f>
        <v>2586.1208531249695</v>
      </c>
    </row>
    <row r="197" spans="1:14" x14ac:dyDescent="0.2">
      <c r="A197">
        <v>49</v>
      </c>
      <c r="B197" s="2">
        <v>4</v>
      </c>
      <c r="C197" t="str">
        <f t="shared" si="11"/>
        <v>F4-49</v>
      </c>
      <c r="D197" s="1">
        <v>45799.730555555558</v>
      </c>
      <c r="E197" s="1">
        <v>45800.416666666664</v>
      </c>
      <c r="F197" s="1">
        <f t="shared" si="12"/>
        <v>45800.073611111111</v>
      </c>
      <c r="G197">
        <f t="shared" si="10"/>
        <v>10.230555555557657</v>
      </c>
      <c r="H197">
        <v>31.3</v>
      </c>
      <c r="K197">
        <f>VLOOKUP(sampling!C197,standard_curve_plate_3!$C$2:$G$204,5,FALSE)</f>
        <v>-0.68545599999999984</v>
      </c>
      <c r="M197">
        <f>VLOOKUP(C197,Sheet1!$B$3:$E$400,4,FALSE)/62*1000</f>
        <v>1.9700108591946774</v>
      </c>
      <c r="N197">
        <f>VLOOKUP(C197,Sheet1!$B$3:$E$400,3,FALSE)/96*1000</f>
        <v>2596.8274344724646</v>
      </c>
    </row>
    <row r="198" spans="1:14" x14ac:dyDescent="0.2">
      <c r="A198">
        <v>50</v>
      </c>
      <c r="B198" s="2">
        <v>1</v>
      </c>
      <c r="C198" t="str">
        <f t="shared" si="11"/>
        <v>F1-50</v>
      </c>
      <c r="D198" s="1">
        <v>45800.488888888889</v>
      </c>
      <c r="E198" s="1">
        <v>45800.56527777778</v>
      </c>
      <c r="F198" s="1">
        <f t="shared" si="12"/>
        <v>45800.527083333334</v>
      </c>
      <c r="G198">
        <f t="shared" si="10"/>
        <v>10.693749999998545</v>
      </c>
      <c r="L198">
        <f>VLOOKUP(sampling!C198,fe_plate_1!$C$2:$G$80,5,FALSE)</f>
        <v>22.868300000000001</v>
      </c>
    </row>
    <row r="199" spans="1:14" x14ac:dyDescent="0.2">
      <c r="A199">
        <v>50</v>
      </c>
      <c r="B199" s="2">
        <v>2</v>
      </c>
      <c r="C199" t="str">
        <f t="shared" si="11"/>
        <v>F2-50</v>
      </c>
      <c r="D199" s="1">
        <v>45800.488888888889</v>
      </c>
      <c r="E199" s="1">
        <v>45800.56527777778</v>
      </c>
      <c r="F199" s="1">
        <f t="shared" si="12"/>
        <v>45800.527083333334</v>
      </c>
      <c r="G199">
        <f t="shared" si="10"/>
        <v>10.693749999998545</v>
      </c>
      <c r="L199">
        <f>VLOOKUP(sampling!C199,fe_plate_1!$C$2:$G$80,5,FALSE)</f>
        <v>42.60860000000001</v>
      </c>
    </row>
    <row r="200" spans="1:14" x14ac:dyDescent="0.2">
      <c r="A200">
        <v>50</v>
      </c>
      <c r="B200" s="2">
        <v>3</v>
      </c>
      <c r="C200" t="str">
        <f t="shared" si="11"/>
        <v>F3-50</v>
      </c>
      <c r="D200" s="1">
        <v>45800.488888888889</v>
      </c>
      <c r="E200" s="1">
        <v>45800.56527777778</v>
      </c>
      <c r="F200" s="1">
        <f t="shared" si="12"/>
        <v>45800.527083333334</v>
      </c>
      <c r="G200">
        <f t="shared" si="10"/>
        <v>10.684027777781012</v>
      </c>
      <c r="L200">
        <f>VLOOKUP(sampling!C200,fe_plate_1!$C$2:$G$80,5,FALSE)</f>
        <v>26.27180000000001</v>
      </c>
    </row>
    <row r="201" spans="1:14" x14ac:dyDescent="0.2">
      <c r="A201">
        <v>50</v>
      </c>
      <c r="B201" s="2">
        <v>4</v>
      </c>
      <c r="C201" t="str">
        <f t="shared" si="11"/>
        <v>F4-50</v>
      </c>
      <c r="D201" s="1">
        <v>45800.488888888889</v>
      </c>
      <c r="E201" s="1">
        <v>45800.56527777778</v>
      </c>
      <c r="F201" s="1">
        <f t="shared" si="12"/>
        <v>45800.527083333334</v>
      </c>
      <c r="G201">
        <f t="shared" si="10"/>
        <v>10.684027777781012</v>
      </c>
      <c r="L201">
        <f>VLOOKUP(sampling!C201,fe_plate_1!$C$2:$G$80,5,FALSE)</f>
        <v>3.8086999999999982</v>
      </c>
    </row>
    <row r="202" spans="1:14" x14ac:dyDescent="0.2">
      <c r="A202">
        <v>51</v>
      </c>
      <c r="B202" s="2">
        <v>1</v>
      </c>
      <c r="C202" t="str">
        <f t="shared" si="11"/>
        <v>F1-51</v>
      </c>
      <c r="D202" s="1">
        <v>45800.568055555559</v>
      </c>
      <c r="E202" s="3">
        <v>45800.714583333334</v>
      </c>
      <c r="F202" s="1">
        <f t="shared" si="12"/>
        <v>45800.641319444447</v>
      </c>
      <c r="G202">
        <f t="shared" si="10"/>
        <v>10.807986111110949</v>
      </c>
      <c r="H202">
        <v>32.200000000000003</v>
      </c>
      <c r="I202">
        <v>7.52</v>
      </c>
      <c r="J202">
        <v>1042</v>
      </c>
      <c r="K202">
        <f>VLOOKUP(sampling!C202,standard_curve_plate_3!$C$2:$G$204,5,FALSE)</f>
        <v>-0.55177199999999971</v>
      </c>
      <c r="M202">
        <f>VLOOKUP(C202,Sheet1!$B$3:$E$400,4,FALSE)/62*1000</f>
        <v>2.0716154025365614</v>
      </c>
      <c r="N202">
        <f>VLOOKUP(C202,Sheet1!$B$3:$E$400,3,FALSE)/96*1000</f>
        <v>2493.0237806349987</v>
      </c>
    </row>
    <row r="203" spans="1:14" x14ac:dyDescent="0.2">
      <c r="A203">
        <v>51</v>
      </c>
      <c r="B203" s="2">
        <v>2</v>
      </c>
      <c r="C203" t="str">
        <f t="shared" si="11"/>
        <v>F2-51</v>
      </c>
      <c r="D203" s="1">
        <v>45800.568055555559</v>
      </c>
      <c r="E203" s="3">
        <v>45800.714583333334</v>
      </c>
      <c r="F203" s="1">
        <f t="shared" si="12"/>
        <v>45800.641319444447</v>
      </c>
      <c r="G203">
        <f t="shared" si="10"/>
        <v>10.807986111110949</v>
      </c>
      <c r="H203">
        <v>34.5</v>
      </c>
      <c r="I203">
        <v>7.56</v>
      </c>
      <c r="J203">
        <v>800</v>
      </c>
      <c r="K203">
        <f>VLOOKUP(sampling!C203,standard_curve_plate_3!$C$2:$G$204,5,FALSE)</f>
        <v>-0.21756200000000003</v>
      </c>
      <c r="M203">
        <f>VLOOKUP(C203,Sheet1!$B$3:$E$400,4,FALSE)/62*1000</f>
        <v>1.8255837891387292</v>
      </c>
      <c r="N203">
        <f>VLOOKUP(C203,Sheet1!$B$3:$E$400,3,FALSE)/96*1000</f>
        <v>2471.862143364423</v>
      </c>
    </row>
    <row r="204" spans="1:14" x14ac:dyDescent="0.2">
      <c r="A204">
        <v>51</v>
      </c>
      <c r="B204" s="2">
        <v>3</v>
      </c>
      <c r="C204" t="str">
        <f t="shared" si="11"/>
        <v>F3-51</v>
      </c>
      <c r="D204" s="1">
        <v>45800.568055555559</v>
      </c>
      <c r="E204" s="3">
        <v>45800.714583333334</v>
      </c>
      <c r="F204" s="1">
        <f t="shared" si="12"/>
        <v>45800.641319444447</v>
      </c>
      <c r="G204">
        <f t="shared" si="10"/>
        <v>10.798263888893416</v>
      </c>
      <c r="H204">
        <v>34.799999999999997</v>
      </c>
      <c r="I204">
        <v>7.3</v>
      </c>
      <c r="J204">
        <v>1048</v>
      </c>
      <c r="K204">
        <f>VLOOKUP(sampling!C204,standard_curve_plate_3!$C$2:$G$204,5,FALSE)</f>
        <v>-0.55177199999999971</v>
      </c>
      <c r="M204">
        <f>VLOOKUP(C204,Sheet1!$B$3:$E$400,4,FALSE)/62*1000</f>
        <v>1.9740220240383339</v>
      </c>
      <c r="N204">
        <f>VLOOKUP(C204,Sheet1!$B$3:$E$400,3,FALSE)/96*1000</f>
        <v>2503.2731137102851</v>
      </c>
    </row>
    <row r="205" spans="1:14" x14ac:dyDescent="0.2">
      <c r="A205">
        <v>51</v>
      </c>
      <c r="B205" s="2">
        <v>4</v>
      </c>
      <c r="C205" t="str">
        <f t="shared" si="11"/>
        <v>F4-51</v>
      </c>
      <c r="D205" s="1">
        <v>45800.568055555559</v>
      </c>
      <c r="E205" s="3">
        <v>45800.714583333334</v>
      </c>
      <c r="F205" s="1">
        <f t="shared" si="12"/>
        <v>45800.641319444447</v>
      </c>
      <c r="G205">
        <f t="shared" si="10"/>
        <v>10.798263888893416</v>
      </c>
      <c r="H205">
        <v>35.1</v>
      </c>
      <c r="I205">
        <v>7.43</v>
      </c>
      <c r="J205">
        <v>941</v>
      </c>
      <c r="K205">
        <f>VLOOKUP(sampling!C205,standard_curve_plate_3!$C$2:$G$204,5,FALSE)</f>
        <v>-0.55177199999999971</v>
      </c>
      <c r="M205">
        <f>VLOOKUP(C205,Sheet1!$B$3:$E$400,4,FALSE)/62*1000</f>
        <v>1.7653914072471724</v>
      </c>
      <c r="N205">
        <f>VLOOKUP(C205,Sheet1!$B$3:$E$400,3,FALSE)/96*1000</f>
        <v>2512.1116271821638</v>
      </c>
    </row>
    <row r="206" spans="1:14" x14ac:dyDescent="0.2">
      <c r="A206">
        <v>52</v>
      </c>
      <c r="B206" s="2">
        <v>1</v>
      </c>
      <c r="C206" t="str">
        <f t="shared" si="11"/>
        <v>F1-52</v>
      </c>
      <c r="D206" s="3">
        <v>45800.795138888891</v>
      </c>
      <c r="E206" s="1">
        <v>45801.342361111114</v>
      </c>
      <c r="F206" s="1">
        <f t="shared" si="12"/>
        <v>45801.068750000006</v>
      </c>
      <c r="G206">
        <f t="shared" si="10"/>
        <v>11.235416666670062</v>
      </c>
      <c r="H206">
        <v>33.1</v>
      </c>
      <c r="J206">
        <v>1029</v>
      </c>
      <c r="K206">
        <f>VLOOKUP(sampling!C206,standard_curve_plate_3!$C$2:$G$204,5,FALSE)</f>
        <v>-0.15071999999999974</v>
      </c>
      <c r="M206">
        <f>VLOOKUP(C206,Sheet1!$B$3:$E$400,4,FALSE)/62*1000</f>
        <v>2.4070056820513015</v>
      </c>
      <c r="N206">
        <f>VLOOKUP(C206,Sheet1!$B$3:$E$400,3,FALSE)/96*1000</f>
        <v>2469.9322044324931</v>
      </c>
    </row>
    <row r="207" spans="1:14" x14ac:dyDescent="0.2">
      <c r="A207">
        <v>52</v>
      </c>
      <c r="B207" s="2">
        <v>2</v>
      </c>
      <c r="C207" t="str">
        <f t="shared" si="11"/>
        <v>F2-52</v>
      </c>
      <c r="D207" s="3">
        <v>45800.795138888891</v>
      </c>
      <c r="E207" s="1">
        <v>45801.342361111114</v>
      </c>
      <c r="F207" s="1">
        <f t="shared" si="12"/>
        <v>45801.068750000006</v>
      </c>
      <c r="G207">
        <f t="shared" si="10"/>
        <v>11.235416666670062</v>
      </c>
      <c r="H207">
        <v>34.9</v>
      </c>
      <c r="I207">
        <v>7.66</v>
      </c>
      <c r="J207">
        <v>964</v>
      </c>
      <c r="K207">
        <f>VLOOKUP(sampling!C207,standard_curve_plate_3!$C$2:$G$204,5,FALSE)</f>
        <v>-0.41808800000000002</v>
      </c>
      <c r="M207">
        <f>VLOOKUP(C207,Sheet1!$B$3:$E$400,4,FALSE)/62*1000</f>
        <v>2.3322004682497788</v>
      </c>
      <c r="N207">
        <f>VLOOKUP(C207,Sheet1!$B$3:$E$400,3,FALSE)/96*1000</f>
        <v>2428.6852608151949</v>
      </c>
    </row>
    <row r="208" spans="1:14" x14ac:dyDescent="0.2">
      <c r="A208">
        <v>52</v>
      </c>
      <c r="B208" s="2">
        <v>3</v>
      </c>
      <c r="C208" t="str">
        <f t="shared" si="11"/>
        <v>F3-52</v>
      </c>
      <c r="D208" s="3">
        <v>45800.795138888891</v>
      </c>
      <c r="E208" s="1">
        <v>45801.342361111114</v>
      </c>
      <c r="F208" s="1">
        <f t="shared" si="12"/>
        <v>45801.068750000006</v>
      </c>
      <c r="G208">
        <f t="shared" si="10"/>
        <v>11.225694444452529</v>
      </c>
      <c r="H208">
        <v>34.700000000000003</v>
      </c>
      <c r="J208">
        <v>973</v>
      </c>
      <c r="K208">
        <f>VLOOKUP(sampling!C208,standard_curve_plate_3!$C$2:$G$204,5,FALSE)</f>
        <v>-0.35124600000000017</v>
      </c>
      <c r="M208">
        <f>VLOOKUP(C208,Sheet1!$B$3:$E$400,4,FALSE)/62*1000</f>
        <v>2.0127946717549867</v>
      </c>
      <c r="N208">
        <f>VLOOKUP(C208,Sheet1!$B$3:$E$400,3,FALSE)/96*1000</f>
        <v>2494.9794246095726</v>
      </c>
    </row>
    <row r="209" spans="1:14" x14ac:dyDescent="0.2">
      <c r="A209">
        <v>52</v>
      </c>
      <c r="B209" s="2">
        <v>4</v>
      </c>
      <c r="C209" t="str">
        <f t="shared" si="11"/>
        <v>F4-52</v>
      </c>
      <c r="D209" s="3">
        <v>45800.795138888891</v>
      </c>
      <c r="E209" s="1">
        <v>45801.342361111114</v>
      </c>
      <c r="F209" s="1">
        <f t="shared" si="12"/>
        <v>45801.068750000006</v>
      </c>
      <c r="G209">
        <f t="shared" si="10"/>
        <v>11.225694444452529</v>
      </c>
      <c r="H209">
        <v>34.9</v>
      </c>
      <c r="J209">
        <v>956</v>
      </c>
      <c r="K209">
        <f>VLOOKUP(sampling!C209,standard_curve_plate_3!$C$2:$G$204,5,FALSE)</f>
        <v>-0.48492999999999942</v>
      </c>
      <c r="M209">
        <f>VLOOKUP(C209,Sheet1!$B$3:$E$400,4,FALSE)/62*1000</f>
        <v>2.3375441339283469</v>
      </c>
      <c r="N209">
        <f>VLOOKUP(C209,Sheet1!$B$3:$E$400,3,FALSE)/96*1000</f>
        <v>2469.4329440861734</v>
      </c>
    </row>
    <row r="210" spans="1:14" x14ac:dyDescent="0.2">
      <c r="A210">
        <v>53</v>
      </c>
      <c r="B210" s="2">
        <v>1</v>
      </c>
      <c r="C210" t="str">
        <f t="shared" si="11"/>
        <v>F1-53</v>
      </c>
      <c r="D210" s="1">
        <v>45801.345138888886</v>
      </c>
      <c r="E210" s="1">
        <v>45801.53125</v>
      </c>
      <c r="F210" s="1">
        <f t="shared" si="12"/>
        <v>45801.438194444447</v>
      </c>
      <c r="G210">
        <f t="shared" si="10"/>
        <v>11.604861111110949</v>
      </c>
      <c r="I210">
        <v>7.62</v>
      </c>
      <c r="J210">
        <v>947</v>
      </c>
      <c r="K210">
        <f>VLOOKUP(sampling!C210,standard_curve_plate_3!$C$2:$G$204,5,FALSE)</f>
        <v>-0.48492999999999942</v>
      </c>
      <c r="M210">
        <f>VLOOKUP(C210,Sheet1!$B$3:$E$400,4,FALSE)/62*1000</f>
        <v>2.8595636234474324</v>
      </c>
      <c r="N210">
        <f>VLOOKUP(C210,Sheet1!$B$3:$E$400,3,FALSE)/96*1000</f>
        <v>2407.3204819862449</v>
      </c>
    </row>
    <row r="211" spans="1:14" x14ac:dyDescent="0.2">
      <c r="A211">
        <v>53</v>
      </c>
      <c r="B211" s="2">
        <v>2</v>
      </c>
      <c r="C211" t="str">
        <f t="shared" si="11"/>
        <v>F2-53</v>
      </c>
      <c r="D211" s="1">
        <v>45801.345138888886</v>
      </c>
      <c r="E211" s="1">
        <v>45801.53125</v>
      </c>
      <c r="F211" s="1">
        <f t="shared" si="12"/>
        <v>45801.438194444447</v>
      </c>
      <c r="G211">
        <f t="shared" si="10"/>
        <v>11.604861111110949</v>
      </c>
      <c r="I211">
        <v>7.61</v>
      </c>
      <c r="J211">
        <v>984</v>
      </c>
      <c r="K211">
        <f>VLOOKUP(sampling!C211,standard_curve_plate_3!$C$2:$G$204,5,FALSE)</f>
        <v>-0.61861399999999955</v>
      </c>
      <c r="M211">
        <f>VLOOKUP(C211,Sheet1!$B$3:$E$400,4,FALSE)/62*1000</f>
        <v>2.0796357822583746</v>
      </c>
      <c r="N211">
        <f>VLOOKUP(C211,Sheet1!$B$3:$E$400,3,FALSE)/96*1000</f>
        <v>2400.6593497141871</v>
      </c>
    </row>
    <row r="212" spans="1:14" x14ac:dyDescent="0.2">
      <c r="A212">
        <v>53</v>
      </c>
      <c r="B212" s="2">
        <v>3</v>
      </c>
      <c r="C212" t="str">
        <f t="shared" si="11"/>
        <v>F3-53</v>
      </c>
      <c r="D212" s="1">
        <v>45801.345138888886</v>
      </c>
      <c r="E212" s="1">
        <v>45801.53125</v>
      </c>
      <c r="F212" s="1">
        <f t="shared" si="12"/>
        <v>45801.438194444447</v>
      </c>
      <c r="G212">
        <f t="shared" si="10"/>
        <v>11.595138888893416</v>
      </c>
      <c r="I212">
        <v>7.55</v>
      </c>
      <c r="J212">
        <v>900</v>
      </c>
      <c r="K212">
        <f>VLOOKUP(sampling!C212,standard_curve_plate_3!$C$2:$G$204,5,FALSE)</f>
        <v>-0.48492999999999942</v>
      </c>
      <c r="M212">
        <f>VLOOKUP(C212,Sheet1!$B$3:$E$400,4,FALSE)/62*1000</f>
        <v>2.4964874979248513</v>
      </c>
      <c r="N212">
        <f>VLOOKUP(C212,Sheet1!$B$3:$E$400,3,FALSE)/96*1000</f>
        <v>2453.4775225025332</v>
      </c>
    </row>
    <row r="213" spans="1:14" x14ac:dyDescent="0.2">
      <c r="A213">
        <v>53</v>
      </c>
      <c r="B213" s="2">
        <v>4</v>
      </c>
      <c r="C213" t="str">
        <f t="shared" si="11"/>
        <v>F4-53</v>
      </c>
      <c r="D213" s="1">
        <v>45801.345138888886</v>
      </c>
      <c r="E213" s="1">
        <v>45801.53125</v>
      </c>
      <c r="F213" s="1">
        <f t="shared" si="12"/>
        <v>45801.438194444447</v>
      </c>
      <c r="G213">
        <f t="shared" si="10"/>
        <v>11.595138888893416</v>
      </c>
      <c r="I213">
        <v>7.64</v>
      </c>
      <c r="J213">
        <v>939</v>
      </c>
      <c r="K213">
        <f>VLOOKUP(sampling!C213,standard_curve_plate_3!$C$2:$G$204,5,FALSE)</f>
        <v>-0.68545599999999984</v>
      </c>
      <c r="M213">
        <f>VLOOKUP(C213,Sheet1!$B$3:$E$400,4,FALSE)/62*1000</f>
        <v>2.320176975154761</v>
      </c>
      <c r="N213">
        <f>VLOOKUP(C213,Sheet1!$B$3:$E$400,3,FALSE)/96*1000</f>
        <v>2450.5092759463687</v>
      </c>
    </row>
    <row r="214" spans="1:14" x14ac:dyDescent="0.2">
      <c r="A214">
        <v>54</v>
      </c>
      <c r="B214" s="2">
        <v>1</v>
      </c>
      <c r="C214" t="str">
        <f t="shared" si="11"/>
        <v>F1-54</v>
      </c>
      <c r="D214" s="1">
        <v>45801.53402777778</v>
      </c>
      <c r="E214" s="1">
        <v>45801.55972222222</v>
      </c>
      <c r="F214" s="1">
        <f t="shared" si="12"/>
        <v>45801.546875</v>
      </c>
      <c r="G214">
        <f t="shared" si="10"/>
        <v>11.713541666664241</v>
      </c>
      <c r="L214">
        <f>VLOOKUP(sampling!C214,fe_plate_1!$C$2:$G$80,5,FALSE)</f>
        <v>19.4648</v>
      </c>
    </row>
    <row r="215" spans="1:14" x14ac:dyDescent="0.2">
      <c r="A215">
        <v>54</v>
      </c>
      <c r="B215" s="2">
        <v>2</v>
      </c>
      <c r="C215" t="str">
        <f t="shared" si="11"/>
        <v>F2-54</v>
      </c>
      <c r="D215" s="1">
        <v>45801.53402777778</v>
      </c>
      <c r="E215" s="1">
        <v>45801.55972222222</v>
      </c>
      <c r="F215" s="1">
        <f t="shared" si="12"/>
        <v>45801.546875</v>
      </c>
      <c r="G215">
        <f t="shared" si="10"/>
        <v>11.713541666664241</v>
      </c>
      <c r="L215">
        <f>VLOOKUP(sampling!C215,fe_plate_1!$C$2:$G$80,5,FALSE)</f>
        <v>38.5244</v>
      </c>
    </row>
    <row r="216" spans="1:14" x14ac:dyDescent="0.2">
      <c r="A216">
        <v>54</v>
      </c>
      <c r="B216" s="2">
        <v>3</v>
      </c>
      <c r="C216" t="str">
        <f t="shared" si="11"/>
        <v>F3-54</v>
      </c>
      <c r="D216" s="1">
        <v>45801.53402777778</v>
      </c>
      <c r="E216" s="1">
        <v>45801.55972222222</v>
      </c>
      <c r="F216" s="1">
        <f t="shared" si="12"/>
        <v>45801.546875</v>
      </c>
      <c r="G216">
        <f t="shared" si="10"/>
        <v>11.703819444446708</v>
      </c>
      <c r="L216">
        <f>VLOOKUP(sampling!C216,fe_plate_1!$C$2:$G$80,5,FALSE)</f>
        <v>18.784099999999999</v>
      </c>
    </row>
    <row r="217" spans="1:14" x14ac:dyDescent="0.2">
      <c r="A217">
        <v>54</v>
      </c>
      <c r="B217" s="2">
        <v>4</v>
      </c>
      <c r="C217" t="str">
        <f t="shared" si="11"/>
        <v>F4-54</v>
      </c>
      <c r="D217" s="1">
        <v>45801.53402777778</v>
      </c>
      <c r="E217" s="1">
        <v>45801.55972222222</v>
      </c>
      <c r="F217" s="1">
        <f t="shared" si="12"/>
        <v>45801.546875</v>
      </c>
      <c r="G217">
        <f t="shared" si="10"/>
        <v>11.703819444446708</v>
      </c>
      <c r="L217">
        <f>VLOOKUP(sampling!C217,fe_plate_1!$C$2:$G$80,5,FALSE)</f>
        <v>4.4893999999999998</v>
      </c>
    </row>
    <row r="218" spans="1:14" x14ac:dyDescent="0.2">
      <c r="A218">
        <v>55</v>
      </c>
      <c r="B218" s="2">
        <v>1</v>
      </c>
      <c r="C218" t="str">
        <f t="shared" si="11"/>
        <v>F1-55</v>
      </c>
      <c r="D218" s="1">
        <v>45801.5625</v>
      </c>
      <c r="E218" s="3">
        <v>45801.791666666664</v>
      </c>
      <c r="F218" s="1">
        <f t="shared" si="12"/>
        <v>45801.677083333328</v>
      </c>
      <c r="G218">
        <f t="shared" si="10"/>
        <v>11.843749999992724</v>
      </c>
      <c r="H218">
        <v>32.1</v>
      </c>
      <c r="I218">
        <v>7.35</v>
      </c>
      <c r="J218">
        <v>1102</v>
      </c>
      <c r="K218">
        <f>VLOOKUP(sampling!C218,standard_curve_plate_3!$C$2:$G$204,5,FALSE)</f>
        <v>-0.48492999999999942</v>
      </c>
      <c r="M218">
        <f>VLOOKUP(C218,Sheet1!$B$3:$E$400,4,FALSE)/62*1000</f>
        <v>2.9262718008188835</v>
      </c>
      <c r="N218">
        <f>VLOOKUP(C218,Sheet1!$B$3:$E$400,3,FALSE)/96*1000</f>
        <v>2384.9372021792346</v>
      </c>
    </row>
    <row r="219" spans="1:14" x14ac:dyDescent="0.2">
      <c r="A219">
        <v>55</v>
      </c>
      <c r="B219" s="2">
        <v>2</v>
      </c>
      <c r="C219" t="str">
        <f t="shared" si="11"/>
        <v>F2-55</v>
      </c>
      <c r="D219" s="1">
        <v>45801.5625</v>
      </c>
      <c r="E219" s="3">
        <v>45801.791666666664</v>
      </c>
      <c r="F219" s="1">
        <f t="shared" si="12"/>
        <v>45801.677083333328</v>
      </c>
      <c r="G219">
        <f t="shared" si="10"/>
        <v>11.843749999992724</v>
      </c>
      <c r="H219">
        <v>33.5</v>
      </c>
      <c r="I219">
        <v>7.31</v>
      </c>
      <c r="J219">
        <v>1018</v>
      </c>
      <c r="K219">
        <f>VLOOKUP(sampling!C219,standard_curve_plate_3!$C$2:$G$204,5,FALSE)</f>
        <v>-0.61861399999999955</v>
      </c>
      <c r="M219">
        <f>VLOOKUP(C219,Sheet1!$B$3:$E$400,4,FALSE)/62*1000</f>
        <v>2.0261637325505033</v>
      </c>
      <c r="N219">
        <f>VLOOKUP(C219,Sheet1!$B$3:$E$400,3,FALSE)/96*1000</f>
        <v>2390.5610430039337</v>
      </c>
    </row>
    <row r="220" spans="1:14" x14ac:dyDescent="0.2">
      <c r="A220">
        <v>55</v>
      </c>
      <c r="B220" s="2">
        <v>3</v>
      </c>
      <c r="C220" t="str">
        <f t="shared" si="11"/>
        <v>F3-55</v>
      </c>
      <c r="D220" s="1">
        <v>45801.5625</v>
      </c>
      <c r="E220" s="3">
        <v>45801.791666666664</v>
      </c>
      <c r="F220" s="1">
        <f t="shared" si="12"/>
        <v>45801.677083333328</v>
      </c>
      <c r="G220">
        <f t="shared" si="10"/>
        <v>11.834027777775191</v>
      </c>
      <c r="H220">
        <v>33.700000000000003</v>
      </c>
      <c r="I220">
        <v>7.33</v>
      </c>
      <c r="J220">
        <v>1109</v>
      </c>
      <c r="K220">
        <f>VLOOKUP(sampling!C220,standard_curve_plate_3!$C$2:$G$204,5,FALSE)</f>
        <v>-0.75229799999999969</v>
      </c>
      <c r="M220">
        <f>VLOOKUP(C220,Sheet1!$B$3:$E$400,4,FALSE)/62*1000</f>
        <v>2.2213042648809225</v>
      </c>
      <c r="N220">
        <f>VLOOKUP(C220,Sheet1!$B$3:$E$400,3,FALSE)/96*1000</f>
        <v>2447.8198701930373</v>
      </c>
    </row>
    <row r="221" spans="1:14" x14ac:dyDescent="0.2">
      <c r="A221">
        <v>55</v>
      </c>
      <c r="B221" s="2">
        <v>4</v>
      </c>
      <c r="C221" t="str">
        <f t="shared" si="11"/>
        <v>F4-55</v>
      </c>
      <c r="D221" s="1">
        <v>45801.5625</v>
      </c>
      <c r="E221" s="3">
        <v>45801.791666666664</v>
      </c>
      <c r="F221" s="1">
        <f t="shared" si="12"/>
        <v>45801.677083333328</v>
      </c>
      <c r="G221">
        <f t="shared" si="10"/>
        <v>11.834027777775191</v>
      </c>
      <c r="H221">
        <v>33.4</v>
      </c>
      <c r="I221">
        <v>7.31</v>
      </c>
      <c r="J221">
        <v>1061</v>
      </c>
      <c r="K221">
        <f>VLOOKUP(sampling!C221,standard_curve_plate_3!$C$2:$G$204,5,FALSE)</f>
        <v>-0.68545599999999984</v>
      </c>
      <c r="M221">
        <f>VLOOKUP(C221,Sheet1!$B$3:$E$400,4,FALSE)/62*1000</f>
        <v>2.2760879277287471</v>
      </c>
      <c r="N221">
        <f>VLOOKUP(C221,Sheet1!$B$3:$E$400,3,FALSE)/96*1000</f>
        <v>2441.6309684921703</v>
      </c>
    </row>
    <row r="222" spans="1:14" x14ac:dyDescent="0.2">
      <c r="A222">
        <v>56</v>
      </c>
      <c r="B222" s="2">
        <v>1</v>
      </c>
      <c r="C222" t="str">
        <f t="shared" si="11"/>
        <v>F1-56</v>
      </c>
      <c r="D222" s="1">
        <v>45801.792361111111</v>
      </c>
      <c r="E222" s="1">
        <v>45802.385416666664</v>
      </c>
      <c r="F222" s="1">
        <f t="shared" si="12"/>
        <v>45802.088888888888</v>
      </c>
      <c r="G222">
        <f t="shared" si="10"/>
        <v>12.255555555551837</v>
      </c>
      <c r="K222">
        <f>VLOOKUP(sampling!C222,standard_curve_plate_3!$C$2:$G$204,5,FALSE)</f>
        <v>-0.21756200000000003</v>
      </c>
      <c r="M222">
        <f>VLOOKUP(C222,Sheet1!$B$3:$E$400,4,FALSE)/62*1000</f>
        <v>3.5861171095459725</v>
      </c>
      <c r="N222">
        <f>VLOOKUP(C222,Sheet1!$B$3:$E$400,3,FALSE)/96*1000</f>
        <v>2383.7135323984971</v>
      </c>
    </row>
    <row r="223" spans="1:14" x14ac:dyDescent="0.2">
      <c r="A223">
        <v>56</v>
      </c>
      <c r="B223" s="2">
        <v>2</v>
      </c>
      <c r="C223" t="str">
        <f t="shared" si="11"/>
        <v>F2-56</v>
      </c>
      <c r="D223" s="1">
        <v>45801.792361111111</v>
      </c>
      <c r="E223" s="1">
        <v>45802.385416666664</v>
      </c>
      <c r="F223" s="1">
        <f t="shared" si="12"/>
        <v>45802.088888888888</v>
      </c>
      <c r="G223">
        <f t="shared" si="10"/>
        <v>12.255555555551837</v>
      </c>
      <c r="K223">
        <f>VLOOKUP(sampling!C223,standard_curve_plate_3!$C$2:$G$204,5,FALSE)</f>
        <v>-0.41808800000000002</v>
      </c>
      <c r="M223">
        <f>VLOOKUP(C223,Sheet1!$B$3:$E$400,4,FALSE)/62*1000</f>
        <v>2.2239768022238713</v>
      </c>
      <c r="N223">
        <f>VLOOKUP(C223,Sheet1!$B$3:$E$400,3,FALSE)/96*1000</f>
        <v>2339.0962358815514</v>
      </c>
    </row>
    <row r="224" spans="1:14" x14ac:dyDescent="0.2">
      <c r="A224">
        <v>56</v>
      </c>
      <c r="B224" s="2">
        <v>3</v>
      </c>
      <c r="C224" t="str">
        <f t="shared" si="11"/>
        <v>F3-56</v>
      </c>
      <c r="D224" s="1">
        <v>45801.792361111111</v>
      </c>
      <c r="E224" s="1">
        <v>45802.385416666664</v>
      </c>
      <c r="F224" s="1">
        <f t="shared" si="12"/>
        <v>45802.088888888888</v>
      </c>
      <c r="G224">
        <f t="shared" si="10"/>
        <v>12.245833333334303</v>
      </c>
      <c r="K224">
        <f>VLOOKUP(sampling!C224,standard_curve_plate_3!$C$2:$G$204,5,FALSE)</f>
        <v>-0.41808800000000002</v>
      </c>
      <c r="M224">
        <f>VLOOKUP(C224,Sheet1!$B$3:$E$400,4,FALSE)/62*1000</f>
        <v>2.4337186427971726</v>
      </c>
      <c r="N224">
        <f>VLOOKUP(C224,Sheet1!$B$3:$E$400,3,FALSE)/96*1000</f>
        <v>2446.2465704267529</v>
      </c>
    </row>
    <row r="225" spans="1:14" x14ac:dyDescent="0.2">
      <c r="A225">
        <v>56</v>
      </c>
      <c r="B225" s="2">
        <v>4</v>
      </c>
      <c r="C225" t="str">
        <f t="shared" si="11"/>
        <v>F4-56</v>
      </c>
      <c r="D225" s="1">
        <v>45801.792361111111</v>
      </c>
      <c r="E225" s="1">
        <v>45802.385416666664</v>
      </c>
      <c r="F225" s="1">
        <f t="shared" si="12"/>
        <v>45802.088888888888</v>
      </c>
      <c r="G225">
        <f t="shared" si="10"/>
        <v>12.245833333334303</v>
      </c>
      <c r="K225">
        <f>VLOOKUP(sampling!C225,standard_curve_plate_3!$C$2:$G$204,5,FALSE)</f>
        <v>-0.68545599999999984</v>
      </c>
      <c r="M225">
        <f>VLOOKUP(C225,Sheet1!$B$3:$E$400,4,FALSE)/62*1000</f>
        <v>2.5352125958376241</v>
      </c>
      <c r="N225">
        <f>VLOOKUP(C225,Sheet1!$B$3:$E$400,3,FALSE)/96*1000</f>
        <v>2439.221881640131</v>
      </c>
    </row>
    <row r="226" spans="1:14" x14ac:dyDescent="0.2">
      <c r="A226">
        <v>57</v>
      </c>
      <c r="B226" s="2">
        <v>1</v>
      </c>
      <c r="C226" t="str">
        <f t="shared" si="11"/>
        <v>F1-57</v>
      </c>
      <c r="D226" s="1">
        <v>45802.387499999997</v>
      </c>
      <c r="E226" s="1">
        <v>45802.540972222225</v>
      </c>
      <c r="F226" s="1">
        <f t="shared" si="12"/>
        <v>45802.464236111111</v>
      </c>
      <c r="G226">
        <f t="shared" si="10"/>
        <v>12.630902777775191</v>
      </c>
      <c r="H226">
        <v>32.1</v>
      </c>
      <c r="I226">
        <v>7.44</v>
      </c>
      <c r="J226">
        <v>1060</v>
      </c>
      <c r="K226">
        <f>VLOOKUP(sampling!C226,standard_curve_plate_3!$C$2:$G$204,5,FALSE)</f>
        <v>-0.61861399999999955</v>
      </c>
      <c r="M226">
        <f>VLOOKUP(C226,Sheet1!$B$3:$E$400,4,FALSE)/62*1000</f>
        <v>1.9593142350987289</v>
      </c>
      <c r="N226">
        <f>VLOOKUP(C226,Sheet1!$B$3:$E$400,3,FALSE)/96*1000</f>
        <v>2318.6746702610681</v>
      </c>
    </row>
    <row r="227" spans="1:14" x14ac:dyDescent="0.2">
      <c r="A227">
        <v>57</v>
      </c>
      <c r="B227" s="2">
        <v>2</v>
      </c>
      <c r="C227" t="str">
        <f t="shared" si="11"/>
        <v>F2-57</v>
      </c>
      <c r="D227" s="1">
        <v>45802.387499999997</v>
      </c>
      <c r="E227" s="1">
        <v>45802.540972222225</v>
      </c>
      <c r="F227" s="1">
        <f t="shared" si="12"/>
        <v>45802.464236111111</v>
      </c>
      <c r="G227">
        <f t="shared" si="10"/>
        <v>12.630902777775191</v>
      </c>
      <c r="H227">
        <v>33.1</v>
      </c>
      <c r="I227">
        <v>7.44</v>
      </c>
      <c r="J227">
        <v>1047</v>
      </c>
      <c r="K227">
        <f>VLOOKUP(sampling!C227,standard_curve_plate_3!$C$2:$G$204,5,FALSE)</f>
        <v>-0.61861399999999955</v>
      </c>
      <c r="M227">
        <f>VLOOKUP(C227,Sheet1!$B$3:$E$400,4,FALSE)/62*1000</f>
        <v>2.0154685174618838</v>
      </c>
      <c r="N227">
        <f>VLOOKUP(C227,Sheet1!$B$3:$E$400,3,FALSE)/96*1000</f>
        <v>2312.1534302737055</v>
      </c>
    </row>
    <row r="228" spans="1:14" x14ac:dyDescent="0.2">
      <c r="A228">
        <v>57</v>
      </c>
      <c r="B228" s="2">
        <v>3</v>
      </c>
      <c r="C228" t="str">
        <f t="shared" si="11"/>
        <v>F3-57</v>
      </c>
      <c r="D228" s="1">
        <v>45802.387499999997</v>
      </c>
      <c r="E228" s="1">
        <v>45802.540972222225</v>
      </c>
      <c r="F228" s="1">
        <f t="shared" si="12"/>
        <v>45802.464236111111</v>
      </c>
      <c r="G228">
        <f t="shared" si="10"/>
        <v>12.621180555557657</v>
      </c>
      <c r="H228">
        <v>33.9</v>
      </c>
      <c r="I228">
        <v>7.42</v>
      </c>
      <c r="J228">
        <v>1075</v>
      </c>
      <c r="K228">
        <f>VLOOKUP(sampling!C228,standard_curve_plate_3!$C$2:$G$204,5,FALSE)</f>
        <v>-0.41808800000000002</v>
      </c>
      <c r="M228">
        <f>VLOOKUP(C228,Sheet1!$B$3:$E$400,4,FALSE)/62*1000</f>
        <v>1.901815282438553</v>
      </c>
      <c r="N228">
        <f>VLOOKUP(C228,Sheet1!$B$3:$E$400,3,FALSE)/96*1000</f>
        <v>2419.5001225330752</v>
      </c>
    </row>
    <row r="229" spans="1:14" x14ac:dyDescent="0.2">
      <c r="A229">
        <v>57</v>
      </c>
      <c r="B229" s="2">
        <v>4</v>
      </c>
      <c r="C229" t="str">
        <f t="shared" si="11"/>
        <v>F4-57</v>
      </c>
      <c r="D229" s="1">
        <v>45802.387499999997</v>
      </c>
      <c r="E229" s="1">
        <v>45802.540972222225</v>
      </c>
      <c r="F229" s="1">
        <f t="shared" si="12"/>
        <v>45802.464236111111</v>
      </c>
      <c r="G229">
        <f t="shared" si="10"/>
        <v>12.621180555557657</v>
      </c>
    </row>
    <row r="230" spans="1:14" x14ac:dyDescent="0.2">
      <c r="A230">
        <v>58</v>
      </c>
      <c r="B230" s="2">
        <v>1</v>
      </c>
      <c r="C230" t="str">
        <f t="shared" si="11"/>
        <v>F1-58</v>
      </c>
      <c r="D230" s="1">
        <v>45802.542361111111</v>
      </c>
      <c r="E230" s="1">
        <v>45802.570138888892</v>
      </c>
      <c r="F230" s="1">
        <f t="shared" si="12"/>
        <v>45802.556250000001</v>
      </c>
      <c r="G230">
        <f t="shared" si="10"/>
        <v>12.722916666665697</v>
      </c>
      <c r="L230">
        <f>VLOOKUP(sampling!C230,fe_plate_1!$C$2:$G$80,5,FALSE)</f>
        <v>26.27180000000001</v>
      </c>
    </row>
    <row r="231" spans="1:14" x14ac:dyDescent="0.2">
      <c r="A231">
        <v>58</v>
      </c>
      <c r="B231" s="2">
        <v>2</v>
      </c>
      <c r="C231" t="str">
        <f t="shared" si="11"/>
        <v>F2-58</v>
      </c>
      <c r="D231" s="1">
        <v>45802.542361111111</v>
      </c>
      <c r="E231" s="1">
        <v>45802.570138888892</v>
      </c>
      <c r="F231" s="1">
        <f t="shared" si="12"/>
        <v>45802.556250000001</v>
      </c>
      <c r="G231">
        <f t="shared" si="10"/>
        <v>12.722916666665697</v>
      </c>
      <c r="L231">
        <f>VLOOKUP(sampling!C231,fe_plate_1!$C$2:$G$80,5,FALSE)</f>
        <v>53.499800000000008</v>
      </c>
    </row>
    <row r="232" spans="1:14" x14ac:dyDescent="0.2">
      <c r="A232">
        <v>58</v>
      </c>
      <c r="B232" s="2">
        <v>3</v>
      </c>
      <c r="C232" t="str">
        <f t="shared" si="11"/>
        <v>F3-58</v>
      </c>
      <c r="D232" s="1">
        <v>45802.542361111111</v>
      </c>
      <c r="E232" s="1">
        <v>45802.570138888892</v>
      </c>
      <c r="F232" s="1">
        <f t="shared" si="12"/>
        <v>45802.556250000001</v>
      </c>
      <c r="G232">
        <f t="shared" si="10"/>
        <v>12.713194444448163</v>
      </c>
      <c r="L232">
        <f>VLOOKUP(sampling!C232,fe_plate_1!$C$2:$G$80,5,FALSE)</f>
        <v>22.868300000000001</v>
      </c>
    </row>
    <row r="233" spans="1:14" x14ac:dyDescent="0.2">
      <c r="A233">
        <v>58</v>
      </c>
      <c r="B233" s="2">
        <v>4</v>
      </c>
      <c r="C233" t="str">
        <f t="shared" si="11"/>
        <v>F4-58</v>
      </c>
      <c r="D233" s="1">
        <v>45802.542361111111</v>
      </c>
      <c r="E233" s="1">
        <v>45802.570138888892</v>
      </c>
      <c r="F233" s="1">
        <f t="shared" si="12"/>
        <v>45802.556250000001</v>
      </c>
      <c r="G233">
        <f t="shared" si="10"/>
        <v>12.713194444448163</v>
      </c>
      <c r="L233">
        <f>VLOOKUP(sampling!C233,fe_plate_1!$C$2:$G$80,5,FALSE)</f>
        <v>3.8086999999999982</v>
      </c>
    </row>
    <row r="234" spans="1:14" x14ac:dyDescent="0.2">
      <c r="A234">
        <v>59</v>
      </c>
      <c r="B234" s="2">
        <v>1</v>
      </c>
      <c r="C234" t="str">
        <f t="shared" si="11"/>
        <v>F1-59</v>
      </c>
      <c r="D234" s="1">
        <v>45802.571527777778</v>
      </c>
      <c r="E234" s="3">
        <v>45802.806944444441</v>
      </c>
      <c r="F234" s="1">
        <f t="shared" si="12"/>
        <v>45802.689236111109</v>
      </c>
      <c r="G234">
        <f t="shared" si="10"/>
        <v>12.855902777773736</v>
      </c>
      <c r="K234">
        <f>VLOOKUP(sampling!C234,standard_curve_plate_3!$C$2:$G$204,5,FALSE)</f>
        <v>-0.55177199999999971</v>
      </c>
      <c r="M234">
        <f>VLOOKUP(C234,Sheet1!$B$3:$E$400,4,FALSE)/62*1000</f>
        <v>2.1544853797907617</v>
      </c>
      <c r="N234">
        <f>VLOOKUP(C234,Sheet1!$B$3:$E$400,3,FALSE)/96*1000</f>
        <v>2324.097254335531</v>
      </c>
    </row>
    <row r="235" spans="1:14" x14ac:dyDescent="0.2">
      <c r="A235">
        <v>59</v>
      </c>
      <c r="B235" s="2">
        <v>2</v>
      </c>
      <c r="C235" t="str">
        <f t="shared" si="11"/>
        <v>F2-59</v>
      </c>
      <c r="D235" s="1">
        <v>45802.571527777778</v>
      </c>
      <c r="E235" s="3">
        <v>45802.806944444441</v>
      </c>
      <c r="F235" s="1">
        <f t="shared" si="12"/>
        <v>45802.689236111109</v>
      </c>
      <c r="G235">
        <f t="shared" si="10"/>
        <v>12.855902777773736</v>
      </c>
      <c r="K235">
        <f>VLOOKUP(sampling!C235,standard_curve_plate_3!$C$2:$G$204,5,FALSE)</f>
        <v>-0.61861399999999955</v>
      </c>
      <c r="M235">
        <f>VLOOKUP(C235,Sheet1!$B$3:$E$400,4,FALSE)/62*1000</f>
        <v>1.6811078063997873</v>
      </c>
      <c r="N235">
        <f>VLOOKUP(C235,Sheet1!$B$3:$E$400,3,FALSE)/96*1000</f>
        <v>2281.8293894416624</v>
      </c>
    </row>
    <row r="236" spans="1:14" x14ac:dyDescent="0.2">
      <c r="A236">
        <v>59</v>
      </c>
      <c r="B236" s="2">
        <v>3</v>
      </c>
      <c r="C236" t="str">
        <f t="shared" si="11"/>
        <v>F3-59</v>
      </c>
      <c r="D236" s="1">
        <v>45802.571527777778</v>
      </c>
      <c r="E236" s="3">
        <v>45802.806944444441</v>
      </c>
      <c r="F236" s="1">
        <f t="shared" si="12"/>
        <v>45802.689236111109</v>
      </c>
      <c r="G236">
        <f t="shared" si="10"/>
        <v>12.846180555556202</v>
      </c>
      <c r="K236">
        <f>VLOOKUP(sampling!C236,standard_curve_plate_3!$C$2:$G$204,5,FALSE)</f>
        <v>-0.35124600000000017</v>
      </c>
      <c r="M236">
        <f>VLOOKUP(C236,Sheet1!$B$3:$E$400,4,FALSE)/62*1000</f>
        <v>1.8603577392105033</v>
      </c>
      <c r="N236">
        <f>VLOOKUP(C236,Sheet1!$B$3:$E$400,3,FALSE)/96*1000</f>
        <v>2417.2678486219179</v>
      </c>
    </row>
    <row r="237" spans="1:14" x14ac:dyDescent="0.2">
      <c r="A237">
        <v>59</v>
      </c>
      <c r="B237" s="2">
        <v>4</v>
      </c>
      <c r="C237" t="str">
        <f t="shared" si="11"/>
        <v>F4-59</v>
      </c>
      <c r="D237" s="1">
        <v>45802.571527777778</v>
      </c>
      <c r="E237" s="3">
        <v>45802.806944444441</v>
      </c>
      <c r="F237" s="1">
        <f t="shared" si="12"/>
        <v>45802.689236111109</v>
      </c>
      <c r="G237">
        <f t="shared" si="10"/>
        <v>12.846180555556202</v>
      </c>
      <c r="K237">
        <f>VLOOKUP(sampling!C237,standard_curve_plate_3!$C$2:$G$204,5,FALSE)</f>
        <v>-0.61861399999999955</v>
      </c>
      <c r="M237">
        <f>VLOOKUP(C237,Sheet1!$B$3:$E$400,4,FALSE)/62*1000</f>
        <v>1.7306097160220368</v>
      </c>
      <c r="N237">
        <f>VLOOKUP(C237,Sheet1!$B$3:$E$400,3,FALSE)/96*1000</f>
        <v>2420.1575191175425</v>
      </c>
    </row>
    <row r="238" spans="1:14" x14ac:dyDescent="0.2">
      <c r="A238">
        <v>60</v>
      </c>
      <c r="B238" s="2">
        <v>1</v>
      </c>
      <c r="C238" t="str">
        <f t="shared" si="11"/>
        <v>F1-60</v>
      </c>
      <c r="D238" s="3">
        <v>45802.808333333334</v>
      </c>
      <c r="E238" s="1">
        <v>45803.413888888892</v>
      </c>
      <c r="F238" s="1">
        <f t="shared" si="12"/>
        <v>45803.111111111109</v>
      </c>
      <c r="G238">
        <f t="shared" si="10"/>
        <v>13.277777777773736</v>
      </c>
    </row>
    <row r="239" spans="1:14" x14ac:dyDescent="0.2">
      <c r="A239">
        <v>60</v>
      </c>
      <c r="B239" s="2">
        <v>2</v>
      </c>
      <c r="C239" t="str">
        <f t="shared" si="11"/>
        <v>F2-60</v>
      </c>
      <c r="D239" s="3">
        <v>45802.808333333334</v>
      </c>
      <c r="E239" s="1">
        <v>45803.413888888892</v>
      </c>
      <c r="F239" s="1">
        <f t="shared" si="12"/>
        <v>45803.111111111109</v>
      </c>
      <c r="G239">
        <f t="shared" si="10"/>
        <v>13.277777777773736</v>
      </c>
    </row>
    <row r="240" spans="1:14" x14ac:dyDescent="0.2">
      <c r="A240">
        <v>60</v>
      </c>
      <c r="B240" s="2">
        <v>3</v>
      </c>
      <c r="C240" t="str">
        <f t="shared" si="11"/>
        <v>F3-60</v>
      </c>
      <c r="D240" s="3">
        <v>45802.808333333334</v>
      </c>
      <c r="E240" s="1">
        <v>45803.413888888892</v>
      </c>
      <c r="F240" s="1">
        <f t="shared" si="12"/>
        <v>45803.111111111109</v>
      </c>
      <c r="G240">
        <f t="shared" si="10"/>
        <v>13.268055555556202</v>
      </c>
    </row>
    <row r="241" spans="1:14" x14ac:dyDescent="0.2">
      <c r="A241">
        <v>60</v>
      </c>
      <c r="B241" s="2">
        <v>4</v>
      </c>
      <c r="C241" t="str">
        <f t="shared" si="11"/>
        <v>F4-60</v>
      </c>
      <c r="D241" s="3">
        <v>45802.808333333334</v>
      </c>
      <c r="E241" s="1">
        <v>45803.413888888892</v>
      </c>
      <c r="F241" s="1">
        <f t="shared" si="12"/>
        <v>45803.111111111109</v>
      </c>
      <c r="G241">
        <f t="shared" si="10"/>
        <v>13.268055555556202</v>
      </c>
    </row>
    <row r="242" spans="1:14" x14ac:dyDescent="0.2">
      <c r="A242">
        <v>61</v>
      </c>
      <c r="B242" s="2">
        <v>1</v>
      </c>
      <c r="C242" t="str">
        <f t="shared" si="11"/>
        <v>F1-61</v>
      </c>
      <c r="D242" s="1">
        <v>45803.415972222225</v>
      </c>
      <c r="E242" s="1">
        <v>45803.46875</v>
      </c>
      <c r="F242" s="1">
        <f t="shared" si="12"/>
        <v>45803.442361111112</v>
      </c>
      <c r="G242">
        <f t="shared" si="10"/>
        <v>13.609027777776646</v>
      </c>
      <c r="L242">
        <f>VLOOKUP(sampling!C242,fe_plate_1!$C$2:$G$80,5,FALSE)</f>
        <v>26.952500000000011</v>
      </c>
    </row>
    <row r="243" spans="1:14" x14ac:dyDescent="0.2">
      <c r="A243">
        <v>61</v>
      </c>
      <c r="B243" s="2">
        <v>2</v>
      </c>
      <c r="C243" t="str">
        <f t="shared" si="11"/>
        <v>F2-61</v>
      </c>
      <c r="D243" s="1">
        <v>45803.415972222225</v>
      </c>
      <c r="E243" s="1">
        <v>45803.46875</v>
      </c>
      <c r="F243" s="1">
        <f t="shared" si="12"/>
        <v>45803.442361111112</v>
      </c>
      <c r="G243">
        <f t="shared" si="10"/>
        <v>13.609027777776646</v>
      </c>
      <c r="L243">
        <f>VLOOKUP(sampling!C243,fe_plate_1!$C$2:$G$80,5,FALSE)</f>
        <v>48.054200000000009</v>
      </c>
    </row>
    <row r="244" spans="1:14" x14ac:dyDescent="0.2">
      <c r="A244">
        <v>61</v>
      </c>
      <c r="B244" s="2">
        <v>3</v>
      </c>
      <c r="C244" t="str">
        <f t="shared" si="11"/>
        <v>F3-61</v>
      </c>
      <c r="D244" s="1">
        <v>45803.415972222225</v>
      </c>
      <c r="E244" s="1">
        <v>45803.46875</v>
      </c>
      <c r="F244" s="1">
        <f t="shared" si="12"/>
        <v>45803.442361111112</v>
      </c>
      <c r="G244">
        <f t="shared" si="10"/>
        <v>13.599305555559113</v>
      </c>
      <c r="L244">
        <f>VLOOKUP(sampling!C244,fe_plate_1!$C$2:$G$80,5,FALSE)</f>
        <v>19.4648</v>
      </c>
    </row>
    <row r="245" spans="1:14" x14ac:dyDescent="0.2">
      <c r="A245">
        <v>61</v>
      </c>
      <c r="B245" s="2">
        <v>4</v>
      </c>
      <c r="C245" t="str">
        <f t="shared" si="11"/>
        <v>F4-61</v>
      </c>
      <c r="D245" s="1">
        <v>45803.415972222225</v>
      </c>
      <c r="E245" s="1">
        <v>45803.46875</v>
      </c>
      <c r="F245" s="1">
        <f t="shared" si="12"/>
        <v>45803.442361111112</v>
      </c>
      <c r="G245">
        <f t="shared" si="10"/>
        <v>13.599305555559113</v>
      </c>
      <c r="L245">
        <f>VLOOKUP(sampling!C245,fe_plate_1!$C$2:$G$80,5,FALSE)</f>
        <v>4.4893999999999998</v>
      </c>
    </row>
    <row r="246" spans="1:14" x14ac:dyDescent="0.2">
      <c r="A246">
        <v>62</v>
      </c>
      <c r="B246" s="2">
        <v>1</v>
      </c>
      <c r="C246" t="str">
        <f t="shared" si="11"/>
        <v>F1-62</v>
      </c>
      <c r="D246" s="1">
        <v>45803.769444444442</v>
      </c>
      <c r="E246" s="1">
        <v>45804.386805555558</v>
      </c>
      <c r="F246" s="1">
        <f t="shared" si="12"/>
        <v>45804.078125</v>
      </c>
      <c r="G246">
        <f t="shared" si="10"/>
        <v>14.244791666664241</v>
      </c>
      <c r="H246">
        <v>31.9</v>
      </c>
      <c r="M246">
        <f>VLOOKUP(C246,Sheet1!$B$3:$E$400,4,FALSE)/62*1000</f>
        <v>2.1478029146790432</v>
      </c>
      <c r="N246">
        <f>VLOOKUP(C246,Sheet1!$B$3:$E$400,3,FALSE)/96*1000</f>
        <v>2315.7333987237294</v>
      </c>
    </row>
    <row r="247" spans="1:14" x14ac:dyDescent="0.2">
      <c r="A247">
        <v>62</v>
      </c>
      <c r="B247" s="2">
        <v>2</v>
      </c>
      <c r="C247" t="str">
        <f t="shared" si="11"/>
        <v>F2-62</v>
      </c>
      <c r="D247" s="1">
        <v>45803.769444444442</v>
      </c>
      <c r="E247" s="1">
        <v>45804.386805555558</v>
      </c>
      <c r="F247" s="1">
        <f t="shared" si="12"/>
        <v>45804.078125</v>
      </c>
      <c r="G247">
        <f t="shared" si="10"/>
        <v>14.244791666664241</v>
      </c>
      <c r="H247">
        <v>31.9</v>
      </c>
      <c r="M247">
        <f>VLOOKUP(C247,Sheet1!$B$3:$E$400,4,FALSE)/62*1000</f>
        <v>2.3562464354255859</v>
      </c>
      <c r="N247">
        <f>VLOOKUP(C247,Sheet1!$B$3:$E$400,3,FALSE)/96*1000</f>
        <v>2247.1544913048738</v>
      </c>
    </row>
    <row r="248" spans="1:14" x14ac:dyDescent="0.2">
      <c r="A248">
        <v>62</v>
      </c>
      <c r="B248" s="2">
        <v>3</v>
      </c>
      <c r="C248" t="str">
        <f t="shared" si="11"/>
        <v>F3-62</v>
      </c>
      <c r="D248" s="1">
        <v>45803.769444444442</v>
      </c>
      <c r="E248" s="1">
        <v>45804.386805555558</v>
      </c>
      <c r="F248" s="1">
        <f t="shared" si="12"/>
        <v>45804.078125</v>
      </c>
      <c r="G248">
        <f t="shared" si="10"/>
        <v>14.235069444446708</v>
      </c>
      <c r="H248">
        <v>32.4</v>
      </c>
      <c r="M248">
        <f>VLOOKUP(C248,Sheet1!$B$3:$E$400,4,FALSE)/62*1000</f>
        <v>2.2881126662856004</v>
      </c>
      <c r="N248">
        <f>VLOOKUP(C248,Sheet1!$B$3:$E$400,3,FALSE)/96*1000</f>
        <v>2396.1979901785112</v>
      </c>
    </row>
    <row r="249" spans="1:14" x14ac:dyDescent="0.2">
      <c r="A249">
        <v>62</v>
      </c>
      <c r="B249" s="2">
        <v>4</v>
      </c>
      <c r="C249" t="str">
        <f t="shared" si="11"/>
        <v>F4-62</v>
      </c>
      <c r="D249" s="1">
        <v>45803.769444444442</v>
      </c>
      <c r="E249" s="1">
        <v>45804.386805555558</v>
      </c>
      <c r="F249" s="1">
        <f t="shared" si="12"/>
        <v>45804.078125</v>
      </c>
      <c r="G249">
        <f t="shared" si="10"/>
        <v>14.235069444446708</v>
      </c>
      <c r="H249">
        <v>31.9</v>
      </c>
      <c r="M249">
        <f>VLOOKUP(C249,Sheet1!$B$3:$E$400,4,FALSE)/62*1000</f>
        <v>1.9766961129667335</v>
      </c>
      <c r="N249">
        <f>VLOOKUP(C249,Sheet1!$B$3:$E$400,3,FALSE)/96*1000</f>
        <v>2403.8711907689913</v>
      </c>
    </row>
    <row r="250" spans="1:14" x14ac:dyDescent="0.2">
      <c r="A250">
        <v>63</v>
      </c>
      <c r="B250" s="2">
        <v>1</v>
      </c>
      <c r="C250" t="str">
        <f t="shared" si="11"/>
        <v>F1-63</v>
      </c>
      <c r="D250" s="1">
        <v>45804.388888888891</v>
      </c>
      <c r="E250" s="1">
        <v>45804.532638888886</v>
      </c>
      <c r="F250" s="1">
        <f t="shared" si="12"/>
        <v>45804.460763888885</v>
      </c>
      <c r="G250">
        <f t="shared" si="10"/>
        <v>14.627430555548926</v>
      </c>
      <c r="H250">
        <v>32.17</v>
      </c>
      <c r="M250">
        <f>VLOOKUP(C250,new_data!$C$2:$L$221,9,FALSE)/62*1000</f>
        <v>1.6290322580645162</v>
      </c>
      <c r="N250">
        <f>VLOOKUP(C250,new_data!$C$2:$L$221,10,FALSE)/96*1000</f>
        <v>2302.1979166666665</v>
      </c>
    </row>
    <row r="251" spans="1:14" x14ac:dyDescent="0.2">
      <c r="A251">
        <v>63</v>
      </c>
      <c r="B251" s="2">
        <v>2</v>
      </c>
      <c r="C251" t="str">
        <f t="shared" si="11"/>
        <v>F2-63</v>
      </c>
      <c r="D251" s="1">
        <v>45804.388888888891</v>
      </c>
      <c r="E251" s="1">
        <v>45804.532638888886</v>
      </c>
      <c r="F251" s="1">
        <f t="shared" si="12"/>
        <v>45804.460763888885</v>
      </c>
      <c r="G251">
        <f t="shared" si="10"/>
        <v>14.627430555548926</v>
      </c>
      <c r="H251">
        <v>32.299999999999997</v>
      </c>
      <c r="M251">
        <f>VLOOKUP(C251,new_data!$C$2:$L$221,9,FALSE)/62*1000</f>
        <v>1.5806451612903225</v>
      </c>
      <c r="N251">
        <f>VLOOKUP(C251,new_data!$C$2:$L$221,10,FALSE)/96*1000</f>
        <v>2257.4479166666665</v>
      </c>
    </row>
    <row r="252" spans="1:14" x14ac:dyDescent="0.2">
      <c r="A252">
        <v>63</v>
      </c>
      <c r="B252" s="2">
        <v>3</v>
      </c>
      <c r="C252" t="str">
        <f t="shared" si="11"/>
        <v>F3-63</v>
      </c>
      <c r="D252" s="1">
        <v>45804.388888888891</v>
      </c>
      <c r="E252" s="1">
        <v>45804.532638888886</v>
      </c>
      <c r="F252" s="1">
        <f t="shared" si="12"/>
        <v>45804.460763888885</v>
      </c>
      <c r="G252">
        <f t="shared" si="10"/>
        <v>14.617708333331393</v>
      </c>
      <c r="H252">
        <v>32.200000000000003</v>
      </c>
      <c r="M252">
        <f>VLOOKUP(C252,new_data!$C$2:$L$221,9,FALSE)/62*1000</f>
        <v>1.774193548387097</v>
      </c>
      <c r="N252">
        <f>VLOOKUP(C252,new_data!$C$2:$L$221,10,FALSE)/96*1000</f>
        <v>2392.770833333333</v>
      </c>
    </row>
    <row r="253" spans="1:14" x14ac:dyDescent="0.2">
      <c r="A253">
        <v>63</v>
      </c>
      <c r="B253" s="2">
        <v>4</v>
      </c>
      <c r="C253" t="str">
        <f t="shared" si="11"/>
        <v>F4-63</v>
      </c>
      <c r="D253" s="1">
        <v>45804.388888888891</v>
      </c>
      <c r="E253" s="1">
        <v>45804.532638888886</v>
      </c>
      <c r="F253" s="1">
        <f t="shared" si="12"/>
        <v>45804.460763888885</v>
      </c>
      <c r="G253">
        <f t="shared" si="10"/>
        <v>14.617708333331393</v>
      </c>
      <c r="H253">
        <v>32.4</v>
      </c>
      <c r="M253">
        <f>VLOOKUP(C253,new_data!$C$2:$L$221,9,FALSE)/62*1000</f>
        <v>1.8225806451612903</v>
      </c>
      <c r="N253">
        <f>VLOOKUP(C253,new_data!$C$2:$L$221,10,FALSE)/96*1000</f>
        <v>2390.125</v>
      </c>
    </row>
    <row r="254" spans="1:14" x14ac:dyDescent="0.2">
      <c r="A254">
        <v>64</v>
      </c>
      <c r="B254" s="2">
        <v>1</v>
      </c>
      <c r="C254" t="str">
        <f t="shared" si="11"/>
        <v>F1-64</v>
      </c>
      <c r="D254" s="1">
        <v>45804.532638888886</v>
      </c>
      <c r="E254" s="1">
        <v>45804.570833333331</v>
      </c>
      <c r="F254" s="1">
        <f t="shared" si="12"/>
        <v>45804.551736111112</v>
      </c>
      <c r="G254">
        <f t="shared" si="10"/>
        <v>14.718402777776646</v>
      </c>
      <c r="L254">
        <f>VLOOKUP(sampling!C254,fe_plate_1!$C$2:$G$80,5,FALSE)</f>
        <v>39.205100000000002</v>
      </c>
    </row>
    <row r="255" spans="1:14" x14ac:dyDescent="0.2">
      <c r="A255">
        <v>64</v>
      </c>
      <c r="B255" s="2">
        <v>2</v>
      </c>
      <c r="C255" t="str">
        <f t="shared" si="11"/>
        <v>F2-64</v>
      </c>
      <c r="D255" s="1">
        <v>45804.532638888886</v>
      </c>
      <c r="E255" s="1">
        <v>45804.570833333331</v>
      </c>
      <c r="F255" s="1">
        <f t="shared" si="12"/>
        <v>45804.551736111112</v>
      </c>
      <c r="G255">
        <f t="shared" si="10"/>
        <v>14.718402777776646</v>
      </c>
      <c r="L255">
        <f>VLOOKUP(sampling!C255,fe_plate_1!$C$2:$G$80,5,FALSE)</f>
        <v>56.903300000000016</v>
      </c>
    </row>
    <row r="256" spans="1:14" x14ac:dyDescent="0.2">
      <c r="A256">
        <v>64</v>
      </c>
      <c r="B256" s="2">
        <v>3</v>
      </c>
      <c r="C256" t="str">
        <f t="shared" si="11"/>
        <v>F3-64</v>
      </c>
      <c r="D256" s="1">
        <v>45804.532638888886</v>
      </c>
      <c r="E256" s="1">
        <v>45804.570833333331</v>
      </c>
      <c r="F256" s="1">
        <f t="shared" si="12"/>
        <v>45804.551736111112</v>
      </c>
      <c r="G256">
        <f t="shared" si="10"/>
        <v>14.708680555559113</v>
      </c>
      <c r="L256">
        <f>VLOOKUP(sampling!C256,fe_plate_1!$C$2:$G$80,5,FALSE)</f>
        <v>26.952500000000011</v>
      </c>
    </row>
    <row r="257" spans="1:14" x14ac:dyDescent="0.2">
      <c r="A257">
        <v>64</v>
      </c>
      <c r="B257" s="2">
        <v>4</v>
      </c>
      <c r="C257" t="str">
        <f t="shared" si="11"/>
        <v>F4-64</v>
      </c>
      <c r="D257" s="1">
        <v>45804.532638888886</v>
      </c>
      <c r="E257" s="1">
        <v>45804.570833333331</v>
      </c>
      <c r="F257" s="1">
        <f t="shared" si="12"/>
        <v>45804.551736111112</v>
      </c>
      <c r="G257">
        <f t="shared" si="10"/>
        <v>14.708680555559113</v>
      </c>
      <c r="L257">
        <f>VLOOKUP(sampling!C257,fe_plate_1!$C$2:$G$80,5,FALSE)</f>
        <v>12.657800000000005</v>
      </c>
    </row>
    <row r="258" spans="1:14" x14ac:dyDescent="0.2">
      <c r="A258">
        <v>65</v>
      </c>
      <c r="B258" s="2">
        <v>1</v>
      </c>
      <c r="C258" t="str">
        <f t="shared" si="11"/>
        <v>F1-65</v>
      </c>
      <c r="D258" s="1">
        <v>45804.570833333331</v>
      </c>
      <c r="E258" s="1">
        <v>45804.649305555555</v>
      </c>
      <c r="F258" s="1">
        <f t="shared" si="12"/>
        <v>45804.610069444447</v>
      </c>
      <c r="G258">
        <f t="shared" ref="G258:G323" si="13" xml:space="preserve"> F258-IF(OR(B258=1,B258=2),$O$2,$O$3)</f>
        <v>14.776736111110949</v>
      </c>
      <c r="H258">
        <v>32.1</v>
      </c>
      <c r="M258">
        <f>VLOOKUP(C258,new_data!$C$2:$L$221,9,FALSE)/62*1000</f>
        <v>1.5</v>
      </c>
      <c r="N258">
        <f>VLOOKUP(C258,new_data!$C$2:$L$221,10,FALSE)/96*1000</f>
        <v>2341.8125</v>
      </c>
    </row>
    <row r="259" spans="1:14" x14ac:dyDescent="0.2">
      <c r="A259">
        <v>65</v>
      </c>
      <c r="B259" s="2">
        <v>2</v>
      </c>
      <c r="C259" t="str">
        <f t="shared" ref="C259:C331" si="14">_xlfn.CONCAT("F",B259,"-",A259)</f>
        <v>F2-65</v>
      </c>
      <c r="D259" s="1">
        <v>45804.570833333331</v>
      </c>
      <c r="E259" s="1">
        <v>45804.649305555555</v>
      </c>
      <c r="F259" s="1">
        <f t="shared" ref="F259:F323" si="15">(E259-D259)/2+D259</f>
        <v>45804.610069444447</v>
      </c>
      <c r="G259">
        <f t="shared" si="13"/>
        <v>14.776736111110949</v>
      </c>
      <c r="H259">
        <v>31.7</v>
      </c>
      <c r="M259">
        <f>VLOOKUP(C259,new_data!$C$2:$L$221,9,FALSE)/62*1000</f>
        <v>1.7419354838709677</v>
      </c>
      <c r="N259">
        <f>VLOOKUP(C259,new_data!$C$2:$L$221,10,FALSE)/96*1000</f>
        <v>2247.0416666666665</v>
      </c>
    </row>
    <row r="260" spans="1:14" x14ac:dyDescent="0.2">
      <c r="A260">
        <v>65</v>
      </c>
      <c r="B260" s="2">
        <v>3</v>
      </c>
      <c r="C260" t="str">
        <f t="shared" si="14"/>
        <v>F3-65</v>
      </c>
      <c r="D260" s="1">
        <v>45804.570833333331</v>
      </c>
      <c r="E260" s="1">
        <v>45804.649305555555</v>
      </c>
      <c r="F260" s="1">
        <f t="shared" si="15"/>
        <v>45804.610069444447</v>
      </c>
      <c r="G260">
        <f t="shared" si="13"/>
        <v>14.767013888893416</v>
      </c>
      <c r="H260">
        <v>31.6</v>
      </c>
      <c r="M260">
        <f>VLOOKUP(C260,new_data!$C$2:$L$221,9,FALSE)/62*1000</f>
        <v>1.6290322580645162</v>
      </c>
      <c r="N260">
        <f>VLOOKUP(C260,new_data!$C$2:$L$221,10,FALSE)/96*1000</f>
        <v>2396.34375</v>
      </c>
    </row>
    <row r="261" spans="1:14" x14ac:dyDescent="0.2">
      <c r="A261">
        <v>65</v>
      </c>
      <c r="B261" s="2">
        <v>4</v>
      </c>
      <c r="C261" t="str">
        <f t="shared" si="14"/>
        <v>F4-65</v>
      </c>
      <c r="D261" s="1">
        <v>45804.570833333331</v>
      </c>
      <c r="E261" s="1">
        <v>45804.649305555555</v>
      </c>
      <c r="F261" s="1">
        <f t="shared" si="15"/>
        <v>45804.610069444447</v>
      </c>
      <c r="G261">
        <f t="shared" si="13"/>
        <v>14.767013888893416</v>
      </c>
      <c r="H261">
        <v>32.299999999999997</v>
      </c>
      <c r="M261">
        <f>VLOOKUP(C261,new_data!$C$2:$L$221,9,FALSE)/62*1000</f>
        <v>1.9677419354838708</v>
      </c>
      <c r="N261">
        <f>VLOOKUP(C261,new_data!$C$2:$L$221,10,FALSE)/96*1000</f>
        <v>2422.0937499999995</v>
      </c>
    </row>
    <row r="262" spans="1:14" x14ac:dyDescent="0.2">
      <c r="A262">
        <v>66</v>
      </c>
      <c r="B262" s="2">
        <v>1</v>
      </c>
      <c r="C262" t="str">
        <f t="shared" si="14"/>
        <v>F1-66</v>
      </c>
      <c r="D262" s="1">
        <v>45804.649305555555</v>
      </c>
      <c r="E262" s="1">
        <v>45805.46597222222</v>
      </c>
      <c r="F262" s="1">
        <f t="shared" si="15"/>
        <v>45805.057638888888</v>
      </c>
      <c r="G262">
        <f t="shared" si="13"/>
        <v>15.224305555551837</v>
      </c>
      <c r="H262">
        <v>30.7</v>
      </c>
    </row>
    <row r="263" spans="1:14" x14ac:dyDescent="0.2">
      <c r="A263">
        <v>66</v>
      </c>
      <c r="B263" s="2">
        <v>2</v>
      </c>
      <c r="C263" t="str">
        <f t="shared" si="14"/>
        <v>F2-66</v>
      </c>
      <c r="D263" s="1">
        <v>45804.649305555555</v>
      </c>
      <c r="E263" s="1">
        <v>45805.46597222222</v>
      </c>
      <c r="F263" s="1">
        <f t="shared" si="15"/>
        <v>45805.057638888888</v>
      </c>
      <c r="G263">
        <f t="shared" si="13"/>
        <v>15.224305555551837</v>
      </c>
      <c r="H263">
        <v>31.8</v>
      </c>
    </row>
    <row r="264" spans="1:14" x14ac:dyDescent="0.2">
      <c r="A264">
        <v>66</v>
      </c>
      <c r="B264" s="2">
        <v>3</v>
      </c>
      <c r="C264" t="str">
        <f t="shared" si="14"/>
        <v>F3-66</v>
      </c>
      <c r="D264" s="1">
        <v>45804.649305555555</v>
      </c>
      <c r="E264" s="1">
        <v>45805.46597222222</v>
      </c>
      <c r="F264" s="1">
        <f t="shared" si="15"/>
        <v>45805.057638888888</v>
      </c>
      <c r="G264">
        <f t="shared" si="13"/>
        <v>15.214583333334303</v>
      </c>
      <c r="H264">
        <v>30.5</v>
      </c>
    </row>
    <row r="265" spans="1:14" x14ac:dyDescent="0.2">
      <c r="A265">
        <v>66</v>
      </c>
      <c r="B265" s="2">
        <v>4</v>
      </c>
      <c r="C265" t="str">
        <f t="shared" si="14"/>
        <v>F4-66</v>
      </c>
      <c r="D265" s="1">
        <v>45804.649305555555</v>
      </c>
      <c r="E265" s="1">
        <v>45805.46597222222</v>
      </c>
      <c r="F265" s="1">
        <f t="shared" si="15"/>
        <v>45805.057638888888</v>
      </c>
      <c r="G265">
        <f t="shared" si="13"/>
        <v>15.214583333334303</v>
      </c>
      <c r="H265">
        <v>31.4</v>
      </c>
    </row>
    <row r="266" spans="1:14" x14ac:dyDescent="0.2">
      <c r="A266">
        <v>67</v>
      </c>
      <c r="B266" s="2">
        <v>1</v>
      </c>
      <c r="C266" t="str">
        <f t="shared" si="14"/>
        <v>F1-67</v>
      </c>
      <c r="D266" s="1">
        <v>45805.467361111114</v>
      </c>
      <c r="E266" s="1">
        <v>45805.574305555558</v>
      </c>
      <c r="F266" s="1">
        <f t="shared" si="15"/>
        <v>45805.520833333336</v>
      </c>
      <c r="G266">
        <f t="shared" si="13"/>
        <v>15.6875</v>
      </c>
      <c r="H266">
        <v>30.2</v>
      </c>
      <c r="I266">
        <v>7.51</v>
      </c>
      <c r="J266">
        <v>1034</v>
      </c>
      <c r="M266">
        <f>VLOOKUP(C266,new_data!$C$2:$L$221,9,FALSE)/62*1000</f>
        <v>0.25806451612903225</v>
      </c>
      <c r="N266">
        <f>VLOOKUP(C266,new_data!$C$2:$L$221,10,FALSE)/96*1000</f>
        <v>2274.135416666667</v>
      </c>
    </row>
    <row r="267" spans="1:14" x14ac:dyDescent="0.2">
      <c r="A267">
        <v>67</v>
      </c>
      <c r="B267" s="2">
        <v>2</v>
      </c>
      <c r="C267" t="str">
        <f t="shared" si="14"/>
        <v>F2-67</v>
      </c>
      <c r="D267" s="1">
        <v>45805.467361111114</v>
      </c>
      <c r="E267" s="1">
        <v>45805.574305555558</v>
      </c>
      <c r="F267" s="1">
        <f t="shared" si="15"/>
        <v>45805.520833333336</v>
      </c>
      <c r="G267">
        <f t="shared" si="13"/>
        <v>15.6875</v>
      </c>
      <c r="H267">
        <v>32.799999999999997</v>
      </c>
      <c r="I267">
        <v>7.48</v>
      </c>
      <c r="J267">
        <v>1041</v>
      </c>
      <c r="M267">
        <f>VLOOKUP(C267,new_data!$C$2:$L$221,9,FALSE)/62*1000</f>
        <v>0.35483870967741932</v>
      </c>
      <c r="N267">
        <f>VLOOKUP(C267,new_data!$C$2:$L$221,10,FALSE)/96*1000</f>
        <v>2248.0625</v>
      </c>
    </row>
    <row r="268" spans="1:14" x14ac:dyDescent="0.2">
      <c r="A268">
        <v>67</v>
      </c>
      <c r="B268" s="2">
        <v>3</v>
      </c>
      <c r="C268" t="str">
        <f t="shared" si="14"/>
        <v>F3-67</v>
      </c>
      <c r="D268" s="1">
        <v>45805.467361111114</v>
      </c>
      <c r="E268" s="1">
        <v>45805.574305555558</v>
      </c>
      <c r="F268" s="1">
        <f t="shared" si="15"/>
        <v>45805.520833333336</v>
      </c>
      <c r="G268">
        <f t="shared" si="13"/>
        <v>15.677777777782467</v>
      </c>
      <c r="H268">
        <v>30.7</v>
      </c>
      <c r="I268">
        <v>7.47</v>
      </c>
      <c r="J268">
        <v>1051</v>
      </c>
      <c r="M268">
        <f>VLOOKUP(C268,new_data!$C$2:$L$221,9,FALSE)/62*1000</f>
        <v>0.29032258064516125</v>
      </c>
      <c r="N268">
        <f>VLOOKUP(C268,new_data!$C$2:$L$221,10,FALSE)/96*1000</f>
        <v>2313.6041666666665</v>
      </c>
    </row>
    <row r="269" spans="1:14" x14ac:dyDescent="0.2">
      <c r="A269">
        <v>67</v>
      </c>
      <c r="B269" s="2">
        <v>4</v>
      </c>
      <c r="C269" t="str">
        <f t="shared" si="14"/>
        <v>F4-67</v>
      </c>
      <c r="D269" s="1">
        <v>45805.467361111114</v>
      </c>
      <c r="E269" s="1">
        <v>45805.574305555558</v>
      </c>
      <c r="F269" s="1">
        <f t="shared" si="15"/>
        <v>45805.520833333336</v>
      </c>
      <c r="G269">
        <f t="shared" si="13"/>
        <v>15.677777777782467</v>
      </c>
      <c r="H269">
        <v>29.8</v>
      </c>
      <c r="I269">
        <v>7.45</v>
      </c>
      <c r="J269">
        <v>1102</v>
      </c>
      <c r="M269">
        <f>VLOOKUP(C269,new_data!$C$2:$L$221,9,FALSE)/62*1000</f>
        <v>0.54838709677419362</v>
      </c>
      <c r="N269">
        <f>VLOOKUP(C269,new_data!$C$2:$L$221,10,FALSE)/96*1000</f>
        <v>2349.3749999999995</v>
      </c>
    </row>
    <row r="270" spans="1:14" x14ac:dyDescent="0.2">
      <c r="A270">
        <v>68</v>
      </c>
      <c r="B270" s="2">
        <v>1</v>
      </c>
      <c r="C270" t="str">
        <f t="shared" si="14"/>
        <v>F1-68</v>
      </c>
      <c r="D270" s="1">
        <v>45805.576388888891</v>
      </c>
      <c r="E270" s="1">
        <v>45805.59652777778</v>
      </c>
      <c r="F270" s="1">
        <f t="shared" si="15"/>
        <v>45805.586458333331</v>
      </c>
      <c r="G270">
        <f t="shared" si="13"/>
        <v>15.753124999995634</v>
      </c>
      <c r="L270">
        <f>VLOOKUP(sampling!C270,fe_plate_1!$C$2:$G$80,5,FALSE)</f>
        <v>34.440200000000004</v>
      </c>
    </row>
    <row r="271" spans="1:14" x14ac:dyDescent="0.2">
      <c r="A271">
        <v>68</v>
      </c>
      <c r="B271" s="2">
        <v>2</v>
      </c>
      <c r="C271" t="str">
        <f t="shared" si="14"/>
        <v>F2-68</v>
      </c>
      <c r="D271" s="1">
        <v>45805.576388888891</v>
      </c>
      <c r="E271" s="1">
        <v>45805.59652777778</v>
      </c>
      <c r="F271" s="1">
        <f t="shared" si="15"/>
        <v>45805.586458333331</v>
      </c>
      <c r="G271">
        <f t="shared" si="13"/>
        <v>15.753124999995634</v>
      </c>
      <c r="L271">
        <f>VLOOKUP(sampling!C271,fe_plate_1!$C$2:$G$80,5,FALSE)</f>
        <v>59.626100000000008</v>
      </c>
    </row>
    <row r="272" spans="1:14" x14ac:dyDescent="0.2">
      <c r="A272">
        <v>68</v>
      </c>
      <c r="B272" s="2">
        <v>3</v>
      </c>
      <c r="C272" t="str">
        <f t="shared" si="14"/>
        <v>F3-68</v>
      </c>
      <c r="D272" s="1">
        <v>45805.576388888891</v>
      </c>
      <c r="E272" s="1">
        <v>45805.59652777778</v>
      </c>
      <c r="F272" s="1">
        <f t="shared" si="15"/>
        <v>45805.586458333331</v>
      </c>
      <c r="G272">
        <f t="shared" si="13"/>
        <v>15.743402777778101</v>
      </c>
      <c r="L272">
        <f>VLOOKUP(sampling!C272,fe_plate_1!$C$2:$G$80,5,FALSE)</f>
        <v>33.759500000000003</v>
      </c>
    </row>
    <row r="273" spans="1:14" x14ac:dyDescent="0.2">
      <c r="A273">
        <v>68</v>
      </c>
      <c r="B273" s="2">
        <v>4</v>
      </c>
      <c r="C273" t="str">
        <f t="shared" si="14"/>
        <v>F4-68</v>
      </c>
      <c r="D273" s="1">
        <v>45805.576388888891</v>
      </c>
      <c r="E273" s="1">
        <v>45805.59652777778</v>
      </c>
      <c r="F273" s="1">
        <f t="shared" si="15"/>
        <v>45805.586458333331</v>
      </c>
      <c r="G273">
        <f t="shared" si="13"/>
        <v>15.743402777778101</v>
      </c>
      <c r="L273">
        <f>VLOOKUP(sampling!C273,fe_plate_1!$C$2:$G$80,5,FALSE)</f>
        <v>18.784099999999999</v>
      </c>
    </row>
    <row r="274" spans="1:14" x14ac:dyDescent="0.2">
      <c r="A274">
        <v>69</v>
      </c>
      <c r="B274" s="2">
        <v>1</v>
      </c>
      <c r="C274" t="str">
        <f t="shared" si="14"/>
        <v>F1-69</v>
      </c>
      <c r="D274" s="1">
        <v>45805.805555555555</v>
      </c>
      <c r="E274" s="1">
        <v>45806.364583333336</v>
      </c>
      <c r="F274" s="1">
        <f t="shared" si="15"/>
        <v>45806.085069444445</v>
      </c>
      <c r="G274">
        <f t="shared" si="13"/>
        <v>16.251736111109494</v>
      </c>
    </row>
    <row r="275" spans="1:14" x14ac:dyDescent="0.2">
      <c r="A275">
        <v>69</v>
      </c>
      <c r="B275" s="2">
        <v>2</v>
      </c>
      <c r="C275" t="str">
        <f t="shared" si="14"/>
        <v>F2-69</v>
      </c>
      <c r="D275" s="1">
        <v>45805.805555555555</v>
      </c>
      <c r="E275" s="1">
        <v>45806.364583333336</v>
      </c>
      <c r="F275" s="1">
        <f t="shared" si="15"/>
        <v>45806.085069444445</v>
      </c>
      <c r="G275">
        <f t="shared" si="13"/>
        <v>16.251736111109494</v>
      </c>
    </row>
    <row r="276" spans="1:14" x14ac:dyDescent="0.2">
      <c r="A276">
        <v>69</v>
      </c>
      <c r="B276" s="2">
        <v>3</v>
      </c>
      <c r="C276" t="str">
        <f t="shared" si="14"/>
        <v>F3-69</v>
      </c>
      <c r="D276" s="1">
        <v>45805.805555555555</v>
      </c>
      <c r="E276" s="1">
        <v>45806.364583333336</v>
      </c>
      <c r="F276" s="1">
        <f t="shared" si="15"/>
        <v>45806.085069444445</v>
      </c>
      <c r="G276">
        <f t="shared" si="13"/>
        <v>16.242013888891961</v>
      </c>
      <c r="H276">
        <v>39.04</v>
      </c>
      <c r="M276">
        <f>VLOOKUP(C276,new_data!$C$2:$L$221,9,FALSE)/62*1000</f>
        <v>0</v>
      </c>
      <c r="N276">
        <f>VLOOKUP(C276,new_data!$C$2:$L$221,10,FALSE)/96*1000</f>
        <v>2310.041666666667</v>
      </c>
    </row>
    <row r="277" spans="1:14" x14ac:dyDescent="0.2">
      <c r="A277">
        <v>69</v>
      </c>
      <c r="B277" s="2">
        <v>4</v>
      </c>
      <c r="C277" t="str">
        <f t="shared" si="14"/>
        <v>F4-69</v>
      </c>
      <c r="D277" s="1">
        <v>45805.805555555555</v>
      </c>
      <c r="E277" s="1">
        <v>45806.364583333336</v>
      </c>
      <c r="F277" s="1">
        <f t="shared" si="15"/>
        <v>45806.085069444445</v>
      </c>
      <c r="G277">
        <f t="shared" si="13"/>
        <v>16.242013888891961</v>
      </c>
      <c r="H277">
        <v>32.840000000000003</v>
      </c>
      <c r="M277">
        <f>VLOOKUP(C277,new_data!$C$2:$L$221,9,FALSE)/62*1000</f>
        <v>0</v>
      </c>
      <c r="N277">
        <f>VLOOKUP(C277,new_data!$C$2:$L$221,10,FALSE)/96*1000</f>
        <v>2367.6666666666665</v>
      </c>
    </row>
    <row r="278" spans="1:14" x14ac:dyDescent="0.2">
      <c r="A278">
        <v>70</v>
      </c>
      <c r="B278" s="2">
        <v>1</v>
      </c>
      <c r="C278" t="str">
        <f t="shared" si="14"/>
        <v>F1-70</v>
      </c>
      <c r="D278" s="1">
        <v>45806.377083333333</v>
      </c>
      <c r="E278" s="1">
        <v>45806.409722222219</v>
      </c>
      <c r="F278" s="1">
        <f t="shared" si="15"/>
        <v>45806.393402777772</v>
      </c>
      <c r="G278">
        <f t="shared" si="13"/>
        <v>16.560069444436522</v>
      </c>
      <c r="H278">
        <v>47.44</v>
      </c>
      <c r="I278">
        <v>7.45</v>
      </c>
      <c r="J278">
        <v>1056</v>
      </c>
      <c r="K278">
        <f>VLOOKUP(sampling!C278,standard_curve_plate_3!$C$2:$G$204,5,FALSE)</f>
        <v>4.9805999999999795E-2</v>
      </c>
      <c r="M278">
        <f>VLOOKUP(C278,new_data!$C$2:$L$221,9,FALSE)/62*1000</f>
        <v>0.22580645161290325</v>
      </c>
      <c r="N278">
        <f>VLOOKUP(C278,new_data!$C$2:$L$221,10,FALSE)/96*1000</f>
        <v>2263.708333333333</v>
      </c>
    </row>
    <row r="279" spans="1:14" x14ac:dyDescent="0.2">
      <c r="A279">
        <v>70</v>
      </c>
      <c r="B279" s="2">
        <v>2</v>
      </c>
      <c r="C279" t="str">
        <f t="shared" si="14"/>
        <v>F2-70</v>
      </c>
      <c r="D279" s="1">
        <v>45806.377083333333</v>
      </c>
      <c r="E279" s="1">
        <v>45806.409722222219</v>
      </c>
      <c r="F279" s="1">
        <f t="shared" si="15"/>
        <v>45806.393402777772</v>
      </c>
      <c r="G279">
        <f t="shared" si="13"/>
        <v>16.560069444436522</v>
      </c>
      <c r="H279">
        <v>42.34</v>
      </c>
      <c r="I279">
        <v>7.53</v>
      </c>
      <c r="J279">
        <v>1048</v>
      </c>
      <c r="K279">
        <f>VLOOKUP(sampling!C279,standard_curve_plate_3!$C$2:$G$204,5,FALSE)</f>
        <v>-0.28440399999999988</v>
      </c>
      <c r="M279">
        <f>VLOOKUP(C279,new_data!$C$2:$L$221,9,FALSE)/62*1000</f>
        <v>0</v>
      </c>
      <c r="N279">
        <f>VLOOKUP(C279,new_data!$C$2:$L$221,10,FALSE)/96*1000</f>
        <v>2214.21875</v>
      </c>
    </row>
    <row r="280" spans="1:14" x14ac:dyDescent="0.2">
      <c r="A280">
        <v>70</v>
      </c>
      <c r="B280" s="2">
        <v>3</v>
      </c>
      <c r="C280" t="str">
        <f t="shared" si="14"/>
        <v>F3-70</v>
      </c>
      <c r="D280" s="1">
        <v>45806.377083333333</v>
      </c>
      <c r="E280" s="1">
        <v>45806.409722222219</v>
      </c>
      <c r="F280" s="1">
        <f t="shared" si="15"/>
        <v>45806.393402777772</v>
      </c>
      <c r="G280">
        <f t="shared" si="13"/>
        <v>16.550347222218988</v>
      </c>
      <c r="H280">
        <v>35.74</v>
      </c>
      <c r="I280">
        <v>7.53</v>
      </c>
      <c r="J280">
        <v>1049</v>
      </c>
      <c r="K280">
        <f>VLOOKUP(sampling!C280,standard_curve_plate_3!$C$2:$G$204,5,FALSE)</f>
        <v>-0.55177199999999971</v>
      </c>
      <c r="M280">
        <f>VLOOKUP(C280,new_data!$C$2:$L$221,9,FALSE)/62*1000</f>
        <v>0</v>
      </c>
      <c r="N280">
        <f>VLOOKUP(C280,new_data!$C$2:$L$221,10,FALSE)/96*1000</f>
        <v>2320.1666666666665</v>
      </c>
    </row>
    <row r="281" spans="1:14" x14ac:dyDescent="0.2">
      <c r="A281">
        <v>70</v>
      </c>
      <c r="B281" s="2">
        <v>4</v>
      </c>
      <c r="C281" t="str">
        <f t="shared" si="14"/>
        <v>F4-70</v>
      </c>
      <c r="D281" s="1">
        <v>45806.377083333333</v>
      </c>
      <c r="E281" s="1">
        <v>45806.409722222219</v>
      </c>
      <c r="F281" s="1">
        <f t="shared" si="15"/>
        <v>45806.393402777772</v>
      </c>
      <c r="G281">
        <f t="shared" si="13"/>
        <v>16.550347222218988</v>
      </c>
      <c r="H281">
        <v>39.15</v>
      </c>
      <c r="I281">
        <v>7.49</v>
      </c>
      <c r="J281">
        <v>1055</v>
      </c>
      <c r="K281">
        <f>VLOOKUP(sampling!C281,standard_curve_plate_3!$C$2:$G$204,5,FALSE)</f>
        <v>-0.55177199999999971</v>
      </c>
      <c r="M281">
        <f>VLOOKUP(C281,new_data!$C$2:$L$221,9,FALSE)/62*1000</f>
        <v>0</v>
      </c>
      <c r="N281">
        <f>VLOOKUP(C281,new_data!$C$2:$L$221,10,FALSE)/96*1000</f>
        <v>2310.28125</v>
      </c>
    </row>
    <row r="282" spans="1:14" x14ac:dyDescent="0.2">
      <c r="A282">
        <v>71</v>
      </c>
      <c r="B282" s="2">
        <v>1</v>
      </c>
      <c r="C282" t="str">
        <f t="shared" si="14"/>
        <v>F1-71</v>
      </c>
      <c r="D282" s="1">
        <v>45806.411111111112</v>
      </c>
      <c r="E282" s="1">
        <v>45806.761111111111</v>
      </c>
      <c r="F282" s="1">
        <f t="shared" si="15"/>
        <v>45806.586111111115</v>
      </c>
      <c r="G282">
        <f t="shared" si="13"/>
        <v>16.752777777779556</v>
      </c>
    </row>
    <row r="283" spans="1:14" x14ac:dyDescent="0.2">
      <c r="A283">
        <v>71</v>
      </c>
      <c r="B283" s="2">
        <v>2</v>
      </c>
      <c r="C283" t="str">
        <f t="shared" si="14"/>
        <v>F2-71</v>
      </c>
      <c r="D283" s="1">
        <v>45806.411111111112</v>
      </c>
      <c r="E283" s="1">
        <v>45806.761111111111</v>
      </c>
      <c r="F283" s="1">
        <f t="shared" si="15"/>
        <v>45806.586111111115</v>
      </c>
      <c r="G283">
        <f t="shared" si="13"/>
        <v>16.752777777779556</v>
      </c>
    </row>
    <row r="284" spans="1:14" x14ac:dyDescent="0.2">
      <c r="A284">
        <v>71</v>
      </c>
      <c r="B284" s="2">
        <v>3</v>
      </c>
      <c r="C284" t="str">
        <f t="shared" si="14"/>
        <v>F3-71</v>
      </c>
      <c r="D284" s="1">
        <v>45806.411111111112</v>
      </c>
      <c r="E284" s="1">
        <v>45806.761111111111</v>
      </c>
      <c r="F284" s="1">
        <f t="shared" si="15"/>
        <v>45806.586111111115</v>
      </c>
      <c r="G284">
        <f t="shared" si="13"/>
        <v>16.743055555562023</v>
      </c>
    </row>
    <row r="285" spans="1:14" x14ac:dyDescent="0.2">
      <c r="A285">
        <v>71</v>
      </c>
      <c r="B285" s="2">
        <v>4</v>
      </c>
      <c r="C285" t="str">
        <f t="shared" si="14"/>
        <v>F4-71</v>
      </c>
      <c r="D285" s="1">
        <v>45806.411111111112</v>
      </c>
      <c r="E285" s="1">
        <v>45806.761111111111</v>
      </c>
      <c r="F285" s="1">
        <f t="shared" si="15"/>
        <v>45806.586111111115</v>
      </c>
      <c r="G285">
        <f t="shared" si="13"/>
        <v>16.743055555562023</v>
      </c>
    </row>
    <row r="286" spans="1:14" x14ac:dyDescent="0.2">
      <c r="A286">
        <v>72</v>
      </c>
      <c r="B286" s="2">
        <v>1</v>
      </c>
      <c r="C286" t="str">
        <f t="shared" si="14"/>
        <v>F1-72</v>
      </c>
      <c r="D286" s="1">
        <v>45806.763194444444</v>
      </c>
      <c r="E286" s="1">
        <v>45807.379166666666</v>
      </c>
      <c r="F286" s="1">
        <f t="shared" si="15"/>
        <v>45807.071180555555</v>
      </c>
      <c r="G286">
        <f t="shared" si="13"/>
        <v>17.237847222218988</v>
      </c>
      <c r="H286">
        <v>31.75</v>
      </c>
      <c r="M286">
        <f>VLOOKUP(C286,new_data!$C$2:$L$221,9,FALSE)/62*1000</f>
        <v>0</v>
      </c>
      <c r="N286">
        <f>VLOOKUP(C286,new_data!$C$2:$L$221,10,FALSE)/96*1000</f>
        <v>2197.21875</v>
      </c>
    </row>
    <row r="287" spans="1:14" x14ac:dyDescent="0.2">
      <c r="A287">
        <v>72</v>
      </c>
      <c r="B287" s="2">
        <v>2</v>
      </c>
      <c r="C287" t="str">
        <f t="shared" si="14"/>
        <v>F2-72</v>
      </c>
      <c r="D287" s="1">
        <v>45806.763194444444</v>
      </c>
      <c r="E287" s="1">
        <v>45807.379166666666</v>
      </c>
      <c r="F287" s="1">
        <f t="shared" si="15"/>
        <v>45807.071180555555</v>
      </c>
      <c r="G287">
        <f t="shared" si="13"/>
        <v>17.237847222218988</v>
      </c>
      <c r="H287">
        <v>36.33</v>
      </c>
      <c r="M287">
        <f>VLOOKUP(C287,new_data!$C$2:$L$221,9,FALSE)/62*1000</f>
        <v>0.33870967741935487</v>
      </c>
      <c r="N287">
        <f>VLOOKUP(C287,new_data!$C$2:$L$221,10,FALSE)/96*1000</f>
        <v>2241.9687500000005</v>
      </c>
    </row>
    <row r="288" spans="1:14" x14ac:dyDescent="0.2">
      <c r="A288">
        <v>72</v>
      </c>
      <c r="B288" s="2">
        <v>3</v>
      </c>
      <c r="C288" t="str">
        <f t="shared" si="14"/>
        <v>F3-72</v>
      </c>
      <c r="D288" s="1">
        <v>45806.763194444444</v>
      </c>
      <c r="E288" s="1">
        <v>45807.379166666666</v>
      </c>
      <c r="F288" s="1">
        <f t="shared" si="15"/>
        <v>45807.071180555555</v>
      </c>
      <c r="G288">
        <f t="shared" si="13"/>
        <v>17.228125000001455</v>
      </c>
      <c r="H288">
        <v>35.6</v>
      </c>
      <c r="M288">
        <f>VLOOKUP(C288,new_data!$C$2:$L$221,9,FALSE)/62*1000</f>
        <v>0.38709677419354838</v>
      </c>
      <c r="N288">
        <f>VLOOKUP(C288,new_data!$C$2:$L$221,10,FALSE)/96*1000</f>
        <v>2259.729166666667</v>
      </c>
    </row>
    <row r="289" spans="1:14" x14ac:dyDescent="0.2">
      <c r="A289">
        <v>72</v>
      </c>
      <c r="B289" s="2">
        <v>4</v>
      </c>
      <c r="C289" t="str">
        <f t="shared" si="14"/>
        <v>F4-72</v>
      </c>
      <c r="D289" s="1">
        <v>45806.763194444444</v>
      </c>
      <c r="E289" s="1">
        <v>45807.379166666666</v>
      </c>
      <c r="F289" s="1">
        <f t="shared" si="15"/>
        <v>45807.071180555555</v>
      </c>
      <c r="G289">
        <f t="shared" si="13"/>
        <v>17.228125000001455</v>
      </c>
      <c r="H289">
        <v>33.299999999999997</v>
      </c>
      <c r="M289">
        <f>VLOOKUP(C289,new_data!$C$2:$L$221,9,FALSE)/62*1000</f>
        <v>0.5161290322580645</v>
      </c>
      <c r="N289">
        <f>VLOOKUP(C289,new_data!$C$2:$L$221,10,FALSE)/96*1000</f>
        <v>2246.5520833333335</v>
      </c>
    </row>
    <row r="290" spans="1:14" x14ac:dyDescent="0.2">
      <c r="A290">
        <v>73</v>
      </c>
      <c r="B290" s="2">
        <v>1</v>
      </c>
      <c r="C290" t="str">
        <f t="shared" si="14"/>
        <v>F1-73</v>
      </c>
      <c r="D290" s="1">
        <v>45807.381249999999</v>
      </c>
      <c r="E290" s="1">
        <v>45807.451388888891</v>
      </c>
      <c r="F290" s="1">
        <f t="shared" si="15"/>
        <v>45807.416319444441</v>
      </c>
      <c r="G290">
        <f t="shared" si="13"/>
        <v>17.582986111105129</v>
      </c>
      <c r="H290">
        <v>30.2</v>
      </c>
      <c r="K290">
        <f>VLOOKUP(sampling!C290,standard_curve_plate_3!$C$2:$G$204,5,FALSE)</f>
        <v>-0.48492999999999942</v>
      </c>
      <c r="M290">
        <f>VLOOKUP(C290,new_data!$C$2:$L$221,9,FALSE)/62*1000</f>
        <v>0.33870967741935487</v>
      </c>
      <c r="N290">
        <f>VLOOKUP(C290,new_data!$C$2:$L$221,10,FALSE)/96*1000</f>
        <v>2241.8958333333335</v>
      </c>
    </row>
    <row r="291" spans="1:14" x14ac:dyDescent="0.2">
      <c r="A291">
        <v>73</v>
      </c>
      <c r="B291" s="2">
        <v>2</v>
      </c>
      <c r="C291" t="str">
        <f t="shared" si="14"/>
        <v>F2-73</v>
      </c>
      <c r="D291" s="1">
        <v>45807.381249999999</v>
      </c>
      <c r="E291" s="1">
        <v>45807.451388888891</v>
      </c>
      <c r="F291" s="1">
        <f t="shared" si="15"/>
        <v>45807.416319444441</v>
      </c>
      <c r="G291">
        <f t="shared" si="13"/>
        <v>17.582986111105129</v>
      </c>
      <c r="H291">
        <v>35.4</v>
      </c>
      <c r="K291">
        <f>VLOOKUP(sampling!C291,standard_curve_plate_3!$C$2:$G$204,5,FALSE)</f>
        <v>-0.48492999999999942</v>
      </c>
      <c r="M291">
        <f>VLOOKUP(C291,new_data!$C$2:$L$221,9,FALSE)/62*1000</f>
        <v>0.37096774193548387</v>
      </c>
      <c r="N291">
        <f>VLOOKUP(C291,new_data!$C$2:$L$221,10,FALSE)/96*1000</f>
        <v>2247.40625</v>
      </c>
    </row>
    <row r="292" spans="1:14" x14ac:dyDescent="0.2">
      <c r="A292">
        <v>73</v>
      </c>
      <c r="B292" s="2">
        <v>3</v>
      </c>
      <c r="C292" t="str">
        <f t="shared" si="14"/>
        <v>F3-73</v>
      </c>
      <c r="D292" s="1">
        <v>45807.381249999999</v>
      </c>
      <c r="E292" s="1">
        <v>45807.451388888891</v>
      </c>
      <c r="F292" s="1">
        <f t="shared" si="15"/>
        <v>45807.416319444441</v>
      </c>
      <c r="G292">
        <f t="shared" si="13"/>
        <v>17.573263888887595</v>
      </c>
      <c r="H292">
        <v>34.200000000000003</v>
      </c>
      <c r="K292">
        <f>VLOOKUP(sampling!C292,standard_curve_plate_3!$C$2:$G$204,5,FALSE)</f>
        <v>-0.48492999999999942</v>
      </c>
      <c r="M292">
        <f>VLOOKUP(C292,new_data!$C$2:$L$221,9,FALSE)/62*1000</f>
        <v>0.32258064516129031</v>
      </c>
      <c r="N292">
        <f>VLOOKUP(C292,new_data!$C$2:$L$221,10,FALSE)/96*1000</f>
        <v>2276.9895833333335</v>
      </c>
    </row>
    <row r="293" spans="1:14" x14ac:dyDescent="0.2">
      <c r="A293">
        <v>73</v>
      </c>
      <c r="B293" s="2">
        <v>4</v>
      </c>
      <c r="C293" t="str">
        <f t="shared" si="14"/>
        <v>F4-73</v>
      </c>
      <c r="D293" s="1">
        <v>45807.381249999999</v>
      </c>
      <c r="E293" s="1">
        <v>45807.451388888891</v>
      </c>
      <c r="F293" s="1">
        <f t="shared" si="15"/>
        <v>45807.416319444441</v>
      </c>
      <c r="G293">
        <f t="shared" si="13"/>
        <v>17.573263888887595</v>
      </c>
      <c r="H293">
        <v>34.4</v>
      </c>
      <c r="K293">
        <f>VLOOKUP(sampling!C293,standard_curve_plate_3!$C$2:$G$204,5,FALSE)</f>
        <v>-0.55177199999999971</v>
      </c>
      <c r="M293">
        <f>VLOOKUP(C293,new_data!$C$2:$L$221,9,FALSE)/62*1000</f>
        <v>0.32258064516129031</v>
      </c>
      <c r="N293">
        <f>VLOOKUP(C293,new_data!$C$2:$L$221,10,FALSE)/96*1000</f>
        <v>2253.5833333333335</v>
      </c>
    </row>
    <row r="294" spans="1:14" x14ac:dyDescent="0.2">
      <c r="A294">
        <v>74</v>
      </c>
      <c r="B294" s="2">
        <v>1</v>
      </c>
      <c r="C294" t="str">
        <f t="shared" si="14"/>
        <v>F1-74</v>
      </c>
      <c r="D294" s="1">
        <v>45807.452777777777</v>
      </c>
      <c r="E294" s="1">
        <v>45807.478472222225</v>
      </c>
      <c r="F294" s="1">
        <f t="shared" si="15"/>
        <v>45807.465624999997</v>
      </c>
      <c r="G294">
        <f t="shared" si="13"/>
        <v>17.632291666661331</v>
      </c>
      <c r="L294">
        <f>VLOOKUP(sampling!C294,fe_plate_1!$C$2:$G$80,5,FALSE)</f>
        <v>37.843700000000013</v>
      </c>
    </row>
    <row r="295" spans="1:14" x14ac:dyDescent="0.2">
      <c r="A295">
        <v>74</v>
      </c>
      <c r="B295" s="2">
        <v>2</v>
      </c>
      <c r="C295" t="str">
        <f t="shared" si="14"/>
        <v>F2-74</v>
      </c>
      <c r="D295" s="1">
        <v>45807.452777777777</v>
      </c>
      <c r="E295" s="1">
        <v>45807.478472222225</v>
      </c>
      <c r="F295" s="1">
        <f t="shared" si="15"/>
        <v>45807.465624999997</v>
      </c>
      <c r="G295">
        <f t="shared" si="13"/>
        <v>17.632291666661331</v>
      </c>
      <c r="L295">
        <f>VLOOKUP(sampling!C295,fe_plate_1!$C$2:$G$80,5,FALSE)</f>
        <v>65.752399999999994</v>
      </c>
    </row>
    <row r="296" spans="1:14" x14ac:dyDescent="0.2">
      <c r="A296">
        <v>74</v>
      </c>
      <c r="B296" s="2">
        <v>3</v>
      </c>
      <c r="C296" t="str">
        <f t="shared" si="14"/>
        <v>F3-74</v>
      </c>
      <c r="D296" s="1">
        <v>45807.452777777777</v>
      </c>
      <c r="E296" s="1">
        <v>45807.478472222225</v>
      </c>
      <c r="F296" s="1">
        <f t="shared" si="15"/>
        <v>45807.465624999997</v>
      </c>
      <c r="G296">
        <f t="shared" si="13"/>
        <v>17.622569444443798</v>
      </c>
      <c r="L296">
        <f>VLOOKUP(sampling!C296,fe_plate_1!$C$2:$G$80,5,FALSE)</f>
        <v>34.440200000000004</v>
      </c>
    </row>
    <row r="297" spans="1:14" x14ac:dyDescent="0.2">
      <c r="A297">
        <v>74</v>
      </c>
      <c r="B297" s="2">
        <v>4</v>
      </c>
      <c r="C297" t="str">
        <f t="shared" si="14"/>
        <v>F4-74</v>
      </c>
      <c r="D297" s="1">
        <v>45807.452777777777</v>
      </c>
      <c r="E297" s="1">
        <v>45807.478472222225</v>
      </c>
      <c r="F297" s="1">
        <f t="shared" si="15"/>
        <v>45807.465624999997</v>
      </c>
      <c r="G297">
        <f t="shared" si="13"/>
        <v>17.622569444443798</v>
      </c>
      <c r="L297">
        <f>VLOOKUP(sampling!C297,fe_plate_1!$C$2:$G$80,5,FALSE)</f>
        <v>19.4648</v>
      </c>
    </row>
    <row r="298" spans="1:14" x14ac:dyDescent="0.2">
      <c r="A298">
        <v>75</v>
      </c>
      <c r="B298" s="2">
        <v>1</v>
      </c>
      <c r="C298" t="str">
        <f t="shared" si="14"/>
        <v>F1-75</v>
      </c>
      <c r="D298" s="1">
        <v>45808.375</v>
      </c>
      <c r="E298" s="1">
        <v>45808.399305555555</v>
      </c>
      <c r="F298" s="1">
        <f t="shared" si="15"/>
        <v>45808.387152777781</v>
      </c>
      <c r="G298">
        <f t="shared" si="13"/>
        <v>18.553819444445253</v>
      </c>
      <c r="L298">
        <f>VLOOKUP(sampling!C298,fe_plate_1!$C$2:$G$80,5,FALSE)</f>
        <v>38.5244</v>
      </c>
    </row>
    <row r="299" spans="1:14" x14ac:dyDescent="0.2">
      <c r="A299">
        <v>75</v>
      </c>
      <c r="B299" s="2">
        <v>2</v>
      </c>
      <c r="C299" t="str">
        <f t="shared" si="14"/>
        <v>F2-75</v>
      </c>
      <c r="D299" s="1">
        <v>45808.375</v>
      </c>
      <c r="E299" s="1">
        <v>45808.399305555555</v>
      </c>
      <c r="F299" s="1">
        <f t="shared" si="15"/>
        <v>45808.387152777781</v>
      </c>
      <c r="G299">
        <f t="shared" si="13"/>
        <v>18.553819444445253</v>
      </c>
      <c r="L299">
        <f>VLOOKUP(sampling!C299,fe_plate_1!$C$2:$G$80,5,FALSE)</f>
        <v>80.727800000000016</v>
      </c>
    </row>
    <row r="300" spans="1:14" x14ac:dyDescent="0.2">
      <c r="A300">
        <v>75</v>
      </c>
      <c r="B300" s="2">
        <v>3</v>
      </c>
      <c r="C300" t="str">
        <f t="shared" si="14"/>
        <v>F3-75</v>
      </c>
      <c r="D300" s="1">
        <v>45808.375</v>
      </c>
      <c r="E300" s="1">
        <v>45808.399305555555</v>
      </c>
      <c r="F300" s="1">
        <f t="shared" si="15"/>
        <v>45808.387152777781</v>
      </c>
      <c r="G300">
        <f t="shared" si="13"/>
        <v>18.54409722222772</v>
      </c>
      <c r="L300">
        <f>VLOOKUP(sampling!C300,fe_plate_1!$C$2:$G$80,5,FALSE)</f>
        <v>31.717400000000001</v>
      </c>
    </row>
    <row r="301" spans="1:14" x14ac:dyDescent="0.2">
      <c r="A301">
        <v>75</v>
      </c>
      <c r="B301" s="2">
        <v>4</v>
      </c>
      <c r="C301" t="str">
        <f t="shared" si="14"/>
        <v>F4-75</v>
      </c>
      <c r="D301" s="1">
        <v>45808.375</v>
      </c>
      <c r="E301" s="1">
        <v>45808.399305555555</v>
      </c>
      <c r="F301" s="1">
        <f t="shared" si="15"/>
        <v>45808.387152777781</v>
      </c>
      <c r="G301">
        <f t="shared" si="13"/>
        <v>18.54409722222772</v>
      </c>
      <c r="L301">
        <f>VLOOKUP(sampling!C301,fe_plate_1!$C$2:$G$80,5,FALSE)</f>
        <v>20.145500000000002</v>
      </c>
    </row>
    <row r="302" spans="1:14" x14ac:dyDescent="0.2">
      <c r="A302">
        <v>76</v>
      </c>
      <c r="B302" s="2">
        <v>1</v>
      </c>
      <c r="C302" t="str">
        <f t="shared" si="14"/>
        <v>F1-76</v>
      </c>
      <c r="D302" s="1">
        <v>45808.399305555555</v>
      </c>
      <c r="E302" s="1">
        <v>45808.520833333336</v>
      </c>
      <c r="F302" s="1">
        <f t="shared" si="15"/>
        <v>45808.460069444445</v>
      </c>
      <c r="G302">
        <f t="shared" si="13"/>
        <v>18.626736111109494</v>
      </c>
      <c r="H302">
        <v>31.6</v>
      </c>
      <c r="I302">
        <v>7.39</v>
      </c>
      <c r="J302">
        <v>834</v>
      </c>
      <c r="K302">
        <f>VLOOKUP(sampling!C302,standard_curve_plate_3!$C$2:$G$204,5,FALSE)</f>
        <v>-0.55177199999999971</v>
      </c>
      <c r="M302">
        <f>VLOOKUP(C302,new_data!$C$2:$L$221,9,FALSE)/62*1000</f>
        <v>0.24193548387096775</v>
      </c>
      <c r="N302">
        <f>VLOOKUP(C302,new_data!$C$2:$L$221,10,FALSE)/96*1000</f>
        <v>2267.5520833333335</v>
      </c>
    </row>
    <row r="303" spans="1:14" x14ac:dyDescent="0.2">
      <c r="A303">
        <v>76</v>
      </c>
      <c r="B303" s="2">
        <v>2</v>
      </c>
      <c r="C303" t="str">
        <f t="shared" si="14"/>
        <v>F2-76</v>
      </c>
      <c r="D303" s="1">
        <v>45808.399305555555</v>
      </c>
      <c r="E303" s="1">
        <v>45808.520833333336</v>
      </c>
      <c r="F303" s="1">
        <f t="shared" si="15"/>
        <v>45808.460069444445</v>
      </c>
      <c r="G303">
        <f t="shared" si="13"/>
        <v>18.626736111109494</v>
      </c>
      <c r="H303">
        <v>33.200000000000003</v>
      </c>
      <c r="I303">
        <v>7.56</v>
      </c>
      <c r="J303">
        <v>814</v>
      </c>
      <c r="K303">
        <f>VLOOKUP(sampling!C303,standard_curve_plate_3!$C$2:$G$204,5,FALSE)</f>
        <v>-0.55177199999999971</v>
      </c>
      <c r="M303">
        <f>VLOOKUP(C303,new_data!$C$2:$L$221,9,FALSE)/62*1000</f>
        <v>0.24193548387096775</v>
      </c>
      <c r="N303">
        <f>VLOOKUP(C303,new_data!$C$2:$L$221,10,FALSE)/96*1000</f>
        <v>2267.96875</v>
      </c>
    </row>
    <row r="304" spans="1:14" x14ac:dyDescent="0.2">
      <c r="A304">
        <v>76</v>
      </c>
      <c r="B304" s="2">
        <v>3</v>
      </c>
      <c r="C304" t="str">
        <f t="shared" si="14"/>
        <v>F3-76</v>
      </c>
      <c r="D304" s="1">
        <v>45808.399305555555</v>
      </c>
      <c r="E304" s="1">
        <v>45808.520833333336</v>
      </c>
      <c r="F304" s="1">
        <f t="shared" si="15"/>
        <v>45808.460069444445</v>
      </c>
      <c r="G304">
        <f t="shared" si="13"/>
        <v>18.617013888891961</v>
      </c>
      <c r="H304">
        <v>28</v>
      </c>
      <c r="I304">
        <v>7.54</v>
      </c>
      <c r="J304">
        <v>858</v>
      </c>
      <c r="K304">
        <f>VLOOKUP(sampling!C304,standard_curve_plate_3!$C$2:$G$204,5,FALSE)</f>
        <v>-0.61861399999999955</v>
      </c>
      <c r="M304">
        <f>VLOOKUP(C304,new_data!$C$2:$L$221,9,FALSE)/62*1000</f>
        <v>0.59677419354838701</v>
      </c>
      <c r="N304">
        <f>VLOOKUP(C304,new_data!$C$2:$L$221,10,FALSE)/96*1000</f>
        <v>2313.0416666666665</v>
      </c>
    </row>
    <row r="305" spans="1:14" x14ac:dyDescent="0.2">
      <c r="A305">
        <v>76</v>
      </c>
      <c r="B305" s="2">
        <v>4</v>
      </c>
      <c r="C305" t="str">
        <f t="shared" si="14"/>
        <v>F4-76</v>
      </c>
      <c r="D305" s="1">
        <v>45808.399305555555</v>
      </c>
      <c r="E305" s="1">
        <v>45808.520833333336</v>
      </c>
      <c r="F305" s="1">
        <f t="shared" si="15"/>
        <v>45808.460069444445</v>
      </c>
      <c r="G305">
        <f t="shared" si="13"/>
        <v>18.617013888891961</v>
      </c>
      <c r="H305">
        <v>27.7</v>
      </c>
      <c r="I305">
        <v>7.55</v>
      </c>
      <c r="J305">
        <v>934</v>
      </c>
      <c r="K305">
        <f>VLOOKUP(sampling!C305,standard_curve_plate_3!$C$2:$G$204,5,FALSE)</f>
        <v>-0.55177199999999971</v>
      </c>
      <c r="M305">
        <f>VLOOKUP(C305,new_data!$C$2:$L$221,9,FALSE)/62*1000</f>
        <v>0.37096774193548387</v>
      </c>
      <c r="N305">
        <f>VLOOKUP(C305,new_data!$C$2:$L$221,10,FALSE)/96*1000</f>
        <v>2247.291666666667</v>
      </c>
    </row>
    <row r="306" spans="1:14" x14ac:dyDescent="0.2">
      <c r="A306">
        <v>77</v>
      </c>
      <c r="B306" s="2">
        <v>1</v>
      </c>
      <c r="C306" t="str">
        <f t="shared" si="14"/>
        <v>F1-77</v>
      </c>
      <c r="D306" s="1">
        <v>45809.727083333331</v>
      </c>
      <c r="E306" s="1">
        <v>45809.827777777777</v>
      </c>
      <c r="F306" s="1">
        <f t="shared" si="15"/>
        <v>45809.77743055555</v>
      </c>
      <c r="G306">
        <f t="shared" si="13"/>
        <v>19.944097222214623</v>
      </c>
      <c r="H306">
        <v>32.799999999999997</v>
      </c>
      <c r="K306">
        <f>VLOOKUP(sampling!C306,standard_curve_plate_3!$C$2:$G$204,5,FALSE)</f>
        <v>-0.48492999999999942</v>
      </c>
      <c r="M306">
        <f>VLOOKUP(C306,new_data!$C$2:$L$221,9,FALSE)/62*1000</f>
        <v>0.72580645161290314</v>
      </c>
      <c r="N306">
        <f>VLOOKUP(C306,new_data!$C$2:$L$221,10,FALSE)/96*1000</f>
        <v>2246.6041666666665</v>
      </c>
    </row>
    <row r="307" spans="1:14" x14ac:dyDescent="0.2">
      <c r="A307">
        <v>77</v>
      </c>
      <c r="B307" s="2">
        <v>2</v>
      </c>
      <c r="C307" t="str">
        <f t="shared" si="14"/>
        <v>F2-77</v>
      </c>
      <c r="D307" s="1">
        <v>45809.727083333331</v>
      </c>
      <c r="E307" s="1">
        <v>45809.827777777777</v>
      </c>
      <c r="F307" s="1">
        <f t="shared" si="15"/>
        <v>45809.77743055555</v>
      </c>
      <c r="G307">
        <f t="shared" si="13"/>
        <v>19.944097222214623</v>
      </c>
      <c r="H307">
        <v>31.3</v>
      </c>
      <c r="K307">
        <f>VLOOKUP(sampling!C307,standard_curve_plate_3!$C$2:$G$204,5,FALSE)</f>
        <v>-0.48492999999999942</v>
      </c>
      <c r="M307">
        <f>VLOOKUP(C307,new_data!$C$2:$L$221,9,FALSE)/62*1000</f>
        <v>0.19354838709677419</v>
      </c>
      <c r="N307">
        <f>VLOOKUP(C307,new_data!$C$2:$L$221,10,FALSE)/96*1000</f>
        <v>2252.291666666667</v>
      </c>
    </row>
    <row r="308" spans="1:14" x14ac:dyDescent="0.2">
      <c r="A308">
        <v>77</v>
      </c>
      <c r="B308" s="2">
        <v>3</v>
      </c>
      <c r="C308" t="str">
        <f t="shared" si="14"/>
        <v>F3-77</v>
      </c>
      <c r="D308" s="1">
        <v>45809.727083333331</v>
      </c>
      <c r="E308" s="1">
        <v>45809.827777777777</v>
      </c>
      <c r="F308" s="1">
        <f t="shared" si="15"/>
        <v>45809.77743055555</v>
      </c>
      <c r="G308">
        <f t="shared" si="13"/>
        <v>19.93437499999709</v>
      </c>
      <c r="H308">
        <v>35.5</v>
      </c>
      <c r="K308">
        <f>VLOOKUP(sampling!C308,standard_curve_plate_3!$C$2:$G$204,5,FALSE)</f>
        <v>-0.48492999999999942</v>
      </c>
      <c r="M308">
        <f>VLOOKUP(C308,new_data!$C$2:$L$221,9,FALSE)/62*1000</f>
        <v>0.56451612903225812</v>
      </c>
      <c r="N308">
        <f>VLOOKUP(C308,new_data!$C$2:$L$221,10,FALSE)/96*1000</f>
        <v>2355.78125</v>
      </c>
    </row>
    <row r="309" spans="1:14" x14ac:dyDescent="0.2">
      <c r="A309">
        <v>77</v>
      </c>
      <c r="B309" s="2">
        <v>4</v>
      </c>
      <c r="C309" t="str">
        <f t="shared" si="14"/>
        <v>F4-77</v>
      </c>
      <c r="D309" s="1">
        <v>45809.727083333331</v>
      </c>
      <c r="E309" s="1">
        <v>45809.827777777777</v>
      </c>
      <c r="F309" s="1">
        <f t="shared" si="15"/>
        <v>45809.77743055555</v>
      </c>
      <c r="G309">
        <f t="shared" si="13"/>
        <v>19.93437499999709</v>
      </c>
      <c r="H309">
        <v>28.3</v>
      </c>
      <c r="K309">
        <f>VLOOKUP(sampling!C309,standard_curve_plate_3!$C$2:$G$204,5,FALSE)</f>
        <v>-0.48492999999999942</v>
      </c>
      <c r="M309">
        <f>VLOOKUP(C309,new_data!$C$2:$L$221,9,FALSE)/62*1000</f>
        <v>1.5</v>
      </c>
      <c r="N309">
        <f>VLOOKUP(C309,new_data!$C$2:$L$221,10,FALSE)/96*1000</f>
        <v>2284.125</v>
      </c>
    </row>
    <row r="310" spans="1:14" x14ac:dyDescent="0.2">
      <c r="A310">
        <v>78</v>
      </c>
      <c r="B310" s="2">
        <v>1</v>
      </c>
      <c r="C310" t="str">
        <f t="shared" si="14"/>
        <v>F1-78</v>
      </c>
      <c r="D310" s="1">
        <v>45809.831250000003</v>
      </c>
      <c r="E310" s="1">
        <v>45810.393750000003</v>
      </c>
      <c r="F310" s="1">
        <f t="shared" si="15"/>
        <v>45810.112500000003</v>
      </c>
      <c r="G310">
        <f t="shared" si="13"/>
        <v>20.279166666667152</v>
      </c>
      <c r="H310">
        <v>32.299999999999997</v>
      </c>
    </row>
    <row r="311" spans="1:14" x14ac:dyDescent="0.2">
      <c r="A311">
        <v>78</v>
      </c>
      <c r="B311" s="2">
        <v>2</v>
      </c>
      <c r="C311" t="str">
        <f t="shared" si="14"/>
        <v>F2-78</v>
      </c>
      <c r="D311" s="1">
        <v>45809.831250000003</v>
      </c>
      <c r="E311" s="1">
        <v>45810.393750000003</v>
      </c>
      <c r="F311" s="1">
        <f t="shared" si="15"/>
        <v>45810.112500000003</v>
      </c>
      <c r="G311">
        <f t="shared" si="13"/>
        <v>20.279166666667152</v>
      </c>
      <c r="H311">
        <v>32.799999999999997</v>
      </c>
    </row>
    <row r="312" spans="1:14" x14ac:dyDescent="0.2">
      <c r="A312">
        <v>78</v>
      </c>
      <c r="B312" s="2">
        <v>3</v>
      </c>
      <c r="C312" t="str">
        <f t="shared" si="14"/>
        <v>F3-78</v>
      </c>
      <c r="D312" s="1">
        <v>45809.831250000003</v>
      </c>
      <c r="E312" s="1">
        <v>45810.393750000003</v>
      </c>
      <c r="F312" s="1">
        <f t="shared" si="15"/>
        <v>45810.112500000003</v>
      </c>
      <c r="G312">
        <f t="shared" si="13"/>
        <v>20.269444444449618</v>
      </c>
      <c r="H312">
        <v>34</v>
      </c>
    </row>
    <row r="313" spans="1:14" x14ac:dyDescent="0.2">
      <c r="A313">
        <v>78</v>
      </c>
      <c r="B313" s="2">
        <v>4</v>
      </c>
      <c r="C313" t="str">
        <f t="shared" si="14"/>
        <v>F4-78</v>
      </c>
      <c r="D313" s="1">
        <v>45809.831250000003</v>
      </c>
      <c r="E313" s="1">
        <v>45810.393750000003</v>
      </c>
      <c r="F313" s="1">
        <f t="shared" si="15"/>
        <v>45810.112500000003</v>
      </c>
      <c r="G313">
        <f t="shared" si="13"/>
        <v>20.269444444449618</v>
      </c>
      <c r="H313">
        <v>30.9</v>
      </c>
    </row>
    <row r="314" spans="1:14" x14ac:dyDescent="0.2">
      <c r="A314">
        <v>79</v>
      </c>
      <c r="B314" s="2">
        <v>1</v>
      </c>
      <c r="C314" t="str">
        <f t="shared" si="14"/>
        <v>F1-79</v>
      </c>
      <c r="D314" s="1">
        <v>45810.395138888889</v>
      </c>
      <c r="E314" s="1">
        <v>45810.568749999999</v>
      </c>
      <c r="F314" s="1">
        <f t="shared" si="15"/>
        <v>45810.481944444444</v>
      </c>
      <c r="G314">
        <f t="shared" si="13"/>
        <v>20.648611111108039</v>
      </c>
      <c r="K314">
        <f>VLOOKUP(sampling!C314,standard_curve_plate_3!$C$2:$G$204,5,FALSE)</f>
        <v>-0.61861399999999955</v>
      </c>
      <c r="M314">
        <f>VLOOKUP(C314,new_data!$C$2:$L$221,9,FALSE)/62*1000</f>
        <v>0.32258064516129031</v>
      </c>
      <c r="N314">
        <f>VLOOKUP(C314,new_data!$C$2:$L$221,10,FALSE)/96*1000</f>
        <v>2243.9791666666665</v>
      </c>
    </row>
    <row r="315" spans="1:14" x14ac:dyDescent="0.2">
      <c r="A315">
        <v>79</v>
      </c>
      <c r="B315" s="2">
        <v>2</v>
      </c>
      <c r="C315" t="str">
        <f t="shared" si="14"/>
        <v>F2-79</v>
      </c>
      <c r="D315" s="1">
        <v>45810.395138888889</v>
      </c>
      <c r="E315" s="1">
        <v>45810.568749999999</v>
      </c>
      <c r="F315" s="1">
        <f t="shared" si="15"/>
        <v>45810.481944444444</v>
      </c>
      <c r="G315">
        <f t="shared" si="13"/>
        <v>20.648611111108039</v>
      </c>
      <c r="K315">
        <f>VLOOKUP(sampling!C315,standard_curve_plate_3!$C$2:$G$204,5,FALSE)</f>
        <v>-0.55177199999999971</v>
      </c>
      <c r="M315">
        <f>VLOOKUP(C315,new_data!$C$2:$L$221,9,FALSE)/62*1000</f>
        <v>0.38709677419354838</v>
      </c>
      <c r="N315">
        <f>VLOOKUP(C315,new_data!$C$2:$L$221,10,FALSE)/96*1000</f>
        <v>2225.4166666666665</v>
      </c>
    </row>
    <row r="316" spans="1:14" x14ac:dyDescent="0.2">
      <c r="A316">
        <v>79</v>
      </c>
      <c r="B316" s="2">
        <v>3</v>
      </c>
      <c r="C316" t="str">
        <f t="shared" si="14"/>
        <v>F3-79</v>
      </c>
      <c r="D316" s="1">
        <v>45810.395138888889</v>
      </c>
      <c r="E316" s="1">
        <v>45810.568749999999</v>
      </c>
      <c r="F316" s="1">
        <f t="shared" si="15"/>
        <v>45810.481944444444</v>
      </c>
      <c r="G316">
        <f t="shared" si="13"/>
        <v>20.638888888890506</v>
      </c>
      <c r="K316">
        <f>VLOOKUP(sampling!C316,standard_curve_plate_3!$C$2:$G$204,5,FALSE)</f>
        <v>-1.7035999999999607E-2</v>
      </c>
      <c r="M316">
        <f>VLOOKUP(C316,new_data!$C$2:$L$221,9,FALSE)/62*1000</f>
        <v>0.37096774193548387</v>
      </c>
      <c r="N316">
        <f>VLOOKUP(C316,new_data!$C$2:$L$221,10,FALSE)/96*1000</f>
        <v>2344.916666666667</v>
      </c>
    </row>
    <row r="317" spans="1:14" x14ac:dyDescent="0.2">
      <c r="A317">
        <v>79</v>
      </c>
      <c r="B317" s="2">
        <v>4</v>
      </c>
      <c r="C317" t="str">
        <f t="shared" si="14"/>
        <v>F4-79</v>
      </c>
      <c r="D317" s="1">
        <v>45810.395138888889</v>
      </c>
      <c r="E317" s="1">
        <v>45810.568749999999</v>
      </c>
      <c r="F317" s="1">
        <f t="shared" si="15"/>
        <v>45810.481944444444</v>
      </c>
      <c r="G317">
        <f t="shared" si="13"/>
        <v>20.638888888890506</v>
      </c>
      <c r="K317">
        <f>VLOOKUP(sampling!C317,standard_curve_plate_3!$C$2:$G$204,5,FALSE)</f>
        <v>-0.48492999999999942</v>
      </c>
      <c r="M317">
        <f>VLOOKUP(C317,new_data!$C$2:$L$221,9,FALSE)/62*1000</f>
        <v>0.967741935483871</v>
      </c>
      <c r="N317">
        <f>VLOOKUP(C317,new_data!$C$2:$L$221,10,FALSE)/96*1000</f>
        <v>2298.458333333333</v>
      </c>
    </row>
    <row r="318" spans="1:14" x14ac:dyDescent="0.2">
      <c r="A318">
        <v>80</v>
      </c>
      <c r="B318" s="2">
        <v>1</v>
      </c>
      <c r="C318" t="str">
        <f t="shared" si="14"/>
        <v>F1-80</v>
      </c>
      <c r="D318" s="1">
        <v>45810.570833333331</v>
      </c>
      <c r="E318" s="1">
        <v>45810.604861111111</v>
      </c>
      <c r="F318" s="1">
        <f t="shared" si="15"/>
        <v>45810.587847222225</v>
      </c>
      <c r="G318">
        <f t="shared" si="13"/>
        <v>20.754513888889051</v>
      </c>
      <c r="L318">
        <f>VLOOKUP(sampling!C318,fe_plate_1!$C$2:$G$80,5,FALSE)</f>
        <v>46.012100000000004</v>
      </c>
    </row>
    <row r="319" spans="1:14" x14ac:dyDescent="0.2">
      <c r="A319">
        <v>80</v>
      </c>
      <c r="B319" s="2">
        <v>2</v>
      </c>
      <c r="C319" t="str">
        <f t="shared" si="14"/>
        <v>F2-80</v>
      </c>
      <c r="D319" s="1">
        <v>45810.570833333331</v>
      </c>
      <c r="E319" s="1">
        <v>45810.604861111111</v>
      </c>
      <c r="F319" s="1">
        <f t="shared" si="15"/>
        <v>45810.587847222225</v>
      </c>
      <c r="G319">
        <f t="shared" si="13"/>
        <v>20.754513888889051</v>
      </c>
      <c r="L319">
        <f>VLOOKUP(sampling!C319,fe_plate_1!$C$2:$G$80,5,FALSE)</f>
        <v>71.198000000000008</v>
      </c>
    </row>
    <row r="320" spans="1:14" x14ac:dyDescent="0.2">
      <c r="A320">
        <v>80</v>
      </c>
      <c r="B320" s="2">
        <v>3</v>
      </c>
      <c r="C320" t="str">
        <f t="shared" si="14"/>
        <v>F3-80</v>
      </c>
      <c r="D320" s="1">
        <v>45810.570833333331</v>
      </c>
      <c r="E320" s="1">
        <v>45810.604861111111</v>
      </c>
      <c r="F320" s="1">
        <f t="shared" si="15"/>
        <v>45810.587847222225</v>
      </c>
      <c r="G320">
        <f t="shared" si="13"/>
        <v>20.744791666671517</v>
      </c>
      <c r="L320">
        <f>VLOOKUP(sampling!C320,fe_plate_1!$C$2:$G$80,5,FALSE)</f>
        <v>37.843700000000013</v>
      </c>
    </row>
    <row r="321" spans="1:14" x14ac:dyDescent="0.2">
      <c r="A321">
        <v>80</v>
      </c>
      <c r="B321" s="2">
        <v>4</v>
      </c>
      <c r="C321" t="str">
        <f t="shared" si="14"/>
        <v>F4-80</v>
      </c>
      <c r="D321" s="1">
        <v>45810.570833333331</v>
      </c>
      <c r="E321" s="1">
        <v>45810.604861111111</v>
      </c>
      <c r="F321" s="1">
        <f t="shared" si="15"/>
        <v>45810.587847222225</v>
      </c>
      <c r="G321">
        <f t="shared" si="13"/>
        <v>20.744791666671517</v>
      </c>
      <c r="L321">
        <f>VLOOKUP(sampling!C321,fe_plate_1!$C$2:$G$80,5,FALSE)</f>
        <v>25.591100000000008</v>
      </c>
    </row>
    <row r="322" spans="1:14" x14ac:dyDescent="0.2">
      <c r="A322">
        <v>81</v>
      </c>
      <c r="B322" s="2">
        <v>1</v>
      </c>
      <c r="C322" t="str">
        <f t="shared" si="14"/>
        <v>F1-81</v>
      </c>
      <c r="D322" s="1">
        <v>45811.396527777775</v>
      </c>
      <c r="E322" s="1">
        <v>45811.46597222222</v>
      </c>
      <c r="F322" s="1">
        <f t="shared" si="15"/>
        <v>45811.431249999994</v>
      </c>
      <c r="G322">
        <f t="shared" si="13"/>
        <v>21.597916666658421</v>
      </c>
    </row>
    <row r="323" spans="1:14" x14ac:dyDescent="0.2">
      <c r="A323">
        <v>81</v>
      </c>
      <c r="B323" s="2">
        <v>2</v>
      </c>
      <c r="C323" t="str">
        <f t="shared" si="14"/>
        <v>F2-81</v>
      </c>
      <c r="D323" s="1">
        <v>45811.396527777775</v>
      </c>
      <c r="E323" s="1">
        <v>45811.46597222222</v>
      </c>
      <c r="F323" s="1">
        <f t="shared" si="15"/>
        <v>45811.431249999994</v>
      </c>
      <c r="G323">
        <f t="shared" si="13"/>
        <v>21.597916666658421</v>
      </c>
    </row>
    <row r="324" spans="1:14" x14ac:dyDescent="0.2">
      <c r="A324">
        <v>81</v>
      </c>
      <c r="B324" s="2">
        <v>3</v>
      </c>
      <c r="C324" t="str">
        <f t="shared" si="14"/>
        <v>F3-81</v>
      </c>
      <c r="D324" s="1">
        <v>45811.396527777775</v>
      </c>
      <c r="E324" s="1">
        <v>45811.46597222222</v>
      </c>
      <c r="F324" s="1">
        <f t="shared" ref="F324:F387" si="16">(E324-D324)/2+D324</f>
        <v>45811.431249999994</v>
      </c>
      <c r="G324">
        <f t="shared" ref="G324:G387" si="17" xml:space="preserve"> F324-IF(OR(B324=1,B324=2),$O$2,$O$3)</f>
        <v>21.588194444440887</v>
      </c>
    </row>
    <row r="325" spans="1:14" x14ac:dyDescent="0.2">
      <c r="A325">
        <v>81</v>
      </c>
      <c r="B325" s="2">
        <v>4</v>
      </c>
      <c r="C325" t="str">
        <f t="shared" si="14"/>
        <v>F4-81</v>
      </c>
      <c r="D325" s="1">
        <v>45811.396527777775</v>
      </c>
      <c r="E325" s="1">
        <v>45811.46597222222</v>
      </c>
      <c r="F325" s="1">
        <f t="shared" si="16"/>
        <v>45811.431249999994</v>
      </c>
      <c r="G325">
        <f t="shared" si="17"/>
        <v>21.588194444440887</v>
      </c>
    </row>
    <row r="326" spans="1:14" x14ac:dyDescent="0.2">
      <c r="A326">
        <v>82</v>
      </c>
      <c r="B326" s="2">
        <v>1</v>
      </c>
      <c r="C326" t="str">
        <f t="shared" si="14"/>
        <v>F1-82</v>
      </c>
      <c r="D326" s="1">
        <v>45811.552777777775</v>
      </c>
      <c r="E326" s="1">
        <v>45811.56527777778</v>
      </c>
      <c r="F326" s="1">
        <f t="shared" si="16"/>
        <v>45811.559027777781</v>
      </c>
      <c r="G326">
        <f t="shared" si="17"/>
        <v>21.725694444445253</v>
      </c>
      <c r="L326">
        <f>VLOOKUP(sampling!C326,fe_plate_1!$C$2:$G$80,5,FALSE)</f>
        <v>32.398099999999999</v>
      </c>
      <c r="M326">
        <f>VLOOKUP(C326,new_data!$C$2:$L$221,9,FALSE)/62*1000</f>
        <v>2.532258064516129</v>
      </c>
      <c r="N326">
        <f>VLOOKUP(C326,new_data!$C$2:$L$221,10,FALSE)/96*1000</f>
        <v>2190.6041666666665</v>
      </c>
    </row>
    <row r="327" spans="1:14" x14ac:dyDescent="0.2">
      <c r="A327">
        <v>82</v>
      </c>
      <c r="B327" s="2">
        <v>2</v>
      </c>
      <c r="C327" t="str">
        <f t="shared" si="14"/>
        <v>F2-82</v>
      </c>
      <c r="D327" s="1">
        <v>45811.552777777775</v>
      </c>
      <c r="E327" s="1">
        <v>45811.56527777778</v>
      </c>
      <c r="F327" s="1">
        <f t="shared" si="16"/>
        <v>45811.559027777781</v>
      </c>
      <c r="G327">
        <f t="shared" si="17"/>
        <v>21.725694444445253</v>
      </c>
      <c r="L327">
        <f>VLOOKUP(sampling!C327,fe_plate_1!$C$2:$G$80,5,FALSE)</f>
        <v>29.334950000000003</v>
      </c>
      <c r="M327">
        <f>VLOOKUP(C327,new_data!$C$2:$L$221,9,FALSE)/62*1000</f>
        <v>0.45161290322580649</v>
      </c>
      <c r="N327">
        <f>VLOOKUP(C327,new_data!$C$2:$L$221,10,FALSE)/96*1000</f>
        <v>2229.3229166666665</v>
      </c>
    </row>
    <row r="328" spans="1:14" x14ac:dyDescent="0.2">
      <c r="A328">
        <v>82</v>
      </c>
      <c r="B328" s="2">
        <v>3</v>
      </c>
      <c r="C328" t="str">
        <f t="shared" si="14"/>
        <v>F3-82</v>
      </c>
      <c r="D328" s="1">
        <v>45811.552777777775</v>
      </c>
      <c r="E328" s="1">
        <v>45811.56527777778</v>
      </c>
      <c r="F328" s="1">
        <f t="shared" si="16"/>
        <v>45811.559027777781</v>
      </c>
      <c r="G328">
        <f t="shared" si="17"/>
        <v>21.71597222222772</v>
      </c>
      <c r="L328">
        <f>VLOOKUP(sampling!C328,fe_plate_1!$C$2:$G$80,5,FALSE)</f>
        <v>31.717400000000001</v>
      </c>
      <c r="M328">
        <f>VLOOKUP(C328,new_data!$C$2:$L$221,9,FALSE)/62*1000</f>
        <v>0.74193548387096775</v>
      </c>
      <c r="N328">
        <f>VLOOKUP(C328,new_data!$C$2:$L$221,10,FALSE)/96*1000</f>
        <v>2293.9374999999995</v>
      </c>
    </row>
    <row r="329" spans="1:14" x14ac:dyDescent="0.2">
      <c r="A329">
        <v>82</v>
      </c>
      <c r="B329" s="2">
        <v>4</v>
      </c>
      <c r="C329" t="str">
        <f t="shared" si="14"/>
        <v>F4-82</v>
      </c>
      <c r="D329" s="1">
        <v>45811.552777777775</v>
      </c>
      <c r="E329" s="1">
        <v>45811.56527777778</v>
      </c>
      <c r="F329" s="1">
        <f t="shared" si="16"/>
        <v>45811.559027777781</v>
      </c>
      <c r="G329">
        <f t="shared" si="17"/>
        <v>21.71597222222772</v>
      </c>
      <c r="L329">
        <f>VLOOKUP(sampling!C329,fe_plate_1!$C$2:$G$300,5,FALSE)</f>
        <v>19.4648</v>
      </c>
      <c r="M329">
        <f>VLOOKUP(C329,new_data!$C$2:$L$221,9,FALSE)/62*1000</f>
        <v>0.41935483870967738</v>
      </c>
      <c r="N329">
        <f>VLOOKUP(C329,new_data!$C$2:$L$221,10,FALSE)/96*1000</f>
        <v>2300.7500000000005</v>
      </c>
    </row>
    <row r="330" spans="1:14" x14ac:dyDescent="0.2">
      <c r="A330">
        <v>83</v>
      </c>
      <c r="B330" s="2">
        <v>1</v>
      </c>
      <c r="C330" t="str">
        <f t="shared" si="14"/>
        <v>F1-83</v>
      </c>
      <c r="D330" s="1">
        <v>45811.775000000001</v>
      </c>
      <c r="E330" s="1">
        <v>45812.379861111112</v>
      </c>
      <c r="F330" s="1">
        <f t="shared" si="16"/>
        <v>45812.077430555553</v>
      </c>
      <c r="G330">
        <f t="shared" si="17"/>
        <v>22.244097222217533</v>
      </c>
      <c r="K330">
        <f>VLOOKUP(sampling!C330,standard_curve_plate_3!$C$2:$G$404,5,FALSE)</f>
        <v>34.005542000000005</v>
      </c>
      <c r="M330">
        <f>VLOOKUP(C330,new_data!$C$2:$L$221,9,FALSE)/62*1000</f>
        <v>0.467741935483871</v>
      </c>
      <c r="N330">
        <f>VLOOKUP(C330,new_data!$C$2:$L$221,10,FALSE)/96*1000</f>
        <v>2252.84375</v>
      </c>
    </row>
    <row r="331" spans="1:14" x14ac:dyDescent="0.2">
      <c r="A331">
        <v>83</v>
      </c>
      <c r="B331" s="2">
        <v>2</v>
      </c>
      <c r="C331" t="str">
        <f t="shared" si="14"/>
        <v>F2-83</v>
      </c>
      <c r="D331" s="1">
        <v>45811.775000000001</v>
      </c>
      <c r="E331" s="1">
        <v>45812.379861111112</v>
      </c>
      <c r="F331" s="1">
        <f t="shared" si="16"/>
        <v>45812.077430555553</v>
      </c>
      <c r="G331">
        <f t="shared" si="17"/>
        <v>22.244097222217533</v>
      </c>
      <c r="K331">
        <f>VLOOKUP(sampling!C331,standard_curve_plate_3!$C$2:$G$404,5,FALSE)</f>
        <v>70.51700799999999</v>
      </c>
      <c r="M331">
        <f>VLOOKUP(C331,new_data!$C$2:$L$221,9,FALSE)/62*1000</f>
        <v>118.66129032258064</v>
      </c>
      <c r="N331">
        <f>VLOOKUP(C331,new_data!$C$2:$L$221,10,FALSE)/96*1000</f>
        <v>2333.291666666667</v>
      </c>
    </row>
    <row r="332" spans="1:14" x14ac:dyDescent="0.2">
      <c r="A332">
        <v>83</v>
      </c>
      <c r="B332" s="2">
        <v>3</v>
      </c>
      <c r="C332" t="str">
        <f t="shared" ref="C332:C395" si="18">_xlfn.CONCAT("F",B332,"-",A332)</f>
        <v>F3-83</v>
      </c>
      <c r="D332" s="1">
        <v>45811.775000000001</v>
      </c>
      <c r="E332" s="1">
        <v>45812.379861111112</v>
      </c>
      <c r="F332" s="1">
        <f t="shared" si="16"/>
        <v>45812.077430555553</v>
      </c>
      <c r="G332">
        <f t="shared" si="17"/>
        <v>22.234375</v>
      </c>
      <c r="K332">
        <f>VLOOKUP(sampling!C332,standard_curve_plate_3!$C$2:$G$404,5,FALSE)</f>
        <v>31.331861999999997</v>
      </c>
      <c r="M332">
        <f>VLOOKUP(C332,new_data!$C$2:$L$221,9,FALSE)/62*1000</f>
        <v>10.85483870967742</v>
      </c>
      <c r="N332">
        <f>VLOOKUP(C332,new_data!$C$2:$L$221,10,FALSE)/96*1000</f>
        <v>2380.864583333333</v>
      </c>
    </row>
    <row r="333" spans="1:14" x14ac:dyDescent="0.2">
      <c r="A333">
        <v>83</v>
      </c>
      <c r="B333" s="2">
        <v>4</v>
      </c>
      <c r="C333" t="str">
        <f t="shared" si="18"/>
        <v>F4-83</v>
      </c>
      <c r="D333" s="1">
        <v>45811.775000000001</v>
      </c>
      <c r="E333" s="1">
        <v>45812.379861111112</v>
      </c>
      <c r="F333" s="1">
        <f t="shared" si="16"/>
        <v>45812.077430555553</v>
      </c>
      <c r="G333">
        <f t="shared" si="17"/>
        <v>22.234375</v>
      </c>
      <c r="K333">
        <f>VLOOKUP(sampling!C333,standard_curve_plate_3!$C$2:$G$404,5,FALSE)</f>
        <v>34.339752000000004</v>
      </c>
      <c r="M333">
        <f>VLOOKUP(C333,new_data!$C$2:$L$221,9,FALSE)/62*1000</f>
        <v>16.258064516129032</v>
      </c>
      <c r="N333">
        <f>VLOOKUP(C333,new_data!$C$2:$L$221,10,FALSE)/96*1000</f>
        <v>2351.0625</v>
      </c>
    </row>
    <row r="334" spans="1:14" x14ac:dyDescent="0.2">
      <c r="A334">
        <v>84</v>
      </c>
      <c r="B334" s="2">
        <v>1</v>
      </c>
      <c r="C334" t="str">
        <f t="shared" si="18"/>
        <v>F1-84</v>
      </c>
      <c r="D334" s="1">
        <v>45812.379861111112</v>
      </c>
      <c r="E334" s="1">
        <v>45812.488888888889</v>
      </c>
      <c r="F334" s="1">
        <f t="shared" si="16"/>
        <v>45812.434374999997</v>
      </c>
      <c r="G334">
        <f t="shared" si="17"/>
        <v>22.601041666661331</v>
      </c>
      <c r="K334">
        <f>VLOOKUP(sampling!C334,standard_curve_plate_3!$C$2:$G$404,5,FALSE)</f>
        <v>89.500135999999998</v>
      </c>
      <c r="M334">
        <f>VLOOKUP(C334,new_data!$C$2:$L$221,9,FALSE)/62*1000</f>
        <v>127.59677419354837</v>
      </c>
      <c r="N334">
        <f>VLOOKUP(C334,new_data!$C$2:$L$221,10,FALSE)/96*1000</f>
        <v>2370.1250000000005</v>
      </c>
    </row>
    <row r="335" spans="1:14" x14ac:dyDescent="0.2">
      <c r="A335">
        <v>84</v>
      </c>
      <c r="B335" s="2">
        <v>2</v>
      </c>
      <c r="C335" t="str">
        <f t="shared" si="18"/>
        <v>F2-84</v>
      </c>
      <c r="D335" s="1">
        <v>45812.379861111112</v>
      </c>
      <c r="E335" s="1">
        <v>45812.488888888889</v>
      </c>
      <c r="F335" s="1">
        <f t="shared" si="16"/>
        <v>45812.434374999997</v>
      </c>
      <c r="G335">
        <f t="shared" si="17"/>
        <v>22.601041666661331</v>
      </c>
      <c r="K335">
        <f>VLOOKUP(sampling!C335,standard_curve_plate_3!$C$2:$G$404,5,FALSE)</f>
        <v>175.057896</v>
      </c>
      <c r="M335">
        <f>VLOOKUP(C335,new_data!$C$2:$L$221,9,FALSE)/62*1000</f>
        <v>632.41935483870975</v>
      </c>
      <c r="N335">
        <f>VLOOKUP(C335,new_data!$C$2:$L$221,10,FALSE)/96*1000</f>
        <v>2408.2291666666665</v>
      </c>
    </row>
    <row r="336" spans="1:14" x14ac:dyDescent="0.2">
      <c r="A336">
        <v>84</v>
      </c>
      <c r="B336" s="2">
        <v>3</v>
      </c>
      <c r="C336" t="str">
        <f t="shared" si="18"/>
        <v>F3-84</v>
      </c>
      <c r="D336" s="1">
        <v>45812.379861111112</v>
      </c>
      <c r="E336" s="1">
        <v>45812.488888888889</v>
      </c>
      <c r="F336" s="1">
        <f t="shared" si="16"/>
        <v>45812.434374999997</v>
      </c>
      <c r="G336">
        <f t="shared" si="17"/>
        <v>22.591319444443798</v>
      </c>
      <c r="K336">
        <f>VLOOKUP(sampling!C336,standard_curve_plate_3!$C$2:$G$404,5,FALSE)</f>
        <v>145.914784</v>
      </c>
      <c r="M336">
        <f>VLOOKUP(C336,new_data!$C$2:$L$221,9,FALSE)/62*1000</f>
        <v>530.98387096774195</v>
      </c>
      <c r="N336">
        <f>VLOOKUP(C336,new_data!$C$2:$L$221,10,FALSE)/96*1000</f>
        <v>2403.1979166666665</v>
      </c>
    </row>
    <row r="337" spans="1:14" x14ac:dyDescent="0.2">
      <c r="A337">
        <v>84</v>
      </c>
      <c r="B337" s="2">
        <v>4</v>
      </c>
      <c r="C337" t="str">
        <f t="shared" si="18"/>
        <v>F4-84</v>
      </c>
      <c r="D337" s="1">
        <v>45812.379861111112</v>
      </c>
      <c r="E337" s="1">
        <v>45812.488888888889</v>
      </c>
      <c r="F337" s="1">
        <f t="shared" si="16"/>
        <v>45812.434374999997</v>
      </c>
      <c r="G337">
        <f t="shared" si="17"/>
        <v>22.591319444443798</v>
      </c>
      <c r="K337">
        <f>VLOOKUP(sampling!C337,standard_curve_plate_3!$C$2:$G$404,5,FALSE)</f>
        <v>187.08945600000001</v>
      </c>
      <c r="M337">
        <f>VLOOKUP(C337,new_data!$C$2:$L$221,9,FALSE)/62*1000</f>
        <v>475.12903225806446</v>
      </c>
      <c r="N337">
        <f>VLOOKUP(C337,new_data!$C$2:$L$221,10,FALSE)/96*1000</f>
        <v>2472.8854166666665</v>
      </c>
    </row>
    <row r="338" spans="1:14" x14ac:dyDescent="0.2">
      <c r="A338">
        <v>85</v>
      </c>
      <c r="B338" s="2">
        <v>1</v>
      </c>
      <c r="C338" t="str">
        <f t="shared" si="18"/>
        <v>F1-85</v>
      </c>
      <c r="D338" s="1">
        <v>45812.545138888891</v>
      </c>
      <c r="E338" s="1">
        <v>45812.59652777778</v>
      </c>
      <c r="F338" s="1">
        <f t="shared" si="16"/>
        <v>45812.570833333331</v>
      </c>
      <c r="G338">
        <f t="shared" si="17"/>
        <v>22.737499999995634</v>
      </c>
      <c r="L338">
        <f>VLOOKUP(sampling!C338,fe_plate_1!$C$2:$G$300,5,FALSE)</f>
        <v>13.338500000000007</v>
      </c>
    </row>
    <row r="339" spans="1:14" x14ac:dyDescent="0.2">
      <c r="A339">
        <v>85</v>
      </c>
      <c r="B339" s="2">
        <v>2</v>
      </c>
      <c r="C339" t="str">
        <f t="shared" si="18"/>
        <v>F2-85</v>
      </c>
      <c r="D339" s="1">
        <v>45812.545138888891</v>
      </c>
      <c r="E339" s="1">
        <v>45812.59652777778</v>
      </c>
      <c r="F339" s="1">
        <f t="shared" si="16"/>
        <v>45812.570833333331</v>
      </c>
      <c r="G339">
        <f t="shared" si="17"/>
        <v>22.737499999995634</v>
      </c>
      <c r="L339">
        <f>VLOOKUP(sampling!C339,fe_plate_1!$C$2:$G$300,5,FALSE)</f>
        <v>7.2122000000000064</v>
      </c>
    </row>
    <row r="340" spans="1:14" x14ac:dyDescent="0.2">
      <c r="A340">
        <v>85</v>
      </c>
      <c r="B340" s="2">
        <v>3</v>
      </c>
      <c r="C340" t="str">
        <f t="shared" si="18"/>
        <v>F3-85</v>
      </c>
      <c r="D340" s="1">
        <v>45812.545138888891</v>
      </c>
      <c r="E340" s="1">
        <v>45812.59652777778</v>
      </c>
      <c r="F340" s="1">
        <f t="shared" si="16"/>
        <v>45812.570833333331</v>
      </c>
      <c r="G340">
        <f t="shared" si="17"/>
        <v>22.727777777778101</v>
      </c>
      <c r="L340">
        <f>VLOOKUP(sampling!C340,fe_plate_1!$C$2:$G$300,5,FALSE)</f>
        <v>10.6157</v>
      </c>
    </row>
    <row r="341" spans="1:14" x14ac:dyDescent="0.2">
      <c r="A341">
        <v>85</v>
      </c>
      <c r="B341" s="2">
        <v>4</v>
      </c>
      <c r="C341" t="str">
        <f t="shared" si="18"/>
        <v>F4-85</v>
      </c>
      <c r="D341" s="1">
        <v>45812.545138888891</v>
      </c>
      <c r="E341" s="1">
        <v>45812.59652777778</v>
      </c>
      <c r="F341" s="1">
        <f t="shared" si="16"/>
        <v>45812.570833333331</v>
      </c>
      <c r="G341">
        <f t="shared" si="17"/>
        <v>22.727777777778101</v>
      </c>
      <c r="L341">
        <f>VLOOKUP(sampling!C341,fe_plate_1!$C$2:$G$300,5,FALSE)</f>
        <v>7.8929000000000009</v>
      </c>
    </row>
    <row r="342" spans="1:14" x14ac:dyDescent="0.2">
      <c r="A342">
        <v>86</v>
      </c>
      <c r="B342" s="2">
        <v>1</v>
      </c>
      <c r="C342" t="str">
        <f t="shared" si="18"/>
        <v>F1-86</v>
      </c>
      <c r="D342" s="1">
        <v>45812.786805555559</v>
      </c>
      <c r="E342" s="1">
        <v>45813.384027777778</v>
      </c>
      <c r="F342" s="1">
        <f t="shared" si="16"/>
        <v>45813.085416666669</v>
      </c>
      <c r="G342">
        <f t="shared" si="17"/>
        <v>23.252083333332848</v>
      </c>
      <c r="K342">
        <f>VLOOKUP(sampling!C342,standard_curve_plate_3!$C$2:$G$404,5,FALSE)</f>
        <v>198.31891200000001</v>
      </c>
      <c r="M342">
        <f>VLOOKUP(C342,new_data!$C$2:$L$221,9,FALSE)/62*1000</f>
        <v>151.67741935483872</v>
      </c>
      <c r="N342">
        <f>VLOOKUP(C342,new_data!$C$2:$L$221,10,FALSE)/96*1000</f>
        <v>2516.875</v>
      </c>
    </row>
    <row r="343" spans="1:14" x14ac:dyDescent="0.2">
      <c r="A343">
        <v>86</v>
      </c>
      <c r="B343" s="2">
        <v>2</v>
      </c>
      <c r="C343" t="str">
        <f t="shared" si="18"/>
        <v>F2-86</v>
      </c>
      <c r="D343" s="1">
        <v>45812.786805555559</v>
      </c>
      <c r="E343" s="1">
        <v>45813.384027777778</v>
      </c>
      <c r="F343" s="1">
        <f t="shared" si="16"/>
        <v>45813.085416666669</v>
      </c>
      <c r="G343">
        <f t="shared" si="17"/>
        <v>23.252083333332848</v>
      </c>
      <c r="K343">
        <f>VLOOKUP(sampling!C343,standard_curve_plate_3!$C$2:$G$404,5,FALSE)</f>
        <v>373.47642000000002</v>
      </c>
      <c r="M343">
        <f>VLOOKUP(C343,new_data!$C$2:$L$221,9,FALSE)/62*1000</f>
        <v>68.967741935483872</v>
      </c>
      <c r="N343">
        <f>VLOOKUP(C343,new_data!$C$2:$L$221,10,FALSE)/96*1000</f>
        <v>2482.46875</v>
      </c>
    </row>
    <row r="344" spans="1:14" x14ac:dyDescent="0.2">
      <c r="A344">
        <v>86</v>
      </c>
      <c r="B344" s="2">
        <v>3</v>
      </c>
      <c r="C344" t="str">
        <f t="shared" si="18"/>
        <v>F3-86</v>
      </c>
      <c r="D344" s="1">
        <v>45812.786805555559</v>
      </c>
      <c r="E344" s="1">
        <v>45813.384027777778</v>
      </c>
      <c r="F344" s="1">
        <f t="shared" si="16"/>
        <v>45813.085416666669</v>
      </c>
      <c r="G344">
        <f t="shared" si="17"/>
        <v>23.242361111115315</v>
      </c>
      <c r="K344">
        <f>VLOOKUP(sampling!C344,standard_curve_plate_3!$C$2:$G$404,5,FALSE)</f>
        <v>254.91705000000002</v>
      </c>
      <c r="M344">
        <f>VLOOKUP(C344,new_data!$C$2:$L$221,9,FALSE)/62*1000</f>
        <v>757.0645161290322</v>
      </c>
      <c r="N344">
        <f>VLOOKUP(C344,new_data!$C$2:$L$221,10,FALSE)/96*1000</f>
        <v>2456.4583333333335</v>
      </c>
    </row>
    <row r="345" spans="1:14" x14ac:dyDescent="0.2">
      <c r="A345">
        <v>86</v>
      </c>
      <c r="B345" s="2">
        <v>4</v>
      </c>
      <c r="C345" t="str">
        <f t="shared" si="18"/>
        <v>F4-86</v>
      </c>
      <c r="D345" s="1">
        <v>45812.786805555559</v>
      </c>
      <c r="E345" s="1">
        <v>45813.384027777778</v>
      </c>
      <c r="F345" s="1">
        <f t="shared" si="16"/>
        <v>45813.085416666669</v>
      </c>
      <c r="G345">
        <f t="shared" si="17"/>
        <v>23.242361111115315</v>
      </c>
      <c r="K345">
        <f>VLOOKUP(sampling!C345,standard_curve_plate_3!$C$2:$G$404,5,FALSE)</f>
        <v>142.43899999999999</v>
      </c>
      <c r="M345">
        <f>VLOOKUP(C345,new_data!$C$2:$L$221,9,FALSE)/62*1000</f>
        <v>266.96774193548384</v>
      </c>
      <c r="N345">
        <f>VLOOKUP(C345,new_data!$C$2:$L$221,10,FALSE)/96*1000</f>
        <v>2483.552083333333</v>
      </c>
    </row>
    <row r="346" spans="1:14" x14ac:dyDescent="0.2">
      <c r="A346">
        <v>87</v>
      </c>
      <c r="B346" s="2">
        <v>1</v>
      </c>
      <c r="C346" t="str">
        <f t="shared" si="18"/>
        <v>F1-87</v>
      </c>
      <c r="D346" s="1">
        <v>45813.386111111111</v>
      </c>
      <c r="E346" s="1">
        <v>45813.482638888891</v>
      </c>
      <c r="F346" s="1">
        <f t="shared" si="16"/>
        <v>45813.434374999997</v>
      </c>
      <c r="G346">
        <f t="shared" si="17"/>
        <v>23.601041666661331</v>
      </c>
      <c r="M346">
        <f>VLOOKUP(C346,new_data!$C$2:$L$221,9,FALSE)/62*1000</f>
        <v>13.5</v>
      </c>
      <c r="N346">
        <f>VLOOKUP(C346,new_data!$C$2:$L$221,10,FALSE)/96*1000</f>
        <v>2481.895833333333</v>
      </c>
    </row>
    <row r="347" spans="1:14" x14ac:dyDescent="0.2">
      <c r="A347">
        <v>87</v>
      </c>
      <c r="B347" s="2">
        <v>2</v>
      </c>
      <c r="C347" t="str">
        <f t="shared" si="18"/>
        <v>F2-87</v>
      </c>
      <c r="D347" s="1">
        <v>45813.386111111111</v>
      </c>
      <c r="E347" s="1">
        <v>45813.482638888891</v>
      </c>
      <c r="F347" s="1">
        <f t="shared" si="16"/>
        <v>45813.434374999997</v>
      </c>
      <c r="G347">
        <f t="shared" si="17"/>
        <v>23.601041666661331</v>
      </c>
      <c r="M347">
        <f>VLOOKUP(C347,new_data!$C$2:$L$221,9,FALSE)/62*1000</f>
        <v>2.5483870967741939</v>
      </c>
      <c r="N347">
        <f>VLOOKUP(C347,new_data!$C$2:$L$221,10,FALSE)/96*1000</f>
        <v>2460.9479166666665</v>
      </c>
    </row>
    <row r="348" spans="1:14" x14ac:dyDescent="0.2">
      <c r="A348">
        <v>87</v>
      </c>
      <c r="B348" s="2">
        <v>3</v>
      </c>
      <c r="C348" t="str">
        <f t="shared" si="18"/>
        <v>F3-87</v>
      </c>
      <c r="D348" s="1">
        <v>45813.386111111111</v>
      </c>
      <c r="E348" s="1">
        <v>45813.482638888891</v>
      </c>
      <c r="F348" s="1">
        <f t="shared" si="16"/>
        <v>45813.434374999997</v>
      </c>
      <c r="G348">
        <f t="shared" si="17"/>
        <v>23.591319444443798</v>
      </c>
      <c r="M348">
        <f>VLOOKUP(C348,new_data!$C$2:$L$221,9,FALSE)/62*1000</f>
        <v>192.08064516129033</v>
      </c>
      <c r="N348">
        <f>VLOOKUP(C348,new_data!$C$2:$L$221,10,FALSE)/96*1000</f>
        <v>2457.333333333333</v>
      </c>
    </row>
    <row r="349" spans="1:14" x14ac:dyDescent="0.2">
      <c r="A349">
        <v>87</v>
      </c>
      <c r="B349" s="2">
        <v>4</v>
      </c>
      <c r="C349" t="str">
        <f t="shared" si="18"/>
        <v>F4-87</v>
      </c>
      <c r="D349" s="1">
        <v>45813.386111111111</v>
      </c>
      <c r="E349" s="1">
        <v>45813.482638888891</v>
      </c>
      <c r="F349" s="1">
        <f t="shared" si="16"/>
        <v>45813.434374999997</v>
      </c>
      <c r="G349">
        <f t="shared" si="17"/>
        <v>23.591319444443798</v>
      </c>
      <c r="M349">
        <f>VLOOKUP(C349,new_data!$C$2:$L$221,9,FALSE)/62*1000</f>
        <v>3.1290322580645165</v>
      </c>
      <c r="N349">
        <f>VLOOKUP(C349,new_data!$C$2:$L$221,10,FALSE)/96*1000</f>
        <v>2472.1354166666665</v>
      </c>
    </row>
    <row r="350" spans="1:14" x14ac:dyDescent="0.2">
      <c r="A350">
        <v>88</v>
      </c>
      <c r="B350" s="2">
        <v>1</v>
      </c>
      <c r="C350" t="str">
        <f t="shared" si="18"/>
        <v>F1-88</v>
      </c>
      <c r="D350" s="1">
        <v>45813.554861111108</v>
      </c>
      <c r="E350" s="1">
        <v>45813.598611111112</v>
      </c>
      <c r="F350" s="1">
        <f t="shared" si="16"/>
        <v>45813.576736111107</v>
      </c>
      <c r="G350">
        <f t="shared" si="17"/>
        <v>23.743402777770825</v>
      </c>
      <c r="L350">
        <f>VLOOKUP(sampling!C350,fe_plate_1!$C$2:$G$300,5,FALSE)</f>
        <v>9.2542999999999971</v>
      </c>
    </row>
    <row r="351" spans="1:14" x14ac:dyDescent="0.2">
      <c r="A351">
        <v>88</v>
      </c>
      <c r="B351" s="2">
        <v>2</v>
      </c>
      <c r="C351" t="str">
        <f t="shared" si="18"/>
        <v>F2-88</v>
      </c>
      <c r="D351" s="1">
        <v>45813.554861111108</v>
      </c>
      <c r="E351" s="1">
        <v>45813.598611111112</v>
      </c>
      <c r="F351" s="1">
        <f t="shared" si="16"/>
        <v>45813.576736111107</v>
      </c>
      <c r="G351">
        <f t="shared" si="17"/>
        <v>23.743402777770825</v>
      </c>
      <c r="L351">
        <f>VLOOKUP(sampling!C351,fe_plate_1!$C$2:$G$300,5,FALSE)</f>
        <v>11.977100000000004</v>
      </c>
    </row>
    <row r="352" spans="1:14" x14ac:dyDescent="0.2">
      <c r="A352">
        <v>88</v>
      </c>
      <c r="B352" s="2">
        <v>3</v>
      </c>
      <c r="C352" t="str">
        <f t="shared" si="18"/>
        <v>F3-88</v>
      </c>
      <c r="D352" s="1">
        <v>45813.554861111108</v>
      </c>
      <c r="E352" s="1">
        <v>45813.598611111112</v>
      </c>
      <c r="F352" s="1">
        <f t="shared" si="16"/>
        <v>45813.576736111107</v>
      </c>
      <c r="G352">
        <f t="shared" si="17"/>
        <v>23.733680555553292</v>
      </c>
      <c r="L352">
        <f>VLOOKUP(sampling!C352,fe_plate_1!$C$2:$G$300,5,FALSE)</f>
        <v>11.296400000000002</v>
      </c>
    </row>
    <row r="353" spans="1:14" x14ac:dyDescent="0.2">
      <c r="A353">
        <v>88</v>
      </c>
      <c r="B353" s="2">
        <v>4</v>
      </c>
      <c r="C353" t="str">
        <f t="shared" si="18"/>
        <v>F4-88</v>
      </c>
      <c r="D353" s="1">
        <v>45813.554861111108</v>
      </c>
      <c r="E353" s="1">
        <v>45813.598611111112</v>
      </c>
      <c r="F353" s="1">
        <f t="shared" si="16"/>
        <v>45813.576736111107</v>
      </c>
      <c r="G353">
        <f t="shared" si="17"/>
        <v>23.733680555553292</v>
      </c>
      <c r="L353">
        <f>VLOOKUP(sampling!C353,fe_plate_1!$C$2:$G$300,5,FALSE)</f>
        <v>9.2542999999999971</v>
      </c>
    </row>
    <row r="354" spans="1:14" x14ac:dyDescent="0.2">
      <c r="A354">
        <v>89</v>
      </c>
      <c r="B354" s="2">
        <v>1</v>
      </c>
      <c r="C354" t="str">
        <f t="shared" si="18"/>
        <v>F1-89</v>
      </c>
      <c r="D354" s="1">
        <v>45814.371527777781</v>
      </c>
      <c r="E354" s="1">
        <v>45814.54791666667</v>
      </c>
      <c r="F354" s="1">
        <f t="shared" si="16"/>
        <v>45814.459722222222</v>
      </c>
      <c r="G354">
        <f t="shared" si="17"/>
        <v>24.62638888888614</v>
      </c>
      <c r="K354">
        <f>VLOOKUP(sampling!C354,standard_curve_plate_3!$C$2:$G$404,5,FALSE)</f>
        <v>1.119278</v>
      </c>
      <c r="M354">
        <f>VLOOKUP(C354,new_data!$C$2:$L$221,9,FALSE)/62*1000</f>
        <v>0.74193548387096775</v>
      </c>
      <c r="N354">
        <f>VLOOKUP(C354,new_data!$C$2:$L$221,10,FALSE)/96*1000</f>
        <v>2420.166666666667</v>
      </c>
    </row>
    <row r="355" spans="1:14" x14ac:dyDescent="0.2">
      <c r="A355">
        <v>89</v>
      </c>
      <c r="B355" s="2">
        <v>2</v>
      </c>
      <c r="C355" t="str">
        <f t="shared" si="18"/>
        <v>F2-89</v>
      </c>
      <c r="D355" s="1">
        <v>45814.371527777781</v>
      </c>
      <c r="E355" s="1">
        <v>45814.54791666667</v>
      </c>
      <c r="F355" s="1">
        <f t="shared" si="16"/>
        <v>45814.459722222222</v>
      </c>
      <c r="G355">
        <f t="shared" si="17"/>
        <v>24.62638888888614</v>
      </c>
      <c r="K355">
        <f>VLOOKUP(sampling!C355,standard_curve_plate_3!$C$2:$G$404,5,FALSE)</f>
        <v>0.51770000000000049</v>
      </c>
      <c r="M355">
        <f>VLOOKUP(C355,new_data!$C$2:$L$221,9,FALSE)/62*1000</f>
        <v>0.90322580645161299</v>
      </c>
      <c r="N355">
        <f>VLOOKUP(C355,new_data!$C$2:$L$221,10,FALSE)/96*1000</f>
        <v>2410.458333333333</v>
      </c>
    </row>
    <row r="356" spans="1:14" x14ac:dyDescent="0.2">
      <c r="A356">
        <v>89</v>
      </c>
      <c r="B356" s="2">
        <v>3</v>
      </c>
      <c r="C356" t="str">
        <f t="shared" si="18"/>
        <v>F3-89</v>
      </c>
      <c r="D356" s="1">
        <v>45814.371527777781</v>
      </c>
      <c r="E356" s="1">
        <v>45814.54791666667</v>
      </c>
      <c r="F356" s="1">
        <f t="shared" si="16"/>
        <v>45814.459722222222</v>
      </c>
      <c r="G356">
        <f t="shared" si="17"/>
        <v>24.616666666668607</v>
      </c>
      <c r="K356">
        <f>VLOOKUP(sampling!C356,standard_curve_plate_3!$C$2:$G$404,5,FALSE)</f>
        <v>0.78506799999999988</v>
      </c>
      <c r="M356">
        <f>VLOOKUP(C356,new_data!$C$2:$L$221,9,FALSE)/62*1000</f>
        <v>0.35483870967741932</v>
      </c>
      <c r="N356">
        <f>VLOOKUP(C356,new_data!$C$2:$L$221,10,FALSE)/96*1000</f>
        <v>2472.6041666666665</v>
      </c>
    </row>
    <row r="357" spans="1:14" x14ac:dyDescent="0.2">
      <c r="A357">
        <v>89</v>
      </c>
      <c r="B357" s="2">
        <v>4</v>
      </c>
      <c r="C357" t="str">
        <f t="shared" si="18"/>
        <v>F4-89</v>
      </c>
      <c r="D357" s="1">
        <v>45814.371527777781</v>
      </c>
      <c r="E357" s="1">
        <v>45814.54791666667</v>
      </c>
      <c r="F357" s="1">
        <f t="shared" si="16"/>
        <v>45814.459722222222</v>
      </c>
      <c r="G357">
        <f t="shared" si="17"/>
        <v>24.616666666668607</v>
      </c>
      <c r="K357">
        <f>VLOOKUP(sampling!C357,standard_curve_plate_3!$C$2:$G$404,5,FALSE)</f>
        <v>-0.41808800000000002</v>
      </c>
      <c r="M357">
        <f>VLOOKUP(C357,new_data!$C$2:$L$221,9,FALSE)/62*1000</f>
        <v>0.41935483870967738</v>
      </c>
      <c r="N357">
        <f>VLOOKUP(C357,new_data!$C$2:$L$221,10,FALSE)/96*1000</f>
        <v>2470.4166666666665</v>
      </c>
    </row>
    <row r="358" spans="1:14" x14ac:dyDescent="0.2">
      <c r="A358">
        <v>90</v>
      </c>
      <c r="B358" s="2">
        <v>1</v>
      </c>
      <c r="C358" t="str">
        <f t="shared" si="18"/>
        <v>F1-90</v>
      </c>
      <c r="D358" s="1">
        <v>45814.548611111109</v>
      </c>
      <c r="E358" s="1">
        <v>45814.59375</v>
      </c>
      <c r="F358" s="1">
        <f t="shared" si="16"/>
        <v>45814.571180555555</v>
      </c>
      <c r="G358">
        <f t="shared" si="17"/>
        <v>24.737847222218988</v>
      </c>
      <c r="L358">
        <f>VLOOKUP(sampling!C358,fe_plate_1!$C$2:$G$300,5,FALSE)</f>
        <v>26.27180000000001</v>
      </c>
    </row>
    <row r="359" spans="1:14" x14ac:dyDescent="0.2">
      <c r="A359">
        <v>90</v>
      </c>
      <c r="B359" s="2">
        <v>2</v>
      </c>
      <c r="C359" t="str">
        <f t="shared" si="18"/>
        <v>F2-90</v>
      </c>
      <c r="D359" s="1">
        <v>45814.548611111109</v>
      </c>
      <c r="E359" s="1">
        <v>45814.59375</v>
      </c>
      <c r="F359" s="1">
        <f t="shared" si="16"/>
        <v>45814.571180555555</v>
      </c>
      <c r="G359">
        <f t="shared" si="17"/>
        <v>24.737847222218988</v>
      </c>
      <c r="L359">
        <f>VLOOKUP(sampling!C359,fe_plate_1!$C$2:$G$300,5,FALSE)</f>
        <v>28.3139</v>
      </c>
    </row>
    <row r="360" spans="1:14" x14ac:dyDescent="0.2">
      <c r="A360">
        <v>90</v>
      </c>
      <c r="B360" s="2">
        <v>3</v>
      </c>
      <c r="C360" t="str">
        <f t="shared" si="18"/>
        <v>F3-90</v>
      </c>
      <c r="D360" s="1">
        <v>45814.548611111109</v>
      </c>
      <c r="E360" s="1">
        <v>45814.59375</v>
      </c>
      <c r="F360" s="1">
        <f t="shared" si="16"/>
        <v>45814.571180555555</v>
      </c>
      <c r="G360">
        <f t="shared" si="17"/>
        <v>24.728125000001455</v>
      </c>
      <c r="L360">
        <f>VLOOKUP(sampling!C360,fe_plate_1!$C$2:$G$300,5,FALSE)</f>
        <v>14.019200000000009</v>
      </c>
    </row>
    <row r="361" spans="1:14" x14ac:dyDescent="0.2">
      <c r="A361">
        <v>90</v>
      </c>
      <c r="B361" s="2">
        <v>4</v>
      </c>
      <c r="C361" t="str">
        <f t="shared" si="18"/>
        <v>F4-90</v>
      </c>
      <c r="D361" s="1">
        <v>45814.548611111109</v>
      </c>
      <c r="E361" s="1">
        <v>45814.59375</v>
      </c>
      <c r="F361" s="1">
        <f t="shared" si="16"/>
        <v>45814.571180555555</v>
      </c>
      <c r="G361">
        <f t="shared" si="17"/>
        <v>24.728125000001455</v>
      </c>
      <c r="L361">
        <f>VLOOKUP(sampling!C361,fe_plate_1!$C$2:$G$300,5,FALSE)</f>
        <v>18.103399999999997</v>
      </c>
    </row>
    <row r="362" spans="1:14" x14ac:dyDescent="0.2">
      <c r="A362">
        <v>91</v>
      </c>
      <c r="B362" s="2">
        <v>1</v>
      </c>
      <c r="C362" t="str">
        <f t="shared" si="18"/>
        <v>F1-91</v>
      </c>
      <c r="D362" s="1">
        <v>45814.708333333336</v>
      </c>
      <c r="E362" s="1">
        <v>45815.386111111111</v>
      </c>
      <c r="F362" s="1">
        <f t="shared" si="16"/>
        <v>45815.047222222223</v>
      </c>
      <c r="G362">
        <f t="shared" si="17"/>
        <v>25.213888888887595</v>
      </c>
      <c r="K362">
        <f>VLOOKUP(sampling!C362,standard_curve_plate_3!$C$2:$G$404,5,FALSE)</f>
        <v>0.18348999999999993</v>
      </c>
      <c r="M362">
        <f>VLOOKUP(C362,new_data!$C$2:$L$221,9,FALSE)/62*1000</f>
        <v>0.74193548387096775</v>
      </c>
      <c r="N362">
        <f>VLOOKUP(C362,new_data!$C$2:$L$221,10,FALSE)/96*1000</f>
        <v>2452.5520833333335</v>
      </c>
    </row>
    <row r="363" spans="1:14" x14ac:dyDescent="0.2">
      <c r="A363">
        <v>91</v>
      </c>
      <c r="B363" s="2">
        <v>2</v>
      </c>
      <c r="C363" t="str">
        <f t="shared" si="18"/>
        <v>F2-91</v>
      </c>
      <c r="D363" s="1">
        <v>45814.708333333336</v>
      </c>
      <c r="E363" s="1">
        <v>45815.386111111111</v>
      </c>
      <c r="F363" s="1">
        <f t="shared" si="16"/>
        <v>45815.047222222223</v>
      </c>
      <c r="G363">
        <f t="shared" si="17"/>
        <v>25.213888888887595</v>
      </c>
      <c r="K363">
        <f>VLOOKUP(sampling!C363,standard_curve_plate_3!$C$2:$G$404,5,FALSE)</f>
        <v>0.18348999999999993</v>
      </c>
      <c r="M363">
        <f>VLOOKUP(C363,new_data!$C$2:$L$221,9,FALSE)/62*1000</f>
        <v>0.98387096774193539</v>
      </c>
      <c r="N363">
        <f>VLOOKUP(C363,new_data!$C$2:$L$221,10,FALSE)/96*1000</f>
        <v>2420.46875</v>
      </c>
    </row>
    <row r="364" spans="1:14" x14ac:dyDescent="0.2">
      <c r="A364">
        <v>91</v>
      </c>
      <c r="B364" s="2">
        <v>3</v>
      </c>
      <c r="C364" t="str">
        <f t="shared" si="18"/>
        <v>F3-91</v>
      </c>
      <c r="D364" s="1">
        <v>45814.708333333336</v>
      </c>
      <c r="E364" s="1">
        <v>45815.386111111111</v>
      </c>
      <c r="F364" s="1">
        <f t="shared" si="16"/>
        <v>45815.047222222223</v>
      </c>
      <c r="G364">
        <f t="shared" si="17"/>
        <v>25.204166666670062</v>
      </c>
      <c r="K364">
        <f>VLOOKUP(sampling!C364,standard_curve_plate_3!$C$2:$G$404,5,FALSE)</f>
        <v>0.4508580000000002</v>
      </c>
      <c r="M364">
        <f>VLOOKUP(C364,new_data!$C$2:$L$221,9,FALSE)/62*1000</f>
        <v>0.75806451612903225</v>
      </c>
      <c r="N364">
        <f>VLOOKUP(C364,new_data!$C$2:$L$221,10,FALSE)/96*1000</f>
        <v>2480.6145833333335</v>
      </c>
    </row>
    <row r="365" spans="1:14" x14ac:dyDescent="0.2">
      <c r="A365">
        <v>91</v>
      </c>
      <c r="B365" s="2">
        <v>4</v>
      </c>
      <c r="C365" t="str">
        <f t="shared" si="18"/>
        <v>F4-91</v>
      </c>
      <c r="D365" s="1">
        <v>45814.708333333336</v>
      </c>
      <c r="E365" s="1">
        <v>45815.386111111111</v>
      </c>
      <c r="F365" s="1">
        <f t="shared" si="16"/>
        <v>45815.047222222223</v>
      </c>
      <c r="G365">
        <f t="shared" si="17"/>
        <v>25.204166666670062</v>
      </c>
      <c r="K365">
        <f>VLOOKUP(sampling!C365,standard_curve_plate_3!$C$2:$G$404,5,FALSE)</f>
        <v>0.65138400000000019</v>
      </c>
      <c r="M365">
        <f>VLOOKUP(C365,new_data!$C$2:$L$221,9,FALSE)/62*1000</f>
        <v>0.59677419354838701</v>
      </c>
      <c r="N365">
        <f>VLOOKUP(C365,new_data!$C$2:$L$221,10,FALSE)/96*1000</f>
        <v>2444.520833333333</v>
      </c>
    </row>
    <row r="366" spans="1:14" x14ac:dyDescent="0.2">
      <c r="A366">
        <v>92</v>
      </c>
      <c r="B366" s="2">
        <v>1</v>
      </c>
      <c r="C366" t="str">
        <f t="shared" si="18"/>
        <v>F1-92</v>
      </c>
      <c r="D366" s="1">
        <v>45815.386805555558</v>
      </c>
      <c r="E366" s="1">
        <v>45815.509027777778</v>
      </c>
      <c r="F366" s="1">
        <f t="shared" si="16"/>
        <v>45815.447916666672</v>
      </c>
      <c r="G366">
        <f t="shared" si="17"/>
        <v>25.614583333335759</v>
      </c>
      <c r="K366">
        <f>VLOOKUP(sampling!C366,standard_curve_plate_3!$C$2:$G$404,5,FALSE)</f>
        <v>0.38401600000000036</v>
      </c>
      <c r="M366">
        <f>VLOOKUP(C366,new_data!$C$2:$L$221,9,FALSE)/62*1000</f>
        <v>0.70967741935483863</v>
      </c>
      <c r="N366">
        <f>VLOOKUP(C366,new_data!$C$2:$L$221,10,FALSE)/96*1000</f>
        <v>2440.875</v>
      </c>
    </row>
    <row r="367" spans="1:14" x14ac:dyDescent="0.2">
      <c r="A367">
        <v>92</v>
      </c>
      <c r="B367" s="2">
        <v>2</v>
      </c>
      <c r="C367" t="str">
        <f t="shared" si="18"/>
        <v>F2-92</v>
      </c>
      <c r="D367" s="1">
        <v>45815.386805555558</v>
      </c>
      <c r="E367" s="1">
        <v>45815.509027777778</v>
      </c>
      <c r="F367" s="1">
        <f t="shared" si="16"/>
        <v>45815.447916666672</v>
      </c>
      <c r="G367">
        <f t="shared" si="17"/>
        <v>25.614583333335759</v>
      </c>
      <c r="K367">
        <f>VLOOKUP(sampling!C367,standard_curve_plate_3!$C$2:$G$404,5,FALSE)</f>
        <v>0.4508580000000002</v>
      </c>
      <c r="M367">
        <f>VLOOKUP(C367,new_data!$C$2:$L$221,9,FALSE)/62*1000</f>
        <v>1</v>
      </c>
      <c r="N367">
        <f>VLOOKUP(C367,new_data!$C$2:$L$221,10,FALSE)/96*1000</f>
        <v>2405.6041666666665</v>
      </c>
    </row>
    <row r="368" spans="1:14" x14ac:dyDescent="0.2">
      <c r="A368">
        <v>92</v>
      </c>
      <c r="B368" s="2">
        <v>3</v>
      </c>
      <c r="C368" t="str">
        <f t="shared" si="18"/>
        <v>F3-92</v>
      </c>
      <c r="D368" s="1">
        <v>45815.386805555558</v>
      </c>
      <c r="E368" s="1">
        <v>45815.509027777778</v>
      </c>
      <c r="F368" s="1">
        <f t="shared" si="16"/>
        <v>45815.447916666672</v>
      </c>
      <c r="G368">
        <f t="shared" si="17"/>
        <v>25.604861111118225</v>
      </c>
      <c r="K368">
        <f>VLOOKUP(sampling!C368,standard_curve_plate_3!$C$2:$G$404,5,FALSE)</f>
        <v>-8.3877999999999897E-2</v>
      </c>
      <c r="M368">
        <f>VLOOKUP(C368,new_data!$C$2:$L$221,9,FALSE)/62*1000</f>
        <v>0.43548387096774194</v>
      </c>
      <c r="N368">
        <f>VLOOKUP(C368,new_data!$C$2:$L$221,10,FALSE)/96*1000</f>
        <v>2436.4166666666665</v>
      </c>
    </row>
    <row r="369" spans="1:16" x14ac:dyDescent="0.2">
      <c r="A369">
        <v>92</v>
      </c>
      <c r="B369" s="2">
        <v>4</v>
      </c>
      <c r="C369" t="str">
        <f t="shared" si="18"/>
        <v>F4-92</v>
      </c>
      <c r="D369" s="1">
        <v>45815.386805555558</v>
      </c>
      <c r="E369" s="1">
        <v>45815.509027777778</v>
      </c>
      <c r="F369" s="1">
        <f t="shared" si="16"/>
        <v>45815.447916666672</v>
      </c>
      <c r="G369">
        <f t="shared" si="17"/>
        <v>25.604861111118225</v>
      </c>
      <c r="K369">
        <f>VLOOKUP(sampling!C369,standard_curve_plate_3!$C$2:$G$404,5,FALSE)</f>
        <v>0.11664800000000008</v>
      </c>
      <c r="M369">
        <f>VLOOKUP(C369,new_data!$C$2:$L$221,9,FALSE)/62*1000</f>
        <v>0.56451612903225812</v>
      </c>
      <c r="N369">
        <f>VLOOKUP(C369,new_data!$C$2:$L$221,10,FALSE)/96*1000</f>
        <v>2491.5625</v>
      </c>
      <c r="P369">
        <f>234/96*1000</f>
        <v>2437.5</v>
      </c>
    </row>
    <row r="370" spans="1:16" x14ac:dyDescent="0.2">
      <c r="A370">
        <v>93</v>
      </c>
      <c r="B370" s="2">
        <v>1</v>
      </c>
      <c r="C370" t="str">
        <f t="shared" si="18"/>
        <v>F1-93</v>
      </c>
      <c r="D370" s="1">
        <v>45815.510416666664</v>
      </c>
      <c r="E370" s="1">
        <v>45815.5625</v>
      </c>
      <c r="F370" s="1">
        <f t="shared" si="16"/>
        <v>45815.536458333328</v>
      </c>
      <c r="G370">
        <f t="shared" si="17"/>
        <v>25.703124999992724</v>
      </c>
      <c r="L370">
        <f>VLOOKUP(sampling!C370,fe_plate_1!$C$2:$G$300,5,FALSE)</f>
        <v>18.103399999999997</v>
      </c>
    </row>
    <row r="371" spans="1:16" x14ac:dyDescent="0.2">
      <c r="A371">
        <v>93</v>
      </c>
      <c r="B371" s="2">
        <v>2</v>
      </c>
      <c r="C371" t="str">
        <f t="shared" si="18"/>
        <v>F2-93</v>
      </c>
      <c r="D371" s="1">
        <v>45815.510416666664</v>
      </c>
      <c r="E371" s="1">
        <v>45815.5625</v>
      </c>
      <c r="F371" s="1">
        <f t="shared" si="16"/>
        <v>45815.536458333328</v>
      </c>
      <c r="G371">
        <f t="shared" si="17"/>
        <v>25.703124999992724</v>
      </c>
      <c r="L371">
        <f>VLOOKUP(sampling!C371,fe_plate_1!$C$2:$G$300,5,FALSE)</f>
        <v>26.27180000000001</v>
      </c>
    </row>
    <row r="372" spans="1:16" x14ac:dyDescent="0.2">
      <c r="A372">
        <v>93</v>
      </c>
      <c r="B372" s="2">
        <v>3</v>
      </c>
      <c r="C372" t="str">
        <f t="shared" si="18"/>
        <v>F3-93</v>
      </c>
      <c r="D372" s="1">
        <v>45815.510416666664</v>
      </c>
      <c r="E372" s="1">
        <v>45815.5625</v>
      </c>
      <c r="F372" s="1">
        <f t="shared" si="16"/>
        <v>45815.536458333328</v>
      </c>
      <c r="G372">
        <f t="shared" si="17"/>
        <v>25.693402777775191</v>
      </c>
      <c r="L372">
        <f>VLOOKUP(sampling!C372,fe_plate_1!$C$2:$G$300,5,FALSE)</f>
        <v>36.482300000000009</v>
      </c>
    </row>
    <row r="373" spans="1:16" x14ac:dyDescent="0.2">
      <c r="A373">
        <v>93</v>
      </c>
      <c r="B373" s="2">
        <v>4</v>
      </c>
      <c r="C373" t="str">
        <f t="shared" si="18"/>
        <v>F4-93</v>
      </c>
      <c r="D373" s="1">
        <v>45815.510416666664</v>
      </c>
      <c r="E373" s="1">
        <v>45815.5625</v>
      </c>
      <c r="F373" s="1">
        <f t="shared" si="16"/>
        <v>45815.536458333328</v>
      </c>
      <c r="G373">
        <f t="shared" si="17"/>
        <v>25.693402777775191</v>
      </c>
      <c r="L373">
        <f>VLOOKUP(sampling!C373,fe_plate_1!$C$2:$G$300,5,FALSE)</f>
        <v>19.4648</v>
      </c>
    </row>
    <row r="374" spans="1:16" x14ac:dyDescent="0.2">
      <c r="A374">
        <v>94</v>
      </c>
      <c r="B374" s="2">
        <v>1</v>
      </c>
      <c r="C374" t="str">
        <f t="shared" si="18"/>
        <v>F1-94</v>
      </c>
      <c r="D374" s="1">
        <v>45815.5625</v>
      </c>
      <c r="E374" s="1">
        <v>45816.409722222219</v>
      </c>
      <c r="F374" s="1">
        <f t="shared" si="16"/>
        <v>45815.986111111109</v>
      </c>
      <c r="G374">
        <f t="shared" si="17"/>
        <v>26.152777777773736</v>
      </c>
    </row>
    <row r="375" spans="1:16" x14ac:dyDescent="0.2">
      <c r="A375">
        <v>94</v>
      </c>
      <c r="B375" s="2">
        <v>2</v>
      </c>
      <c r="C375" t="str">
        <f t="shared" si="18"/>
        <v>F2-94</v>
      </c>
      <c r="D375" s="1">
        <v>45815.5625</v>
      </c>
      <c r="E375" s="1">
        <v>45816.409722222219</v>
      </c>
      <c r="F375" s="1">
        <f t="shared" si="16"/>
        <v>45815.986111111109</v>
      </c>
      <c r="G375">
        <f t="shared" si="17"/>
        <v>26.152777777773736</v>
      </c>
    </row>
    <row r="376" spans="1:16" x14ac:dyDescent="0.2">
      <c r="A376">
        <v>94</v>
      </c>
      <c r="B376" s="2">
        <v>3</v>
      </c>
      <c r="C376" t="str">
        <f t="shared" si="18"/>
        <v>F3-94</v>
      </c>
      <c r="D376" s="1">
        <v>45815.5625</v>
      </c>
      <c r="E376" s="1">
        <v>45816.409722222219</v>
      </c>
      <c r="F376" s="1">
        <f t="shared" si="16"/>
        <v>45815.986111111109</v>
      </c>
      <c r="G376">
        <f t="shared" si="17"/>
        <v>26.143055555556202</v>
      </c>
    </row>
    <row r="377" spans="1:16" x14ac:dyDescent="0.2">
      <c r="A377">
        <v>94</v>
      </c>
      <c r="B377" s="2">
        <v>4</v>
      </c>
      <c r="C377" t="str">
        <f t="shared" si="18"/>
        <v>F4-94</v>
      </c>
      <c r="D377" s="1">
        <v>45815.5625</v>
      </c>
      <c r="E377" s="1">
        <v>45816.409722222219</v>
      </c>
      <c r="F377" s="1">
        <f t="shared" si="16"/>
        <v>45815.986111111109</v>
      </c>
      <c r="G377">
        <f t="shared" si="17"/>
        <v>26.143055555556202</v>
      </c>
    </row>
    <row r="378" spans="1:16" x14ac:dyDescent="0.2">
      <c r="A378">
        <v>95</v>
      </c>
      <c r="B378" s="2">
        <v>1</v>
      </c>
      <c r="C378" t="str">
        <f t="shared" si="18"/>
        <v>F1-95</v>
      </c>
      <c r="D378" s="1">
        <v>45816.409722222219</v>
      </c>
      <c r="E378" s="1">
        <v>45816.543749999997</v>
      </c>
      <c r="F378" s="1">
        <f t="shared" si="16"/>
        <v>45816.476736111108</v>
      </c>
      <c r="G378">
        <f t="shared" si="17"/>
        <v>26.64340277777228</v>
      </c>
      <c r="K378">
        <f>VLOOKUP(sampling!C378,standard_curve_plate_3!$C$2:$G$404,5,FALSE)</f>
        <v>0.38401600000000036</v>
      </c>
      <c r="M378">
        <f>VLOOKUP(C378,new_data!$C$2:$L$221,9,FALSE)/62*1000</f>
        <v>1.5806451612903225</v>
      </c>
      <c r="N378">
        <f>VLOOKUP(C378,new_data!$C$2:$L$221,10,FALSE)/96*1000</f>
        <v>2422.2291666666665</v>
      </c>
    </row>
    <row r="379" spans="1:16" x14ac:dyDescent="0.2">
      <c r="A379">
        <v>95</v>
      </c>
      <c r="B379" s="2">
        <v>2</v>
      </c>
      <c r="C379" t="str">
        <f t="shared" si="18"/>
        <v>F2-95</v>
      </c>
      <c r="D379" s="1">
        <v>45816.409722222219</v>
      </c>
      <c r="E379" s="1">
        <v>45816.543749999997</v>
      </c>
      <c r="F379" s="1">
        <f t="shared" si="16"/>
        <v>45816.476736111108</v>
      </c>
      <c r="G379">
        <f t="shared" si="17"/>
        <v>26.64340277777228</v>
      </c>
      <c r="K379">
        <f>VLOOKUP(sampling!C379,standard_curve_plate_3!$C$2:$G$404,5,FALSE)</f>
        <v>0.25033200000000022</v>
      </c>
      <c r="M379">
        <f>VLOOKUP(C379,new_data!$C$2:$L$221,9,FALSE)/62*1000</f>
        <v>0.74193548387096775</v>
      </c>
      <c r="N379">
        <f>VLOOKUP(C379,new_data!$C$2:$L$221,10,FALSE)/96*1000</f>
        <v>2383.65625</v>
      </c>
    </row>
    <row r="380" spans="1:16" x14ac:dyDescent="0.2">
      <c r="A380">
        <v>95</v>
      </c>
      <c r="B380" s="2">
        <v>3</v>
      </c>
      <c r="C380" t="str">
        <f t="shared" si="18"/>
        <v>F3-95</v>
      </c>
      <c r="D380" s="1">
        <v>45816.409722222219</v>
      </c>
      <c r="E380" s="1">
        <v>45816.543749999997</v>
      </c>
      <c r="F380" s="1">
        <f t="shared" si="16"/>
        <v>45816.476736111108</v>
      </c>
      <c r="G380">
        <f t="shared" si="17"/>
        <v>26.633680555554747</v>
      </c>
      <c r="K380">
        <f>VLOOKUP(sampling!C380,standard_curve_plate_3!$C$2:$G$404,5,FALSE)</f>
        <v>4.9805999999999795E-2</v>
      </c>
      <c r="M380">
        <f>VLOOKUP(C380,new_data!$C$2:$L$221,9,FALSE)/62*1000</f>
        <v>0.5</v>
      </c>
      <c r="N380">
        <f>VLOOKUP(C380,new_data!$C$2:$L$221,10,FALSE)/96*1000</f>
        <v>2468.4791666666665</v>
      </c>
    </row>
    <row r="381" spans="1:16" x14ac:dyDescent="0.2">
      <c r="A381">
        <v>95</v>
      </c>
      <c r="B381" s="2">
        <v>4</v>
      </c>
      <c r="C381" t="str">
        <f t="shared" si="18"/>
        <v>F4-95</v>
      </c>
      <c r="D381" s="1">
        <v>45816.409722222219</v>
      </c>
      <c r="E381" s="1">
        <v>45816.543749999997</v>
      </c>
      <c r="F381" s="1">
        <f t="shared" si="16"/>
        <v>45816.476736111108</v>
      </c>
      <c r="G381">
        <f t="shared" si="17"/>
        <v>26.633680555554747</v>
      </c>
      <c r="K381">
        <f>VLOOKUP(sampling!C381,standard_curve_plate_3!$C$2:$G$404,5,FALSE)</f>
        <v>3.3250640000000002</v>
      </c>
      <c r="M381">
        <f>VLOOKUP(C381,new_data!$C$2:$L$221,9,FALSE)/62*1000</f>
        <v>0.4838709677419355</v>
      </c>
      <c r="N381">
        <f>VLOOKUP(C381,new_data!$C$2:$L$221,10,FALSE)/96*1000</f>
        <v>2510.2395833333335</v>
      </c>
    </row>
    <row r="382" spans="1:16" x14ac:dyDescent="0.2">
      <c r="A382">
        <v>96</v>
      </c>
      <c r="B382" s="2">
        <v>1</v>
      </c>
      <c r="C382" t="str">
        <f t="shared" si="18"/>
        <v>F1-96</v>
      </c>
      <c r="D382" s="1">
        <v>45816.543749999997</v>
      </c>
      <c r="E382" s="1">
        <v>45816.585416666669</v>
      </c>
      <c r="F382" s="1">
        <f t="shared" si="16"/>
        <v>45816.564583333333</v>
      </c>
      <c r="G382">
        <f t="shared" si="17"/>
        <v>26.73124999999709</v>
      </c>
      <c r="L382">
        <f>VLOOKUP(sampling!C382,fe_plate_1!$C$2:$G$300,5,FALSE)</f>
        <v>31.717400000000001</v>
      </c>
    </row>
    <row r="383" spans="1:16" x14ac:dyDescent="0.2">
      <c r="A383">
        <v>96</v>
      </c>
      <c r="B383" s="2">
        <v>2</v>
      </c>
      <c r="C383" t="str">
        <f t="shared" si="18"/>
        <v>F2-96</v>
      </c>
      <c r="D383" s="1">
        <v>45816.543749999997</v>
      </c>
      <c r="E383" s="1">
        <v>45816.585416666669</v>
      </c>
      <c r="F383" s="1">
        <f t="shared" si="16"/>
        <v>45816.564583333333</v>
      </c>
      <c r="G383">
        <f t="shared" si="17"/>
        <v>26.73124999999709</v>
      </c>
      <c r="L383">
        <f>VLOOKUP(sampling!C383,fe_plate_1!$C$2:$G$300,5,FALSE)</f>
        <v>18.103399999999997</v>
      </c>
    </row>
    <row r="384" spans="1:16" x14ac:dyDescent="0.2">
      <c r="A384">
        <v>96</v>
      </c>
      <c r="B384" s="2">
        <v>3</v>
      </c>
      <c r="C384" t="str">
        <f t="shared" si="18"/>
        <v>F3-96</v>
      </c>
      <c r="D384" s="1">
        <v>45816.543749999997</v>
      </c>
      <c r="E384" s="1">
        <v>45816.585416666669</v>
      </c>
      <c r="F384" s="1">
        <f t="shared" si="16"/>
        <v>45816.564583333333</v>
      </c>
      <c r="G384">
        <f t="shared" si="17"/>
        <v>26.721527777779556</v>
      </c>
      <c r="L384">
        <f>VLOOKUP(sampling!C384,fe_plate_1!$C$2:$G$300,5,FALSE)</f>
        <v>37.163000000000011</v>
      </c>
    </row>
    <row r="385" spans="1:14" x14ac:dyDescent="0.2">
      <c r="A385">
        <v>96</v>
      </c>
      <c r="B385" s="2">
        <v>4</v>
      </c>
      <c r="C385" t="str">
        <f t="shared" si="18"/>
        <v>F4-96</v>
      </c>
      <c r="D385" s="1">
        <v>45816.543749999997</v>
      </c>
      <c r="E385" s="1">
        <v>45816.585416666669</v>
      </c>
      <c r="F385" s="1">
        <f t="shared" si="16"/>
        <v>45816.564583333333</v>
      </c>
      <c r="G385">
        <f t="shared" si="17"/>
        <v>26.721527777779556</v>
      </c>
      <c r="L385">
        <f>VLOOKUP(sampling!C385,fe_plate_1!$C$2:$G$300,5,FALSE)</f>
        <v>21.506900000000005</v>
      </c>
    </row>
    <row r="386" spans="1:14" x14ac:dyDescent="0.2">
      <c r="A386">
        <v>97</v>
      </c>
      <c r="B386" s="2">
        <v>1</v>
      </c>
      <c r="C386" t="str">
        <f t="shared" si="18"/>
        <v>F1-97</v>
      </c>
      <c r="D386" s="1">
        <v>45816.590277777781</v>
      </c>
      <c r="E386" s="1">
        <v>45817.4375</v>
      </c>
      <c r="F386" s="1">
        <f t="shared" si="16"/>
        <v>45817.013888888891</v>
      </c>
      <c r="G386">
        <f t="shared" si="17"/>
        <v>27.180555555554747</v>
      </c>
    </row>
    <row r="387" spans="1:14" x14ac:dyDescent="0.2">
      <c r="A387">
        <v>97</v>
      </c>
      <c r="B387" s="2">
        <v>2</v>
      </c>
      <c r="C387" t="str">
        <f t="shared" si="18"/>
        <v>F2-97</v>
      </c>
      <c r="D387" s="1">
        <v>45816.590277777781</v>
      </c>
      <c r="E387" s="1">
        <v>45817.4375</v>
      </c>
      <c r="F387" s="1">
        <f t="shared" si="16"/>
        <v>45817.013888888891</v>
      </c>
      <c r="G387">
        <f t="shared" si="17"/>
        <v>27.180555555554747</v>
      </c>
    </row>
    <row r="388" spans="1:14" x14ac:dyDescent="0.2">
      <c r="A388">
        <v>97</v>
      </c>
      <c r="B388" s="2">
        <v>3</v>
      </c>
      <c r="C388" t="str">
        <f t="shared" si="18"/>
        <v>F3-97</v>
      </c>
      <c r="D388" s="1">
        <v>45816.590277777781</v>
      </c>
      <c r="E388" s="1">
        <v>45817.4375</v>
      </c>
      <c r="F388" s="1">
        <f t="shared" ref="F388:F451" si="19">(E388-D388)/2+D388</f>
        <v>45817.013888888891</v>
      </c>
      <c r="G388">
        <f t="shared" ref="G388:G451" si="20" xml:space="preserve"> F388-IF(OR(B388=1,B388=2),$O$2,$O$3)</f>
        <v>27.170833333337214</v>
      </c>
    </row>
    <row r="389" spans="1:14" x14ac:dyDescent="0.2">
      <c r="A389">
        <v>97</v>
      </c>
      <c r="B389" s="2">
        <v>4</v>
      </c>
      <c r="C389" t="str">
        <f t="shared" si="18"/>
        <v>F4-97</v>
      </c>
      <c r="D389" s="1">
        <v>45816.590277777781</v>
      </c>
      <c r="E389" s="1">
        <v>45817.4375</v>
      </c>
      <c r="F389" s="1">
        <f t="shared" si="19"/>
        <v>45817.013888888891</v>
      </c>
      <c r="G389">
        <f t="shared" si="20"/>
        <v>27.170833333337214</v>
      </c>
    </row>
    <row r="390" spans="1:14" x14ac:dyDescent="0.2">
      <c r="A390">
        <v>98</v>
      </c>
      <c r="B390" s="2">
        <v>1</v>
      </c>
      <c r="C390" t="str">
        <f t="shared" si="18"/>
        <v>F1-98</v>
      </c>
      <c r="D390" s="1">
        <v>45817.4375</v>
      </c>
      <c r="E390" s="1">
        <v>45817.572916666664</v>
      </c>
      <c r="F390" s="1">
        <f t="shared" si="19"/>
        <v>45817.505208333328</v>
      </c>
      <c r="G390">
        <f t="shared" si="20"/>
        <v>27.671874999992724</v>
      </c>
      <c r="K390">
        <f>VLOOKUP(sampling!C390,standard_curve_plate_3!$C$2:$G$404,5,FALSE)</f>
        <v>-1.7035999999999607E-2</v>
      </c>
      <c r="M390">
        <f>VLOOKUP(C390,new_data!$C$2:$L$221,9,FALSE)/62*1000</f>
        <v>0</v>
      </c>
      <c r="N390">
        <f>VLOOKUP(C390,new_data!$C$2:$L$221,10,FALSE)/96*1000</f>
        <v>2399.7604166666665</v>
      </c>
    </row>
    <row r="391" spans="1:14" x14ac:dyDescent="0.2">
      <c r="A391">
        <v>98</v>
      </c>
      <c r="B391" s="2">
        <v>2</v>
      </c>
      <c r="C391" t="str">
        <f t="shared" si="18"/>
        <v>F2-98</v>
      </c>
      <c r="D391" s="1">
        <v>45817.4375</v>
      </c>
      <c r="E391" s="1">
        <v>45817.572916666664</v>
      </c>
      <c r="F391" s="1">
        <f t="shared" si="19"/>
        <v>45817.505208333328</v>
      </c>
      <c r="G391">
        <f t="shared" si="20"/>
        <v>27.671874999992724</v>
      </c>
      <c r="K391">
        <f>VLOOKUP(sampling!C391,standard_curve_plate_3!$C$2:$G$404,5,FALSE)</f>
        <v>0.18348999999999993</v>
      </c>
      <c r="M391">
        <f>VLOOKUP(C391,new_data!$C$2:$L$221,9,FALSE)/62*1000</f>
        <v>0</v>
      </c>
      <c r="N391">
        <f>VLOOKUP(C391,new_data!$C$2:$L$221,10,FALSE)/96*1000</f>
        <v>2324.6041666666665</v>
      </c>
    </row>
    <row r="392" spans="1:14" x14ac:dyDescent="0.2">
      <c r="A392">
        <v>98</v>
      </c>
      <c r="B392" s="2">
        <v>3</v>
      </c>
      <c r="C392" t="str">
        <f t="shared" si="18"/>
        <v>F3-98</v>
      </c>
      <c r="D392" s="1">
        <v>45817.4375</v>
      </c>
      <c r="E392" s="1">
        <v>45817.572916666664</v>
      </c>
      <c r="F392" s="1">
        <f t="shared" si="19"/>
        <v>45817.505208333328</v>
      </c>
      <c r="G392">
        <f t="shared" si="20"/>
        <v>27.662152777775191</v>
      </c>
      <c r="K392">
        <f>VLOOKUP(sampling!C392,standard_curve_plate_3!$C$2:$G$404,5,FALSE)</f>
        <v>4.9805999999999795E-2</v>
      </c>
      <c r="M392">
        <f>VLOOKUP(C392,new_data!$C$2:$L$221,9,FALSE)/62*1000</f>
        <v>0</v>
      </c>
      <c r="N392">
        <f>VLOOKUP(C392,new_data!$C$2:$L$221,10,FALSE)/96*1000</f>
        <v>2451.2708333333335</v>
      </c>
    </row>
    <row r="393" spans="1:14" x14ac:dyDescent="0.2">
      <c r="A393">
        <v>98</v>
      </c>
      <c r="B393" s="2">
        <v>4</v>
      </c>
      <c r="C393" t="str">
        <f t="shared" si="18"/>
        <v>F4-98</v>
      </c>
      <c r="D393" s="1">
        <v>45817.4375</v>
      </c>
      <c r="E393" s="1">
        <v>45817.572916666664</v>
      </c>
      <c r="F393" s="1">
        <f t="shared" si="19"/>
        <v>45817.505208333328</v>
      </c>
      <c r="G393">
        <f t="shared" si="20"/>
        <v>27.662152777775191</v>
      </c>
      <c r="M393">
        <f>VLOOKUP(C393,new_data!$C$2:$L$221,9,FALSE)/62*1000</f>
        <v>0</v>
      </c>
    </row>
    <row r="394" spans="1:14" x14ac:dyDescent="0.2">
      <c r="A394">
        <v>99</v>
      </c>
      <c r="B394" s="2">
        <v>1</v>
      </c>
      <c r="C394" t="str">
        <f t="shared" si="18"/>
        <v>F1-99</v>
      </c>
      <c r="D394" s="1">
        <v>45817.572916666664</v>
      </c>
      <c r="E394" s="1">
        <v>45817.614583333336</v>
      </c>
      <c r="F394" s="1">
        <f t="shared" si="19"/>
        <v>45817.59375</v>
      </c>
      <c r="G394">
        <f t="shared" si="20"/>
        <v>27.760416666664241</v>
      </c>
      <c r="L394">
        <f>VLOOKUP(sampling!C394,fe_plate_1!$C$2:$G$300,5,FALSE)</f>
        <v>11.296400000000002</v>
      </c>
    </row>
    <row r="395" spans="1:14" x14ac:dyDescent="0.2">
      <c r="A395">
        <v>99</v>
      </c>
      <c r="B395" s="2">
        <v>2</v>
      </c>
      <c r="C395" t="str">
        <f t="shared" si="18"/>
        <v>F2-99</v>
      </c>
      <c r="D395" s="1">
        <v>45817.572916666664</v>
      </c>
      <c r="E395" s="1">
        <v>45817.614583333336</v>
      </c>
      <c r="F395" s="1">
        <f t="shared" si="19"/>
        <v>45817.59375</v>
      </c>
      <c r="G395">
        <f t="shared" si="20"/>
        <v>27.760416666664241</v>
      </c>
      <c r="L395">
        <f>VLOOKUP(sampling!C395,fe_plate_1!$C$2:$G$300,5,FALSE)</f>
        <v>26.27180000000001</v>
      </c>
    </row>
    <row r="396" spans="1:14" x14ac:dyDescent="0.2">
      <c r="A396">
        <v>99</v>
      </c>
      <c r="B396" s="2">
        <v>3</v>
      </c>
      <c r="C396" t="str">
        <f t="shared" ref="C396:C459" si="21">_xlfn.CONCAT("F",B396,"-",A396)</f>
        <v>F3-99</v>
      </c>
      <c r="D396" s="1">
        <v>45817.572916666664</v>
      </c>
      <c r="E396" s="1">
        <v>45817.614583333336</v>
      </c>
      <c r="F396" s="1">
        <f t="shared" si="19"/>
        <v>45817.59375</v>
      </c>
      <c r="G396">
        <f t="shared" si="20"/>
        <v>27.750694444446708</v>
      </c>
      <c r="L396">
        <f>VLOOKUP(sampling!C396,fe_plate_1!$C$2:$G$300,5,FALSE)</f>
        <v>16.061300000000006</v>
      </c>
    </row>
    <row r="397" spans="1:14" x14ac:dyDescent="0.2">
      <c r="A397">
        <v>99</v>
      </c>
      <c r="B397" s="2">
        <v>4</v>
      </c>
      <c r="C397" t="str">
        <f t="shared" si="21"/>
        <v>F4-99</v>
      </c>
      <c r="D397" s="1">
        <v>45817.572916666664</v>
      </c>
      <c r="E397" s="1">
        <v>45817.614583333336</v>
      </c>
      <c r="F397" s="1">
        <f t="shared" si="19"/>
        <v>45817.59375</v>
      </c>
      <c r="G397">
        <f t="shared" si="20"/>
        <v>27.750694444446708</v>
      </c>
      <c r="L397">
        <f>VLOOKUP(sampling!C397,fe_plate_1!$C$2:$G$300,5,FALSE)</f>
        <v>19.4648</v>
      </c>
    </row>
    <row r="398" spans="1:14" x14ac:dyDescent="0.2">
      <c r="A398">
        <v>100</v>
      </c>
      <c r="B398" s="2">
        <v>1</v>
      </c>
      <c r="C398" t="str">
        <f t="shared" si="21"/>
        <v>F1-100</v>
      </c>
      <c r="D398" s="1">
        <v>45817.625</v>
      </c>
      <c r="E398" s="1">
        <v>45818.340277777781</v>
      </c>
      <c r="F398" s="1">
        <f t="shared" si="19"/>
        <v>45817.982638888891</v>
      </c>
      <c r="G398">
        <f t="shared" si="20"/>
        <v>28.149305555554747</v>
      </c>
    </row>
    <row r="399" spans="1:14" x14ac:dyDescent="0.2">
      <c r="A399">
        <v>100</v>
      </c>
      <c r="B399" s="2">
        <v>2</v>
      </c>
      <c r="C399" t="str">
        <f t="shared" si="21"/>
        <v>F2-100</v>
      </c>
      <c r="D399" s="1">
        <v>45817.625</v>
      </c>
      <c r="E399" s="1">
        <v>45818.340277777781</v>
      </c>
      <c r="F399" s="1">
        <f t="shared" si="19"/>
        <v>45817.982638888891</v>
      </c>
      <c r="G399">
        <f t="shared" si="20"/>
        <v>28.149305555554747</v>
      </c>
    </row>
    <row r="400" spans="1:14" x14ac:dyDescent="0.2">
      <c r="A400">
        <v>100</v>
      </c>
      <c r="B400" s="2">
        <v>3</v>
      </c>
      <c r="C400" t="str">
        <f t="shared" si="21"/>
        <v>F3-100</v>
      </c>
      <c r="D400" s="1">
        <v>45817.625</v>
      </c>
      <c r="E400" s="1">
        <v>45818.340277777781</v>
      </c>
      <c r="F400" s="1">
        <f t="shared" si="19"/>
        <v>45817.982638888891</v>
      </c>
      <c r="G400">
        <f t="shared" si="20"/>
        <v>28.139583333337214</v>
      </c>
    </row>
    <row r="401" spans="1:12" x14ac:dyDescent="0.2">
      <c r="A401">
        <v>100</v>
      </c>
      <c r="B401" s="2">
        <v>4</v>
      </c>
      <c r="C401" t="str">
        <f t="shared" si="21"/>
        <v>F4-100</v>
      </c>
      <c r="D401" s="1">
        <v>45817.625</v>
      </c>
      <c r="E401" s="1">
        <v>45818.340277777781</v>
      </c>
      <c r="F401" s="1">
        <f t="shared" si="19"/>
        <v>45817.982638888891</v>
      </c>
      <c r="G401">
        <f t="shared" si="20"/>
        <v>28.139583333337214</v>
      </c>
    </row>
    <row r="402" spans="1:12" x14ac:dyDescent="0.2">
      <c r="A402">
        <v>101</v>
      </c>
      <c r="B402" s="2">
        <v>1</v>
      </c>
      <c r="C402" t="str">
        <f t="shared" si="21"/>
        <v>F1-101</v>
      </c>
      <c r="D402" s="1">
        <v>45818.395833333336</v>
      </c>
      <c r="E402" s="1">
        <v>45818.59375</v>
      </c>
      <c r="F402" s="1">
        <f t="shared" si="19"/>
        <v>45818.494791666672</v>
      </c>
      <c r="G402">
        <f t="shared" si="20"/>
        <v>28.661458333335759</v>
      </c>
    </row>
    <row r="403" spans="1:12" x14ac:dyDescent="0.2">
      <c r="A403">
        <v>101</v>
      </c>
      <c r="B403" s="2">
        <v>2</v>
      </c>
      <c r="C403" t="str">
        <f t="shared" si="21"/>
        <v>F2-101</v>
      </c>
      <c r="D403" s="1">
        <v>45818.395833333336</v>
      </c>
      <c r="E403" s="1">
        <v>45818.59375</v>
      </c>
      <c r="F403" s="1">
        <f t="shared" si="19"/>
        <v>45818.494791666672</v>
      </c>
      <c r="G403">
        <f t="shared" si="20"/>
        <v>28.661458333335759</v>
      </c>
    </row>
    <row r="404" spans="1:12" x14ac:dyDescent="0.2">
      <c r="A404">
        <v>101</v>
      </c>
      <c r="B404" s="2">
        <v>3</v>
      </c>
      <c r="C404" t="str">
        <f t="shared" si="21"/>
        <v>F3-101</v>
      </c>
      <c r="D404" s="1">
        <v>45818.395833333336</v>
      </c>
      <c r="E404" s="1">
        <v>45818.59375</v>
      </c>
      <c r="F404" s="1">
        <f t="shared" si="19"/>
        <v>45818.494791666672</v>
      </c>
      <c r="G404">
        <f t="shared" si="20"/>
        <v>28.651736111118225</v>
      </c>
    </row>
    <row r="405" spans="1:12" x14ac:dyDescent="0.2">
      <c r="A405">
        <v>101</v>
      </c>
      <c r="B405" s="2">
        <v>4</v>
      </c>
      <c r="C405" t="str">
        <f t="shared" si="21"/>
        <v>F4-101</v>
      </c>
      <c r="D405" s="1">
        <v>45818.395833333336</v>
      </c>
      <c r="E405" s="1">
        <v>45818.59375</v>
      </c>
      <c r="F405" s="1">
        <f t="shared" si="19"/>
        <v>45818.494791666672</v>
      </c>
      <c r="G405">
        <f t="shared" si="20"/>
        <v>28.651736111118225</v>
      </c>
    </row>
    <row r="406" spans="1:12" x14ac:dyDescent="0.2">
      <c r="A406">
        <v>102</v>
      </c>
      <c r="B406" s="2">
        <v>1</v>
      </c>
      <c r="C406" t="str">
        <f t="shared" si="21"/>
        <v>F1-102</v>
      </c>
      <c r="D406" s="1">
        <v>45818.595833333333</v>
      </c>
      <c r="E406" s="3">
        <v>45818.63958333333</v>
      </c>
      <c r="F406" s="1">
        <f t="shared" si="19"/>
        <v>45818.617708333331</v>
      </c>
      <c r="G406">
        <f t="shared" si="20"/>
        <v>28.784374999995634</v>
      </c>
      <c r="L406">
        <f>VLOOKUP(sampling!C406,fe_plate_1!$C$2:$G$300,5,FALSE)</f>
        <v>35.801600000000008</v>
      </c>
    </row>
    <row r="407" spans="1:12" x14ac:dyDescent="0.2">
      <c r="A407">
        <v>102</v>
      </c>
      <c r="B407" s="2">
        <v>2</v>
      </c>
      <c r="C407" t="str">
        <f t="shared" si="21"/>
        <v>F2-102</v>
      </c>
      <c r="D407" s="1">
        <v>45818.595833333333</v>
      </c>
      <c r="E407" s="3">
        <v>45818.63958333333</v>
      </c>
      <c r="F407" s="1">
        <f t="shared" si="19"/>
        <v>45818.617708333331</v>
      </c>
      <c r="G407">
        <f t="shared" si="20"/>
        <v>28.784374999995634</v>
      </c>
      <c r="L407">
        <f>VLOOKUP(sampling!C407,fe_plate_1!$C$2:$G$300,5,FALSE)</f>
        <v>33.078800000000001</v>
      </c>
    </row>
    <row r="408" spans="1:12" x14ac:dyDescent="0.2">
      <c r="A408">
        <v>102</v>
      </c>
      <c r="B408" s="2">
        <v>3</v>
      </c>
      <c r="C408" t="str">
        <f t="shared" si="21"/>
        <v>F3-102</v>
      </c>
      <c r="D408" s="1">
        <v>45818.595833333333</v>
      </c>
      <c r="E408" s="3">
        <v>45818.63958333333</v>
      </c>
      <c r="F408" s="1">
        <f t="shared" si="19"/>
        <v>45818.617708333331</v>
      </c>
      <c r="G408">
        <f t="shared" si="20"/>
        <v>28.774652777778101</v>
      </c>
      <c r="L408">
        <f>VLOOKUP(sampling!C408,fe_plate_1!$C$2:$G$300,5,FALSE)</f>
        <v>41.927900000000008</v>
      </c>
    </row>
    <row r="409" spans="1:12" x14ac:dyDescent="0.2">
      <c r="A409">
        <v>102</v>
      </c>
      <c r="B409" s="2">
        <v>4</v>
      </c>
      <c r="C409" t="str">
        <f t="shared" si="21"/>
        <v>F4-102</v>
      </c>
      <c r="D409" s="1">
        <v>45818.595833333333</v>
      </c>
      <c r="E409" s="3">
        <v>45818.63958333333</v>
      </c>
      <c r="F409" s="1">
        <f t="shared" si="19"/>
        <v>45818.617708333331</v>
      </c>
      <c r="G409">
        <f t="shared" si="20"/>
        <v>28.774652777778101</v>
      </c>
      <c r="L409">
        <f>VLOOKUP(sampling!C409,fe_plate_1!$C$2:$G$300,5,FALSE)</f>
        <v>19.4648</v>
      </c>
    </row>
    <row r="410" spans="1:12" x14ac:dyDescent="0.2">
      <c r="A410">
        <v>103</v>
      </c>
      <c r="B410" s="2">
        <v>1</v>
      </c>
      <c r="C410" t="str">
        <f t="shared" si="21"/>
        <v>F1-103</v>
      </c>
      <c r="D410" s="1">
        <v>45818.709027777775</v>
      </c>
      <c r="E410" s="3">
        <v>45819.404166666667</v>
      </c>
      <c r="F410" s="1">
        <f t="shared" si="19"/>
        <v>45819.056597222225</v>
      </c>
      <c r="G410">
        <f t="shared" si="20"/>
        <v>29.223263888889051</v>
      </c>
    </row>
    <row r="411" spans="1:12" x14ac:dyDescent="0.2">
      <c r="A411">
        <v>103</v>
      </c>
      <c r="B411" s="2">
        <v>2</v>
      </c>
      <c r="C411" t="str">
        <f t="shared" si="21"/>
        <v>F2-103</v>
      </c>
      <c r="D411" s="1">
        <v>45818.709027777775</v>
      </c>
      <c r="E411" s="3">
        <v>45819.404166666667</v>
      </c>
      <c r="F411" s="1">
        <f t="shared" si="19"/>
        <v>45819.056597222225</v>
      </c>
      <c r="G411">
        <f t="shared" si="20"/>
        <v>29.223263888889051</v>
      </c>
    </row>
    <row r="412" spans="1:12" x14ac:dyDescent="0.2">
      <c r="A412">
        <v>103</v>
      </c>
      <c r="B412" s="2">
        <v>3</v>
      </c>
      <c r="C412" t="str">
        <f t="shared" si="21"/>
        <v>F3-103</v>
      </c>
      <c r="D412" s="1">
        <v>45818.709027777775</v>
      </c>
      <c r="E412" s="3">
        <v>45819.404166666667</v>
      </c>
      <c r="F412" s="1">
        <f t="shared" si="19"/>
        <v>45819.056597222225</v>
      </c>
      <c r="G412">
        <f t="shared" si="20"/>
        <v>29.213541666671517</v>
      </c>
    </row>
    <row r="413" spans="1:12" x14ac:dyDescent="0.2">
      <c r="A413">
        <v>103</v>
      </c>
      <c r="B413" s="2">
        <v>4</v>
      </c>
      <c r="C413" t="str">
        <f t="shared" si="21"/>
        <v>F4-103</v>
      </c>
      <c r="D413" s="1">
        <v>45818.709027777775</v>
      </c>
      <c r="E413" s="3">
        <v>45819.404166666667</v>
      </c>
      <c r="F413" s="1">
        <f t="shared" si="19"/>
        <v>45819.056597222225</v>
      </c>
      <c r="G413">
        <f t="shared" si="20"/>
        <v>29.213541666671517</v>
      </c>
    </row>
    <row r="414" spans="1:12" x14ac:dyDescent="0.2">
      <c r="A414">
        <v>104</v>
      </c>
      <c r="B414" s="2">
        <v>1</v>
      </c>
      <c r="C414" t="str">
        <f t="shared" si="21"/>
        <v>F1-104</v>
      </c>
      <c r="D414" s="3">
        <v>45819.406944444447</v>
      </c>
      <c r="E414" s="1">
        <v>45819.534722222219</v>
      </c>
      <c r="F414" s="1">
        <f t="shared" si="19"/>
        <v>45819.470833333333</v>
      </c>
      <c r="G414">
        <f t="shared" si="20"/>
        <v>29.63749999999709</v>
      </c>
    </row>
    <row r="415" spans="1:12" x14ac:dyDescent="0.2">
      <c r="A415">
        <v>104</v>
      </c>
      <c r="B415" s="2">
        <v>2</v>
      </c>
      <c r="C415" t="str">
        <f t="shared" si="21"/>
        <v>F2-104</v>
      </c>
      <c r="D415" s="3">
        <v>45819.406944444447</v>
      </c>
      <c r="E415" s="1">
        <v>45819.534722222219</v>
      </c>
      <c r="F415" s="1">
        <f t="shared" si="19"/>
        <v>45819.470833333333</v>
      </c>
      <c r="G415">
        <f t="shared" si="20"/>
        <v>29.63749999999709</v>
      </c>
    </row>
    <row r="416" spans="1:12" x14ac:dyDescent="0.2">
      <c r="A416">
        <v>104</v>
      </c>
      <c r="B416" s="2">
        <v>3</v>
      </c>
      <c r="C416" t="str">
        <f t="shared" si="21"/>
        <v>F3-104</v>
      </c>
      <c r="D416" s="3">
        <v>45819.406944444447</v>
      </c>
      <c r="E416" s="1">
        <v>45819.534722222219</v>
      </c>
      <c r="F416" s="1">
        <f t="shared" si="19"/>
        <v>45819.470833333333</v>
      </c>
      <c r="G416">
        <f t="shared" si="20"/>
        <v>29.627777777779556</v>
      </c>
    </row>
    <row r="417" spans="1:12" x14ac:dyDescent="0.2">
      <c r="A417">
        <v>104</v>
      </c>
      <c r="B417" s="2">
        <v>4</v>
      </c>
      <c r="C417" t="str">
        <f t="shared" si="21"/>
        <v>F4-104</v>
      </c>
      <c r="D417" s="3">
        <v>45819.406944444447</v>
      </c>
      <c r="E417" s="1">
        <v>45819.534722222219</v>
      </c>
      <c r="F417" s="1">
        <f t="shared" si="19"/>
        <v>45819.470833333333</v>
      </c>
      <c r="G417">
        <f t="shared" si="20"/>
        <v>29.627777777779556</v>
      </c>
    </row>
    <row r="418" spans="1:12" x14ac:dyDescent="0.2">
      <c r="A418">
        <v>105</v>
      </c>
      <c r="B418" s="2">
        <v>1</v>
      </c>
      <c r="C418" t="str">
        <f t="shared" si="21"/>
        <v>F1-105</v>
      </c>
      <c r="D418" s="1">
        <v>45819.536805555559</v>
      </c>
      <c r="E418" s="1">
        <v>45819.575694444444</v>
      </c>
      <c r="F418" s="1">
        <f t="shared" si="19"/>
        <v>45819.556250000001</v>
      </c>
      <c r="G418">
        <f t="shared" si="20"/>
        <v>29.722916666665697</v>
      </c>
      <c r="L418">
        <f>VLOOKUP(sampling!C418,fe_plate_1!$C$2:$G$300,5,FALSE)</f>
        <v>30.356000000000005</v>
      </c>
    </row>
    <row r="419" spans="1:12" x14ac:dyDescent="0.2">
      <c r="A419">
        <v>105</v>
      </c>
      <c r="B419" s="2">
        <v>2</v>
      </c>
      <c r="C419" t="str">
        <f t="shared" si="21"/>
        <v>F2-105</v>
      </c>
      <c r="D419" s="1">
        <v>45819.536805555559</v>
      </c>
      <c r="E419" s="1">
        <v>45819.575694444444</v>
      </c>
      <c r="F419" s="1">
        <f t="shared" si="19"/>
        <v>45819.556250000001</v>
      </c>
      <c r="G419">
        <f t="shared" si="20"/>
        <v>29.722916666665697</v>
      </c>
      <c r="L419">
        <f>VLOOKUP(sampling!C419,fe_plate_1!$C$2:$G$300,5,FALSE)</f>
        <v>35.801600000000008</v>
      </c>
    </row>
    <row r="420" spans="1:12" x14ac:dyDescent="0.2">
      <c r="A420">
        <v>105</v>
      </c>
      <c r="B420" s="2">
        <v>3</v>
      </c>
      <c r="C420" t="str">
        <f t="shared" si="21"/>
        <v>F3-105</v>
      </c>
      <c r="D420" s="1">
        <v>45819.536805555559</v>
      </c>
      <c r="E420" s="1">
        <v>45819.575694444444</v>
      </c>
      <c r="F420" s="1">
        <f t="shared" si="19"/>
        <v>45819.556250000001</v>
      </c>
      <c r="G420">
        <f t="shared" si="20"/>
        <v>29.713194444448163</v>
      </c>
      <c r="L420">
        <f>VLOOKUP(sampling!C420,fe_plate_1!$C$2:$G$300,5,FALSE)</f>
        <v>50.777000000000001</v>
      </c>
    </row>
    <row r="421" spans="1:12" x14ac:dyDescent="0.2">
      <c r="A421">
        <v>105</v>
      </c>
      <c r="B421" s="2">
        <v>4</v>
      </c>
      <c r="C421" t="str">
        <f t="shared" si="21"/>
        <v>F4-105</v>
      </c>
      <c r="D421" s="1">
        <v>45819.536805555559</v>
      </c>
      <c r="E421" s="1">
        <v>45819.575694444444</v>
      </c>
      <c r="F421" s="1">
        <f t="shared" si="19"/>
        <v>45819.556250000001</v>
      </c>
      <c r="G421">
        <f t="shared" si="20"/>
        <v>29.713194444448163</v>
      </c>
      <c r="L421">
        <f>VLOOKUP(sampling!C421,fe_plate_1!$C$2:$G$300,5,FALSE)</f>
        <v>22.187600000000007</v>
      </c>
    </row>
    <row r="422" spans="1:12" x14ac:dyDescent="0.2">
      <c r="A422">
        <v>106</v>
      </c>
      <c r="B422" s="2">
        <v>1</v>
      </c>
      <c r="C422" t="str">
        <f t="shared" si="21"/>
        <v>F1-106</v>
      </c>
      <c r="D422" s="1">
        <v>45819.752083333333</v>
      </c>
      <c r="E422" s="1">
        <v>45820.34375</v>
      </c>
      <c r="F422" s="1">
        <f t="shared" si="19"/>
        <v>45820.047916666663</v>
      </c>
      <c r="G422">
        <f t="shared" si="20"/>
        <v>30.214583333327028</v>
      </c>
    </row>
    <row r="423" spans="1:12" x14ac:dyDescent="0.2">
      <c r="A423">
        <v>106</v>
      </c>
      <c r="B423" s="2">
        <v>2</v>
      </c>
      <c r="C423" t="str">
        <f t="shared" si="21"/>
        <v>F2-106</v>
      </c>
      <c r="D423" s="1">
        <v>45819.752083333333</v>
      </c>
      <c r="E423" s="1">
        <v>45820.34375</v>
      </c>
      <c r="F423" s="1">
        <f t="shared" si="19"/>
        <v>45820.047916666663</v>
      </c>
      <c r="G423">
        <f t="shared" si="20"/>
        <v>30.214583333327028</v>
      </c>
    </row>
    <row r="424" spans="1:12" x14ac:dyDescent="0.2">
      <c r="A424">
        <v>106</v>
      </c>
      <c r="B424" s="2">
        <v>3</v>
      </c>
      <c r="C424" t="str">
        <f t="shared" si="21"/>
        <v>F3-106</v>
      </c>
      <c r="D424" s="1">
        <v>45819.752083333333</v>
      </c>
      <c r="E424" s="1">
        <v>45820.34375</v>
      </c>
      <c r="F424" s="1">
        <f t="shared" si="19"/>
        <v>45820.047916666663</v>
      </c>
      <c r="G424">
        <f t="shared" si="20"/>
        <v>30.204861111109494</v>
      </c>
    </row>
    <row r="425" spans="1:12" x14ac:dyDescent="0.2">
      <c r="A425">
        <v>106</v>
      </c>
      <c r="B425" s="2">
        <v>4</v>
      </c>
      <c r="C425" t="str">
        <f t="shared" si="21"/>
        <v>F4-106</v>
      </c>
      <c r="D425" s="1">
        <v>45819.752083333333</v>
      </c>
      <c r="E425" s="1">
        <v>45820.34375</v>
      </c>
      <c r="F425" s="1">
        <f t="shared" si="19"/>
        <v>45820.047916666663</v>
      </c>
      <c r="G425">
        <f t="shared" si="20"/>
        <v>30.204861111109494</v>
      </c>
    </row>
    <row r="426" spans="1:12" x14ac:dyDescent="0.2">
      <c r="A426">
        <v>107</v>
      </c>
      <c r="B426" s="2">
        <v>1</v>
      </c>
      <c r="C426" t="str">
        <f t="shared" si="21"/>
        <v>F1-107</v>
      </c>
      <c r="D426" s="1">
        <v>45820.34375</v>
      </c>
      <c r="E426" s="1">
        <v>45820.449305555558</v>
      </c>
      <c r="F426" s="1">
        <f t="shared" si="19"/>
        <v>45820.396527777775</v>
      </c>
      <c r="G426">
        <f t="shared" si="20"/>
        <v>30.563194444439432</v>
      </c>
    </row>
    <row r="427" spans="1:12" x14ac:dyDescent="0.2">
      <c r="A427">
        <v>107</v>
      </c>
      <c r="B427" s="2">
        <v>2</v>
      </c>
      <c r="C427" t="str">
        <f t="shared" si="21"/>
        <v>F2-107</v>
      </c>
      <c r="D427" s="1">
        <v>45820.34375</v>
      </c>
      <c r="E427" s="1">
        <v>45820.449305555558</v>
      </c>
      <c r="F427" s="1">
        <f t="shared" si="19"/>
        <v>45820.396527777775</v>
      </c>
      <c r="G427">
        <f t="shared" si="20"/>
        <v>30.563194444439432</v>
      </c>
    </row>
    <row r="428" spans="1:12" x14ac:dyDescent="0.2">
      <c r="A428">
        <v>107</v>
      </c>
      <c r="B428" s="2">
        <v>3</v>
      </c>
      <c r="C428" t="str">
        <f t="shared" si="21"/>
        <v>F3-107</v>
      </c>
      <c r="D428" s="1">
        <v>45820.34375</v>
      </c>
      <c r="E428" s="1">
        <v>45820.449305555558</v>
      </c>
      <c r="F428" s="1">
        <f t="shared" si="19"/>
        <v>45820.396527777775</v>
      </c>
      <c r="G428">
        <f t="shared" si="20"/>
        <v>30.553472222221899</v>
      </c>
    </row>
    <row r="429" spans="1:12" x14ac:dyDescent="0.2">
      <c r="A429">
        <v>107</v>
      </c>
      <c r="B429" s="2">
        <v>4</v>
      </c>
      <c r="C429" t="str">
        <f t="shared" si="21"/>
        <v>F4-107</v>
      </c>
      <c r="D429" s="1">
        <v>45820.34375</v>
      </c>
      <c r="E429" s="1">
        <v>45820.449305555558</v>
      </c>
      <c r="F429" s="1">
        <f t="shared" si="19"/>
        <v>45820.396527777775</v>
      </c>
      <c r="G429">
        <f t="shared" si="20"/>
        <v>30.553472222221899</v>
      </c>
    </row>
    <row r="430" spans="1:12" x14ac:dyDescent="0.2">
      <c r="A430">
        <v>108</v>
      </c>
      <c r="B430" s="2">
        <v>1</v>
      </c>
      <c r="C430" t="str">
        <f t="shared" si="21"/>
        <v>F1-108</v>
      </c>
      <c r="D430" s="1">
        <v>45820.493055555555</v>
      </c>
      <c r="E430" s="1">
        <v>45820.567361111112</v>
      </c>
      <c r="F430" s="1">
        <f t="shared" si="19"/>
        <v>45820.530208333337</v>
      </c>
      <c r="G430">
        <f t="shared" si="20"/>
        <v>30.696875000001455</v>
      </c>
      <c r="L430">
        <f>VLOOKUP(sampling!C430,fe_plate_1!$C$2:$G$300,5,FALSE)</f>
        <v>32.398099999999999</v>
      </c>
    </row>
    <row r="431" spans="1:12" x14ac:dyDescent="0.2">
      <c r="A431">
        <v>108</v>
      </c>
      <c r="B431" s="2">
        <v>2</v>
      </c>
      <c r="C431" t="str">
        <f t="shared" si="21"/>
        <v>F2-108</v>
      </c>
      <c r="D431" s="1">
        <v>45820.493055555555</v>
      </c>
      <c r="E431" s="1">
        <v>45820.567361111112</v>
      </c>
      <c r="F431" s="1">
        <f t="shared" si="19"/>
        <v>45820.530208333337</v>
      </c>
      <c r="G431">
        <f t="shared" si="20"/>
        <v>30.696875000001455</v>
      </c>
      <c r="L431">
        <f>VLOOKUP(sampling!C431,fe_plate_1!$C$2:$G$300,5,FALSE)</f>
        <v>31.0367</v>
      </c>
    </row>
    <row r="432" spans="1:12" x14ac:dyDescent="0.2">
      <c r="A432">
        <v>108</v>
      </c>
      <c r="B432" s="2">
        <v>3</v>
      </c>
      <c r="C432" t="str">
        <f t="shared" si="21"/>
        <v>F3-108</v>
      </c>
      <c r="D432" s="1">
        <v>45820.493055555555</v>
      </c>
      <c r="E432" s="1">
        <v>45820.567361111112</v>
      </c>
      <c r="F432" s="1">
        <f t="shared" si="19"/>
        <v>45820.530208333337</v>
      </c>
      <c r="G432">
        <f t="shared" si="20"/>
        <v>30.687152777783922</v>
      </c>
      <c r="L432">
        <f>VLOOKUP(sampling!C432,fe_plate_1!$C$2:$G$300,5,FALSE)</f>
        <v>26.27180000000001</v>
      </c>
    </row>
    <row r="433" spans="1:12" x14ac:dyDescent="0.2">
      <c r="A433">
        <v>108</v>
      </c>
      <c r="B433" s="2">
        <v>4</v>
      </c>
      <c r="C433" t="str">
        <f t="shared" si="21"/>
        <v>F4-108</v>
      </c>
      <c r="D433" s="1">
        <v>45820.493055555555</v>
      </c>
      <c r="E433" s="1">
        <v>45820.567361111112</v>
      </c>
      <c r="F433" s="1">
        <f t="shared" si="19"/>
        <v>45820.530208333337</v>
      </c>
      <c r="G433">
        <f t="shared" si="20"/>
        <v>30.687152777783922</v>
      </c>
      <c r="L433">
        <f>VLOOKUP(sampling!C433,fe_plate_1!$C$2:$G$300,5,FALSE)</f>
        <v>21.506900000000005</v>
      </c>
    </row>
    <row r="434" spans="1:12" x14ac:dyDescent="0.2">
      <c r="A434">
        <v>109</v>
      </c>
      <c r="B434" s="2">
        <v>1</v>
      </c>
      <c r="C434" t="str">
        <f t="shared" si="21"/>
        <v>F1-109</v>
      </c>
      <c r="D434" s="1">
        <v>45820.704861111109</v>
      </c>
      <c r="E434" s="1">
        <v>45821.340277777781</v>
      </c>
      <c r="F434" s="1">
        <f t="shared" si="19"/>
        <v>45821.022569444445</v>
      </c>
      <c r="G434">
        <f t="shared" si="20"/>
        <v>31.189236111109494</v>
      </c>
    </row>
    <row r="435" spans="1:12" x14ac:dyDescent="0.2">
      <c r="A435">
        <v>109</v>
      </c>
      <c r="B435" s="2">
        <v>2</v>
      </c>
      <c r="C435" t="str">
        <f t="shared" si="21"/>
        <v>F2-109</v>
      </c>
      <c r="D435" s="1">
        <v>45820.704861111109</v>
      </c>
      <c r="E435" s="1">
        <v>45821.340277777781</v>
      </c>
      <c r="F435" s="1">
        <f t="shared" si="19"/>
        <v>45821.022569444445</v>
      </c>
      <c r="G435">
        <f t="shared" si="20"/>
        <v>31.189236111109494</v>
      </c>
    </row>
    <row r="436" spans="1:12" x14ac:dyDescent="0.2">
      <c r="A436">
        <v>109</v>
      </c>
      <c r="B436" s="2">
        <v>3</v>
      </c>
      <c r="C436" t="str">
        <f t="shared" si="21"/>
        <v>F3-109</v>
      </c>
      <c r="D436" s="1">
        <v>45820.704861111109</v>
      </c>
      <c r="E436" s="1">
        <v>45821.340277777781</v>
      </c>
      <c r="F436" s="1">
        <f t="shared" si="19"/>
        <v>45821.022569444445</v>
      </c>
      <c r="G436">
        <f t="shared" si="20"/>
        <v>31.179513888891961</v>
      </c>
    </row>
    <row r="437" spans="1:12" x14ac:dyDescent="0.2">
      <c r="A437">
        <v>109</v>
      </c>
      <c r="B437" s="2">
        <v>4</v>
      </c>
      <c r="C437" t="str">
        <f t="shared" si="21"/>
        <v>F4-109</v>
      </c>
      <c r="D437" s="1">
        <v>45820.704861111109</v>
      </c>
      <c r="E437" s="1">
        <v>45821.340277777781</v>
      </c>
      <c r="F437" s="1">
        <f t="shared" si="19"/>
        <v>45821.022569444445</v>
      </c>
      <c r="G437">
        <f t="shared" si="20"/>
        <v>31.179513888891961</v>
      </c>
    </row>
    <row r="438" spans="1:12" x14ac:dyDescent="0.2">
      <c r="A438">
        <v>110</v>
      </c>
      <c r="B438" s="2">
        <v>1</v>
      </c>
      <c r="C438" t="str">
        <f t="shared" si="21"/>
        <v>F1-110</v>
      </c>
      <c r="D438" s="1">
        <v>45821.342361111114</v>
      </c>
      <c r="E438" s="3">
        <v>45821.50277777778</v>
      </c>
      <c r="F438" s="1">
        <f t="shared" si="19"/>
        <v>45821.422569444447</v>
      </c>
      <c r="G438">
        <f t="shared" si="20"/>
        <v>31.589236111110949</v>
      </c>
      <c r="K438">
        <f>VLOOKUP(sampling!C438,standard_curve_plate_3!$C$2:$G$404,5,FALSE)</f>
        <v>1.0524360000000001</v>
      </c>
    </row>
    <row r="439" spans="1:12" x14ac:dyDescent="0.2">
      <c r="A439">
        <v>110</v>
      </c>
      <c r="B439" s="2">
        <v>2</v>
      </c>
      <c r="C439" t="str">
        <f t="shared" si="21"/>
        <v>F2-110</v>
      </c>
      <c r="D439" s="1">
        <v>45821.342361111114</v>
      </c>
      <c r="E439" s="3">
        <v>45821.50277777778</v>
      </c>
      <c r="F439" s="1">
        <f t="shared" si="19"/>
        <v>45821.422569444447</v>
      </c>
      <c r="G439">
        <f t="shared" si="20"/>
        <v>31.589236111110949</v>
      </c>
      <c r="K439">
        <f>VLOOKUP(sampling!C439,standard_curve_plate_3!$C$2:$G$404,5,FALSE)</f>
        <v>0.4508580000000002</v>
      </c>
    </row>
    <row r="440" spans="1:12" x14ac:dyDescent="0.2">
      <c r="A440">
        <v>110</v>
      </c>
      <c r="B440" s="2">
        <v>3</v>
      </c>
      <c r="C440" t="str">
        <f t="shared" si="21"/>
        <v>F3-110</v>
      </c>
      <c r="D440" s="1">
        <v>45821.342361111114</v>
      </c>
      <c r="E440" s="3">
        <v>45821.50277777778</v>
      </c>
      <c r="F440" s="1">
        <f t="shared" si="19"/>
        <v>45821.422569444447</v>
      </c>
      <c r="G440">
        <f t="shared" si="20"/>
        <v>31.579513888893416</v>
      </c>
      <c r="K440">
        <f>VLOOKUP(sampling!C440,standard_curve_plate_3!$C$2:$G$404,5,FALSE)</f>
        <v>-0.28440399999999988</v>
      </c>
    </row>
    <row r="441" spans="1:12" x14ac:dyDescent="0.2">
      <c r="A441">
        <v>110</v>
      </c>
      <c r="B441" s="2">
        <v>4</v>
      </c>
      <c r="C441" t="str">
        <f t="shared" si="21"/>
        <v>F4-110</v>
      </c>
      <c r="D441" s="1">
        <v>45821.342361111114</v>
      </c>
      <c r="E441" s="3">
        <v>45821.50277777778</v>
      </c>
      <c r="F441" s="1">
        <f t="shared" si="19"/>
        <v>45821.422569444447</v>
      </c>
      <c r="G441">
        <f t="shared" si="20"/>
        <v>31.579513888893416</v>
      </c>
      <c r="K441">
        <f>VLOOKUP(sampling!C441,standard_curve_plate_3!$C$2:$G$404,5,FALSE)</f>
        <v>-8.3877999999999897E-2</v>
      </c>
    </row>
    <row r="442" spans="1:12" x14ac:dyDescent="0.2">
      <c r="A442">
        <v>111</v>
      </c>
      <c r="B442" s="2">
        <v>1</v>
      </c>
      <c r="C442" t="str">
        <f t="shared" si="21"/>
        <v>F1-111</v>
      </c>
      <c r="D442" s="3">
        <v>45821.504861111112</v>
      </c>
      <c r="E442" s="3">
        <v>45821.55</v>
      </c>
      <c r="F442" s="1">
        <f t="shared" si="19"/>
        <v>45821.527430555558</v>
      </c>
      <c r="G442">
        <f t="shared" si="20"/>
        <v>31.694097222221899</v>
      </c>
      <c r="L442">
        <f>VLOOKUP(sampling!C442,fe_plate_1!$C$2:$G$300,5,FALSE)</f>
        <v>31.717400000000001</v>
      </c>
    </row>
    <row r="443" spans="1:12" x14ac:dyDescent="0.2">
      <c r="A443">
        <v>111</v>
      </c>
      <c r="B443" s="2">
        <v>2</v>
      </c>
      <c r="C443" t="str">
        <f t="shared" si="21"/>
        <v>F2-111</v>
      </c>
      <c r="D443" s="3">
        <v>45821.504861111112</v>
      </c>
      <c r="E443" s="3">
        <v>45821.55</v>
      </c>
      <c r="F443" s="1">
        <f t="shared" si="19"/>
        <v>45821.527430555558</v>
      </c>
      <c r="G443">
        <f t="shared" si="20"/>
        <v>31.694097222221899</v>
      </c>
      <c r="L443">
        <f>VLOOKUP(sampling!C443,fe_plate_1!$C$2:$G$300,5,FALSE)</f>
        <v>35.120900000000006</v>
      </c>
    </row>
    <row r="444" spans="1:12" x14ac:dyDescent="0.2">
      <c r="A444">
        <v>111</v>
      </c>
      <c r="B444" s="2">
        <v>3</v>
      </c>
      <c r="C444" t="str">
        <f t="shared" si="21"/>
        <v>F3-111</v>
      </c>
      <c r="D444" s="3">
        <v>45821.504861111112</v>
      </c>
      <c r="E444" s="3">
        <v>45821.55</v>
      </c>
      <c r="F444" s="1">
        <f t="shared" si="19"/>
        <v>45821.527430555558</v>
      </c>
      <c r="G444">
        <f t="shared" si="20"/>
        <v>31.684375000004366</v>
      </c>
      <c r="L444">
        <f>VLOOKUP(sampling!C444,fe_plate_1!$C$2:$G$300,5,FALSE)</f>
        <v>76.643600000000006</v>
      </c>
    </row>
    <row r="445" spans="1:12" x14ac:dyDescent="0.2">
      <c r="A445">
        <v>111</v>
      </c>
      <c r="B445" s="2">
        <v>4</v>
      </c>
      <c r="C445" t="str">
        <f t="shared" si="21"/>
        <v>F4-111</v>
      </c>
      <c r="D445" s="3">
        <v>45821.504861111112</v>
      </c>
      <c r="E445" s="3">
        <v>45821.55</v>
      </c>
      <c r="F445" s="1">
        <f t="shared" si="19"/>
        <v>45821.527430555558</v>
      </c>
      <c r="G445">
        <f t="shared" si="20"/>
        <v>31.684375000004366</v>
      </c>
      <c r="L445">
        <f>VLOOKUP(sampling!C445,fe_plate_1!$C$2:$G$300,5,FALSE)</f>
        <v>23.549000000000003</v>
      </c>
    </row>
    <row r="446" spans="1:12" x14ac:dyDescent="0.2">
      <c r="A446">
        <v>112</v>
      </c>
      <c r="B446" s="2">
        <v>1</v>
      </c>
      <c r="C446" t="str">
        <f t="shared" si="21"/>
        <v>F1-112</v>
      </c>
      <c r="D446" s="3">
        <v>45821.659722222219</v>
      </c>
      <c r="E446" s="3">
        <v>45822.46875</v>
      </c>
      <c r="F446" s="1">
        <f t="shared" si="19"/>
        <v>45822.064236111109</v>
      </c>
      <c r="G446">
        <f t="shared" si="20"/>
        <v>32.230902777773736</v>
      </c>
    </row>
    <row r="447" spans="1:12" x14ac:dyDescent="0.2">
      <c r="A447">
        <v>112</v>
      </c>
      <c r="B447" s="2">
        <v>2</v>
      </c>
      <c r="C447" t="str">
        <f t="shared" si="21"/>
        <v>F2-112</v>
      </c>
      <c r="D447" s="3">
        <v>45821.659722222219</v>
      </c>
      <c r="E447" s="3">
        <v>45822.46875</v>
      </c>
      <c r="F447" s="1">
        <f t="shared" si="19"/>
        <v>45822.064236111109</v>
      </c>
      <c r="G447">
        <f t="shared" si="20"/>
        <v>32.230902777773736</v>
      </c>
    </row>
    <row r="448" spans="1:12" x14ac:dyDescent="0.2">
      <c r="A448">
        <v>112</v>
      </c>
      <c r="B448" s="2">
        <v>3</v>
      </c>
      <c r="C448" t="str">
        <f t="shared" si="21"/>
        <v>F3-112</v>
      </c>
      <c r="D448" s="3">
        <v>45821.659722222219</v>
      </c>
      <c r="E448" s="3">
        <v>45822.46875</v>
      </c>
      <c r="F448" s="1">
        <f t="shared" si="19"/>
        <v>45822.064236111109</v>
      </c>
      <c r="G448">
        <f t="shared" si="20"/>
        <v>32.221180555556202</v>
      </c>
    </row>
    <row r="449" spans="1:12" x14ac:dyDescent="0.2">
      <c r="A449">
        <v>112</v>
      </c>
      <c r="B449" s="2">
        <v>4</v>
      </c>
      <c r="C449" t="str">
        <f t="shared" si="21"/>
        <v>F4-112</v>
      </c>
      <c r="D449" s="3">
        <v>45821.659722222219</v>
      </c>
      <c r="E449" s="3">
        <v>45822.46875</v>
      </c>
      <c r="F449" s="1">
        <f t="shared" si="19"/>
        <v>45822.064236111109</v>
      </c>
      <c r="G449">
        <f t="shared" si="20"/>
        <v>32.221180555556202</v>
      </c>
    </row>
    <row r="450" spans="1:12" x14ac:dyDescent="0.2">
      <c r="A450">
        <v>113</v>
      </c>
      <c r="B450" s="2">
        <v>1</v>
      </c>
      <c r="C450" t="str">
        <f t="shared" si="21"/>
        <v>F1-113</v>
      </c>
      <c r="D450" s="3">
        <v>45822.470833333333</v>
      </c>
      <c r="E450" s="3">
        <v>45822.614583333336</v>
      </c>
      <c r="F450" s="1">
        <f t="shared" si="19"/>
        <v>45822.542708333334</v>
      </c>
      <c r="G450">
        <f t="shared" si="20"/>
        <v>32.709374999998545</v>
      </c>
      <c r="K450">
        <f>VLOOKUP(sampling!C450,standard_curve_plate_3!$C$2:$G$404,5,FALSE)</f>
        <v>-0.15071999999999974</v>
      </c>
    </row>
    <row r="451" spans="1:12" x14ac:dyDescent="0.2">
      <c r="A451">
        <v>113</v>
      </c>
      <c r="B451" s="2">
        <v>2</v>
      </c>
      <c r="C451" t="str">
        <f t="shared" si="21"/>
        <v>F2-113</v>
      </c>
      <c r="D451" s="3">
        <v>45822.470833333333</v>
      </c>
      <c r="E451" s="3">
        <v>45822.614583333336</v>
      </c>
      <c r="F451" s="1">
        <f t="shared" si="19"/>
        <v>45822.542708333334</v>
      </c>
      <c r="G451">
        <f t="shared" si="20"/>
        <v>32.709374999998545</v>
      </c>
      <c r="K451">
        <f>VLOOKUP(sampling!C451,standard_curve_plate_3!$C$2:$G$404,5,FALSE)</f>
        <v>-0.15071999999999974</v>
      </c>
    </row>
    <row r="452" spans="1:12" x14ac:dyDescent="0.2">
      <c r="A452">
        <v>113</v>
      </c>
      <c r="B452" s="2">
        <v>3</v>
      </c>
      <c r="C452" t="str">
        <f t="shared" si="21"/>
        <v>F3-113</v>
      </c>
      <c r="D452" s="3">
        <v>45822.470833333333</v>
      </c>
      <c r="E452" s="3">
        <v>45822.614583333336</v>
      </c>
      <c r="F452" s="1">
        <f t="shared" ref="F452:F465" si="22">(E452-D452)/2+D452</f>
        <v>45822.542708333334</v>
      </c>
      <c r="G452">
        <f t="shared" ref="G452:G465" si="23" xml:space="preserve"> F452-IF(OR(B452=1,B452=2),$O$2,$O$3)</f>
        <v>32.699652777781012</v>
      </c>
      <c r="K452">
        <f>VLOOKUP(sampling!C452,standard_curve_plate_3!$C$2:$G$404,5,FALSE)</f>
        <v>-0.21756200000000003</v>
      </c>
    </row>
    <row r="453" spans="1:12" x14ac:dyDescent="0.2">
      <c r="A453">
        <v>113</v>
      </c>
      <c r="B453" s="2">
        <v>4</v>
      </c>
      <c r="C453" t="str">
        <f t="shared" si="21"/>
        <v>F4-113</v>
      </c>
      <c r="D453" s="3">
        <v>45822.470833333333</v>
      </c>
      <c r="E453" s="3">
        <v>45822.614583333336</v>
      </c>
      <c r="F453" s="1">
        <f t="shared" si="22"/>
        <v>45822.542708333334</v>
      </c>
      <c r="G453">
        <f t="shared" si="23"/>
        <v>32.699652777781012</v>
      </c>
      <c r="K453">
        <f>VLOOKUP(sampling!C453,standard_curve_plate_3!$C$2:$G$404,5,FALSE)</f>
        <v>0.91875200000000001</v>
      </c>
    </row>
    <row r="454" spans="1:12" x14ac:dyDescent="0.2">
      <c r="A454">
        <v>114</v>
      </c>
      <c r="B454" s="2">
        <v>1</v>
      </c>
      <c r="C454" t="str">
        <f t="shared" si="21"/>
        <v>F1-114</v>
      </c>
      <c r="D454" s="3">
        <v>45822.616666666669</v>
      </c>
      <c r="E454" s="3">
        <v>45822.661805555559</v>
      </c>
      <c r="F454" s="1">
        <f t="shared" si="22"/>
        <v>45822.639236111114</v>
      </c>
      <c r="G454">
        <f t="shared" si="23"/>
        <v>32.805902777778101</v>
      </c>
      <c r="L454">
        <f>VLOOKUP(sampling!C454,fe_plate_1!$C$2:$G$300,5,FALSE)</f>
        <v>33.078800000000001</v>
      </c>
    </row>
    <row r="455" spans="1:12" x14ac:dyDescent="0.2">
      <c r="A455">
        <v>114</v>
      </c>
      <c r="B455" s="2">
        <v>2</v>
      </c>
      <c r="C455" t="str">
        <f t="shared" si="21"/>
        <v>F2-114</v>
      </c>
      <c r="D455" s="3">
        <v>45822.616666666669</v>
      </c>
      <c r="E455" s="3">
        <v>45822.661805555559</v>
      </c>
      <c r="F455" s="1">
        <f t="shared" si="22"/>
        <v>45822.639236111114</v>
      </c>
      <c r="G455">
        <f t="shared" si="23"/>
        <v>32.805902777778101</v>
      </c>
      <c r="L455">
        <f>VLOOKUP(sampling!C455,fe_plate_1!$C$2:$G$300,5,FALSE)</f>
        <v>43.289300000000011</v>
      </c>
    </row>
    <row r="456" spans="1:12" x14ac:dyDescent="0.2">
      <c r="A456">
        <v>114</v>
      </c>
      <c r="B456" s="2">
        <v>3</v>
      </c>
      <c r="C456" t="str">
        <f t="shared" si="21"/>
        <v>F3-114</v>
      </c>
      <c r="D456" s="3">
        <v>45822.616666666669</v>
      </c>
      <c r="E456" s="3">
        <v>45822.661805555559</v>
      </c>
      <c r="F456" s="1">
        <f t="shared" si="22"/>
        <v>45822.639236111114</v>
      </c>
      <c r="G456">
        <f t="shared" si="23"/>
        <v>32.796180555560568</v>
      </c>
      <c r="L456">
        <f>VLOOKUP(sampling!C456,fe_plate_1!$C$2:$G$300,5,FALSE)</f>
        <v>30.356000000000005</v>
      </c>
    </row>
    <row r="457" spans="1:12" x14ac:dyDescent="0.2">
      <c r="A457">
        <v>114</v>
      </c>
      <c r="B457" s="2">
        <v>4</v>
      </c>
      <c r="C457" t="str">
        <f t="shared" si="21"/>
        <v>F4-114</v>
      </c>
      <c r="D457" s="3">
        <v>45822.616666666669</v>
      </c>
      <c r="E457" s="3">
        <v>45822.661805555559</v>
      </c>
      <c r="F457" s="1">
        <f t="shared" si="22"/>
        <v>45822.639236111114</v>
      </c>
      <c r="G457">
        <f t="shared" si="23"/>
        <v>32.796180555560568</v>
      </c>
      <c r="L457">
        <f>VLOOKUP(sampling!C457,fe_plate_1!$C$2:$G$300,5,FALSE)</f>
        <v>22.187600000000007</v>
      </c>
    </row>
    <row r="458" spans="1:12" x14ac:dyDescent="0.2">
      <c r="A458">
        <v>115</v>
      </c>
      <c r="B458" s="2">
        <v>1</v>
      </c>
      <c r="C458" t="str">
        <f t="shared" si="21"/>
        <v>F1-115</v>
      </c>
      <c r="D458" s="3">
        <v>45822.67083333333</v>
      </c>
      <c r="E458" s="1">
        <v>45823.497916666667</v>
      </c>
      <c r="F458" s="1">
        <f t="shared" si="22"/>
        <v>45823.084374999999</v>
      </c>
      <c r="G458">
        <f t="shared" si="23"/>
        <v>33.251041666662786</v>
      </c>
    </row>
    <row r="459" spans="1:12" x14ac:dyDescent="0.2">
      <c r="A459">
        <v>115</v>
      </c>
      <c r="B459" s="2">
        <v>2</v>
      </c>
      <c r="C459" t="str">
        <f t="shared" si="21"/>
        <v>F2-115</v>
      </c>
      <c r="D459" s="3">
        <v>45822.67083333333</v>
      </c>
      <c r="E459" s="1">
        <v>45823.497916666667</v>
      </c>
      <c r="F459" s="1">
        <f t="shared" si="22"/>
        <v>45823.084374999999</v>
      </c>
      <c r="G459">
        <f t="shared" si="23"/>
        <v>33.251041666662786</v>
      </c>
    </row>
    <row r="460" spans="1:12" x14ac:dyDescent="0.2">
      <c r="A460">
        <v>115</v>
      </c>
      <c r="B460" s="2">
        <v>3</v>
      </c>
      <c r="C460" t="str">
        <f t="shared" ref="C460:C465" si="24">_xlfn.CONCAT("F",B460,"-",A460)</f>
        <v>F3-115</v>
      </c>
      <c r="D460" s="3">
        <v>45822.67083333333</v>
      </c>
      <c r="E460" s="1">
        <v>45823.497916666667</v>
      </c>
      <c r="F460" s="1">
        <f t="shared" si="22"/>
        <v>45823.084374999999</v>
      </c>
      <c r="G460">
        <f t="shared" si="23"/>
        <v>33.241319444445253</v>
      </c>
    </row>
    <row r="461" spans="1:12" x14ac:dyDescent="0.2">
      <c r="A461">
        <v>115</v>
      </c>
      <c r="B461" s="2">
        <v>4</v>
      </c>
      <c r="C461" t="str">
        <f t="shared" si="24"/>
        <v>F4-115</v>
      </c>
      <c r="D461" s="3">
        <v>45822.67083333333</v>
      </c>
      <c r="E461" s="1">
        <v>45823.497916666667</v>
      </c>
      <c r="F461" s="1">
        <f t="shared" si="22"/>
        <v>45823.084374999999</v>
      </c>
      <c r="G461">
        <f t="shared" si="23"/>
        <v>33.241319444445253</v>
      </c>
    </row>
    <row r="462" spans="1:12" x14ac:dyDescent="0.2">
      <c r="A462">
        <v>116</v>
      </c>
      <c r="B462" s="2">
        <v>1</v>
      </c>
      <c r="C462" t="str">
        <f t="shared" si="24"/>
        <v>F1-116</v>
      </c>
      <c r="D462" s="1">
        <v>45823.513888888891</v>
      </c>
      <c r="E462" s="1">
        <v>45824.574305555558</v>
      </c>
      <c r="F462" s="1">
        <f t="shared" si="22"/>
        <v>45824.044097222228</v>
      </c>
      <c r="G462">
        <f t="shared" si="23"/>
        <v>34.210763888891961</v>
      </c>
    </row>
    <row r="463" spans="1:12" x14ac:dyDescent="0.2">
      <c r="A463">
        <v>116</v>
      </c>
      <c r="B463" s="2">
        <v>2</v>
      </c>
      <c r="C463" t="str">
        <f t="shared" si="24"/>
        <v>F2-116</v>
      </c>
      <c r="D463" s="1">
        <v>45823.513888888891</v>
      </c>
      <c r="E463" s="1">
        <v>45824.574305555558</v>
      </c>
      <c r="F463" s="1">
        <f t="shared" si="22"/>
        <v>45824.044097222228</v>
      </c>
      <c r="G463">
        <f t="shared" si="23"/>
        <v>34.210763888891961</v>
      </c>
    </row>
    <row r="464" spans="1:12" x14ac:dyDescent="0.2">
      <c r="A464">
        <v>116</v>
      </c>
      <c r="B464" s="2">
        <v>3</v>
      </c>
      <c r="C464" t="str">
        <f t="shared" si="24"/>
        <v>F3-116</v>
      </c>
      <c r="D464" s="1">
        <v>45823.513888888891</v>
      </c>
      <c r="E464" s="1">
        <v>45824.574305555558</v>
      </c>
      <c r="F464" s="1">
        <f t="shared" si="22"/>
        <v>45824.044097222228</v>
      </c>
      <c r="G464">
        <f t="shared" si="23"/>
        <v>34.201041666674428</v>
      </c>
    </row>
    <row r="465" spans="1:7" x14ac:dyDescent="0.2">
      <c r="A465">
        <v>116</v>
      </c>
      <c r="B465" s="2">
        <v>4</v>
      </c>
      <c r="C465" t="str">
        <f t="shared" si="24"/>
        <v>F4-116</v>
      </c>
      <c r="D465" s="1">
        <v>45823.513888888891</v>
      </c>
      <c r="E465" s="1">
        <v>45824.574305555558</v>
      </c>
      <c r="F465" s="1">
        <f t="shared" si="22"/>
        <v>45824.044097222228</v>
      </c>
      <c r="G465">
        <f t="shared" si="23"/>
        <v>34.201041666674428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E10AC-039B-7246-BB19-795F61BBEE1F}">
  <dimension ref="A1:E120"/>
  <sheetViews>
    <sheetView workbookViewId="0">
      <selection activeCell="B3" sqref="B3"/>
    </sheetView>
  </sheetViews>
  <sheetFormatPr baseColWidth="10" defaultRowHeight="16" x14ac:dyDescent="0.2"/>
  <sheetData>
    <row r="1" spans="1:5" x14ac:dyDescent="0.2">
      <c r="A1" s="4" t="s">
        <v>34</v>
      </c>
      <c r="B1" s="4"/>
      <c r="C1" s="4" t="s">
        <v>35</v>
      </c>
      <c r="D1" s="4" t="s">
        <v>36</v>
      </c>
      <c r="E1" s="4" t="s">
        <v>37</v>
      </c>
    </row>
    <row r="2" spans="1:5" x14ac:dyDescent="0.2">
      <c r="A2" s="4" t="s">
        <v>38</v>
      </c>
      <c r="B2" s="4" t="s">
        <v>111</v>
      </c>
      <c r="C2" s="4" t="s">
        <v>39</v>
      </c>
      <c r="D2" s="4" t="s">
        <v>39</v>
      </c>
      <c r="E2" s="4" t="s">
        <v>39</v>
      </c>
    </row>
    <row r="3" spans="1:5" x14ac:dyDescent="0.2">
      <c r="A3" s="5" t="s">
        <v>40</v>
      </c>
      <c r="B3" s="5" t="str">
        <f>MID(A3,5,5)</f>
        <v>F1-1</v>
      </c>
      <c r="C3" s="6">
        <v>13.135259331746639</v>
      </c>
      <c r="D3" s="7">
        <v>241.57941663183894</v>
      </c>
      <c r="E3" s="8">
        <v>0.14136596512264921</v>
      </c>
    </row>
    <row r="4" spans="1:5" x14ac:dyDescent="0.2">
      <c r="A4" s="5" t="s">
        <v>41</v>
      </c>
      <c r="B4" s="5" t="str">
        <f t="shared" ref="B4:B67" si="0">MID(A4,5,5)</f>
        <v>F2-1</v>
      </c>
      <c r="C4" s="6">
        <v>13.458614866954148</v>
      </c>
      <c r="D4" s="7">
        <v>251.61516083086835</v>
      </c>
      <c r="E4" s="8">
        <v>0.15047651471169121</v>
      </c>
    </row>
    <row r="5" spans="1:5" x14ac:dyDescent="0.2">
      <c r="A5" s="5" t="s">
        <v>42</v>
      </c>
      <c r="B5" s="5" t="str">
        <f t="shared" si="0"/>
        <v>F3-1</v>
      </c>
      <c r="C5" s="6">
        <v>13.079179238369294</v>
      </c>
      <c r="D5" s="7">
        <v>249.60147186220578</v>
      </c>
      <c r="E5" s="8">
        <v>0.14194582109756632</v>
      </c>
    </row>
    <row r="6" spans="1:5" x14ac:dyDescent="0.2">
      <c r="A6" s="5" t="s">
        <v>43</v>
      </c>
      <c r="B6" s="5" t="str">
        <f t="shared" si="0"/>
        <v>F4-1</v>
      </c>
      <c r="C6" s="6">
        <v>13.437787995802124</v>
      </c>
      <c r="D6" s="7">
        <v>252.45991191806115</v>
      </c>
      <c r="E6" s="8">
        <v>0.16363983989513431</v>
      </c>
    </row>
    <row r="7" spans="1:5" x14ac:dyDescent="0.2">
      <c r="A7" s="5" t="s">
        <v>44</v>
      </c>
      <c r="B7" s="5" t="str">
        <f t="shared" si="0"/>
        <v>F1-2</v>
      </c>
      <c r="C7" s="6">
        <v>13.140062235158364</v>
      </c>
      <c r="D7" s="7">
        <v>250.01256435931589</v>
      </c>
      <c r="E7" s="8">
        <v>0.14037189666902999</v>
      </c>
    </row>
    <row r="8" spans="1:5" x14ac:dyDescent="0.2">
      <c r="A8" s="5" t="s">
        <v>45</v>
      </c>
      <c r="B8" s="5" t="str">
        <f t="shared" si="0"/>
        <v>F2-2</v>
      </c>
      <c r="C8" s="6">
        <v>13.116511180862393</v>
      </c>
      <c r="D8" s="7">
        <v>248.74612984804514</v>
      </c>
      <c r="E8" s="8">
        <v>0.12247226237715481</v>
      </c>
    </row>
    <row r="9" spans="1:5" x14ac:dyDescent="0.2">
      <c r="A9" s="5" t="s">
        <v>46</v>
      </c>
      <c r="B9" s="5" t="str">
        <f t="shared" si="0"/>
        <v>F3-2</v>
      </c>
      <c r="C9" s="6">
        <v>12.72820346551849</v>
      </c>
      <c r="D9" s="7">
        <v>242.20279814841794</v>
      </c>
      <c r="E9" s="8">
        <v>0.13705806476175</v>
      </c>
    </row>
    <row r="10" spans="1:5" x14ac:dyDescent="0.2">
      <c r="A10" s="5" t="s">
        <v>47</v>
      </c>
      <c r="B10" s="5" t="str">
        <f t="shared" si="0"/>
        <v>F4-2</v>
      </c>
      <c r="C10" s="6">
        <v>12.931756327330772</v>
      </c>
      <c r="D10" s="7">
        <v>245.02009763217455</v>
      </c>
      <c r="E10" s="8">
        <v>0.1310092491799367</v>
      </c>
    </row>
    <row r="11" spans="1:5" x14ac:dyDescent="0.2">
      <c r="A11" s="5" t="s">
        <v>48</v>
      </c>
      <c r="B11" s="5" t="str">
        <f t="shared" si="0"/>
        <v>F1-3</v>
      </c>
      <c r="C11" s="6">
        <v>7.311733146204241</v>
      </c>
      <c r="D11" s="7">
        <v>153.22832495400874</v>
      </c>
      <c r="E11" s="8">
        <v>0.16860542424741032</v>
      </c>
    </row>
    <row r="12" spans="1:5" x14ac:dyDescent="0.2">
      <c r="A12" s="5" t="s">
        <v>49</v>
      </c>
      <c r="B12" s="5" t="str">
        <f t="shared" si="0"/>
        <v>F2-3</v>
      </c>
      <c r="C12" s="6">
        <v>8.4540679091767874</v>
      </c>
      <c r="D12" s="7">
        <v>157.48310399686176</v>
      </c>
      <c r="E12" s="8">
        <v>0.77708401226963431</v>
      </c>
    </row>
    <row r="13" spans="1:5" x14ac:dyDescent="0.2">
      <c r="A13" s="5" t="s">
        <v>50</v>
      </c>
      <c r="B13" s="5" t="str">
        <f t="shared" si="0"/>
        <v>F3-3</v>
      </c>
      <c r="C13" s="6">
        <v>8.1669886301931776</v>
      </c>
      <c r="D13" s="7">
        <v>147.27194235923506</v>
      </c>
      <c r="E13" s="8">
        <v>0.64866157469469088</v>
      </c>
    </row>
    <row r="14" spans="1:5" x14ac:dyDescent="0.2">
      <c r="A14" s="5" t="s">
        <v>51</v>
      </c>
      <c r="B14" s="5" t="str">
        <f t="shared" si="0"/>
        <v>F4-3</v>
      </c>
      <c r="C14" s="6">
        <v>7.2852154704320844</v>
      </c>
      <c r="D14" s="7">
        <v>137.08326979191665</v>
      </c>
      <c r="E14" s="8">
        <v>0.57137606880862091</v>
      </c>
    </row>
    <row r="15" spans="1:5" x14ac:dyDescent="0.2">
      <c r="A15" s="5" t="s">
        <v>52</v>
      </c>
      <c r="B15" s="5" t="str">
        <f t="shared" si="0"/>
        <v>F1-4</v>
      </c>
      <c r="C15" s="6">
        <v>13.236809980108537</v>
      </c>
      <c r="D15" s="7">
        <v>250.9858056514563</v>
      </c>
      <c r="E15" s="8">
        <v>0.65142323307072014</v>
      </c>
    </row>
    <row r="16" spans="1:5" x14ac:dyDescent="0.2">
      <c r="A16" s="5" t="s">
        <v>53</v>
      </c>
      <c r="B16" s="5" t="str">
        <f t="shared" si="0"/>
        <v>F2-4</v>
      </c>
      <c r="C16" s="6">
        <v>13.021008288887812</v>
      </c>
      <c r="D16" s="7">
        <v>248.01207761386982</v>
      </c>
      <c r="E16" s="8">
        <v>6.6300996454161378</v>
      </c>
    </row>
    <row r="17" spans="1:5" x14ac:dyDescent="0.2">
      <c r="A17" s="5" t="s">
        <v>54</v>
      </c>
      <c r="B17" s="5" t="str">
        <f t="shared" si="0"/>
        <v>F3-4</v>
      </c>
      <c r="C17" s="6">
        <v>13.026640050946307</v>
      </c>
      <c r="D17" s="7">
        <v>247.62700514754133</v>
      </c>
      <c r="E17" s="8">
        <v>3.9925045811512727</v>
      </c>
    </row>
    <row r="18" spans="1:5" x14ac:dyDescent="0.2">
      <c r="A18" s="5" t="s">
        <v>55</v>
      </c>
      <c r="B18" s="5" t="str">
        <f t="shared" si="0"/>
        <v>F4-4</v>
      </c>
      <c r="C18" s="6">
        <v>13.10104198150511</v>
      </c>
      <c r="D18" s="7">
        <v>248.60739062530925</v>
      </c>
      <c r="E18" s="8">
        <v>4.49025552046065</v>
      </c>
    </row>
    <row r="19" spans="1:5" x14ac:dyDescent="0.2">
      <c r="A19" s="5" t="s">
        <v>56</v>
      </c>
      <c r="B19" s="5" t="str">
        <f t="shared" si="0"/>
        <v>F1-6</v>
      </c>
      <c r="C19" s="6">
        <v>12.838054642556441</v>
      </c>
      <c r="D19" s="7">
        <v>243.7361850136692</v>
      </c>
      <c r="E19" s="8">
        <v>1.0138041888270108</v>
      </c>
    </row>
    <row r="20" spans="1:5" x14ac:dyDescent="0.2">
      <c r="A20" s="5" t="s">
        <v>57</v>
      </c>
      <c r="B20" s="5" t="str">
        <f t="shared" si="0"/>
        <v>F2-6</v>
      </c>
      <c r="C20" s="6">
        <v>13.065663800214665</v>
      </c>
      <c r="D20" s="7">
        <v>248.30944603599386</v>
      </c>
      <c r="E20" s="8">
        <v>7.1189967344639227</v>
      </c>
    </row>
    <row r="21" spans="1:5" x14ac:dyDescent="0.2">
      <c r="A21" s="5" t="s">
        <v>58</v>
      </c>
      <c r="B21" s="5" t="str">
        <f t="shared" si="0"/>
        <v>F3-6</v>
      </c>
      <c r="C21" s="6">
        <v>13.051783746340559</v>
      </c>
      <c r="D21" s="7">
        <v>248.38748542805229</v>
      </c>
      <c r="E21" s="8">
        <v>1.2574680511515768</v>
      </c>
    </row>
    <row r="22" spans="1:5" x14ac:dyDescent="0.2">
      <c r="A22" s="5" t="s">
        <v>59</v>
      </c>
      <c r="B22" s="5" t="str">
        <f t="shared" si="0"/>
        <v>F4-6</v>
      </c>
      <c r="C22" s="6">
        <v>13.116478056546342</v>
      </c>
      <c r="D22" s="7">
        <v>250.81204269722662</v>
      </c>
      <c r="E22" s="8">
        <v>1.5248123606429176</v>
      </c>
    </row>
    <row r="23" spans="1:5" x14ac:dyDescent="0.2">
      <c r="A23" s="5" t="s">
        <v>60</v>
      </c>
      <c r="B23" s="5" t="str">
        <f t="shared" si="0"/>
        <v>F1-10</v>
      </c>
      <c r="C23" s="6">
        <v>13.077191687728117</v>
      </c>
      <c r="D23" s="7">
        <v>249.43260851265208</v>
      </c>
      <c r="E23" s="8">
        <v>0.11932199790282079</v>
      </c>
    </row>
    <row r="24" spans="1:5" x14ac:dyDescent="0.2">
      <c r="A24" s="5" t="s">
        <v>61</v>
      </c>
      <c r="B24" s="5" t="str">
        <f t="shared" si="0"/>
        <v>F2-10</v>
      </c>
      <c r="C24" s="6">
        <v>13.001429336625998</v>
      </c>
      <c r="D24" s="7">
        <v>246.65814302506968</v>
      </c>
      <c r="E24" s="8">
        <v>0.13299805375536231</v>
      </c>
    </row>
    <row r="25" spans="1:5" x14ac:dyDescent="0.2">
      <c r="A25" s="5" t="s">
        <v>62</v>
      </c>
      <c r="B25" s="5" t="str">
        <f t="shared" si="0"/>
        <v>F3-10</v>
      </c>
      <c r="C25" s="6">
        <v>13.128468972628562</v>
      </c>
      <c r="D25" s="7">
        <v>248.60670611484417</v>
      </c>
      <c r="E25" s="8">
        <v>1.2837670732354574</v>
      </c>
    </row>
    <row r="26" spans="1:5" x14ac:dyDescent="0.2">
      <c r="A26" s="5" t="s">
        <v>63</v>
      </c>
      <c r="B26" s="5" t="str">
        <f t="shared" si="0"/>
        <v>F4-10</v>
      </c>
      <c r="C26" s="6">
        <v>12.939210922725708</v>
      </c>
      <c r="D26" s="7">
        <v>246.54411314158361</v>
      </c>
      <c r="E26" s="8">
        <v>2.8042327133297928</v>
      </c>
    </row>
    <row r="27" spans="1:5" x14ac:dyDescent="0.2">
      <c r="A27" s="5" t="s">
        <v>64</v>
      </c>
      <c r="B27" s="5" t="str">
        <f t="shared" si="0"/>
        <v>F2-19</v>
      </c>
      <c r="C27" s="6">
        <v>13.032569923845438</v>
      </c>
      <c r="D27" s="7">
        <v>247.33125349366099</v>
      </c>
      <c r="E27" s="8">
        <v>0.18217324588145753</v>
      </c>
    </row>
    <row r="28" spans="1:5" x14ac:dyDescent="0.2">
      <c r="A28" s="5" t="s">
        <v>65</v>
      </c>
      <c r="B28" s="5" t="str">
        <f t="shared" si="0"/>
        <v>F3-19</v>
      </c>
      <c r="C28" s="6">
        <v>13.006067370411838</v>
      </c>
      <c r="D28" s="7">
        <v>248.89714161902779</v>
      </c>
      <c r="E28" s="8">
        <v>0.1415316395583168</v>
      </c>
    </row>
    <row r="29" spans="1:5" x14ac:dyDescent="0.2">
      <c r="A29" s="5" t="s">
        <v>66</v>
      </c>
      <c r="B29" s="5" t="str">
        <f t="shared" si="0"/>
        <v>F4-19</v>
      </c>
      <c r="C29" s="6">
        <v>12.991656252091484</v>
      </c>
      <c r="D29" s="7">
        <v>248.68422615763845</v>
      </c>
      <c r="E29" s="8">
        <v>0.53762244969391326</v>
      </c>
    </row>
    <row r="30" spans="1:5" x14ac:dyDescent="0.2">
      <c r="A30" s="5" t="s">
        <v>67</v>
      </c>
      <c r="B30" s="5" t="str">
        <f t="shared" si="0"/>
        <v>F1-24</v>
      </c>
      <c r="C30" s="6">
        <v>13.293243718594738</v>
      </c>
      <c r="D30" s="7">
        <v>247.60937451261668</v>
      </c>
      <c r="E30" s="8">
        <v>0.13291518988800002</v>
      </c>
    </row>
    <row r="31" spans="1:5" x14ac:dyDescent="0.2">
      <c r="A31" s="5" t="s">
        <v>68</v>
      </c>
      <c r="B31" s="5" t="str">
        <f t="shared" si="0"/>
        <v>F2-24</v>
      </c>
      <c r="C31" s="6">
        <v>12.926190185820435</v>
      </c>
      <c r="D31" s="7">
        <v>246.81659791418289</v>
      </c>
      <c r="E31" s="8">
        <v>8.2983951790809196E-2</v>
      </c>
    </row>
    <row r="32" spans="1:5" x14ac:dyDescent="0.2">
      <c r="A32" s="5" t="s">
        <v>69</v>
      </c>
      <c r="B32" s="5" t="str">
        <f t="shared" si="0"/>
        <v>F3-24</v>
      </c>
      <c r="C32" s="6">
        <v>12.934141805134322</v>
      </c>
      <c r="D32" s="7">
        <v>247.5689350111966</v>
      </c>
      <c r="E32" s="8">
        <v>0.37927008855330868</v>
      </c>
    </row>
    <row r="33" spans="1:5" x14ac:dyDescent="0.2">
      <c r="A33" s="5" t="s">
        <v>70</v>
      </c>
      <c r="B33" s="5" t="str">
        <f t="shared" si="0"/>
        <v>F4-24</v>
      </c>
      <c r="C33" s="6">
        <v>13.058839745434204</v>
      </c>
      <c r="D33" s="7">
        <v>249.0925070518098</v>
      </c>
      <c r="E33" s="8">
        <v>0.2612069878107392</v>
      </c>
    </row>
    <row r="34" spans="1:5" x14ac:dyDescent="0.2">
      <c r="A34" s="5" t="s">
        <v>71</v>
      </c>
      <c r="B34" s="5" t="str">
        <f t="shared" si="0"/>
        <v>F1-28</v>
      </c>
      <c r="C34" s="6">
        <v>13.112072510738239</v>
      </c>
      <c r="D34" s="7">
        <v>248.95181242035656</v>
      </c>
      <c r="E34" s="8">
        <v>0.41774048055521285</v>
      </c>
    </row>
    <row r="35" spans="1:5" x14ac:dyDescent="0.2">
      <c r="A35" s="5" t="s">
        <v>72</v>
      </c>
      <c r="B35" s="5" t="str">
        <f t="shared" si="0"/>
        <v>F2-28</v>
      </c>
      <c r="C35" s="6">
        <v>13.171528846183964</v>
      </c>
      <c r="D35" s="7">
        <v>249.095073644102</v>
      </c>
      <c r="E35" s="8">
        <v>0.4051967230906407</v>
      </c>
    </row>
    <row r="36" spans="1:5" x14ac:dyDescent="0.2">
      <c r="A36" s="5" t="s">
        <v>73</v>
      </c>
      <c r="B36" s="5" t="str">
        <f t="shared" si="0"/>
        <v>F3-28</v>
      </c>
      <c r="C36" s="6">
        <v>13.153940813734309</v>
      </c>
      <c r="D36" s="7">
        <v>250.30704266224564</v>
      </c>
      <c r="E36" s="8">
        <v>1.2786204244194801</v>
      </c>
    </row>
    <row r="37" spans="1:5" x14ac:dyDescent="0.2">
      <c r="A37" s="5" t="s">
        <v>74</v>
      </c>
      <c r="B37" s="5" t="str">
        <f t="shared" si="0"/>
        <v>F4-28</v>
      </c>
      <c r="C37" s="6">
        <v>13.478745908530392</v>
      </c>
      <c r="D37" s="7">
        <v>252.34169290182382</v>
      </c>
      <c r="E37" s="8">
        <v>1.5456509595488703</v>
      </c>
    </row>
    <row r="38" spans="1:5" x14ac:dyDescent="0.2">
      <c r="A38" s="5" t="s">
        <v>75</v>
      </c>
      <c r="B38" s="5" t="str">
        <f t="shared" si="0"/>
        <v>F1-29</v>
      </c>
      <c r="C38" s="6">
        <v>13.038069097751738</v>
      </c>
      <c r="D38" s="7">
        <v>248.0622681555127</v>
      </c>
      <c r="E38" s="8">
        <v>0.16363983989513431</v>
      </c>
    </row>
    <row r="39" spans="1:5" x14ac:dyDescent="0.2">
      <c r="A39" s="5" t="s">
        <v>76</v>
      </c>
      <c r="B39" s="5" t="str">
        <f t="shared" si="0"/>
        <v>F2-29</v>
      </c>
      <c r="C39" s="6">
        <v>13.091071317004218</v>
      </c>
      <c r="D39" s="7">
        <v>248.54296054866239</v>
      </c>
      <c r="E39" s="8">
        <v>0.18084986380049431</v>
      </c>
    </row>
    <row r="40" spans="1:5" x14ac:dyDescent="0.2">
      <c r="A40" s="5" t="s">
        <v>77</v>
      </c>
      <c r="B40" s="5" t="str">
        <f t="shared" si="0"/>
        <v>F3-29</v>
      </c>
      <c r="C40" s="6">
        <v>13.002290687715673</v>
      </c>
      <c r="D40" s="7">
        <v>248.15845418321697</v>
      </c>
      <c r="E40" s="8">
        <v>3.2221523993443384</v>
      </c>
    </row>
    <row r="41" spans="1:5" x14ac:dyDescent="0.2">
      <c r="A41" s="5" t="s">
        <v>78</v>
      </c>
      <c r="B41" s="5" t="str">
        <f t="shared" si="0"/>
        <v>F4-29</v>
      </c>
      <c r="C41" s="6">
        <v>13.024022942738764</v>
      </c>
      <c r="D41" s="7">
        <v>248.55181653893717</v>
      </c>
      <c r="E41" s="8">
        <v>2.1537151464558022</v>
      </c>
    </row>
    <row r="42" spans="1:5" x14ac:dyDescent="0.2">
      <c r="A42" s="5" t="s">
        <v>79</v>
      </c>
      <c r="B42" s="5" t="str">
        <f t="shared" si="0"/>
        <v>F1-31</v>
      </c>
      <c r="C42" s="6">
        <v>13.316723527740482</v>
      </c>
      <c r="D42" s="7">
        <v>249.46207886174506</v>
      </c>
      <c r="E42" s="8">
        <v>0.23348558879866879</v>
      </c>
    </row>
    <row r="43" spans="1:5" x14ac:dyDescent="0.2">
      <c r="A43" s="5" t="s">
        <v>80</v>
      </c>
      <c r="B43" s="5" t="str">
        <f t="shared" si="0"/>
        <v>F2-31</v>
      </c>
      <c r="C43" s="6">
        <v>13.211340681041797</v>
      </c>
      <c r="D43" s="7">
        <v>249.3347003318861</v>
      </c>
      <c r="E43" s="8">
        <v>0.22448632941405269</v>
      </c>
    </row>
    <row r="44" spans="1:5" x14ac:dyDescent="0.2">
      <c r="A44" s="5" t="s">
        <v>81</v>
      </c>
      <c r="B44" s="5" t="str">
        <f t="shared" si="0"/>
        <v>F3-31</v>
      </c>
      <c r="C44" s="6">
        <v>13.160201003577269</v>
      </c>
      <c r="D44" s="7">
        <v>249.3211837615801</v>
      </c>
      <c r="E44" s="8">
        <v>0.22506435632133082</v>
      </c>
    </row>
    <row r="45" spans="1:5" x14ac:dyDescent="0.2">
      <c r="A45" s="5" t="s">
        <v>82</v>
      </c>
      <c r="B45" s="5" t="str">
        <f t="shared" si="0"/>
        <v>F4-31</v>
      </c>
      <c r="C45" s="6">
        <v>13.031046049935258</v>
      </c>
      <c r="D45" s="7">
        <v>248.49829524626801</v>
      </c>
      <c r="E45" s="8">
        <v>0.20978365009043431</v>
      </c>
    </row>
    <row r="46" spans="1:5" x14ac:dyDescent="0.2">
      <c r="A46" s="5" t="s">
        <v>83</v>
      </c>
      <c r="B46" s="5" t="str">
        <f t="shared" si="0"/>
        <v>F1-32</v>
      </c>
      <c r="C46" s="6">
        <v>13.107269445446484</v>
      </c>
      <c r="D46" s="7">
        <v>248.00963867076189</v>
      </c>
      <c r="E46" s="8">
        <v>0.14981403536515681</v>
      </c>
    </row>
    <row r="47" spans="1:5" x14ac:dyDescent="0.2">
      <c r="A47" s="5" t="s">
        <v>84</v>
      </c>
      <c r="B47" s="5" t="str">
        <f t="shared" si="0"/>
        <v>F2-32</v>
      </c>
      <c r="C47" s="6">
        <v>13.071162755021085</v>
      </c>
      <c r="D47" s="7">
        <v>247.14970876576905</v>
      </c>
      <c r="E47" s="8">
        <v>0.1390464138252348</v>
      </c>
    </row>
    <row r="48" spans="1:5" x14ac:dyDescent="0.2">
      <c r="A48" s="5" t="s">
        <v>85</v>
      </c>
      <c r="B48" s="5" t="str">
        <f t="shared" si="0"/>
        <v>F3-32</v>
      </c>
      <c r="C48" s="6">
        <v>13.06129111137119</v>
      </c>
      <c r="D48" s="7">
        <v>247.83638421292662</v>
      </c>
      <c r="E48" s="8">
        <v>0.13366095533442632</v>
      </c>
    </row>
    <row r="49" spans="1:5" x14ac:dyDescent="0.2">
      <c r="A49" s="5" t="s">
        <v>86</v>
      </c>
      <c r="B49" s="5" t="str">
        <f t="shared" si="0"/>
        <v>F4-32</v>
      </c>
      <c r="C49" s="6">
        <v>13.200344591339682</v>
      </c>
      <c r="D49" s="7">
        <v>250.18567891405087</v>
      </c>
      <c r="E49" s="8">
        <v>0.15627249920642519</v>
      </c>
    </row>
    <row r="50" spans="1:5" x14ac:dyDescent="0.2">
      <c r="A50" s="5" t="s">
        <v>87</v>
      </c>
      <c r="B50" s="5" t="str">
        <f t="shared" si="0"/>
        <v>F1-33</v>
      </c>
      <c r="C50" s="6">
        <v>13.157816174916276</v>
      </c>
      <c r="D50" s="7">
        <v>248.50719412146432</v>
      </c>
      <c r="E50" s="8">
        <v>0.1399576904302175</v>
      </c>
    </row>
    <row r="51" spans="1:5" x14ac:dyDescent="0.2">
      <c r="A51" s="5" t="s">
        <v>88</v>
      </c>
      <c r="B51" s="5" t="str">
        <f t="shared" si="0"/>
        <v>F2-33</v>
      </c>
      <c r="C51" s="6">
        <v>13.135789308658998</v>
      </c>
      <c r="D51" s="7">
        <v>249.97061028637546</v>
      </c>
      <c r="E51" s="8">
        <v>0.16107392125628001</v>
      </c>
    </row>
    <row r="52" spans="1:5" x14ac:dyDescent="0.2">
      <c r="A52" s="5" t="s">
        <v>89</v>
      </c>
      <c r="B52" s="5" t="str">
        <f t="shared" si="0"/>
        <v>F3-33</v>
      </c>
      <c r="C52" s="6">
        <v>13.012262418002182</v>
      </c>
      <c r="D52" s="7">
        <v>248.16123532739229</v>
      </c>
      <c r="E52" s="8">
        <v>0.13142359581626523</v>
      </c>
    </row>
    <row r="53" spans="1:5" x14ac:dyDescent="0.2">
      <c r="A53" s="5" t="s">
        <v>90</v>
      </c>
      <c r="B53" s="5" t="str">
        <f t="shared" si="0"/>
        <v>F4-33</v>
      </c>
      <c r="C53" s="6">
        <v>13.093257585911449</v>
      </c>
      <c r="D53" s="7">
        <v>247.94797996845216</v>
      </c>
      <c r="E53" s="8">
        <v>0.15494781506849878</v>
      </c>
    </row>
    <row r="54" spans="1:5" x14ac:dyDescent="0.2">
      <c r="A54" s="5" t="s">
        <v>91</v>
      </c>
      <c r="B54" s="5" t="str">
        <f t="shared" si="0"/>
        <v>F1-34</v>
      </c>
      <c r="C54" s="6">
        <v>13.232371952996569</v>
      </c>
      <c r="D54" s="7">
        <v>248.99672916900244</v>
      </c>
      <c r="E54" s="8">
        <v>0.15577575045456479</v>
      </c>
    </row>
    <row r="55" spans="1:5" x14ac:dyDescent="0.2">
      <c r="A55" s="5" t="s">
        <v>92</v>
      </c>
      <c r="B55" s="5" t="str">
        <f t="shared" si="0"/>
        <v>F2-34</v>
      </c>
      <c r="C55" s="6">
        <v>13.205345842963878</v>
      </c>
      <c r="D55" s="7">
        <v>250.10271489906478</v>
      </c>
      <c r="E55" s="8">
        <v>0.14766086257095321</v>
      </c>
    </row>
    <row r="56" spans="1:5" x14ac:dyDescent="0.2">
      <c r="A56" s="5" t="s">
        <v>93</v>
      </c>
      <c r="B56" s="5" t="str">
        <f t="shared" si="0"/>
        <v>F3-34</v>
      </c>
      <c r="C56" s="6">
        <v>13.21478520930749</v>
      </c>
      <c r="D56" s="7">
        <v>249.33752340708094</v>
      </c>
      <c r="E56" s="8">
        <v>0.29853491059085752</v>
      </c>
    </row>
    <row r="57" spans="1:5" x14ac:dyDescent="0.2">
      <c r="A57" s="5" t="s">
        <v>94</v>
      </c>
      <c r="B57" s="5" t="str">
        <f t="shared" si="0"/>
        <v>F4-34</v>
      </c>
      <c r="C57" s="6">
        <v>13.033663136015342</v>
      </c>
      <c r="D57" s="7">
        <v>247.4400821085186</v>
      </c>
      <c r="E57" s="8">
        <v>0.23546666215088002</v>
      </c>
    </row>
    <row r="58" spans="1:5" x14ac:dyDescent="0.2">
      <c r="A58" s="5" t="s">
        <v>95</v>
      </c>
      <c r="B58" s="5" t="str">
        <f t="shared" si="0"/>
        <v>F1-36</v>
      </c>
      <c r="C58" s="6">
        <v>14.089464202360503</v>
      </c>
      <c r="D58" s="7">
        <v>250.30499003000676</v>
      </c>
      <c r="E58" s="8">
        <v>0.16363983989513431</v>
      </c>
    </row>
    <row r="59" spans="1:5" x14ac:dyDescent="0.2">
      <c r="A59" s="5" t="s">
        <v>96</v>
      </c>
      <c r="B59" s="5" t="str">
        <f t="shared" si="0"/>
        <v>F2-36</v>
      </c>
      <c r="C59" s="6">
        <v>13.380635581534339</v>
      </c>
      <c r="D59" s="7">
        <v>249.42922945977037</v>
      </c>
      <c r="E59" s="8">
        <v>0.18051900788043748</v>
      </c>
    </row>
    <row r="60" spans="1:5" x14ac:dyDescent="0.2">
      <c r="A60" s="5" t="s">
        <v>97</v>
      </c>
      <c r="B60" s="5" t="str">
        <f t="shared" si="0"/>
        <v>F3-36</v>
      </c>
      <c r="C60" s="6">
        <v>13.165268741740729</v>
      </c>
      <c r="D60" s="7">
        <v>249.65112860661438</v>
      </c>
      <c r="E60" s="8">
        <v>0.34370187506814681</v>
      </c>
    </row>
    <row r="61" spans="1:5" x14ac:dyDescent="0.2">
      <c r="A61" s="5" t="s">
        <v>98</v>
      </c>
      <c r="B61" s="5" t="str">
        <f t="shared" si="0"/>
        <v>F4-36</v>
      </c>
      <c r="C61" s="6">
        <v>13.617861893417402</v>
      </c>
      <c r="D61" s="7">
        <v>249.39282960223557</v>
      </c>
      <c r="E61" s="8">
        <v>0.18688725362445921</v>
      </c>
    </row>
    <row r="62" spans="1:5" x14ac:dyDescent="0.2">
      <c r="A62" s="5" t="s">
        <v>99</v>
      </c>
      <c r="B62" s="5" t="str">
        <f t="shared" si="0"/>
        <v>F1-37</v>
      </c>
      <c r="C62" s="6">
        <v>13.272975704704558</v>
      </c>
      <c r="D62" s="7">
        <v>250.3614370206592</v>
      </c>
      <c r="E62" s="8">
        <v>0.13631239525362632</v>
      </c>
    </row>
    <row r="63" spans="1:5" x14ac:dyDescent="0.2">
      <c r="A63" s="5" t="s">
        <v>100</v>
      </c>
      <c r="B63" s="5" t="str">
        <f t="shared" si="0"/>
        <v>F2-37</v>
      </c>
      <c r="C63" s="6">
        <v>13.077257939492785</v>
      </c>
      <c r="D63" s="7">
        <v>248.7628997172024</v>
      </c>
      <c r="E63" s="8">
        <v>0.41954365760799317</v>
      </c>
    </row>
    <row r="64" spans="1:5" x14ac:dyDescent="0.2">
      <c r="A64" s="5" t="s">
        <v>101</v>
      </c>
      <c r="B64" s="5" t="str">
        <f t="shared" si="0"/>
        <v>F3-37</v>
      </c>
      <c r="C64" s="6">
        <v>13.062947435611269</v>
      </c>
      <c r="D64" s="7">
        <v>248.68516734069695</v>
      </c>
      <c r="E64" s="8">
        <v>0.18614299277141269</v>
      </c>
    </row>
    <row r="65" spans="1:5" x14ac:dyDescent="0.2">
      <c r="A65" s="5" t="s">
        <v>102</v>
      </c>
      <c r="B65" s="5" t="str">
        <f t="shared" si="0"/>
        <v>F1-39</v>
      </c>
      <c r="C65" s="6">
        <v>13.280195413451446</v>
      </c>
      <c r="D65" s="7">
        <v>248.37165519577331</v>
      </c>
      <c r="E65" s="8">
        <v>0.4544349125562368</v>
      </c>
    </row>
    <row r="66" spans="1:5" x14ac:dyDescent="0.2">
      <c r="A66" s="5" t="s">
        <v>103</v>
      </c>
      <c r="B66" s="5" t="str">
        <f t="shared" si="0"/>
        <v>F4-37</v>
      </c>
      <c r="C66" s="6">
        <v>13.092131326890092</v>
      </c>
      <c r="D66" s="7">
        <v>246.75813043902761</v>
      </c>
      <c r="E66" s="8">
        <v>0.58962031831088002</v>
      </c>
    </row>
    <row r="67" spans="1:5" x14ac:dyDescent="0.2">
      <c r="A67" s="5" t="s">
        <v>104</v>
      </c>
      <c r="B67" s="5" t="str">
        <f t="shared" si="0"/>
        <v>F2-39</v>
      </c>
      <c r="C67" s="6">
        <v>14.017632500156829</v>
      </c>
      <c r="D67" s="7">
        <v>248.99240862816245</v>
      </c>
      <c r="E67" s="8">
        <v>0.98384640501167997</v>
      </c>
    </row>
    <row r="68" spans="1:5" x14ac:dyDescent="0.2">
      <c r="A68" s="5" t="s">
        <v>105</v>
      </c>
      <c r="B68" s="5" t="str">
        <f t="shared" ref="B68:B120" si="1">MID(A68,5,5)</f>
        <v>F3-39</v>
      </c>
      <c r="C68" s="6">
        <v>13.13691550847474</v>
      </c>
      <c r="D68" s="7">
        <v>248.72717809746268</v>
      </c>
      <c r="E68" s="8">
        <v>0.26499989502256921</v>
      </c>
    </row>
    <row r="69" spans="1:5" x14ac:dyDescent="0.2">
      <c r="A69" s="5" t="s">
        <v>106</v>
      </c>
      <c r="B69" s="5" t="str">
        <f t="shared" si="1"/>
        <v>F4-39</v>
      </c>
      <c r="C69" s="6">
        <v>13.061092352240419</v>
      </c>
      <c r="D69" s="7">
        <v>247.90437756080934</v>
      </c>
      <c r="E69" s="8">
        <v>0.24512225017085271</v>
      </c>
    </row>
    <row r="70" spans="1:5" x14ac:dyDescent="0.2">
      <c r="A70" s="5" t="s">
        <v>107</v>
      </c>
      <c r="B70" s="5" t="str">
        <f t="shared" si="1"/>
        <v>F1-41</v>
      </c>
      <c r="C70" s="6">
        <v>13.272147752440622</v>
      </c>
      <c r="D70" s="7">
        <v>249.5022420104207</v>
      </c>
      <c r="E70" s="8">
        <v>0.35668622492469115</v>
      </c>
    </row>
    <row r="71" spans="1:5" x14ac:dyDescent="0.2">
      <c r="A71" s="5" t="s">
        <v>108</v>
      </c>
      <c r="B71" s="5" t="str">
        <f t="shared" si="1"/>
        <v>F2-41</v>
      </c>
      <c r="C71" s="6">
        <v>13.14314270341451</v>
      </c>
      <c r="D71" s="7">
        <v>248.15935270693763</v>
      </c>
      <c r="E71" s="8">
        <v>0.16272938123567998</v>
      </c>
    </row>
    <row r="72" spans="1:5" x14ac:dyDescent="0.2">
      <c r="A72" s="5" t="s">
        <v>109</v>
      </c>
      <c r="B72" s="5" t="str">
        <f t="shared" si="1"/>
        <v>F3-41</v>
      </c>
      <c r="C72" s="6">
        <v>13.166825491698949</v>
      </c>
      <c r="D72" s="7">
        <v>248.84927195158863</v>
      </c>
      <c r="E72" s="8">
        <v>0.14385097245959519</v>
      </c>
    </row>
    <row r="73" spans="1:5" x14ac:dyDescent="0.2">
      <c r="A73" s="5" t="s">
        <v>110</v>
      </c>
      <c r="B73" s="5" t="str">
        <f t="shared" si="1"/>
        <v>F4-41</v>
      </c>
      <c r="C73" s="6">
        <v>13.152284670961048</v>
      </c>
      <c r="D73" s="7">
        <v>248.91258470121753</v>
      </c>
      <c r="E73" s="8">
        <v>0.15494781506849878</v>
      </c>
    </row>
    <row r="74" spans="1:5" x14ac:dyDescent="0.2">
      <c r="A74" s="5" t="s">
        <v>116</v>
      </c>
      <c r="B74" s="5" t="str">
        <f t="shared" si="1"/>
        <v>F1-62</v>
      </c>
      <c r="C74" s="6">
        <v>14.226351876830869</v>
      </c>
      <c r="D74" s="7">
        <v>222.31040627747802</v>
      </c>
      <c r="E74" s="8">
        <v>0.13316378071010068</v>
      </c>
    </row>
    <row r="75" spans="1:5" x14ac:dyDescent="0.2">
      <c r="A75" s="5" t="s">
        <v>117</v>
      </c>
      <c r="B75" s="5" t="str">
        <f t="shared" si="1"/>
        <v>F2-62</v>
      </c>
      <c r="C75" s="6">
        <v>14.191341775350649</v>
      </c>
      <c r="D75" s="7">
        <v>215.72683116526787</v>
      </c>
      <c r="E75" s="8">
        <v>0.14608727899638632</v>
      </c>
    </row>
    <row r="76" spans="1:5" x14ac:dyDescent="0.2">
      <c r="A76" s="5" t="s">
        <v>118</v>
      </c>
      <c r="B76" s="5" t="str">
        <f t="shared" si="1"/>
        <v>F3-62</v>
      </c>
      <c r="C76" s="6">
        <v>14.205443592326224</v>
      </c>
      <c r="D76" s="7">
        <v>230.03500705713708</v>
      </c>
      <c r="E76" s="8">
        <v>0.14186298530970723</v>
      </c>
    </row>
    <row r="77" spans="1:5" x14ac:dyDescent="0.2">
      <c r="A77" s="5" t="s">
        <v>119</v>
      </c>
      <c r="B77" s="5" t="str">
        <f t="shared" si="1"/>
        <v>F4-62</v>
      </c>
      <c r="C77" s="6">
        <v>14.199060334152474</v>
      </c>
      <c r="D77" s="7">
        <v>230.77163431382317</v>
      </c>
      <c r="E77" s="8">
        <v>0.12255515900393749</v>
      </c>
    </row>
    <row r="78" spans="1:5" x14ac:dyDescent="0.2">
      <c r="A78" s="5" t="s">
        <v>120</v>
      </c>
      <c r="B78" s="5" t="str">
        <f t="shared" si="1"/>
        <v>F1-59</v>
      </c>
      <c r="C78" s="6">
        <v>14.83243417635699</v>
      </c>
      <c r="D78" s="7">
        <v>223.11333641621096</v>
      </c>
      <c r="E78" s="8">
        <v>0.13357809354702721</v>
      </c>
    </row>
    <row r="79" spans="1:5" x14ac:dyDescent="0.2">
      <c r="A79" s="5" t="s">
        <v>121</v>
      </c>
      <c r="B79" s="5" t="str">
        <f t="shared" si="1"/>
        <v>F2-59</v>
      </c>
      <c r="C79" s="6">
        <v>14.731503774128422</v>
      </c>
      <c r="D79" s="7">
        <v>219.05562138639962</v>
      </c>
      <c r="E79" s="8">
        <v>0.10422868399678681</v>
      </c>
    </row>
    <row r="80" spans="1:5" x14ac:dyDescent="0.2">
      <c r="A80" s="5" t="s">
        <v>122</v>
      </c>
      <c r="B80" s="5" t="str">
        <f t="shared" si="1"/>
        <v>F3-59</v>
      </c>
      <c r="C80" s="6">
        <v>14.66241234508437</v>
      </c>
      <c r="D80" s="7">
        <v>232.0577134677041</v>
      </c>
      <c r="E80" s="8">
        <v>0.1153421798310512</v>
      </c>
    </row>
    <row r="81" spans="1:5" x14ac:dyDescent="0.2">
      <c r="A81" s="5" t="s">
        <v>123</v>
      </c>
      <c r="B81" s="5" t="str">
        <f t="shared" si="1"/>
        <v>F4-59</v>
      </c>
      <c r="C81" s="6">
        <v>15.438007115511359</v>
      </c>
      <c r="D81" s="7">
        <v>232.33512183528407</v>
      </c>
      <c r="E81" s="8">
        <v>0.1072978023933663</v>
      </c>
    </row>
    <row r="82" spans="1:5" x14ac:dyDescent="0.2">
      <c r="A82" s="5" t="s">
        <v>124</v>
      </c>
      <c r="B82" s="5" t="str">
        <f t="shared" si="1"/>
        <v>F1-57</v>
      </c>
      <c r="C82" s="6">
        <v>14.206518322564211</v>
      </c>
      <c r="D82" s="7">
        <v>222.59276834506252</v>
      </c>
      <c r="E82" s="8">
        <v>0.12147748257612119</v>
      </c>
    </row>
    <row r="83" spans="1:5" x14ac:dyDescent="0.2">
      <c r="A83" s="5" t="s">
        <v>125</v>
      </c>
      <c r="B83" s="5" t="str">
        <f t="shared" si="1"/>
        <v>F2-57</v>
      </c>
      <c r="C83" s="6">
        <v>14.396573646771763</v>
      </c>
      <c r="D83" s="7">
        <v>221.96672930627574</v>
      </c>
      <c r="E83" s="8">
        <v>0.1249590480826368</v>
      </c>
    </row>
    <row r="84" spans="1:5" x14ac:dyDescent="0.2">
      <c r="A84" s="5" t="s">
        <v>126</v>
      </c>
      <c r="B84" s="5" t="str">
        <f t="shared" si="1"/>
        <v>F3-57</v>
      </c>
      <c r="C84" s="6">
        <v>14.152129733484934</v>
      </c>
      <c r="D84" s="7">
        <v>232.27201176317521</v>
      </c>
      <c r="E84" s="8">
        <v>0.11791254751119029</v>
      </c>
    </row>
    <row r="85" spans="1:5" x14ac:dyDescent="0.2">
      <c r="A85" s="5" t="s">
        <v>127</v>
      </c>
      <c r="B85" s="5" t="str">
        <f t="shared" si="1"/>
        <v>F1-56</v>
      </c>
      <c r="C85" s="6">
        <v>14.547797352410246</v>
      </c>
      <c r="D85" s="7">
        <v>228.83649911025572</v>
      </c>
      <c r="E85" s="8">
        <v>0.22233926079185029</v>
      </c>
    </row>
    <row r="86" spans="1:5" x14ac:dyDescent="0.2">
      <c r="A86" s="5" t="s">
        <v>128</v>
      </c>
      <c r="B86" s="5" t="str">
        <f t="shared" si="1"/>
        <v>F2-56</v>
      </c>
      <c r="C86" s="6">
        <v>14.19029960478913</v>
      </c>
      <c r="D86" s="7">
        <v>224.55323864462892</v>
      </c>
      <c r="E86" s="8">
        <v>0.13788656173788003</v>
      </c>
    </row>
    <row r="87" spans="1:5" x14ac:dyDescent="0.2">
      <c r="A87" s="5" t="s">
        <v>129</v>
      </c>
      <c r="B87" s="5" t="str">
        <f t="shared" si="1"/>
        <v>F3-56</v>
      </c>
      <c r="C87" s="6">
        <v>14.371108063794351</v>
      </c>
      <c r="D87" s="7">
        <v>234.83967076096826</v>
      </c>
      <c r="E87" s="8">
        <v>0.1508905558534247</v>
      </c>
    </row>
    <row r="88" spans="1:5" x14ac:dyDescent="0.2">
      <c r="A88" s="5" t="s">
        <v>130</v>
      </c>
      <c r="B88" s="5" t="str">
        <f t="shared" si="1"/>
        <v>F4-56</v>
      </c>
      <c r="C88" s="6">
        <v>14.291224787671471</v>
      </c>
      <c r="D88" s="7">
        <v>234.16530063745256</v>
      </c>
      <c r="E88" s="8">
        <v>0.1571831809419327</v>
      </c>
    </row>
    <row r="89" spans="1:5" x14ac:dyDescent="0.2">
      <c r="A89" s="5" t="s">
        <v>131</v>
      </c>
      <c r="B89" s="5" t="str">
        <f t="shared" si="1"/>
        <v>F1-55</v>
      </c>
      <c r="C89" s="6">
        <v>15.713144691566701</v>
      </c>
      <c r="D89" s="7">
        <v>228.95397140920653</v>
      </c>
      <c r="E89" s="8">
        <v>0.1814288516507708</v>
      </c>
    </row>
    <row r="90" spans="1:5" x14ac:dyDescent="0.2">
      <c r="A90" s="5" t="s">
        <v>132</v>
      </c>
      <c r="B90" s="5" t="str">
        <f t="shared" si="1"/>
        <v>F2-55</v>
      </c>
      <c r="C90" s="6">
        <v>17.439259705141964</v>
      </c>
      <c r="D90" s="7">
        <v>229.49386012837763</v>
      </c>
      <c r="E90" s="8">
        <v>0.12562215141813121</v>
      </c>
    </row>
    <row r="91" spans="1:5" x14ac:dyDescent="0.2">
      <c r="A91" s="5" t="s">
        <v>133</v>
      </c>
      <c r="B91" s="5" t="str">
        <f t="shared" si="1"/>
        <v>F3-55</v>
      </c>
      <c r="C91" s="6">
        <v>17.878681867224639</v>
      </c>
      <c r="D91" s="7">
        <v>234.99070753853155</v>
      </c>
      <c r="E91" s="8">
        <v>0.13772086442261722</v>
      </c>
    </row>
    <row r="92" spans="1:5" x14ac:dyDescent="0.2">
      <c r="A92" s="5" t="s">
        <v>134</v>
      </c>
      <c r="B92" s="5" t="str">
        <f t="shared" si="1"/>
        <v>F4-55</v>
      </c>
      <c r="C92" s="6">
        <v>18.250014864258027</v>
      </c>
      <c r="D92" s="7">
        <v>234.39657297524838</v>
      </c>
      <c r="E92" s="8">
        <v>0.14111745151918231</v>
      </c>
    </row>
    <row r="93" spans="1:5" x14ac:dyDescent="0.2">
      <c r="A93" s="5" t="s">
        <v>135</v>
      </c>
      <c r="B93" s="5" t="str">
        <f t="shared" si="1"/>
        <v>F1-53</v>
      </c>
      <c r="C93" s="6">
        <v>14.416437878733555</v>
      </c>
      <c r="D93" s="7">
        <v>231.10276627067952</v>
      </c>
      <c r="E93" s="8">
        <v>0.17729294465374082</v>
      </c>
    </row>
    <row r="94" spans="1:5" x14ac:dyDescent="0.2">
      <c r="A94" s="5" t="s">
        <v>136</v>
      </c>
      <c r="B94" s="5" t="str">
        <f t="shared" si="1"/>
        <v>F2-53</v>
      </c>
      <c r="C94" s="6">
        <v>14.425360436677311</v>
      </c>
      <c r="D94" s="7">
        <v>230.46329757256197</v>
      </c>
      <c r="E94" s="8">
        <v>0.12893741850001922</v>
      </c>
    </row>
    <row r="95" spans="1:5" x14ac:dyDescent="0.2">
      <c r="A95" s="5" t="s">
        <v>137</v>
      </c>
      <c r="B95" s="5" t="str">
        <f t="shared" si="1"/>
        <v>F3-53</v>
      </c>
      <c r="C95" s="6">
        <v>14.339845523227581</v>
      </c>
      <c r="D95" s="7">
        <v>235.53384216024318</v>
      </c>
      <c r="E95" s="8">
        <v>0.1547822248713408</v>
      </c>
    </row>
    <row r="96" spans="1:5" x14ac:dyDescent="0.2">
      <c r="A96" s="5" t="s">
        <v>138</v>
      </c>
      <c r="B96" s="5" t="str">
        <f t="shared" si="1"/>
        <v>F4-53</v>
      </c>
      <c r="C96" s="6">
        <v>14.410413501381923</v>
      </c>
      <c r="D96" s="7">
        <v>235.24889049085141</v>
      </c>
      <c r="E96" s="8">
        <v>0.14385097245959519</v>
      </c>
    </row>
    <row r="97" spans="1:5" x14ac:dyDescent="0.2">
      <c r="A97" s="5" t="s">
        <v>139</v>
      </c>
      <c r="B97" s="5" t="str">
        <f t="shared" si="1"/>
        <v>F1-49</v>
      </c>
      <c r="C97" s="6">
        <v>13.214068277703049</v>
      </c>
      <c r="D97" s="7">
        <v>249.13725106757619</v>
      </c>
      <c r="E97" s="8">
        <v>0.12379857720623</v>
      </c>
    </row>
    <row r="98" spans="1:5" x14ac:dyDescent="0.2">
      <c r="A98" s="5" t="s">
        <v>140</v>
      </c>
      <c r="B98" s="5" t="str">
        <f t="shared" si="1"/>
        <v>F2-49</v>
      </c>
      <c r="C98" s="6">
        <v>13.220682766992441</v>
      </c>
      <c r="D98" s="7">
        <v>247.55618257314066</v>
      </c>
      <c r="E98" s="8">
        <v>0.12960042199727997</v>
      </c>
    </row>
    <row r="99" spans="1:5" x14ac:dyDescent="0.2">
      <c r="A99" s="5" t="s">
        <v>141</v>
      </c>
      <c r="B99" s="5" t="str">
        <f t="shared" si="1"/>
        <v>F3-49</v>
      </c>
      <c r="C99" s="6">
        <v>13.223159121887248</v>
      </c>
      <c r="D99" s="7">
        <v>248.26760189999709</v>
      </c>
      <c r="E99" s="8">
        <v>0.16877092760610471</v>
      </c>
    </row>
    <row r="100" spans="1:5" x14ac:dyDescent="0.2">
      <c r="A100" s="5" t="s">
        <v>142</v>
      </c>
      <c r="B100" s="5" t="str">
        <f t="shared" si="1"/>
        <v>F4-49</v>
      </c>
      <c r="C100" s="6">
        <v>13.185329208199558</v>
      </c>
      <c r="D100" s="7">
        <v>249.29543370935659</v>
      </c>
      <c r="E100" s="8">
        <v>0.12214067327007</v>
      </c>
    </row>
    <row r="101" spans="1:5" x14ac:dyDescent="0.2">
      <c r="A101" s="5" t="s">
        <v>143</v>
      </c>
      <c r="B101" s="5" t="str">
        <f t="shared" si="1"/>
        <v>F1-51</v>
      </c>
      <c r="C101" s="6">
        <v>14.392600776679016</v>
      </c>
      <c r="D101" s="7">
        <v>239.33028294095988</v>
      </c>
      <c r="E101" s="8">
        <v>0.12844015495726682</v>
      </c>
    </row>
    <row r="102" spans="1:5" x14ac:dyDescent="0.2">
      <c r="A102" s="5" t="s">
        <v>144</v>
      </c>
      <c r="B102" s="5" t="str">
        <f t="shared" si="1"/>
        <v>F2-51</v>
      </c>
      <c r="C102" s="6">
        <v>14.47264281585552</v>
      </c>
      <c r="D102" s="7">
        <v>237.29876576298457</v>
      </c>
      <c r="E102" s="8">
        <v>0.1131861949266012</v>
      </c>
    </row>
    <row r="103" spans="1:5" x14ac:dyDescent="0.2">
      <c r="A103" s="5" t="s">
        <v>145</v>
      </c>
      <c r="B103" s="5" t="str">
        <f t="shared" si="1"/>
        <v>F3-51</v>
      </c>
      <c r="C103" s="6">
        <v>14.472610252618576</v>
      </c>
      <c r="D103" s="7">
        <v>240.31421891618737</v>
      </c>
      <c r="E103" s="8">
        <v>0.12238936549037671</v>
      </c>
    </row>
    <row r="104" spans="1:5" x14ac:dyDescent="0.2">
      <c r="A104" s="5" t="s">
        <v>146</v>
      </c>
      <c r="B104" s="5" t="str">
        <f t="shared" si="1"/>
        <v>F4-51</v>
      </c>
      <c r="C104" s="6">
        <v>14.423634543541228</v>
      </c>
      <c r="D104" s="7">
        <v>241.16271620948774</v>
      </c>
      <c r="E104" s="8">
        <v>0.10945426724932469</v>
      </c>
    </row>
    <row r="105" spans="1:5" x14ac:dyDescent="0.2">
      <c r="A105" s="5" t="s">
        <v>147</v>
      </c>
      <c r="B105" s="5" t="str">
        <f t="shared" si="1"/>
        <v>F1-52</v>
      </c>
      <c r="C105" s="6">
        <v>14.47938339447602</v>
      </c>
      <c r="D105" s="7">
        <v>237.11349162551934</v>
      </c>
      <c r="E105" s="8">
        <v>0.14923435228718068</v>
      </c>
    </row>
    <row r="106" spans="1:5" x14ac:dyDescent="0.2">
      <c r="A106" s="5" t="s">
        <v>148</v>
      </c>
      <c r="B106" s="5" t="str">
        <f t="shared" si="1"/>
        <v>F2-52</v>
      </c>
      <c r="C106" s="6">
        <v>14.571469794604063</v>
      </c>
      <c r="D106" s="7">
        <v>233.15378503825872</v>
      </c>
      <c r="E106" s="8">
        <v>0.14459642903148628</v>
      </c>
    </row>
    <row r="107" spans="1:5" x14ac:dyDescent="0.2">
      <c r="A107" s="5" t="s">
        <v>149</v>
      </c>
      <c r="B107" s="5" t="str">
        <f t="shared" si="1"/>
        <v>F3-52</v>
      </c>
      <c r="C107" s="6">
        <v>14.485179622638841</v>
      </c>
      <c r="D107" s="7">
        <v>239.51802476251896</v>
      </c>
      <c r="E107" s="8">
        <v>0.12479326964880919</v>
      </c>
    </row>
    <row r="108" spans="1:5" x14ac:dyDescent="0.2">
      <c r="A108" s="5" t="s">
        <v>150</v>
      </c>
      <c r="B108" s="5" t="str">
        <f t="shared" si="1"/>
        <v>F4-52</v>
      </c>
      <c r="C108" s="6">
        <v>14.445940783331913</v>
      </c>
      <c r="D108" s="7">
        <v>237.06556263227267</v>
      </c>
      <c r="E108" s="8">
        <v>0.14492773630355749</v>
      </c>
    </row>
    <row r="109" spans="1:5" x14ac:dyDescent="0.2">
      <c r="A109" s="5" t="s">
        <v>151</v>
      </c>
      <c r="B109" s="5" t="str">
        <f t="shared" si="1"/>
        <v>F1-48</v>
      </c>
      <c r="C109" s="6">
        <v>13.569395034472938</v>
      </c>
      <c r="D109" s="7">
        <v>248.07309348138384</v>
      </c>
      <c r="E109" s="8">
        <v>0.12255515900393749</v>
      </c>
    </row>
    <row r="110" spans="1:5" x14ac:dyDescent="0.2">
      <c r="A110" s="5" t="s">
        <v>152</v>
      </c>
      <c r="B110" s="5" t="str">
        <f t="shared" si="1"/>
        <v>F2-48</v>
      </c>
      <c r="C110" s="6">
        <v>13.817981964522671</v>
      </c>
      <c r="D110" s="7">
        <v>248.74082507842834</v>
      </c>
      <c r="E110" s="8">
        <v>0.1168346818067228</v>
      </c>
    </row>
    <row r="111" spans="1:5" x14ac:dyDescent="0.2">
      <c r="A111" s="5" t="s">
        <v>153</v>
      </c>
      <c r="B111" s="5" t="str">
        <f t="shared" si="1"/>
        <v>F3-48</v>
      </c>
      <c r="C111" s="6">
        <v>13.741399244920672</v>
      </c>
      <c r="D111" s="7">
        <v>249.8373891970503</v>
      </c>
      <c r="E111" s="8">
        <v>0.1459216331602127</v>
      </c>
    </row>
    <row r="112" spans="1:5" x14ac:dyDescent="0.2">
      <c r="A112" s="5" t="s">
        <v>154</v>
      </c>
      <c r="B112" s="5" t="str">
        <f t="shared" si="1"/>
        <v>F4-48</v>
      </c>
      <c r="C112" s="6">
        <v>13.635918114559018</v>
      </c>
      <c r="D112" s="7">
        <v>250.92342462093254</v>
      </c>
      <c r="E112" s="8">
        <v>0.14376814265163029</v>
      </c>
    </row>
    <row r="113" spans="1:5" x14ac:dyDescent="0.2">
      <c r="A113" s="5" t="s">
        <v>155</v>
      </c>
      <c r="B113" s="5" t="str">
        <f t="shared" si="1"/>
        <v>F1-45</v>
      </c>
      <c r="C113" s="6">
        <v>12.966612013782999</v>
      </c>
      <c r="D113" s="7">
        <v>249.21736979897349</v>
      </c>
      <c r="E113" s="8">
        <v>0.13763801537499271</v>
      </c>
    </row>
    <row r="114" spans="1:5" x14ac:dyDescent="0.2">
      <c r="A114" s="5" t="s">
        <v>156</v>
      </c>
      <c r="B114" s="5" t="str">
        <f t="shared" si="1"/>
        <v>F2-45</v>
      </c>
      <c r="C114" s="6">
        <v>13.024943281946751</v>
      </c>
      <c r="D114" s="7">
        <v>249.57884596854538</v>
      </c>
      <c r="E114" s="8">
        <v>0.1373894666721468</v>
      </c>
    </row>
    <row r="115" spans="1:5" x14ac:dyDescent="0.2">
      <c r="A115" s="5" t="s">
        <v>157</v>
      </c>
      <c r="B115" s="5" t="str">
        <f t="shared" si="1"/>
        <v>F3-45</v>
      </c>
      <c r="C115" s="6">
        <v>12.970294429048135</v>
      </c>
      <c r="D115" s="7">
        <v>250.22138710608178</v>
      </c>
      <c r="E115" s="8">
        <v>0.1389635689375367</v>
      </c>
    </row>
    <row r="116" spans="1:5" x14ac:dyDescent="0.2">
      <c r="A116" s="5" t="s">
        <v>158</v>
      </c>
      <c r="B116" s="5" t="str">
        <f t="shared" si="1"/>
        <v>F4-45</v>
      </c>
      <c r="C116" s="6">
        <v>13.116770848998399</v>
      </c>
      <c r="D116" s="7">
        <v>252.46004013629351</v>
      </c>
      <c r="E116" s="8">
        <v>0.21110557619715753</v>
      </c>
    </row>
    <row r="117" spans="1:5" x14ac:dyDescent="0.2">
      <c r="A117" s="5" t="s">
        <v>159</v>
      </c>
      <c r="B117" s="5" t="str">
        <f t="shared" si="1"/>
        <v>F1-44</v>
      </c>
      <c r="C117" s="6">
        <v>19.14984585958593</v>
      </c>
      <c r="D117" s="7">
        <v>249.16154779304591</v>
      </c>
      <c r="E117" s="8">
        <v>0.1398748484024688</v>
      </c>
    </row>
    <row r="118" spans="1:5" x14ac:dyDescent="0.2">
      <c r="A118" s="5" t="s">
        <v>160</v>
      </c>
      <c r="B118" s="5" t="str">
        <f t="shared" si="1"/>
        <v>F2-44</v>
      </c>
      <c r="C118" s="6">
        <v>53.744562692455446</v>
      </c>
      <c r="D118" s="7">
        <v>252.83993212089996</v>
      </c>
      <c r="E118" s="8">
        <v>0.13722376623693922</v>
      </c>
    </row>
    <row r="119" spans="1:5" x14ac:dyDescent="0.2">
      <c r="A119" s="5" t="s">
        <v>161</v>
      </c>
      <c r="B119" s="5" t="str">
        <f t="shared" si="1"/>
        <v>F3-44</v>
      </c>
      <c r="C119" s="6">
        <v>16.289495765805054</v>
      </c>
      <c r="D119" s="7">
        <v>250.54300260120752</v>
      </c>
      <c r="E119" s="8">
        <v>0.11326912067286871</v>
      </c>
    </row>
    <row r="120" spans="1:5" x14ac:dyDescent="0.2">
      <c r="A120" s="5" t="s">
        <v>162</v>
      </c>
      <c r="B120" s="5" t="str">
        <f t="shared" si="1"/>
        <v>F4-44</v>
      </c>
      <c r="C120" s="6">
        <v>15.197629372884938</v>
      </c>
      <c r="D120" s="7">
        <v>251.33168362264513</v>
      </c>
      <c r="E120" s="8">
        <v>0.18061977447124519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900E-9887-B243-BF49-26E84C1A4CE3}">
  <dimension ref="A1:E25"/>
  <sheetViews>
    <sheetView workbookViewId="0">
      <selection activeCell="C2" sqref="C2"/>
    </sheetView>
  </sheetViews>
  <sheetFormatPr baseColWidth="10" defaultRowHeight="16" x14ac:dyDescent="0.2"/>
  <sheetData>
    <row r="1" spans="1:5" x14ac:dyDescent="0.2">
      <c r="A1" t="s">
        <v>9</v>
      </c>
      <c r="B1" t="s">
        <v>8</v>
      </c>
      <c r="C1" t="s">
        <v>5</v>
      </c>
      <c r="D1" t="s">
        <v>6</v>
      </c>
      <c r="E1" t="s">
        <v>7</v>
      </c>
    </row>
    <row r="2" spans="1:5" x14ac:dyDescent="0.2">
      <c r="A2">
        <v>5</v>
      </c>
      <c r="B2">
        <v>1</v>
      </c>
      <c r="C2" t="str">
        <f>_xlfn.CONCAT("F",B2,"-",A2)</f>
        <v>F1-5</v>
      </c>
    </row>
    <row r="3" spans="1:5" x14ac:dyDescent="0.2">
      <c r="A3">
        <v>11</v>
      </c>
      <c r="B3">
        <v>1</v>
      </c>
      <c r="C3" t="str">
        <f t="shared" ref="C3:C25" si="0">_xlfn.CONCAT("F",B3,"-",A3)</f>
        <v>F1-11</v>
      </c>
      <c r="D3">
        <v>3.7999999999999999E-2</v>
      </c>
      <c r="E3">
        <v>4.3999999999999997E-2</v>
      </c>
    </row>
    <row r="4" spans="1:5" x14ac:dyDescent="0.2">
      <c r="A4">
        <v>12</v>
      </c>
      <c r="B4">
        <v>1</v>
      </c>
      <c r="C4" t="str">
        <f t="shared" si="0"/>
        <v>F1-12</v>
      </c>
      <c r="D4">
        <v>4.5999999999999999E-2</v>
      </c>
      <c r="E4">
        <v>3.7999999999999999E-2</v>
      </c>
    </row>
    <row r="5" spans="1:5" x14ac:dyDescent="0.2">
      <c r="A5">
        <v>13</v>
      </c>
      <c r="B5">
        <v>1</v>
      </c>
      <c r="C5" t="str">
        <f t="shared" si="0"/>
        <v>F1-13</v>
      </c>
      <c r="D5">
        <v>3.6999999999999998E-2</v>
      </c>
      <c r="E5">
        <v>3.9E-2</v>
      </c>
    </row>
    <row r="6" spans="1:5" x14ac:dyDescent="0.2">
      <c r="A6">
        <v>17</v>
      </c>
      <c r="B6">
        <v>1</v>
      </c>
      <c r="C6" t="str">
        <f t="shared" si="0"/>
        <v>F1-17</v>
      </c>
      <c r="D6">
        <v>4.7E-2</v>
      </c>
      <c r="E6">
        <v>4.2000000000000003E-2</v>
      </c>
    </row>
    <row r="7" spans="1:5" x14ac:dyDescent="0.2">
      <c r="A7">
        <v>18</v>
      </c>
      <c r="B7">
        <v>1</v>
      </c>
      <c r="C7" t="str">
        <f t="shared" si="0"/>
        <v>F1-18</v>
      </c>
      <c r="D7">
        <v>3.9E-2</v>
      </c>
      <c r="E7">
        <v>3.5000000000000003E-2</v>
      </c>
    </row>
    <row r="8" spans="1:5" x14ac:dyDescent="0.2">
      <c r="A8">
        <v>5</v>
      </c>
      <c r="B8">
        <v>2</v>
      </c>
      <c r="C8" t="str">
        <f t="shared" si="0"/>
        <v>F2-5</v>
      </c>
    </row>
    <row r="9" spans="1:5" x14ac:dyDescent="0.2">
      <c r="A9">
        <v>11</v>
      </c>
      <c r="B9">
        <v>2</v>
      </c>
      <c r="C9" t="str">
        <f t="shared" si="0"/>
        <v>F2-11</v>
      </c>
    </row>
    <row r="10" spans="1:5" x14ac:dyDescent="0.2">
      <c r="A10">
        <v>12</v>
      </c>
      <c r="B10">
        <v>2</v>
      </c>
      <c r="C10" t="str">
        <f t="shared" si="0"/>
        <v>F2-12</v>
      </c>
      <c r="D10">
        <v>3.7999999999999999E-2</v>
      </c>
      <c r="E10">
        <v>3.4000000000000002E-2</v>
      </c>
    </row>
    <row r="11" spans="1:5" x14ac:dyDescent="0.2">
      <c r="A11">
        <v>13</v>
      </c>
      <c r="B11">
        <v>2</v>
      </c>
      <c r="C11" t="str">
        <f t="shared" si="0"/>
        <v>F2-13</v>
      </c>
      <c r="D11">
        <v>3.5000000000000003E-2</v>
      </c>
      <c r="E11">
        <v>3.2000000000000001E-2</v>
      </c>
    </row>
    <row r="12" spans="1:5" x14ac:dyDescent="0.2">
      <c r="A12">
        <v>17</v>
      </c>
      <c r="B12">
        <v>2</v>
      </c>
      <c r="C12" t="str">
        <f t="shared" si="0"/>
        <v>F2-17</v>
      </c>
      <c r="D12">
        <v>3.6999999999999998E-2</v>
      </c>
      <c r="E12">
        <v>3.5999999999999997E-2</v>
      </c>
    </row>
    <row r="13" spans="1:5" x14ac:dyDescent="0.2">
      <c r="A13">
        <v>18</v>
      </c>
      <c r="B13">
        <v>2</v>
      </c>
      <c r="C13" t="str">
        <f t="shared" si="0"/>
        <v>F2-18</v>
      </c>
      <c r="D13">
        <v>3.5000000000000003E-2</v>
      </c>
      <c r="E13">
        <v>3.5000000000000003E-2</v>
      </c>
    </row>
    <row r="14" spans="1:5" x14ac:dyDescent="0.2">
      <c r="A14">
        <v>5</v>
      </c>
      <c r="B14">
        <v>3</v>
      </c>
      <c r="C14" t="str">
        <f t="shared" si="0"/>
        <v>F3-5</v>
      </c>
    </row>
    <row r="15" spans="1:5" x14ac:dyDescent="0.2">
      <c r="A15">
        <v>11</v>
      </c>
      <c r="B15">
        <v>3</v>
      </c>
      <c r="C15" t="str">
        <f t="shared" si="0"/>
        <v>F3-11</v>
      </c>
    </row>
    <row r="16" spans="1:5" x14ac:dyDescent="0.2">
      <c r="A16">
        <v>12</v>
      </c>
      <c r="B16">
        <v>3</v>
      </c>
      <c r="C16" t="str">
        <f t="shared" si="0"/>
        <v>F3-12</v>
      </c>
    </row>
    <row r="17" spans="1:3" x14ac:dyDescent="0.2">
      <c r="A17">
        <v>13</v>
      </c>
      <c r="B17">
        <v>3</v>
      </c>
      <c r="C17" t="str">
        <f t="shared" si="0"/>
        <v>F3-13</v>
      </c>
    </row>
    <row r="18" spans="1:3" x14ac:dyDescent="0.2">
      <c r="A18">
        <v>17</v>
      </c>
      <c r="B18">
        <v>3</v>
      </c>
      <c r="C18" t="str">
        <f t="shared" si="0"/>
        <v>F3-17</v>
      </c>
    </row>
    <row r="19" spans="1:3" x14ac:dyDescent="0.2">
      <c r="A19">
        <v>18</v>
      </c>
      <c r="B19">
        <v>3</v>
      </c>
      <c r="C19" t="str">
        <f t="shared" si="0"/>
        <v>F3-18</v>
      </c>
    </row>
    <row r="20" spans="1:3" x14ac:dyDescent="0.2">
      <c r="A20">
        <v>5</v>
      </c>
      <c r="B20">
        <v>4</v>
      </c>
      <c r="C20" t="str">
        <f t="shared" si="0"/>
        <v>F4-5</v>
      </c>
    </row>
    <row r="21" spans="1:3" x14ac:dyDescent="0.2">
      <c r="A21">
        <v>11</v>
      </c>
      <c r="B21">
        <v>4</v>
      </c>
      <c r="C21" t="str">
        <f t="shared" si="0"/>
        <v>F4-11</v>
      </c>
    </row>
    <row r="22" spans="1:3" x14ac:dyDescent="0.2">
      <c r="A22">
        <v>12</v>
      </c>
      <c r="B22">
        <v>4</v>
      </c>
      <c r="C22" t="str">
        <f t="shared" si="0"/>
        <v>F4-12</v>
      </c>
    </row>
    <row r="23" spans="1:3" x14ac:dyDescent="0.2">
      <c r="A23">
        <v>13</v>
      </c>
      <c r="B23">
        <v>4</v>
      </c>
      <c r="C23" t="str">
        <f t="shared" si="0"/>
        <v>F4-13</v>
      </c>
    </row>
    <row r="24" spans="1:3" x14ac:dyDescent="0.2">
      <c r="A24">
        <v>17</v>
      </c>
      <c r="B24">
        <v>4</v>
      </c>
      <c r="C24" t="str">
        <f t="shared" si="0"/>
        <v>F4-17</v>
      </c>
    </row>
    <row r="25" spans="1:3" x14ac:dyDescent="0.2">
      <c r="A25">
        <v>18</v>
      </c>
      <c r="B25">
        <v>4</v>
      </c>
      <c r="C25" t="str">
        <f t="shared" si="0"/>
        <v>F4-18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standard_curve_plate_1</vt:lpstr>
      <vt:lpstr>standard_curve_plate 2</vt:lpstr>
      <vt:lpstr>standard_curve_plate_3</vt:lpstr>
      <vt:lpstr>standard_curve_plate 4</vt:lpstr>
      <vt:lpstr>fe_plate_1</vt:lpstr>
      <vt:lpstr>br_standard_curve</vt:lpstr>
      <vt:lpstr>sampling</vt:lpstr>
      <vt:lpstr>Sheet1</vt:lpstr>
      <vt:lpstr>data</vt:lpstr>
      <vt:lpstr>new_data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 Patricio Cantarella</dc:creator>
  <cp:lastModifiedBy>Vitor  Patricio Cantarella</cp:lastModifiedBy>
  <dcterms:created xsi:type="dcterms:W3CDTF">2025-05-15T12:50:53Z</dcterms:created>
  <dcterms:modified xsi:type="dcterms:W3CDTF">2025-09-14T13:12:07Z</dcterms:modified>
</cp:coreProperties>
</file>