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30e3d7962ef86ae/Kassel/prelim-lab-data/"/>
    </mc:Choice>
  </mc:AlternateContent>
  <xr:revisionPtr revIDLastSave="37" documentId="13_ncr:1_{BBCDF0EB-1A57-48CD-B901-19C73077262D}" xr6:coauthVersionLast="47" xr6:coauthVersionMax="47" xr10:uidLastSave="{D0E0AC08-BB04-3446-9C87-7D085818ED83}"/>
  <bookViews>
    <workbookView xWindow="-100" yWindow="2000" windowWidth="29400" windowHeight="16680" activeTab="4" xr2:uid="{41A11C29-7185-4B81-AF38-555C247F6174}"/>
  </bookViews>
  <sheets>
    <sheet name="in_between_samples" sheetId="1" r:id="rId1"/>
    <sheet name="main_samples" sheetId="2" r:id="rId2"/>
    <sheet name="tracer_test" sheetId="4" r:id="rId3"/>
    <sheet name="standards" sheetId="3" r:id="rId4"/>
    <sheet name="nitrate_nitrite" sheetId="5" r:id="rId5"/>
    <sheet name="nitrate_nitrite_Ull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2" i="1" l="1"/>
  <c r="N28" i="1"/>
  <c r="N4" i="1"/>
  <c r="L4" i="2"/>
  <c r="L56" i="2"/>
  <c r="L30" i="2"/>
  <c r="K23" i="6"/>
  <c r="K24" i="6"/>
  <c r="K22" i="6"/>
  <c r="K16" i="6"/>
  <c r="G23" i="6"/>
  <c r="G17" i="6"/>
  <c r="G18" i="6"/>
  <c r="G19" i="6"/>
  <c r="G20" i="6"/>
  <c r="G21" i="6"/>
  <c r="G22" i="6"/>
  <c r="G16" i="6"/>
  <c r="L24" i="6"/>
  <c r="L22" i="6"/>
  <c r="L16" i="6"/>
  <c r="H23" i="6"/>
  <c r="H17" i="6"/>
  <c r="H18" i="6"/>
  <c r="H19" i="6"/>
  <c r="H20" i="6"/>
  <c r="H21" i="6"/>
  <c r="H22" i="6"/>
  <c r="H16" i="6"/>
  <c r="D23" i="6"/>
  <c r="D19" i="6"/>
  <c r="D18" i="6"/>
  <c r="C23" i="6"/>
  <c r="C17" i="6"/>
  <c r="C18" i="6"/>
  <c r="C19" i="6"/>
  <c r="C20" i="6"/>
  <c r="C21" i="6"/>
  <c r="C22" i="6"/>
  <c r="C16" i="6"/>
  <c r="O9" i="6"/>
  <c r="O7" i="6"/>
  <c r="O6" i="6"/>
  <c r="O3" i="6"/>
  <c r="O1" i="6"/>
  <c r="D65" i="3" l="1"/>
  <c r="D64" i="3"/>
  <c r="D47" i="3"/>
  <c r="D46" i="3"/>
  <c r="B82" i="3"/>
  <c r="B79" i="3"/>
  <c r="B78" i="3"/>
  <c r="C65" i="3"/>
  <c r="B65" i="3"/>
  <c r="C64" i="3"/>
  <c r="B64" i="3"/>
  <c r="C47" i="3"/>
  <c r="B47" i="3"/>
  <c r="C46" i="3"/>
  <c r="B46" i="3"/>
  <c r="L4" i="4" l="1"/>
  <c r="L5" i="4"/>
  <c r="L6" i="4"/>
  <c r="L7" i="4"/>
  <c r="L14" i="4"/>
  <c r="L15" i="4"/>
  <c r="L16" i="4"/>
  <c r="L17" i="4"/>
  <c r="L18" i="4"/>
  <c r="L19" i="4"/>
  <c r="L26" i="4"/>
  <c r="L27" i="4"/>
  <c r="L28" i="4"/>
  <c r="L29" i="4"/>
  <c r="L30" i="4"/>
  <c r="L3" i="4"/>
  <c r="D29" i="3"/>
  <c r="C29" i="3"/>
  <c r="B29" i="3"/>
  <c r="E29" i="3" s="1"/>
  <c r="L8" i="4" s="1"/>
  <c r="D28" i="3"/>
  <c r="C28" i="3"/>
  <c r="B28" i="3"/>
  <c r="E28" i="3" s="1"/>
  <c r="L11" i="4" s="1"/>
  <c r="D14" i="3"/>
  <c r="C14" i="3"/>
  <c r="B14" i="3"/>
  <c r="E14" i="3" s="1"/>
  <c r="L66" i="4" s="1"/>
  <c r="D13" i="3"/>
  <c r="C13" i="3"/>
  <c r="B13" i="3"/>
  <c r="E13" i="3" s="1"/>
  <c r="L75" i="4" s="1"/>
  <c r="I92" i="4"/>
  <c r="H92" i="4"/>
  <c r="H91" i="4"/>
  <c r="I91" i="4" s="1"/>
  <c r="H90" i="4"/>
  <c r="I90" i="4" s="1"/>
  <c r="H89" i="4"/>
  <c r="I89" i="4" s="1"/>
  <c r="H88" i="4"/>
  <c r="I88" i="4" s="1"/>
  <c r="H87" i="4"/>
  <c r="I87" i="4" s="1"/>
  <c r="I86" i="4"/>
  <c r="H86" i="4"/>
  <c r="H85" i="4"/>
  <c r="I85" i="4" s="1"/>
  <c r="H84" i="4"/>
  <c r="I84" i="4" s="1"/>
  <c r="H83" i="4"/>
  <c r="I83" i="4" s="1"/>
  <c r="H82" i="4"/>
  <c r="I82" i="4" s="1"/>
  <c r="H81" i="4"/>
  <c r="I81" i="4" s="1"/>
  <c r="I80" i="4"/>
  <c r="H80" i="4"/>
  <c r="H79" i="4"/>
  <c r="I79" i="4" s="1"/>
  <c r="H78" i="4"/>
  <c r="I78" i="4" s="1"/>
  <c r="H77" i="4"/>
  <c r="I77" i="4" s="1"/>
  <c r="H76" i="4"/>
  <c r="I76" i="4" s="1"/>
  <c r="H75" i="4"/>
  <c r="I75" i="4" s="1"/>
  <c r="I74" i="4"/>
  <c r="H74" i="4"/>
  <c r="H73" i="4"/>
  <c r="I73" i="4" s="1"/>
  <c r="H72" i="4"/>
  <c r="I72" i="4" s="1"/>
  <c r="H71" i="4"/>
  <c r="I71" i="4" s="1"/>
  <c r="H70" i="4"/>
  <c r="I70" i="4" s="1"/>
  <c r="H69" i="4"/>
  <c r="I69" i="4" s="1"/>
  <c r="I68" i="4"/>
  <c r="H68" i="4"/>
  <c r="H67" i="4"/>
  <c r="I67" i="4" s="1"/>
  <c r="H66" i="4"/>
  <c r="I66" i="4" s="1"/>
  <c r="H65" i="4"/>
  <c r="I65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0" i="4"/>
  <c r="I30" i="4" s="1"/>
  <c r="H29" i="4"/>
  <c r="I29" i="4" s="1"/>
  <c r="I28" i="4"/>
  <c r="H28" i="4"/>
  <c r="H27" i="4"/>
  <c r="I27" i="4" s="1"/>
  <c r="H26" i="4"/>
  <c r="I26" i="4" s="1"/>
  <c r="H25" i="4"/>
  <c r="I25" i="4" s="1"/>
  <c r="I24" i="4"/>
  <c r="H24" i="4"/>
  <c r="H23" i="4"/>
  <c r="I23" i="4" s="1"/>
  <c r="H22" i="4"/>
  <c r="I22" i="4" s="1"/>
  <c r="H21" i="4"/>
  <c r="I21" i="4" s="1"/>
  <c r="I20" i="4"/>
  <c r="H20" i="4"/>
  <c r="H19" i="4"/>
  <c r="I19" i="4" s="1"/>
  <c r="H18" i="4"/>
  <c r="I18" i="4" s="1"/>
  <c r="H17" i="4"/>
  <c r="I17" i="4" s="1"/>
  <c r="I16" i="4"/>
  <c r="H16" i="4"/>
  <c r="H15" i="4"/>
  <c r="I15" i="4" s="1"/>
  <c r="H14" i="4"/>
  <c r="I14" i="4" s="1"/>
  <c r="H13" i="4"/>
  <c r="I13" i="4" s="1"/>
  <c r="I12" i="4"/>
  <c r="H12" i="4"/>
  <c r="H11" i="4"/>
  <c r="I11" i="4" s="1"/>
  <c r="H10" i="4"/>
  <c r="I10" i="4" s="1"/>
  <c r="H9" i="4"/>
  <c r="I9" i="4" s="1"/>
  <c r="I8" i="4"/>
  <c r="H8" i="4"/>
  <c r="H7" i="4"/>
  <c r="I7" i="4" s="1"/>
  <c r="H6" i="4"/>
  <c r="I6" i="4" s="1"/>
  <c r="H5" i="4"/>
  <c r="I5" i="4" s="1"/>
  <c r="I4" i="4"/>
  <c r="H4" i="4"/>
  <c r="H3" i="4"/>
  <c r="I3" i="4" s="1"/>
  <c r="L54" i="4" l="1"/>
  <c r="L42" i="4"/>
  <c r="L89" i="4"/>
  <c r="L77" i="4"/>
  <c r="L53" i="4"/>
  <c r="L41" i="4"/>
  <c r="L88" i="4"/>
  <c r="L76" i="4"/>
  <c r="L52" i="4"/>
  <c r="L40" i="4"/>
  <c r="L87" i="4"/>
  <c r="L51" i="4"/>
  <c r="L39" i="4"/>
  <c r="L86" i="4"/>
  <c r="L74" i="4"/>
  <c r="L34" i="4"/>
  <c r="L50" i="4"/>
  <c r="L38" i="4"/>
  <c r="L85" i="4"/>
  <c r="L73" i="4"/>
  <c r="L61" i="4"/>
  <c r="L49" i="4"/>
  <c r="L37" i="4"/>
  <c r="L84" i="4"/>
  <c r="L72" i="4"/>
  <c r="L25" i="4"/>
  <c r="L13" i="4"/>
  <c r="L60" i="4"/>
  <c r="L48" i="4"/>
  <c r="L36" i="4"/>
  <c r="L83" i="4"/>
  <c r="L71" i="4"/>
  <c r="L24" i="4"/>
  <c r="L12" i="4"/>
  <c r="L59" i="4"/>
  <c r="L47" i="4"/>
  <c r="L35" i="4"/>
  <c r="L82" i="4"/>
  <c r="L70" i="4"/>
  <c r="L23" i="4"/>
  <c r="L58" i="4"/>
  <c r="L46" i="4"/>
  <c r="L65" i="4"/>
  <c r="L81" i="4"/>
  <c r="L69" i="4"/>
  <c r="L22" i="4"/>
  <c r="L10" i="4"/>
  <c r="L57" i="4"/>
  <c r="L45" i="4"/>
  <c r="L92" i="4"/>
  <c r="L80" i="4"/>
  <c r="L68" i="4"/>
  <c r="L21" i="4"/>
  <c r="L9" i="4"/>
  <c r="L56" i="4"/>
  <c r="L44" i="4"/>
  <c r="L91" i="4"/>
  <c r="L79" i="4"/>
  <c r="L67" i="4"/>
  <c r="L20" i="4"/>
  <c r="L55" i="4"/>
  <c r="L43" i="4"/>
  <c r="L90" i="4"/>
  <c r="L78" i="4"/>
  <c r="I77" i="2"/>
  <c r="J77" i="2" s="1"/>
  <c r="E77" i="2"/>
  <c r="I76" i="2"/>
  <c r="J76" i="2" s="1"/>
  <c r="I75" i="2"/>
  <c r="J75" i="2" s="1"/>
  <c r="I74" i="2"/>
  <c r="J74" i="2" s="1"/>
  <c r="E74" i="2"/>
  <c r="I73" i="2"/>
  <c r="J73" i="2" s="1"/>
  <c r="I72" i="2"/>
  <c r="J72" i="2" s="1"/>
  <c r="I71" i="2"/>
  <c r="J71" i="2" s="1"/>
  <c r="I70" i="2"/>
  <c r="J70" i="2" s="1"/>
  <c r="I69" i="2"/>
  <c r="J69" i="2" s="1"/>
  <c r="I68" i="2"/>
  <c r="J68" i="2" s="1"/>
  <c r="I67" i="2"/>
  <c r="J67" i="2" s="1"/>
  <c r="I66" i="2"/>
  <c r="J66" i="2" s="1"/>
  <c r="E66" i="2"/>
  <c r="I65" i="2"/>
  <c r="J65" i="2" s="1"/>
  <c r="E65" i="2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1" i="2"/>
  <c r="J51" i="2" s="1"/>
  <c r="E51" i="2"/>
  <c r="I50" i="2"/>
  <c r="J50" i="2" s="1"/>
  <c r="J49" i="2"/>
  <c r="I49" i="2"/>
  <c r="I48" i="2"/>
  <c r="J48" i="2" s="1"/>
  <c r="E48" i="2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E40" i="2"/>
  <c r="I39" i="2"/>
  <c r="J39" i="2" s="1"/>
  <c r="E39" i="2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5" i="2"/>
  <c r="J25" i="2" s="1"/>
  <c r="E25" i="2"/>
  <c r="I24" i="2"/>
  <c r="J24" i="2" s="1"/>
  <c r="I23" i="2"/>
  <c r="J23" i="2" s="1"/>
  <c r="I22" i="2"/>
  <c r="J22" i="2" s="1"/>
  <c r="E22" i="2"/>
  <c r="I21" i="2"/>
  <c r="J21" i="2" s="1"/>
  <c r="I20" i="2"/>
  <c r="J20" i="2" s="1"/>
  <c r="I19" i="2"/>
  <c r="J19" i="2" s="1"/>
  <c r="J18" i="2"/>
  <c r="I18" i="2"/>
  <c r="I17" i="2"/>
  <c r="J17" i="2" s="1"/>
  <c r="I16" i="2"/>
  <c r="J16" i="2" s="1"/>
  <c r="I15" i="2"/>
  <c r="J15" i="2" s="1"/>
  <c r="I14" i="2"/>
  <c r="J14" i="2" s="1"/>
  <c r="E14" i="2"/>
  <c r="I13" i="2"/>
  <c r="J13" i="2" s="1"/>
  <c r="E13" i="2"/>
  <c r="I12" i="2"/>
  <c r="J12" i="2" s="1"/>
  <c r="I11" i="2"/>
  <c r="J11" i="2" s="1"/>
  <c r="I10" i="2"/>
  <c r="J10" i="2" s="1"/>
  <c r="I9" i="2"/>
  <c r="J9" i="2" s="1"/>
  <c r="I8" i="2"/>
  <c r="J8" i="2" s="1"/>
  <c r="J7" i="2"/>
  <c r="I7" i="2"/>
  <c r="I6" i="2"/>
  <c r="J6" i="2" s="1"/>
  <c r="I5" i="2"/>
  <c r="J5" i="2" s="1"/>
  <c r="I4" i="2"/>
  <c r="J4" i="2" s="1"/>
  <c r="I3" i="2"/>
  <c r="J3" i="2" s="1"/>
  <c r="I71" i="1" l="1"/>
  <c r="J71" i="1" s="1"/>
  <c r="E71" i="1"/>
  <c r="I70" i="1"/>
  <c r="J70" i="1" s="1"/>
  <c r="E70" i="1"/>
  <c r="I69" i="1"/>
  <c r="J69" i="1" s="1"/>
  <c r="E69" i="1"/>
  <c r="I68" i="1"/>
  <c r="J68" i="1" s="1"/>
  <c r="E68" i="1"/>
  <c r="I67" i="1"/>
  <c r="J67" i="1" s="1"/>
  <c r="E67" i="1"/>
  <c r="I66" i="1"/>
  <c r="J66" i="1" s="1"/>
  <c r="E66" i="1"/>
  <c r="I65" i="1"/>
  <c r="J65" i="1" s="1"/>
  <c r="E65" i="1"/>
  <c r="I64" i="1"/>
  <c r="J64" i="1" s="1"/>
  <c r="E64" i="1"/>
  <c r="I63" i="1"/>
  <c r="J63" i="1" s="1"/>
  <c r="E63" i="1"/>
  <c r="I62" i="1"/>
  <c r="J62" i="1" s="1"/>
  <c r="E62" i="1"/>
  <c r="I61" i="1"/>
  <c r="J61" i="1" s="1"/>
  <c r="E61" i="1"/>
  <c r="I60" i="1"/>
  <c r="J60" i="1" s="1"/>
  <c r="E60" i="1"/>
  <c r="I59" i="1"/>
  <c r="J59" i="1" s="1"/>
  <c r="I58" i="1"/>
  <c r="J58" i="1" s="1"/>
  <c r="I57" i="1"/>
  <c r="J57" i="1" s="1"/>
  <c r="E57" i="1"/>
  <c r="I56" i="1"/>
  <c r="J56" i="1" s="1"/>
  <c r="I55" i="1"/>
  <c r="J55" i="1" s="1"/>
  <c r="J54" i="1"/>
  <c r="I54" i="1"/>
  <c r="I53" i="1"/>
  <c r="J53" i="1" s="1"/>
  <c r="I52" i="1"/>
  <c r="J52" i="1" s="1"/>
  <c r="I51" i="1"/>
  <c r="J51" i="1" s="1"/>
  <c r="I47" i="1"/>
  <c r="J47" i="1" s="1"/>
  <c r="E47" i="1"/>
  <c r="I46" i="1"/>
  <c r="J46" i="1" s="1"/>
  <c r="E46" i="1"/>
  <c r="I45" i="1"/>
  <c r="J45" i="1" s="1"/>
  <c r="E45" i="1"/>
  <c r="J44" i="1"/>
  <c r="I44" i="1"/>
  <c r="E44" i="1"/>
  <c r="I43" i="1"/>
  <c r="J43" i="1" s="1"/>
  <c r="E43" i="1"/>
  <c r="I42" i="1"/>
  <c r="J42" i="1" s="1"/>
  <c r="E42" i="1"/>
  <c r="I41" i="1"/>
  <c r="J41" i="1" s="1"/>
  <c r="E41" i="1"/>
  <c r="J40" i="1"/>
  <c r="I40" i="1"/>
  <c r="E40" i="1"/>
  <c r="I39" i="1"/>
  <c r="J39" i="1" s="1"/>
  <c r="E39" i="1"/>
  <c r="I38" i="1"/>
  <c r="J38" i="1" s="1"/>
  <c r="E38" i="1"/>
  <c r="I37" i="1"/>
  <c r="J37" i="1" s="1"/>
  <c r="E37" i="1"/>
  <c r="J36" i="1"/>
  <c r="I36" i="1"/>
  <c r="E36" i="1"/>
  <c r="I35" i="1"/>
  <c r="J35" i="1" s="1"/>
  <c r="I34" i="1"/>
  <c r="J34" i="1" s="1"/>
  <c r="I33" i="1"/>
  <c r="J33" i="1" s="1"/>
  <c r="E33" i="1"/>
  <c r="I32" i="1"/>
  <c r="J32" i="1" s="1"/>
  <c r="J31" i="1"/>
  <c r="I31" i="1"/>
  <c r="I30" i="1"/>
  <c r="J30" i="1" s="1"/>
  <c r="J29" i="1"/>
  <c r="I29" i="1"/>
  <c r="I28" i="1"/>
  <c r="J28" i="1" s="1"/>
  <c r="I27" i="1"/>
  <c r="J27" i="1" s="1"/>
  <c r="I23" i="1"/>
  <c r="J23" i="1" s="1"/>
  <c r="E23" i="1"/>
  <c r="I22" i="1"/>
  <c r="E22" i="1"/>
  <c r="I21" i="1"/>
  <c r="E21" i="1"/>
  <c r="I20" i="1"/>
  <c r="J20" i="1" s="1"/>
  <c r="E20" i="1"/>
  <c r="I19" i="1"/>
  <c r="E19" i="1"/>
  <c r="I18" i="1"/>
  <c r="J18" i="1" s="1"/>
  <c r="E18" i="1"/>
  <c r="I17" i="1"/>
  <c r="E17" i="1"/>
  <c r="I16" i="1"/>
  <c r="J16" i="1" s="1"/>
  <c r="E16" i="1"/>
  <c r="I15" i="1"/>
  <c r="E15" i="1"/>
  <c r="I14" i="1"/>
  <c r="E14" i="1"/>
  <c r="I13" i="1"/>
  <c r="E13" i="1"/>
  <c r="J12" i="1"/>
  <c r="I12" i="1"/>
  <c r="E12" i="1"/>
  <c r="I11" i="1"/>
  <c r="J11" i="1" s="1"/>
  <c r="I10" i="1"/>
  <c r="J10" i="1" s="1"/>
  <c r="I9" i="1"/>
  <c r="E9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J13" i="1" l="1"/>
  <c r="J19" i="1"/>
  <c r="J14" i="1"/>
  <c r="J9" i="1"/>
  <c r="J21" i="1"/>
  <c r="J17" i="1"/>
  <c r="J22" i="1"/>
  <c r="J15" i="1"/>
</calcChain>
</file>

<file path=xl/sharedStrings.xml><?xml version="1.0" encoding="utf-8"?>
<sst xmlns="http://schemas.openxmlformats.org/spreadsheetml/2006/main" count="720" uniqueCount="126">
  <si>
    <t>t</t>
  </si>
  <si>
    <t>Day</t>
  </si>
  <si>
    <t>Start time</t>
  </si>
  <si>
    <t>End time</t>
  </si>
  <si>
    <t>Hours sampled</t>
  </si>
  <si>
    <t>Time point</t>
  </si>
  <si>
    <t>Dry Vial (g)</t>
  </si>
  <si>
    <t>Wet Vial (g)</t>
  </si>
  <si>
    <t>pH</t>
  </si>
  <si>
    <t>EC (µS/cm)</t>
  </si>
  <si>
    <t>t0-1</t>
  </si>
  <si>
    <t>22./23.01.24</t>
  </si>
  <si>
    <t>t1-2</t>
  </si>
  <si>
    <t>t2-3</t>
  </si>
  <si>
    <t>t3-4</t>
  </si>
  <si>
    <t>23./24.01.24</t>
  </si>
  <si>
    <t>t4-5</t>
  </si>
  <si>
    <t>t5-6</t>
  </si>
  <si>
    <t>t6-7</t>
  </si>
  <si>
    <t>24./25.01.24</t>
  </si>
  <si>
    <t>t7-8</t>
  </si>
  <si>
    <t>t8-9</t>
  </si>
  <si>
    <t>t9-10</t>
  </si>
  <si>
    <t>25./26.01.24</t>
  </si>
  <si>
    <t>t10-11</t>
  </si>
  <si>
    <t>t11-12</t>
  </si>
  <si>
    <t>t12-13</t>
  </si>
  <si>
    <t>26./27.01.24</t>
  </si>
  <si>
    <t>t13-14</t>
  </si>
  <si>
    <t>t14-15</t>
  </si>
  <si>
    <t>t15-16</t>
  </si>
  <si>
    <t>27./28.01.24</t>
  </si>
  <si>
    <t>t16-17</t>
  </si>
  <si>
    <t>t17-18</t>
  </si>
  <si>
    <t>t18-19</t>
  </si>
  <si>
    <t>28./29.01.24</t>
  </si>
  <si>
    <t>t19-20</t>
  </si>
  <si>
    <t>t20-21</t>
  </si>
  <si>
    <t>14-15m</t>
  </si>
  <si>
    <t>23-24m</t>
  </si>
  <si>
    <t>27-28m</t>
  </si>
  <si>
    <t>Q (µL/min)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</si>
  <si>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</si>
  <si>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</si>
  <si>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</si>
  <si>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</si>
  <si>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</si>
  <si>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</si>
  <si>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</si>
  <si>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</si>
  <si>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</si>
  <si>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</si>
  <si>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</si>
  <si>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</si>
  <si>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</si>
  <si>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</si>
  <si>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</si>
  <si>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</si>
  <si>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</si>
  <si>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</si>
  <si>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</si>
  <si>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</si>
  <si>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</si>
  <si>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</si>
  <si>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</si>
  <si>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Volume (mL)</t>
  </si>
  <si>
    <t>min sampled</t>
  </si>
  <si>
    <t>time point [h]</t>
  </si>
  <si>
    <t>fluorescence</t>
  </si>
  <si>
    <t>c (uranin)</t>
  </si>
  <si>
    <t>-</t>
  </si>
  <si>
    <t>t23</t>
  </si>
  <si>
    <t>t24</t>
  </si>
  <si>
    <t>t25</t>
  </si>
  <si>
    <t>t26</t>
  </si>
  <si>
    <t>t27</t>
  </si>
  <si>
    <t>Row</t>
  </si>
  <si>
    <t>A</t>
  </si>
  <si>
    <t>B</t>
  </si>
  <si>
    <t>C</t>
  </si>
  <si>
    <t>C (Uranin) [mg/L]</t>
  </si>
  <si>
    <t>Abs.</t>
  </si>
  <si>
    <t>mean</t>
  </si>
  <si>
    <t>Equation:</t>
  </si>
  <si>
    <t>y=4E+08x+3E+06</t>
  </si>
  <si>
    <t>R^2</t>
  </si>
  <si>
    <t>slope</t>
  </si>
  <si>
    <t>intercept</t>
  </si>
  <si>
    <t>standards fluorescine (23-24m + 27-28m)</t>
  </si>
  <si>
    <t>standards fluorescine (14-15m)</t>
  </si>
  <si>
    <t>y=3E+08x+2E+06</t>
  </si>
  <si>
    <t>y=3E+08x+3E+06</t>
  </si>
  <si>
    <t>C (NO3)</t>
  </si>
  <si>
    <t>C (NO2)</t>
  </si>
  <si>
    <t>Nitrite Standards</t>
  </si>
  <si>
    <t>C (NO2) (µM)</t>
  </si>
  <si>
    <t>y=0.0137x+0.1062</t>
  </si>
  <si>
    <t>y=0.0137x+0.1091</t>
  </si>
  <si>
    <t>y=0.0136x+0.2115</t>
  </si>
  <si>
    <t>y=0.0137x+0.2011</t>
  </si>
  <si>
    <t>Nitrate Standards (&lt;40µM)</t>
  </si>
  <si>
    <t>0-40µM</t>
  </si>
  <si>
    <t>y = 0.013x + 0.1936</t>
  </si>
  <si>
    <t>Dilutionrate</t>
  </si>
  <si>
    <t>40/1600</t>
  </si>
  <si>
    <t>factor</t>
  </si>
  <si>
    <t>Nitrate Standards for dilution (&gt;40µM)</t>
  </si>
  <si>
    <t>sample</t>
  </si>
  <si>
    <t>NO3-N</t>
  </si>
  <si>
    <t>NO2-N</t>
  </si>
  <si>
    <t>mg/L</t>
  </si>
  <si>
    <t>&lt; 0,02</t>
  </si>
  <si>
    <t>NO3</t>
  </si>
  <si>
    <t>NO2</t>
  </si>
  <si>
    <t>µM</t>
  </si>
  <si>
    <t>&lt; 1.426</t>
  </si>
  <si>
    <t>Umrechnungsfaktor NO3-  =&gt;  NO3-N</t>
  </si>
  <si>
    <t>Umrechnungsfaktor NO3-N  =&gt; NO3-</t>
  </si>
  <si>
    <t>Umrechnungsfaktor NO2-  =&gt;  NO2-N</t>
  </si>
  <si>
    <t>Umrechnungsfaktor NO2-N  =&gt;  NO2-</t>
  </si>
  <si>
    <t>Umrechnung µM/L in mg/L NO3-</t>
  </si>
  <si>
    <t>Umrechnung µM/L in mg/L NO2-</t>
  </si>
  <si>
    <t>Hintergrundkonzentration NO3- [µM]</t>
  </si>
  <si>
    <t>&lt; 0.02</t>
  </si>
  <si>
    <t>mean Q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</si>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</sst>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"/>
  </numFmts>
  <fonts count="1" x14ac:knownFonts="1">
    <font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5" borderId="1" xfId="0" applyFill="1" applyBorder="1"/>
    <xf numFmtId="164" fontId="0" fillId="5" borderId="1" xfId="0" applyNumberFormat="1" applyFill="1" applyBorder="1"/>
    <xf numFmtId="164" fontId="0" fillId="6" borderId="1" xfId="0" applyNumberFormat="1" applyFill="1" applyBorder="1"/>
    <xf numFmtId="0" fontId="0" fillId="6" borderId="1" xfId="0" applyFill="1" applyBorder="1"/>
    <xf numFmtId="0" fontId="0" fillId="3" borderId="4" xfId="0" applyFill="1" applyBorder="1"/>
    <xf numFmtId="0" fontId="0" fillId="5" borderId="3" xfId="0" applyFill="1" applyBorder="1"/>
    <xf numFmtId="164" fontId="0" fillId="6" borderId="3" xfId="0" applyNumberFormat="1" applyFill="1" applyBorder="1"/>
    <xf numFmtId="164" fontId="0" fillId="5" borderId="3" xfId="0" applyNumberFormat="1" applyFill="1" applyBorder="1"/>
    <xf numFmtId="0" fontId="0" fillId="6" borderId="3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5" borderId="8" xfId="0" applyFill="1" applyBorder="1"/>
    <xf numFmtId="14" fontId="0" fillId="5" borderId="9" xfId="0" applyNumberFormat="1" applyFill="1" applyBorder="1"/>
    <xf numFmtId="0" fontId="0" fillId="5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5" borderId="13" xfId="0" applyFill="1" applyBorder="1"/>
    <xf numFmtId="0" fontId="0" fillId="5" borderId="14" xfId="0" applyFill="1" applyBorder="1"/>
    <xf numFmtId="14" fontId="0" fillId="5" borderId="15" xfId="0" applyNumberFormat="1" applyFill="1" applyBorder="1"/>
    <xf numFmtId="164" fontId="0" fillId="6" borderId="16" xfId="0" applyNumberFormat="1" applyFill="1" applyBorder="1"/>
    <xf numFmtId="164" fontId="0" fillId="5" borderId="16" xfId="0" applyNumberFormat="1" applyFill="1" applyBorder="1"/>
    <xf numFmtId="0" fontId="0" fillId="6" borderId="16" xfId="0" applyFill="1" applyBorder="1"/>
    <xf numFmtId="0" fontId="0" fillId="5" borderId="16" xfId="0" applyFill="1" applyBorder="1"/>
    <xf numFmtId="0" fontId="0" fillId="5" borderId="17" xfId="0" applyFill="1" applyBorder="1"/>
    <xf numFmtId="0" fontId="0" fillId="2" borderId="4" xfId="0" applyFill="1" applyBorder="1"/>
    <xf numFmtId="0" fontId="0" fillId="7" borderId="18" xfId="0" applyFill="1" applyBorder="1"/>
    <xf numFmtId="0" fontId="0" fillId="7" borderId="2" xfId="0" applyFill="1" applyBorder="1"/>
    <xf numFmtId="0" fontId="0" fillId="7" borderId="19" xfId="0" applyFill="1" applyBorder="1"/>
    <xf numFmtId="0" fontId="0" fillId="4" borderId="4" xfId="0" applyFill="1" applyBorder="1"/>
    <xf numFmtId="0" fontId="0" fillId="5" borderId="20" xfId="0" applyFill="1" applyBorder="1"/>
    <xf numFmtId="14" fontId="0" fillId="5" borderId="8" xfId="0" applyNumberFormat="1" applyFill="1" applyBorder="1"/>
    <xf numFmtId="0" fontId="0" fillId="0" borderId="0" xfId="0" applyAlignment="1">
      <alignment horizontal="right" wrapText="1"/>
    </xf>
    <xf numFmtId="0" fontId="0" fillId="8" borderId="0" xfId="0" applyFill="1"/>
    <xf numFmtId="20" fontId="0" fillId="6" borderId="1" xfId="0" applyNumberFormat="1" applyFill="1" applyBorder="1"/>
    <xf numFmtId="0" fontId="0" fillId="6" borderId="1" xfId="0" applyFill="1" applyBorder="1" applyAlignment="1">
      <alignment horizontal="right" wrapText="1"/>
    </xf>
    <xf numFmtId="20" fontId="0" fillId="5" borderId="21" xfId="0" applyNumberFormat="1" applyFill="1" applyBorder="1"/>
    <xf numFmtId="20" fontId="0" fillId="6" borderId="22" xfId="0" applyNumberFormat="1" applyFill="1" applyBorder="1"/>
    <xf numFmtId="0" fontId="0" fillId="5" borderId="22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right" wrapText="1"/>
    </xf>
    <xf numFmtId="0" fontId="0" fillId="5" borderId="23" xfId="0" applyFill="1" applyBorder="1"/>
    <xf numFmtId="20" fontId="0" fillId="5" borderId="24" xfId="0" applyNumberFormat="1" applyFill="1" applyBorder="1"/>
    <xf numFmtId="20" fontId="0" fillId="5" borderId="25" xfId="0" applyNumberFormat="1" applyFill="1" applyBorder="1"/>
    <xf numFmtId="20" fontId="0" fillId="6" borderId="16" xfId="0" applyNumberFormat="1" applyFill="1" applyBorder="1"/>
    <xf numFmtId="0" fontId="0" fillId="6" borderId="16" xfId="0" applyFill="1" applyBorder="1" applyAlignment="1">
      <alignment horizontal="right" wrapText="1"/>
    </xf>
    <xf numFmtId="164" fontId="0" fillId="5" borderId="21" xfId="0" applyNumberFormat="1" applyFill="1" applyBorder="1"/>
    <xf numFmtId="164" fontId="0" fillId="6" borderId="22" xfId="0" applyNumberFormat="1" applyFill="1" applyBorder="1"/>
    <xf numFmtId="164" fontId="0" fillId="5" borderId="24" xfId="0" applyNumberFormat="1" applyFill="1" applyBorder="1"/>
    <xf numFmtId="164" fontId="0" fillId="5" borderId="25" xfId="0" applyNumberFormat="1" applyFill="1" applyBorder="1"/>
    <xf numFmtId="0" fontId="0" fillId="7" borderId="26" xfId="0" applyFill="1" applyBorder="1"/>
    <xf numFmtId="0" fontId="0" fillId="7" borderId="27" xfId="0" applyFill="1" applyBorder="1"/>
    <xf numFmtId="0" fontId="0" fillId="5" borderId="21" xfId="0" applyFill="1" applyBorder="1"/>
    <xf numFmtId="0" fontId="0" fillId="5" borderId="24" xfId="0" applyFill="1" applyBorder="1"/>
    <xf numFmtId="0" fontId="0" fillId="5" borderId="25" xfId="0" applyFill="1" applyBorder="1"/>
    <xf numFmtId="0" fontId="0" fillId="2" borderId="24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9" borderId="24" xfId="0" applyFill="1" applyBorder="1"/>
    <xf numFmtId="0" fontId="0" fillId="10" borderId="1" xfId="0" applyFill="1" applyBorder="1"/>
    <xf numFmtId="0" fontId="0" fillId="9" borderId="1" xfId="0" applyFill="1" applyBorder="1"/>
    <xf numFmtId="165" fontId="0" fillId="10" borderId="14" xfId="0" applyNumberFormat="1" applyFill="1" applyBorder="1" applyAlignment="1">
      <alignment horizontal="right"/>
    </xf>
    <xf numFmtId="0" fontId="0" fillId="10" borderId="14" xfId="0" applyFill="1" applyBorder="1"/>
    <xf numFmtId="166" fontId="0" fillId="9" borderId="1" xfId="0" applyNumberFormat="1" applyFill="1" applyBorder="1"/>
    <xf numFmtId="0" fontId="0" fillId="11" borderId="1" xfId="0" applyFill="1" applyBorder="1"/>
    <xf numFmtId="0" fontId="0" fillId="11" borderId="14" xfId="0" applyFill="1" applyBorder="1"/>
    <xf numFmtId="165" fontId="0" fillId="10" borderId="14" xfId="0" applyNumberFormat="1" applyFill="1" applyBorder="1"/>
    <xf numFmtId="165" fontId="0" fillId="11" borderId="14" xfId="0" applyNumberFormat="1" applyFill="1" applyBorder="1" applyAlignment="1">
      <alignment horizontal="right"/>
    </xf>
    <xf numFmtId="165" fontId="0" fillId="11" borderId="14" xfId="0" applyNumberFormat="1" applyFill="1" applyBorder="1"/>
    <xf numFmtId="0" fontId="0" fillId="9" borderId="25" xfId="0" applyFill="1" applyBorder="1"/>
    <xf numFmtId="0" fontId="0" fillId="10" borderId="16" xfId="0" applyFill="1" applyBorder="1"/>
    <xf numFmtId="0" fontId="0" fillId="9" borderId="16" xfId="0" applyFill="1" applyBorder="1"/>
    <xf numFmtId="165" fontId="0" fillId="10" borderId="17" xfId="0" applyNumberFormat="1" applyFill="1" applyBorder="1" applyAlignment="1">
      <alignment horizontal="right"/>
    </xf>
    <xf numFmtId="165" fontId="0" fillId="10" borderId="17" xfId="0" applyNumberFormat="1" applyFill="1" applyBorder="1"/>
    <xf numFmtId="0" fontId="0" fillId="9" borderId="21" xfId="0" applyFill="1" applyBorder="1"/>
    <xf numFmtId="0" fontId="0" fillId="9" borderId="23" xfId="0" applyFill="1" applyBorder="1"/>
    <xf numFmtId="0" fontId="0" fillId="9" borderId="14" xfId="0" applyFill="1" applyBorder="1"/>
    <xf numFmtId="0" fontId="0" fillId="9" borderId="17" xfId="0" applyFill="1" applyBorder="1"/>
    <xf numFmtId="0" fontId="0" fillId="9" borderId="5" xfId="0" applyFill="1" applyBorder="1"/>
    <xf numFmtId="0" fontId="0" fillId="9" borderId="7" xfId="0" applyFill="1" applyBorder="1"/>
    <xf numFmtId="0" fontId="0" fillId="3" borderId="24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4" borderId="24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0" fillId="9" borderId="28" xfId="0" applyFill="1" applyBorder="1"/>
    <xf numFmtId="0" fontId="0" fillId="10" borderId="3" xfId="0" applyFill="1" applyBorder="1"/>
    <xf numFmtId="0" fontId="0" fillId="9" borderId="3" xfId="0" applyFill="1" applyBorder="1"/>
    <xf numFmtId="165" fontId="0" fillId="10" borderId="13" xfId="0" applyNumberFormat="1" applyFill="1" applyBorder="1" applyAlignment="1">
      <alignment horizontal="right"/>
    </xf>
    <xf numFmtId="0" fontId="0" fillId="3" borderId="21" xfId="0" applyFill="1" applyBorder="1"/>
    <xf numFmtId="0" fontId="0" fillId="3" borderId="22" xfId="0" applyFill="1" applyBorder="1"/>
    <xf numFmtId="0" fontId="0" fillId="3" borderId="22" xfId="0" applyFill="1" applyBorder="1" applyAlignment="1">
      <alignment horizontal="right"/>
    </xf>
    <xf numFmtId="0" fontId="0" fillId="3" borderId="23" xfId="0" applyFill="1" applyBorder="1" applyAlignment="1">
      <alignment horizontal="right"/>
    </xf>
    <xf numFmtId="0" fontId="0" fillId="3" borderId="25" xfId="0" applyFill="1" applyBorder="1"/>
    <xf numFmtId="0" fontId="0" fillId="3" borderId="16" xfId="0" applyFill="1" applyBorder="1"/>
    <xf numFmtId="0" fontId="0" fillId="3" borderId="16" xfId="0" applyFill="1" applyBorder="1" applyAlignment="1">
      <alignment horizontal="right"/>
    </xf>
    <xf numFmtId="0" fontId="0" fillId="3" borderId="17" xfId="0" applyFill="1" applyBorder="1" applyAlignment="1">
      <alignment horizontal="right"/>
    </xf>
    <xf numFmtId="0" fontId="0" fillId="10" borderId="13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2" xfId="0" applyFill="1" applyBorder="1" applyAlignment="1">
      <alignment horizontal="right"/>
    </xf>
    <xf numFmtId="0" fontId="0" fillId="2" borderId="23" xfId="0" applyFill="1" applyBorder="1" applyAlignment="1">
      <alignment horizontal="right"/>
    </xf>
    <xf numFmtId="0" fontId="0" fillId="2" borderId="25" xfId="0" applyFill="1" applyBorder="1"/>
    <xf numFmtId="0" fontId="0" fillId="2" borderId="16" xfId="0" applyFill="1" applyBorder="1"/>
    <xf numFmtId="0" fontId="0" fillId="2" borderId="1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166" fontId="0" fillId="9" borderId="3" xfId="0" applyNumberFormat="1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2" xfId="0" applyFill="1" applyBorder="1" applyAlignment="1">
      <alignment horizontal="right"/>
    </xf>
    <xf numFmtId="0" fontId="0" fillId="4" borderId="23" xfId="0" applyFill="1" applyBorder="1" applyAlignment="1">
      <alignment horizontal="right"/>
    </xf>
    <xf numFmtId="0" fontId="0" fillId="4" borderId="25" xfId="0" applyFill="1" applyBorder="1"/>
    <xf numFmtId="0" fontId="0" fillId="4" borderId="16" xfId="0" applyFill="1" applyBorder="1"/>
    <xf numFmtId="0" fontId="0" fillId="4" borderId="16" xfId="0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in_between_samples!$A$1</c:f>
              <c:strCache>
                <c:ptCount val="1"/>
                <c:pt idx="0">
                  <c:v>14-15m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in_between_samples!$F$3:$F$23</c:f>
              <c:numCache>
                <c:formatCode>General</c:formatCode>
                <c:ptCount val="21"/>
                <c:pt idx="0">
                  <c:v>6.625</c:v>
                </c:pt>
                <c:pt idx="1">
                  <c:v>17.125</c:v>
                </c:pt>
                <c:pt idx="2">
                  <c:v>25.125</c:v>
                </c:pt>
                <c:pt idx="3">
                  <c:v>33.125</c:v>
                </c:pt>
                <c:pt idx="4">
                  <c:v>41.125</c:v>
                </c:pt>
                <c:pt idx="5">
                  <c:v>49.125</c:v>
                </c:pt>
                <c:pt idx="6">
                  <c:v>57.16666</c:v>
                </c:pt>
                <c:pt idx="7">
                  <c:v>65.125</c:v>
                </c:pt>
                <c:pt idx="8">
                  <c:v>73.125</c:v>
                </c:pt>
                <c:pt idx="9">
                  <c:v>81.224999999999994</c:v>
                </c:pt>
                <c:pt idx="10">
                  <c:v>89.208330000000004</c:v>
                </c:pt>
                <c:pt idx="11">
                  <c:v>97.208330000000004</c:v>
                </c:pt>
                <c:pt idx="12">
                  <c:v>105.20833</c:v>
                </c:pt>
                <c:pt idx="13">
                  <c:v>113.20833</c:v>
                </c:pt>
                <c:pt idx="14">
                  <c:v>121.20833</c:v>
                </c:pt>
                <c:pt idx="15">
                  <c:v>129.20832999999999</c:v>
                </c:pt>
                <c:pt idx="16">
                  <c:v>137.20832999999999</c:v>
                </c:pt>
                <c:pt idx="17">
                  <c:v>145.20832999999999</c:v>
                </c:pt>
                <c:pt idx="18">
                  <c:v>153.20832999999999</c:v>
                </c:pt>
                <c:pt idx="19">
                  <c:v>161.24166</c:v>
                </c:pt>
                <c:pt idx="20">
                  <c:v>172.91666000000001</c:v>
                </c:pt>
              </c:numCache>
            </c:numRef>
          </c:xVal>
          <c:yVal>
            <c:numRef>
              <c:f>in_between_samples!$K$3:$K$23</c:f>
              <c:numCache>
                <c:formatCode>General</c:formatCode>
                <c:ptCount val="21"/>
                <c:pt idx="0">
                  <c:v>3.35</c:v>
                </c:pt>
                <c:pt idx="1">
                  <c:v>3.18</c:v>
                </c:pt>
                <c:pt idx="2">
                  <c:v>3.14</c:v>
                </c:pt>
                <c:pt idx="3">
                  <c:v>3.53</c:v>
                </c:pt>
                <c:pt idx="4">
                  <c:v>3.41</c:v>
                </c:pt>
                <c:pt idx="5">
                  <c:v>3.29</c:v>
                </c:pt>
                <c:pt idx="6">
                  <c:v>3.4</c:v>
                </c:pt>
                <c:pt idx="7">
                  <c:v>3.51</c:v>
                </c:pt>
                <c:pt idx="8">
                  <c:v>3.43</c:v>
                </c:pt>
                <c:pt idx="9">
                  <c:v>3.72</c:v>
                </c:pt>
                <c:pt idx="10">
                  <c:v>3.51</c:v>
                </c:pt>
                <c:pt idx="11">
                  <c:v>3.45</c:v>
                </c:pt>
                <c:pt idx="12">
                  <c:v>3.94</c:v>
                </c:pt>
                <c:pt idx="13">
                  <c:v>3.61</c:v>
                </c:pt>
                <c:pt idx="14">
                  <c:v>3.81</c:v>
                </c:pt>
                <c:pt idx="15">
                  <c:v>3.75</c:v>
                </c:pt>
                <c:pt idx="16">
                  <c:v>4.05</c:v>
                </c:pt>
                <c:pt idx="17">
                  <c:v>4.25</c:v>
                </c:pt>
                <c:pt idx="18">
                  <c:v>3.74</c:v>
                </c:pt>
                <c:pt idx="19">
                  <c:v>3.91</c:v>
                </c:pt>
                <c:pt idx="20">
                  <c:v>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44-4396-AE6F-265A59E2A425}"/>
            </c:ext>
          </c:extLst>
        </c:ser>
        <c:ser>
          <c:idx val="1"/>
          <c:order val="1"/>
          <c:tx>
            <c:strRef>
              <c:f>in_between_samples!$A$25</c:f>
              <c:strCache>
                <c:ptCount val="1"/>
                <c:pt idx="0">
                  <c:v>23-24m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in_between_samples!$F$27:$F$47</c:f>
              <c:numCache>
                <c:formatCode>General</c:formatCode>
                <c:ptCount val="21"/>
                <c:pt idx="0">
                  <c:v>6.625</c:v>
                </c:pt>
                <c:pt idx="1">
                  <c:v>17.125</c:v>
                </c:pt>
                <c:pt idx="2">
                  <c:v>25.125</c:v>
                </c:pt>
                <c:pt idx="3">
                  <c:v>33.125</c:v>
                </c:pt>
                <c:pt idx="4">
                  <c:v>41.125</c:v>
                </c:pt>
                <c:pt idx="5">
                  <c:v>49.125</c:v>
                </c:pt>
                <c:pt idx="6">
                  <c:v>57.16666</c:v>
                </c:pt>
                <c:pt idx="7">
                  <c:v>65.125</c:v>
                </c:pt>
                <c:pt idx="8">
                  <c:v>73.125</c:v>
                </c:pt>
                <c:pt idx="9">
                  <c:v>81.224999999999994</c:v>
                </c:pt>
                <c:pt idx="10">
                  <c:v>89.208330000000004</c:v>
                </c:pt>
                <c:pt idx="11">
                  <c:v>97.208330000000004</c:v>
                </c:pt>
                <c:pt idx="12">
                  <c:v>105.20833</c:v>
                </c:pt>
                <c:pt idx="13">
                  <c:v>113.20833</c:v>
                </c:pt>
                <c:pt idx="14">
                  <c:v>121.20833</c:v>
                </c:pt>
                <c:pt idx="15">
                  <c:v>129.20832999999999</c:v>
                </c:pt>
                <c:pt idx="16">
                  <c:v>137.20832999999999</c:v>
                </c:pt>
                <c:pt idx="17">
                  <c:v>145.20832999999999</c:v>
                </c:pt>
                <c:pt idx="18">
                  <c:v>153.20832999999999</c:v>
                </c:pt>
                <c:pt idx="19">
                  <c:v>161.24166</c:v>
                </c:pt>
                <c:pt idx="20">
                  <c:v>172.91666000000001</c:v>
                </c:pt>
              </c:numCache>
            </c:numRef>
          </c:xVal>
          <c:yVal>
            <c:numRef>
              <c:f>in_between_samples!$K$27:$K$47</c:f>
              <c:numCache>
                <c:formatCode>General</c:formatCode>
                <c:ptCount val="21"/>
                <c:pt idx="0">
                  <c:v>7.48</c:v>
                </c:pt>
                <c:pt idx="1">
                  <c:v>7.43</c:v>
                </c:pt>
                <c:pt idx="2">
                  <c:v>7.57</c:v>
                </c:pt>
                <c:pt idx="3">
                  <c:v>7.72</c:v>
                </c:pt>
                <c:pt idx="4">
                  <c:v>7.71</c:v>
                </c:pt>
                <c:pt idx="5">
                  <c:v>7.69</c:v>
                </c:pt>
                <c:pt idx="6">
                  <c:v>7.7</c:v>
                </c:pt>
                <c:pt idx="7">
                  <c:v>7.75</c:v>
                </c:pt>
                <c:pt idx="8">
                  <c:v>7.76</c:v>
                </c:pt>
                <c:pt idx="9">
                  <c:v>7.86</c:v>
                </c:pt>
                <c:pt idx="10">
                  <c:v>7.87</c:v>
                </c:pt>
                <c:pt idx="11">
                  <c:v>7.86</c:v>
                </c:pt>
                <c:pt idx="12">
                  <c:v>7.92</c:v>
                </c:pt>
                <c:pt idx="13">
                  <c:v>7.83</c:v>
                </c:pt>
                <c:pt idx="14">
                  <c:v>7.84</c:v>
                </c:pt>
                <c:pt idx="15">
                  <c:v>7.9</c:v>
                </c:pt>
                <c:pt idx="16">
                  <c:v>8.01</c:v>
                </c:pt>
                <c:pt idx="17">
                  <c:v>7.88</c:v>
                </c:pt>
                <c:pt idx="18">
                  <c:v>7.94</c:v>
                </c:pt>
                <c:pt idx="19">
                  <c:v>7.85</c:v>
                </c:pt>
                <c:pt idx="20">
                  <c:v>7.93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44-4396-AE6F-265A59E2A425}"/>
            </c:ext>
          </c:extLst>
        </c:ser>
        <c:ser>
          <c:idx val="2"/>
          <c:order val="2"/>
          <c:tx>
            <c:strRef>
              <c:f>in_between_samples!$A$49</c:f>
              <c:strCache>
                <c:ptCount val="1"/>
                <c:pt idx="0">
                  <c:v>27-28m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in_between_samples!$F$51:$F$71</c:f>
              <c:numCache>
                <c:formatCode>General</c:formatCode>
                <c:ptCount val="21"/>
                <c:pt idx="0">
                  <c:v>6.625</c:v>
                </c:pt>
                <c:pt idx="1">
                  <c:v>17.125</c:v>
                </c:pt>
                <c:pt idx="2">
                  <c:v>25.125</c:v>
                </c:pt>
                <c:pt idx="3">
                  <c:v>33.125</c:v>
                </c:pt>
                <c:pt idx="4">
                  <c:v>41.125</c:v>
                </c:pt>
                <c:pt idx="5">
                  <c:v>49.125</c:v>
                </c:pt>
                <c:pt idx="6">
                  <c:v>57.16666</c:v>
                </c:pt>
                <c:pt idx="7">
                  <c:v>65.125</c:v>
                </c:pt>
                <c:pt idx="8">
                  <c:v>73.125</c:v>
                </c:pt>
                <c:pt idx="9">
                  <c:v>81.224999999999994</c:v>
                </c:pt>
                <c:pt idx="10">
                  <c:v>89.208330000000004</c:v>
                </c:pt>
                <c:pt idx="11">
                  <c:v>97.208330000000004</c:v>
                </c:pt>
                <c:pt idx="12">
                  <c:v>105.20833</c:v>
                </c:pt>
                <c:pt idx="13">
                  <c:v>113.20833</c:v>
                </c:pt>
                <c:pt idx="14">
                  <c:v>121.20833</c:v>
                </c:pt>
                <c:pt idx="15">
                  <c:v>129.20832999999999</c:v>
                </c:pt>
                <c:pt idx="16">
                  <c:v>137.20832999999999</c:v>
                </c:pt>
                <c:pt idx="17">
                  <c:v>145.20832999999999</c:v>
                </c:pt>
                <c:pt idx="18">
                  <c:v>153.20832999999999</c:v>
                </c:pt>
                <c:pt idx="19">
                  <c:v>161.24166</c:v>
                </c:pt>
                <c:pt idx="20">
                  <c:v>172.91666000000001</c:v>
                </c:pt>
              </c:numCache>
            </c:numRef>
          </c:xVal>
          <c:yVal>
            <c:numRef>
              <c:f>in_between_samples!$K$51:$K$71</c:f>
              <c:numCache>
                <c:formatCode>General</c:formatCode>
                <c:ptCount val="21"/>
                <c:pt idx="0">
                  <c:v>7.58</c:v>
                </c:pt>
                <c:pt idx="1">
                  <c:v>7.66</c:v>
                </c:pt>
                <c:pt idx="2">
                  <c:v>7.84</c:v>
                </c:pt>
                <c:pt idx="3">
                  <c:v>7.81</c:v>
                </c:pt>
                <c:pt idx="4">
                  <c:v>7.87</c:v>
                </c:pt>
                <c:pt idx="5">
                  <c:v>7.75</c:v>
                </c:pt>
                <c:pt idx="6">
                  <c:v>7.83</c:v>
                </c:pt>
                <c:pt idx="7">
                  <c:v>7.78</c:v>
                </c:pt>
                <c:pt idx="8">
                  <c:v>7.84</c:v>
                </c:pt>
                <c:pt idx="9">
                  <c:v>7.92</c:v>
                </c:pt>
                <c:pt idx="10">
                  <c:v>7.88</c:v>
                </c:pt>
                <c:pt idx="11">
                  <c:v>7.91</c:v>
                </c:pt>
                <c:pt idx="12">
                  <c:v>7.97</c:v>
                </c:pt>
                <c:pt idx="13">
                  <c:v>7.85</c:v>
                </c:pt>
                <c:pt idx="14">
                  <c:v>7.85</c:v>
                </c:pt>
                <c:pt idx="15">
                  <c:v>7.9</c:v>
                </c:pt>
                <c:pt idx="16">
                  <c:v>8.02</c:v>
                </c:pt>
                <c:pt idx="17">
                  <c:v>8.0399999999999991</c:v>
                </c:pt>
                <c:pt idx="18">
                  <c:v>7.91</c:v>
                </c:pt>
                <c:pt idx="19">
                  <c:v>7.95</c:v>
                </c:pt>
                <c:pt idx="20">
                  <c:v>8.0500000000000007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44-4396-AE6F-265A59E2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20128"/>
        <c:axId val="650151087"/>
      </c:scatterChart>
      <c:valAx>
        <c:axId val="16342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</a:t>
                </a:r>
                <a:r>
                  <a:rPr lang="de-DE" baseline="0"/>
                  <a:t> [h]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0151087"/>
        <c:crosses val="autoZero"/>
        <c:crossBetween val="midCat"/>
      </c:valAx>
      <c:valAx>
        <c:axId val="65015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342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Nitrate standards (&lt;40µM), 0-100µM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standards!$B$50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standards!$A$52:$A$60</c:f>
              <c:numCache>
                <c:formatCode>General</c:formatCode>
                <c:ptCount val="9"/>
                <c:pt idx="0">
                  <c:v>100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</c:numCache>
            </c:numRef>
          </c:xVal>
          <c:yVal>
            <c:numRef>
              <c:f>standards!$B$52:$B$60</c:f>
              <c:numCache>
                <c:formatCode>General</c:formatCode>
                <c:ptCount val="9"/>
                <c:pt idx="0">
                  <c:v>0.79100000000000004</c:v>
                </c:pt>
                <c:pt idx="1">
                  <c:v>0.77300000000000002</c:v>
                </c:pt>
                <c:pt idx="2">
                  <c:v>0.73899999999999999</c:v>
                </c:pt>
                <c:pt idx="3">
                  <c:v>0.628</c:v>
                </c:pt>
                <c:pt idx="4">
                  <c:v>0.502</c:v>
                </c:pt>
                <c:pt idx="5">
                  <c:v>0.34200000000000003</c:v>
                </c:pt>
                <c:pt idx="6">
                  <c:v>0.27400000000000002</c:v>
                </c:pt>
                <c:pt idx="7">
                  <c:v>0.22800000000000001</c:v>
                </c:pt>
                <c:pt idx="8">
                  <c:v>0.20499999999999999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7-4886-AA18-78ECAF55B430}"/>
            </c:ext>
          </c:extLst>
        </c:ser>
        <c:ser>
          <c:idx val="1"/>
          <c:order val="1"/>
          <c:tx>
            <c:strRef>
              <c:f>standards!$C$50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standards!$A$52:$A$60</c:f>
              <c:numCache>
                <c:formatCode>General</c:formatCode>
                <c:ptCount val="9"/>
                <c:pt idx="0">
                  <c:v>100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</c:numCache>
            </c:numRef>
          </c:xVal>
          <c:yVal>
            <c:numRef>
              <c:f>standards!$C$52:$C$60</c:f>
              <c:numCache>
                <c:formatCode>General</c:formatCode>
                <c:ptCount val="9"/>
                <c:pt idx="0">
                  <c:v>0.78900000000000003</c:v>
                </c:pt>
                <c:pt idx="1">
                  <c:v>0.76600000000000001</c:v>
                </c:pt>
                <c:pt idx="2">
                  <c:v>0.73699999999999999</c:v>
                </c:pt>
                <c:pt idx="3">
                  <c:v>0.623</c:v>
                </c:pt>
                <c:pt idx="4">
                  <c:v>0.48899999999999999</c:v>
                </c:pt>
                <c:pt idx="5">
                  <c:v>0.33200000000000002</c:v>
                </c:pt>
                <c:pt idx="6">
                  <c:v>0.26800000000000002</c:v>
                </c:pt>
                <c:pt idx="7">
                  <c:v>0.221</c:v>
                </c:pt>
                <c:pt idx="8">
                  <c:v>0.192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27-4886-AA18-78ECAF55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038688"/>
        <c:axId val="961714080"/>
      </c:scatterChart>
      <c:valAx>
        <c:axId val="9360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concentration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61714080"/>
        <c:crosses val="autoZero"/>
        <c:crossBetween val="midCat"/>
      </c:valAx>
      <c:valAx>
        <c:axId val="9617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360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Nitrate standards (&lt;40µM), 0-40µM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standards!$B$50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standards!$A$54:$A$60</c:f>
              <c:numCache>
                <c:formatCode>General</c:formatCode>
                <c:ptCount val="7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xVal>
          <c:yVal>
            <c:numRef>
              <c:f>standards!$B$54:$B$60</c:f>
              <c:numCache>
                <c:formatCode>General</c:formatCode>
                <c:ptCount val="7"/>
                <c:pt idx="0">
                  <c:v>0.73899999999999999</c:v>
                </c:pt>
                <c:pt idx="1">
                  <c:v>0.628</c:v>
                </c:pt>
                <c:pt idx="2">
                  <c:v>0.502</c:v>
                </c:pt>
                <c:pt idx="3">
                  <c:v>0.34200000000000003</c:v>
                </c:pt>
                <c:pt idx="4">
                  <c:v>0.27400000000000002</c:v>
                </c:pt>
                <c:pt idx="5">
                  <c:v>0.22800000000000001</c:v>
                </c:pt>
                <c:pt idx="6">
                  <c:v>0.20499999999999999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B-4717-A8B9-C04F36AF18DC}"/>
            </c:ext>
          </c:extLst>
        </c:ser>
        <c:ser>
          <c:idx val="1"/>
          <c:order val="1"/>
          <c:tx>
            <c:strRef>
              <c:f>standards!$C$50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standards!$A$54:$A$60</c:f>
              <c:numCache>
                <c:formatCode>General</c:formatCode>
                <c:ptCount val="7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xVal>
          <c:yVal>
            <c:numRef>
              <c:f>standards!$C$54:$C$60</c:f>
              <c:numCache>
                <c:formatCode>General</c:formatCode>
                <c:ptCount val="7"/>
                <c:pt idx="0">
                  <c:v>0.73699999999999999</c:v>
                </c:pt>
                <c:pt idx="1">
                  <c:v>0.623</c:v>
                </c:pt>
                <c:pt idx="2">
                  <c:v>0.48899999999999999</c:v>
                </c:pt>
                <c:pt idx="3">
                  <c:v>0.33200000000000002</c:v>
                </c:pt>
                <c:pt idx="4">
                  <c:v>0.26800000000000002</c:v>
                </c:pt>
                <c:pt idx="5">
                  <c:v>0.221</c:v>
                </c:pt>
                <c:pt idx="6">
                  <c:v>0.192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B-4717-A8B9-C04F36AF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181376"/>
        <c:axId val="929415520"/>
      </c:scatterChart>
      <c:valAx>
        <c:axId val="92318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concentration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9415520"/>
        <c:crosses val="autoZero"/>
        <c:crossBetween val="midCat"/>
      </c:valAx>
      <c:valAx>
        <c:axId val="9294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318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Nitrate standards for dilution (&gt;40µM)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standards!$B$68</c:f>
              <c:strCache>
                <c:ptCount val="1"/>
                <c:pt idx="0">
                  <c:v>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standards!$A$70:$A$74</c:f>
              <c:numCache>
                <c:formatCode>General</c:formatCode>
                <c:ptCount val="5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xVal>
          <c:yVal>
            <c:numRef>
              <c:f>standards!$B$70:$B$74</c:f>
              <c:numCache>
                <c:formatCode>General</c:formatCode>
                <c:ptCount val="5"/>
                <c:pt idx="0">
                  <c:v>0.71199999999999997</c:v>
                </c:pt>
                <c:pt idx="1">
                  <c:v>0.45700000000000002</c:v>
                </c:pt>
                <c:pt idx="2">
                  <c:v>0.32800000000000001</c:v>
                </c:pt>
                <c:pt idx="3">
                  <c:v>0.255</c:v>
                </c:pt>
                <c:pt idx="4">
                  <c:v>0.192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C-4ACB-970B-29E0122D9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054528"/>
        <c:axId val="645085312"/>
      </c:scatterChart>
      <c:valAx>
        <c:axId val="9360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concentration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5085312"/>
        <c:crosses val="autoZero"/>
        <c:crossBetween val="midCat"/>
      </c:valAx>
      <c:valAx>
        <c:axId val="6450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360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14-15m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nitrate_nitrite!$C$2</c:f>
              <c:strCache>
                <c:ptCount val="1"/>
                <c:pt idx="0">
                  <c:v>C (NO3)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nitrate_nitrite!$B$3:$B$20</c:f>
              <c:numCache>
                <c:formatCode>General</c:formatCode>
                <c:ptCount val="18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37</c:v>
                </c:pt>
                <c:pt idx="4">
                  <c:v>53</c:v>
                </c:pt>
                <c:pt idx="5">
                  <c:v>61</c:v>
                </c:pt>
                <c:pt idx="6">
                  <c:v>69</c:v>
                </c:pt>
                <c:pt idx="7">
                  <c:v>77</c:v>
                </c:pt>
                <c:pt idx="8">
                  <c:v>85</c:v>
                </c:pt>
                <c:pt idx="9">
                  <c:v>93</c:v>
                </c:pt>
                <c:pt idx="10">
                  <c:v>101</c:v>
                </c:pt>
                <c:pt idx="11">
                  <c:v>117</c:v>
                </c:pt>
                <c:pt idx="12">
                  <c:v>125</c:v>
                </c:pt>
                <c:pt idx="13">
                  <c:v>133</c:v>
                </c:pt>
                <c:pt idx="14">
                  <c:v>141</c:v>
                </c:pt>
                <c:pt idx="15">
                  <c:v>157</c:v>
                </c:pt>
                <c:pt idx="16">
                  <c:v>165</c:v>
                </c:pt>
                <c:pt idx="17">
                  <c:v>181.5</c:v>
                </c:pt>
              </c:numCache>
            </c:numRef>
          </c:xVal>
          <c:yVal>
            <c:numRef>
              <c:f>nitrate_nitrite!$C$3:$C$20</c:f>
              <c:numCache>
                <c:formatCode>General</c:formatCode>
                <c:ptCount val="18"/>
                <c:pt idx="0">
                  <c:v>1.8021146414770288</c:v>
                </c:pt>
                <c:pt idx="1">
                  <c:v>443.003457548982</c:v>
                </c:pt>
                <c:pt idx="2">
                  <c:v>1008.3588167499</c:v>
                </c:pt>
                <c:pt idx="3">
                  <c:v>1085.4122166730697</c:v>
                </c:pt>
                <c:pt idx="4">
                  <c:v>1103.7794852093739</c:v>
                </c:pt>
                <c:pt idx="5">
                  <c:v>1051.1671148674607</c:v>
                </c:pt>
                <c:pt idx="6">
                  <c:v>1085.0472531694199</c:v>
                </c:pt>
                <c:pt idx="7">
                  <c:v>1063.82558586247</c:v>
                </c:pt>
                <c:pt idx="8">
                  <c:v>1116.2919708029199</c:v>
                </c:pt>
                <c:pt idx="9">
                  <c:v>1097.7057241644259</c:v>
                </c:pt>
                <c:pt idx="10">
                  <c:v>1066.7529773338456</c:v>
                </c:pt>
                <c:pt idx="11">
                  <c:v>1075.68113714944</c:v>
                </c:pt>
                <c:pt idx="12">
                  <c:v>1107.0718401843999</c:v>
                </c:pt>
                <c:pt idx="13">
                  <c:v>1100.706108336535</c:v>
                </c:pt>
                <c:pt idx="14">
                  <c:v>1097.8517095658858</c:v>
                </c:pt>
                <c:pt idx="15">
                  <c:v>1075.681137149443</c:v>
                </c:pt>
                <c:pt idx="16">
                  <c:v>1069.2424126008455</c:v>
                </c:pt>
                <c:pt idx="17">
                  <c:v>998.48175182481748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9-4E49-8B81-E026A86E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189536"/>
        <c:axId val="799540272"/>
      </c:scatterChart>
      <c:scatterChart>
        <c:scatterStyle val="lineMarker"/>
        <c:varyColors val="0"/>
        <c:ser>
          <c:idx val="1"/>
          <c:order val="1"/>
          <c:tx>
            <c:strRef>
              <c:f>nitrate_nitrite!$D$2</c:f>
              <c:strCache>
                <c:ptCount val="1"/>
                <c:pt idx="0">
                  <c:v>C (NO2)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nitrate_nitrite!$B$3:$B$20</c:f>
              <c:numCache>
                <c:formatCode>General</c:formatCode>
                <c:ptCount val="18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37</c:v>
                </c:pt>
                <c:pt idx="4">
                  <c:v>53</c:v>
                </c:pt>
                <c:pt idx="5">
                  <c:v>61</c:v>
                </c:pt>
                <c:pt idx="6">
                  <c:v>69</c:v>
                </c:pt>
                <c:pt idx="7">
                  <c:v>77</c:v>
                </c:pt>
                <c:pt idx="8">
                  <c:v>85</c:v>
                </c:pt>
                <c:pt idx="9">
                  <c:v>93</c:v>
                </c:pt>
                <c:pt idx="10">
                  <c:v>101</c:v>
                </c:pt>
                <c:pt idx="11">
                  <c:v>117</c:v>
                </c:pt>
                <c:pt idx="12">
                  <c:v>125</c:v>
                </c:pt>
                <c:pt idx="13">
                  <c:v>133</c:v>
                </c:pt>
                <c:pt idx="14">
                  <c:v>141</c:v>
                </c:pt>
                <c:pt idx="15">
                  <c:v>157</c:v>
                </c:pt>
                <c:pt idx="16">
                  <c:v>165</c:v>
                </c:pt>
                <c:pt idx="17">
                  <c:v>181.5</c:v>
                </c:pt>
              </c:numCache>
            </c:numRef>
          </c:xVal>
          <c:yVal>
            <c:numRef>
              <c:f>nitrate_nitrite!$D$3:$D$20</c:f>
              <c:numCache>
                <c:formatCode>General</c:formatCode>
                <c:ptCount val="18"/>
                <c:pt idx="0">
                  <c:v>-1.9124087591240877</c:v>
                </c:pt>
                <c:pt idx="1">
                  <c:v>-2.2043795620437958</c:v>
                </c:pt>
                <c:pt idx="2">
                  <c:v>-2.058394160583942</c:v>
                </c:pt>
                <c:pt idx="3">
                  <c:v>-2.277372262773723</c:v>
                </c:pt>
                <c:pt idx="4">
                  <c:v>-2.2043795620437958</c:v>
                </c:pt>
                <c:pt idx="5">
                  <c:v>-1.8394160583941606</c:v>
                </c:pt>
                <c:pt idx="6">
                  <c:v>-1.9124087591240877</c:v>
                </c:pt>
                <c:pt idx="7">
                  <c:v>-2.2043795620437958</c:v>
                </c:pt>
                <c:pt idx="8">
                  <c:v>-2.4233576642335772</c:v>
                </c:pt>
                <c:pt idx="9">
                  <c:v>-2.277372262773723</c:v>
                </c:pt>
                <c:pt idx="10">
                  <c:v>-2.058394160583942</c:v>
                </c:pt>
                <c:pt idx="11">
                  <c:v>-1.7664233576642334</c:v>
                </c:pt>
                <c:pt idx="12">
                  <c:v>-2.4233576642335772</c:v>
                </c:pt>
                <c:pt idx="13">
                  <c:v>-2.2043795620437958</c:v>
                </c:pt>
                <c:pt idx="14">
                  <c:v>-2.4233576642335772</c:v>
                </c:pt>
                <c:pt idx="15">
                  <c:v>-1.7664233576642334</c:v>
                </c:pt>
                <c:pt idx="16">
                  <c:v>-1.4744525547445262</c:v>
                </c:pt>
                <c:pt idx="17">
                  <c:v>-1.401459854014599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19-4E49-8B81-E026A86E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083744"/>
        <c:axId val="654086720"/>
      </c:scatterChart>
      <c:valAx>
        <c:axId val="9231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9540272"/>
        <c:crosses val="autoZero"/>
        <c:crossBetween val="midCat"/>
      </c:valAx>
      <c:valAx>
        <c:axId val="7995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 (NO3</a:t>
                </a:r>
                <a:r>
                  <a:rPr lang="de-DE" baseline="30000"/>
                  <a:t>-</a:t>
                </a:r>
                <a:r>
                  <a:rPr lang="de-DE"/>
                  <a:t>)</a:t>
                </a:r>
                <a:r>
                  <a:rPr lang="de-DE" baseline="0"/>
                  <a:t> [µM]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3189536"/>
        <c:crosses val="autoZero"/>
        <c:crossBetween val="midCat"/>
      </c:valAx>
      <c:valAx>
        <c:axId val="654086720"/>
        <c:scaling>
          <c:orientation val="minMax"/>
          <c:max val="130"/>
          <c:min val="-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 (NO2</a:t>
                </a:r>
                <a:r>
                  <a:rPr lang="de-DE" baseline="30000"/>
                  <a:t>-</a:t>
                </a:r>
                <a:r>
                  <a:rPr lang="de-DE"/>
                  <a:t>)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4083744"/>
        <c:crosses val="max"/>
        <c:crossBetween val="midCat"/>
      </c:valAx>
      <c:valAx>
        <c:axId val="65408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408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23-24m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nitrate_nitrite!$C$23</c:f>
              <c:strCache>
                <c:ptCount val="1"/>
                <c:pt idx="0">
                  <c:v>C (NO3)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nitrate_nitrite!$B$24:$B$41</c:f>
              <c:numCache>
                <c:formatCode>General</c:formatCode>
                <c:ptCount val="18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37</c:v>
                </c:pt>
                <c:pt idx="4">
                  <c:v>53</c:v>
                </c:pt>
                <c:pt idx="5">
                  <c:v>61</c:v>
                </c:pt>
                <c:pt idx="6">
                  <c:v>69</c:v>
                </c:pt>
                <c:pt idx="7">
                  <c:v>77</c:v>
                </c:pt>
                <c:pt idx="8">
                  <c:v>85</c:v>
                </c:pt>
                <c:pt idx="9">
                  <c:v>93</c:v>
                </c:pt>
                <c:pt idx="10">
                  <c:v>101</c:v>
                </c:pt>
                <c:pt idx="11">
                  <c:v>117</c:v>
                </c:pt>
                <c:pt idx="12">
                  <c:v>125</c:v>
                </c:pt>
                <c:pt idx="13">
                  <c:v>133</c:v>
                </c:pt>
                <c:pt idx="14">
                  <c:v>141</c:v>
                </c:pt>
                <c:pt idx="15">
                  <c:v>157</c:v>
                </c:pt>
                <c:pt idx="16">
                  <c:v>165</c:v>
                </c:pt>
                <c:pt idx="17">
                  <c:v>181.5</c:v>
                </c:pt>
              </c:numCache>
            </c:numRef>
          </c:xVal>
          <c:yVal>
            <c:numRef>
              <c:f>nitrate_nitrite!$C$24:$C$41</c:f>
              <c:numCache>
                <c:formatCode>General</c:formatCode>
                <c:ptCount val="18"/>
                <c:pt idx="0">
                  <c:v>-2.0944074710176039</c:v>
                </c:pt>
                <c:pt idx="1">
                  <c:v>640.47560507107198</c:v>
                </c:pt>
                <c:pt idx="2">
                  <c:v>919.46139070303502</c:v>
                </c:pt>
                <c:pt idx="3">
                  <c:v>1105.1625048021517</c:v>
                </c:pt>
                <c:pt idx="4">
                  <c:v>848.73530541682658</c:v>
                </c:pt>
                <c:pt idx="5">
                  <c:v>821.49750288129076</c:v>
                </c:pt>
                <c:pt idx="6">
                  <c:v>789.51517479831</c:v>
                </c:pt>
                <c:pt idx="7">
                  <c:v>818.41644256627001</c:v>
                </c:pt>
                <c:pt idx="8">
                  <c:v>834.51325393776415</c:v>
                </c:pt>
                <c:pt idx="9">
                  <c:v>972.96119861698037</c:v>
                </c:pt>
                <c:pt idx="10">
                  <c:v>776.48405685747207</c:v>
                </c:pt>
                <c:pt idx="11">
                  <c:v>959.34613907030302</c:v>
                </c:pt>
                <c:pt idx="12">
                  <c:v>944.05224740683798</c:v>
                </c:pt>
                <c:pt idx="13">
                  <c:v>963.73338455628118</c:v>
                </c:pt>
                <c:pt idx="14">
                  <c:v>708.35113330772162</c:v>
                </c:pt>
                <c:pt idx="15">
                  <c:v>948.51248559354576</c:v>
                </c:pt>
                <c:pt idx="16">
                  <c:v>925.684978870534</c:v>
                </c:pt>
                <c:pt idx="17">
                  <c:v>1107.3791778716866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78-4A33-97B6-47C84245F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041568"/>
        <c:axId val="885575152"/>
      </c:scatterChart>
      <c:scatterChart>
        <c:scatterStyle val="lineMarker"/>
        <c:varyColors val="0"/>
        <c:ser>
          <c:idx val="1"/>
          <c:order val="1"/>
          <c:tx>
            <c:strRef>
              <c:f>nitrate_nitrite!$D$23</c:f>
              <c:strCache>
                <c:ptCount val="1"/>
                <c:pt idx="0">
                  <c:v>C (NO2)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nitrate_nitrite!$B$24:$B$41</c:f>
              <c:numCache>
                <c:formatCode>General</c:formatCode>
                <c:ptCount val="18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37</c:v>
                </c:pt>
                <c:pt idx="4">
                  <c:v>53</c:v>
                </c:pt>
                <c:pt idx="5">
                  <c:v>61</c:v>
                </c:pt>
                <c:pt idx="6">
                  <c:v>69</c:v>
                </c:pt>
                <c:pt idx="7">
                  <c:v>77</c:v>
                </c:pt>
                <c:pt idx="8">
                  <c:v>85</c:v>
                </c:pt>
                <c:pt idx="9">
                  <c:v>93</c:v>
                </c:pt>
                <c:pt idx="10">
                  <c:v>101</c:v>
                </c:pt>
                <c:pt idx="11">
                  <c:v>117</c:v>
                </c:pt>
                <c:pt idx="12">
                  <c:v>125</c:v>
                </c:pt>
                <c:pt idx="13">
                  <c:v>133</c:v>
                </c:pt>
                <c:pt idx="14">
                  <c:v>141</c:v>
                </c:pt>
                <c:pt idx="15">
                  <c:v>157</c:v>
                </c:pt>
                <c:pt idx="16">
                  <c:v>165</c:v>
                </c:pt>
                <c:pt idx="17">
                  <c:v>181.5</c:v>
                </c:pt>
              </c:numCache>
            </c:numRef>
          </c:xVal>
          <c:yVal>
            <c:numRef>
              <c:f>nitrate_nitrite!$D$24:$D$41</c:f>
              <c:numCache>
                <c:formatCode>General</c:formatCode>
                <c:ptCount val="18"/>
                <c:pt idx="0">
                  <c:v>-1.8394160583941606</c:v>
                </c:pt>
                <c:pt idx="1">
                  <c:v>15.459854014598539</c:v>
                </c:pt>
                <c:pt idx="2">
                  <c:v>31.518248175182482</c:v>
                </c:pt>
                <c:pt idx="3">
                  <c:v>24.072992700729927</c:v>
                </c:pt>
                <c:pt idx="4">
                  <c:v>16.189781021897808</c:v>
                </c:pt>
                <c:pt idx="5">
                  <c:v>9.6204379562043769</c:v>
                </c:pt>
                <c:pt idx="6">
                  <c:v>7.7956204379562033</c:v>
                </c:pt>
                <c:pt idx="7">
                  <c:v>6.554744525547445</c:v>
                </c:pt>
                <c:pt idx="8">
                  <c:v>5.8248175182481745</c:v>
                </c:pt>
                <c:pt idx="9">
                  <c:v>5.6788321167883202</c:v>
                </c:pt>
                <c:pt idx="10">
                  <c:v>5.4598540145985393</c:v>
                </c:pt>
                <c:pt idx="11">
                  <c:v>3.9270072992700729</c:v>
                </c:pt>
                <c:pt idx="12">
                  <c:v>3.8540145985401457</c:v>
                </c:pt>
                <c:pt idx="13">
                  <c:v>2.6131386861313857</c:v>
                </c:pt>
                <c:pt idx="14">
                  <c:v>2.9051094890510938</c:v>
                </c:pt>
                <c:pt idx="15">
                  <c:v>2.4671532846715336</c:v>
                </c:pt>
                <c:pt idx="16">
                  <c:v>3.7810218978102186</c:v>
                </c:pt>
                <c:pt idx="17">
                  <c:v>3.4160583941605833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78-4A33-97B6-47C84245F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65280"/>
        <c:axId val="803326176"/>
      </c:scatterChart>
      <c:valAx>
        <c:axId val="9360415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5575152"/>
        <c:crosses val="autoZero"/>
        <c:crossBetween val="midCat"/>
      </c:valAx>
      <c:valAx>
        <c:axId val="885575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 (NO3</a:t>
                </a:r>
                <a:r>
                  <a:rPr lang="de-DE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</a:t>
                </a: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36041568"/>
        <c:crosses val="autoZero"/>
        <c:crossBetween val="midCat"/>
      </c:valAx>
      <c:valAx>
        <c:axId val="803326176"/>
        <c:scaling>
          <c:orientation val="minMax"/>
          <c:max val="130"/>
          <c:min val="-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 (NO2</a:t>
                </a:r>
                <a:r>
                  <a:rPr lang="de-DE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</a:t>
                </a: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6765280"/>
        <c:crosses val="max"/>
        <c:crossBetween val="midCat"/>
      </c:valAx>
      <c:valAx>
        <c:axId val="64676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332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27-28m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nitrate_nitrite!$C$44</c:f>
              <c:strCache>
                <c:ptCount val="1"/>
                <c:pt idx="0">
                  <c:v>C (NO3)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nitrate_nitrite!$B$45:$B$65</c:f>
              <c:numCache>
                <c:formatCode>General</c:formatCode>
                <c:ptCount val="21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53</c:v>
                </c:pt>
                <c:pt idx="7">
                  <c:v>61</c:v>
                </c:pt>
                <c:pt idx="8">
                  <c:v>69</c:v>
                </c:pt>
                <c:pt idx="9">
                  <c:v>77</c:v>
                </c:pt>
                <c:pt idx="10">
                  <c:v>85</c:v>
                </c:pt>
                <c:pt idx="11">
                  <c:v>93</c:v>
                </c:pt>
                <c:pt idx="12">
                  <c:v>101</c:v>
                </c:pt>
                <c:pt idx="13">
                  <c:v>109</c:v>
                </c:pt>
                <c:pt idx="14">
                  <c:v>117</c:v>
                </c:pt>
                <c:pt idx="15">
                  <c:v>125</c:v>
                </c:pt>
                <c:pt idx="16">
                  <c:v>133</c:v>
                </c:pt>
                <c:pt idx="17">
                  <c:v>141</c:v>
                </c:pt>
                <c:pt idx="18">
                  <c:v>157</c:v>
                </c:pt>
                <c:pt idx="19">
                  <c:v>165</c:v>
                </c:pt>
                <c:pt idx="20">
                  <c:v>181.5</c:v>
                </c:pt>
              </c:numCache>
            </c:numRef>
          </c:xVal>
          <c:yVal>
            <c:numRef>
              <c:f>nitrate_nitrite!$C$45:$C$65</c:f>
              <c:numCache>
                <c:formatCode>General</c:formatCode>
                <c:ptCount val="21"/>
                <c:pt idx="0">
                  <c:v>-1.508319021039072</c:v>
                </c:pt>
                <c:pt idx="1">
                  <c:v>533.83326930464796</c:v>
                </c:pt>
                <c:pt idx="2">
                  <c:v>28.825515242593383</c:v>
                </c:pt>
                <c:pt idx="3">
                  <c:v>25.100740661228002</c:v>
                </c:pt>
                <c:pt idx="4">
                  <c:v>25.765188922284239</c:v>
                </c:pt>
                <c:pt idx="5">
                  <c:v>25.960015027908995</c:v>
                </c:pt>
                <c:pt idx="6">
                  <c:v>26.769375268355532</c:v>
                </c:pt>
                <c:pt idx="7">
                  <c:v>29.00101975096608</c:v>
                </c:pt>
                <c:pt idx="8">
                  <c:v>29.784617861743243</c:v>
                </c:pt>
                <c:pt idx="9">
                  <c:v>28.231912838127954</c:v>
                </c:pt>
                <c:pt idx="10">
                  <c:v>31.752200515242585</c:v>
                </c:pt>
                <c:pt idx="11">
                  <c:v>33.185218978102192</c:v>
                </c:pt>
                <c:pt idx="12">
                  <c:v>33.15462644911981</c:v>
                </c:pt>
                <c:pt idx="13">
                  <c:v>35.55050450837269</c:v>
                </c:pt>
                <c:pt idx="14">
                  <c:v>892.15827890895105</c:v>
                </c:pt>
                <c:pt idx="15">
                  <c:v>923.60660776027646</c:v>
                </c:pt>
                <c:pt idx="16">
                  <c:v>1031.0710718401842</c:v>
                </c:pt>
                <c:pt idx="17">
                  <c:v>816.649250864387</c:v>
                </c:pt>
                <c:pt idx="18">
                  <c:v>826.51863234729103</c:v>
                </c:pt>
                <c:pt idx="19">
                  <c:v>776.32270457164805</c:v>
                </c:pt>
                <c:pt idx="20">
                  <c:v>780.56396465616592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E-4C34-B7CA-BB3F9513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046848"/>
        <c:axId val="968530272"/>
      </c:scatterChart>
      <c:scatterChart>
        <c:scatterStyle val="lineMarker"/>
        <c:varyColors val="0"/>
        <c:ser>
          <c:idx val="1"/>
          <c:order val="1"/>
          <c:tx>
            <c:strRef>
              <c:f>nitrate_nitrite!$D$44</c:f>
              <c:strCache>
                <c:ptCount val="1"/>
                <c:pt idx="0">
                  <c:v>C (NO2)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nitrate_nitrite!$B$45:$B$65</c:f>
              <c:numCache>
                <c:formatCode>General</c:formatCode>
                <c:ptCount val="21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53</c:v>
                </c:pt>
                <c:pt idx="7">
                  <c:v>61</c:v>
                </c:pt>
                <c:pt idx="8">
                  <c:v>69</c:v>
                </c:pt>
                <c:pt idx="9">
                  <c:v>77</c:v>
                </c:pt>
                <c:pt idx="10">
                  <c:v>85</c:v>
                </c:pt>
                <c:pt idx="11">
                  <c:v>93</c:v>
                </c:pt>
                <c:pt idx="12">
                  <c:v>101</c:v>
                </c:pt>
                <c:pt idx="13">
                  <c:v>109</c:v>
                </c:pt>
                <c:pt idx="14">
                  <c:v>117</c:v>
                </c:pt>
                <c:pt idx="15">
                  <c:v>125</c:v>
                </c:pt>
                <c:pt idx="16">
                  <c:v>133</c:v>
                </c:pt>
                <c:pt idx="17">
                  <c:v>141</c:v>
                </c:pt>
                <c:pt idx="18">
                  <c:v>157</c:v>
                </c:pt>
                <c:pt idx="19">
                  <c:v>165</c:v>
                </c:pt>
                <c:pt idx="20">
                  <c:v>181.5</c:v>
                </c:pt>
              </c:numCache>
            </c:numRef>
          </c:xVal>
          <c:yVal>
            <c:numRef>
              <c:f>nitrate_nitrite!$D$45:$D$65</c:f>
              <c:numCache>
                <c:formatCode>General</c:formatCode>
                <c:ptCount val="21"/>
                <c:pt idx="0">
                  <c:v>-2.1313868613138687</c:v>
                </c:pt>
                <c:pt idx="1">
                  <c:v>5.313868613138685</c:v>
                </c:pt>
                <c:pt idx="2">
                  <c:v>83.270072992700733</c:v>
                </c:pt>
                <c:pt idx="3">
                  <c:v>116.7007299270073</c:v>
                </c:pt>
                <c:pt idx="4">
                  <c:v>107.06569343065692</c:v>
                </c:pt>
                <c:pt idx="5">
                  <c:v>103.56204379562043</c:v>
                </c:pt>
                <c:pt idx="6">
                  <c:v>103.63503649635035</c:v>
                </c:pt>
                <c:pt idx="7">
                  <c:v>77.138686131386862</c:v>
                </c:pt>
                <c:pt idx="8">
                  <c:v>73.708029197080293</c:v>
                </c:pt>
                <c:pt idx="9">
                  <c:v>72.540145985401466</c:v>
                </c:pt>
                <c:pt idx="10">
                  <c:v>51.299270072992705</c:v>
                </c:pt>
                <c:pt idx="11">
                  <c:v>46.189781021897808</c:v>
                </c:pt>
                <c:pt idx="12">
                  <c:v>52.029197080291972</c:v>
                </c:pt>
                <c:pt idx="13">
                  <c:v>37.868613138686136</c:v>
                </c:pt>
                <c:pt idx="14">
                  <c:v>28.087591240875909</c:v>
                </c:pt>
                <c:pt idx="15">
                  <c:v>21.226277372262775</c:v>
                </c:pt>
                <c:pt idx="16">
                  <c:v>9.0364963503649633</c:v>
                </c:pt>
                <c:pt idx="17">
                  <c:v>2.1751824817518255</c:v>
                </c:pt>
                <c:pt idx="18">
                  <c:v>-1.5474452554744522</c:v>
                </c:pt>
                <c:pt idx="19">
                  <c:v>-0.52554744525547425</c:v>
                </c:pt>
                <c:pt idx="20">
                  <c:v>-1.6934306569343065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E-4C34-B7CA-BB3F9513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373312"/>
        <c:axId val="885577632"/>
      </c:scatterChart>
      <c:valAx>
        <c:axId val="9360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68530272"/>
        <c:crosses val="autoZero"/>
        <c:crossBetween val="midCat"/>
      </c:valAx>
      <c:valAx>
        <c:axId val="968530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 (NO3</a:t>
                </a:r>
                <a:r>
                  <a:rPr lang="de-DE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</a:t>
                </a: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36046848"/>
        <c:crosses val="autoZero"/>
        <c:crossBetween val="midCat"/>
      </c:valAx>
      <c:valAx>
        <c:axId val="885577632"/>
        <c:scaling>
          <c:orientation val="minMax"/>
          <c:max val="130"/>
          <c:min val="-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 (NO2</a:t>
                </a:r>
                <a:r>
                  <a:rPr lang="de-DE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</a:t>
                </a: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00373312"/>
        <c:crosses val="max"/>
        <c:crossBetween val="midCat"/>
      </c:valAx>
      <c:valAx>
        <c:axId val="80037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557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nitrate_nitrite_Ulla!$A$13</c:f>
              <c:strCache>
                <c:ptCount val="1"/>
                <c:pt idx="0">
                  <c:v>14-15m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nitrate_nitrite_Ulla!$B$16:$B$23</c:f>
              <c:numCache>
                <c:formatCode>General</c:formatCode>
                <c:ptCount val="8"/>
                <c:pt idx="0">
                  <c:v>17.125</c:v>
                </c:pt>
                <c:pt idx="1">
                  <c:v>25.125</c:v>
                </c:pt>
                <c:pt idx="2">
                  <c:v>57.165999999999997</c:v>
                </c:pt>
                <c:pt idx="3">
                  <c:v>73.125</c:v>
                </c:pt>
                <c:pt idx="4">
                  <c:v>105.20829999999999</c:v>
                </c:pt>
                <c:pt idx="5">
                  <c:v>121.20829999999999</c:v>
                </c:pt>
                <c:pt idx="6">
                  <c:v>145.20830000000001</c:v>
                </c:pt>
                <c:pt idx="7">
                  <c:v>169.20830000000001</c:v>
                </c:pt>
              </c:numCache>
            </c:numRef>
          </c:xVal>
          <c:yVal>
            <c:numRef>
              <c:f>nitrate_nitrite_Ulla!$C$16:$C$23</c:f>
              <c:numCache>
                <c:formatCode>General</c:formatCode>
                <c:ptCount val="8"/>
                <c:pt idx="0">
                  <c:v>978.01128438166199</c:v>
                </c:pt>
                <c:pt idx="1">
                  <c:v>1256.4618584491952</c:v>
                </c:pt>
                <c:pt idx="2">
                  <c:v>1306.4401666151628</c:v>
                </c:pt>
                <c:pt idx="3">
                  <c:v>1313.5799249245867</c:v>
                </c:pt>
                <c:pt idx="4">
                  <c:v>1334.9991998528587</c:v>
                </c:pt>
                <c:pt idx="5">
                  <c:v>1327.8594415434347</c:v>
                </c:pt>
                <c:pt idx="6">
                  <c:v>1313.5799249245867</c:v>
                </c:pt>
                <c:pt idx="7">
                  <c:v>1256.4618584491952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9-437B-BFA3-422DD39D591E}"/>
            </c:ext>
          </c:extLst>
        </c:ser>
        <c:ser>
          <c:idx val="1"/>
          <c:order val="1"/>
          <c:tx>
            <c:strRef>
              <c:f>nitrate_nitrite_Ulla!$E$13</c:f>
              <c:strCache>
                <c:ptCount val="1"/>
                <c:pt idx="0">
                  <c:v>23-24m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nitrate_nitrite_Ulla!$F$16:$F$23</c:f>
              <c:numCache>
                <c:formatCode>General</c:formatCode>
                <c:ptCount val="8"/>
                <c:pt idx="0">
                  <c:v>17.125</c:v>
                </c:pt>
                <c:pt idx="1">
                  <c:v>25.125</c:v>
                </c:pt>
                <c:pt idx="2">
                  <c:v>57.165999999999997</c:v>
                </c:pt>
                <c:pt idx="3">
                  <c:v>73.125</c:v>
                </c:pt>
                <c:pt idx="4">
                  <c:v>105.20829999999999</c:v>
                </c:pt>
                <c:pt idx="5">
                  <c:v>121.20829999999999</c:v>
                </c:pt>
                <c:pt idx="6">
                  <c:v>145.20830000000001</c:v>
                </c:pt>
                <c:pt idx="7">
                  <c:v>169.20830000000001</c:v>
                </c:pt>
              </c:numCache>
            </c:numRef>
          </c:xVal>
          <c:yVal>
            <c:numRef>
              <c:f>nitrate_nitrite_Ulla!$G$16:$G$23</c:f>
              <c:numCache>
                <c:formatCode>General</c:formatCode>
                <c:ptCount val="8"/>
                <c:pt idx="0">
                  <c:v>1006.5703176193576</c:v>
                </c:pt>
                <c:pt idx="1">
                  <c:v>1142.2257254984127</c:v>
                </c:pt>
                <c:pt idx="2">
                  <c:v>1163.6450004266842</c:v>
                </c:pt>
                <c:pt idx="3">
                  <c:v>1133.6580155271038</c:v>
                </c:pt>
                <c:pt idx="4">
                  <c:v>1156.5052421172604</c:v>
                </c:pt>
                <c:pt idx="5">
                  <c:v>1163.6450004266842</c:v>
                </c:pt>
                <c:pt idx="6">
                  <c:v>1177.9245170455324</c:v>
                </c:pt>
                <c:pt idx="7">
                  <c:v>1156.5052421172604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79-437B-BFA3-422DD39D591E}"/>
            </c:ext>
          </c:extLst>
        </c:ser>
        <c:ser>
          <c:idx val="2"/>
          <c:order val="2"/>
          <c:tx>
            <c:strRef>
              <c:f>nitrate_nitrite_Ulla!$I$13</c:f>
              <c:strCache>
                <c:ptCount val="1"/>
                <c:pt idx="0">
                  <c:v>27-28m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nitrate_nitrite_Ulla!$J$16:$J$24</c:f>
              <c:numCache>
                <c:formatCode>General</c:formatCode>
                <c:ptCount val="9"/>
                <c:pt idx="0">
                  <c:v>17.125</c:v>
                </c:pt>
                <c:pt idx="1">
                  <c:v>25.125</c:v>
                </c:pt>
                <c:pt idx="2">
                  <c:v>57.165999999999997</c:v>
                </c:pt>
                <c:pt idx="3">
                  <c:v>73.125</c:v>
                </c:pt>
                <c:pt idx="4">
                  <c:v>105.20829999999999</c:v>
                </c:pt>
                <c:pt idx="5">
                  <c:v>121.20829999999999</c:v>
                </c:pt>
                <c:pt idx="6">
                  <c:v>145.20830000000001</c:v>
                </c:pt>
                <c:pt idx="7">
                  <c:v>161.23500000000001</c:v>
                </c:pt>
                <c:pt idx="8">
                  <c:v>169.20830000000001</c:v>
                </c:pt>
              </c:numCache>
            </c:numRef>
          </c:xVal>
          <c:yVal>
            <c:numRef>
              <c:f>nitrate_nitrite_Ulla!$K$16:$K$24</c:f>
              <c:numCache>
                <c:formatCode>General</c:formatCode>
                <c:ptCount val="9"/>
                <c:pt idx="0">
                  <c:v>1063.6883840947494</c:v>
                </c:pt>
                <c:pt idx="6">
                  <c:v>1135.0859671889887</c:v>
                </c:pt>
                <c:pt idx="7">
                  <c:v>1127.9462088795647</c:v>
                </c:pt>
                <c:pt idx="8">
                  <c:v>1113.6666922607167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79-437B-BFA3-422DD39D5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5903"/>
        <c:axId val="23679919"/>
      </c:scatterChart>
      <c:valAx>
        <c:axId val="501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679919"/>
        <c:crosses val="autoZero"/>
        <c:crossBetween val="midCat"/>
      </c:valAx>
      <c:valAx>
        <c:axId val="236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 (NO3</a:t>
                </a:r>
                <a:r>
                  <a:rPr lang="de-DE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</a:t>
                </a: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19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Nitrite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nitrate_nitrite_Ulla!$A$13</c:f>
              <c:strCache>
                <c:ptCount val="1"/>
                <c:pt idx="0">
                  <c:v>14-15m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nitrate_nitrite_Ulla!$B$16:$B$23</c:f>
              <c:numCache>
                <c:formatCode>General</c:formatCode>
                <c:ptCount val="8"/>
                <c:pt idx="0">
                  <c:v>17.125</c:v>
                </c:pt>
                <c:pt idx="1">
                  <c:v>25.125</c:v>
                </c:pt>
                <c:pt idx="2">
                  <c:v>57.165999999999997</c:v>
                </c:pt>
                <c:pt idx="3">
                  <c:v>73.125</c:v>
                </c:pt>
                <c:pt idx="4">
                  <c:v>105.20829999999999</c:v>
                </c:pt>
                <c:pt idx="5">
                  <c:v>121.20829999999999</c:v>
                </c:pt>
                <c:pt idx="6">
                  <c:v>145.20830000000001</c:v>
                </c:pt>
                <c:pt idx="7">
                  <c:v>169.20830000000001</c:v>
                </c:pt>
              </c:numCache>
            </c:numRef>
          </c:xVal>
          <c:yVal>
            <c:numRef>
              <c:f>nitrate_nitrite_Ulla!$D$16:$D$23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2.7377893707205732</c:v>
                </c:pt>
                <c:pt idx="3">
                  <c:v>1.6255624388653407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1.4829692424736438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8-4169-9EA7-703C6AFF8398}"/>
            </c:ext>
          </c:extLst>
        </c:ser>
        <c:ser>
          <c:idx val="1"/>
          <c:order val="1"/>
          <c:tx>
            <c:strRef>
              <c:f>nitrate_nitrite_Ulla!$E$13</c:f>
              <c:strCache>
                <c:ptCount val="1"/>
                <c:pt idx="0">
                  <c:v>23-24m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nitrate_nitrite_Ulla!$F$16:$F$23</c:f>
              <c:numCache>
                <c:formatCode>General</c:formatCode>
                <c:ptCount val="8"/>
                <c:pt idx="0">
                  <c:v>17.125</c:v>
                </c:pt>
                <c:pt idx="1">
                  <c:v>25.125</c:v>
                </c:pt>
                <c:pt idx="2">
                  <c:v>57.165999999999997</c:v>
                </c:pt>
                <c:pt idx="3">
                  <c:v>73.125</c:v>
                </c:pt>
                <c:pt idx="4">
                  <c:v>105.20829999999999</c:v>
                </c:pt>
                <c:pt idx="5">
                  <c:v>121.20829999999999</c:v>
                </c:pt>
                <c:pt idx="6">
                  <c:v>145.20830000000001</c:v>
                </c:pt>
                <c:pt idx="7">
                  <c:v>169.20830000000001</c:v>
                </c:pt>
              </c:numCache>
            </c:numRef>
          </c:xVal>
          <c:yVal>
            <c:numRef>
              <c:f>nitrate_nitrite_Ulla!$H$16:$H$23</c:f>
              <c:numCache>
                <c:formatCode>0.000</c:formatCode>
                <c:ptCount val="8"/>
                <c:pt idx="0">
                  <c:v>27.663080099989131</c:v>
                </c:pt>
                <c:pt idx="1">
                  <c:v>22.315835235300508</c:v>
                </c:pt>
                <c:pt idx="2">
                  <c:v>12.548201282469293</c:v>
                </c:pt>
                <c:pt idx="3">
                  <c:v>8.1278121943267028</c:v>
                </c:pt>
                <c:pt idx="4">
                  <c:v>6.7303988696880763</c:v>
                </c:pt>
                <c:pt idx="5">
                  <c:v>5.3329855450494508</c:v>
                </c:pt>
                <c:pt idx="6">
                  <c:v>5.2616889468536021</c:v>
                </c:pt>
                <c:pt idx="7">
                  <c:v>4.9551135746114543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8-4169-9EA7-703C6AFF8398}"/>
            </c:ext>
          </c:extLst>
        </c:ser>
        <c:ser>
          <c:idx val="2"/>
          <c:order val="2"/>
          <c:tx>
            <c:strRef>
              <c:f>nitrate_nitrite_Ulla!$I$13</c:f>
              <c:strCache>
                <c:ptCount val="1"/>
                <c:pt idx="0">
                  <c:v>27-28m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nitrate_nitrite_Ulla!$J$16:$J$24</c:f>
              <c:numCache>
                <c:formatCode>General</c:formatCode>
                <c:ptCount val="9"/>
                <c:pt idx="0">
                  <c:v>17.125</c:v>
                </c:pt>
                <c:pt idx="1">
                  <c:v>25.125</c:v>
                </c:pt>
                <c:pt idx="2">
                  <c:v>57.165999999999997</c:v>
                </c:pt>
                <c:pt idx="3">
                  <c:v>73.125</c:v>
                </c:pt>
                <c:pt idx="4">
                  <c:v>105.20829999999999</c:v>
                </c:pt>
                <c:pt idx="5">
                  <c:v>121.20829999999999</c:v>
                </c:pt>
                <c:pt idx="6">
                  <c:v>145.20830000000001</c:v>
                </c:pt>
                <c:pt idx="7">
                  <c:v>161.23500000000001</c:v>
                </c:pt>
                <c:pt idx="8">
                  <c:v>169.20830000000001</c:v>
                </c:pt>
              </c:numCache>
            </c:numRef>
          </c:xVal>
          <c:yVal>
            <c:numRef>
              <c:f>nitrate_nitrite_Ulla!$L$16:$L$24</c:f>
              <c:numCache>
                <c:formatCode>General</c:formatCode>
                <c:ptCount val="9"/>
                <c:pt idx="0" formatCode="0.000">
                  <c:v>42.492772524725567</c:v>
                </c:pt>
                <c:pt idx="6" formatCode="0.000">
                  <c:v>3.0372350831431363</c:v>
                </c:pt>
                <c:pt idx="7" formatCode="0.000">
                  <c:v>0</c:v>
                </c:pt>
                <c:pt idx="8" formatCode="0.000">
                  <c:v>1.8394522334528851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68-4169-9EA7-703C6AFF8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157279"/>
        <c:axId val="114952239"/>
      </c:scatterChart>
      <c:valAx>
        <c:axId val="188515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4952239"/>
        <c:crosses val="autoZero"/>
        <c:crossBetween val="midCat"/>
      </c:valAx>
      <c:valAx>
        <c:axId val="1149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 (NO2</a:t>
                </a:r>
                <a:r>
                  <a:rPr lang="de-DE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</a:t>
                </a: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157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in_between_samples!$A$1</c:f>
              <c:strCache>
                <c:ptCount val="1"/>
                <c:pt idx="0">
                  <c:v>14-15m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in_between_samples!$F$3:$F$23</c:f>
              <c:numCache>
                <c:formatCode>General</c:formatCode>
                <c:ptCount val="21"/>
                <c:pt idx="0">
                  <c:v>6.625</c:v>
                </c:pt>
                <c:pt idx="1">
                  <c:v>17.125</c:v>
                </c:pt>
                <c:pt idx="2">
                  <c:v>25.125</c:v>
                </c:pt>
                <c:pt idx="3">
                  <c:v>33.125</c:v>
                </c:pt>
                <c:pt idx="4">
                  <c:v>41.125</c:v>
                </c:pt>
                <c:pt idx="5">
                  <c:v>49.125</c:v>
                </c:pt>
                <c:pt idx="6">
                  <c:v>57.16666</c:v>
                </c:pt>
                <c:pt idx="7">
                  <c:v>65.125</c:v>
                </c:pt>
                <c:pt idx="8">
                  <c:v>73.125</c:v>
                </c:pt>
                <c:pt idx="9">
                  <c:v>81.224999999999994</c:v>
                </c:pt>
                <c:pt idx="10">
                  <c:v>89.208330000000004</c:v>
                </c:pt>
                <c:pt idx="11">
                  <c:v>97.208330000000004</c:v>
                </c:pt>
                <c:pt idx="12">
                  <c:v>105.20833</c:v>
                </c:pt>
                <c:pt idx="13">
                  <c:v>113.20833</c:v>
                </c:pt>
                <c:pt idx="14">
                  <c:v>121.20833</c:v>
                </c:pt>
                <c:pt idx="15">
                  <c:v>129.20832999999999</c:v>
                </c:pt>
                <c:pt idx="16">
                  <c:v>137.20832999999999</c:v>
                </c:pt>
                <c:pt idx="17">
                  <c:v>145.20832999999999</c:v>
                </c:pt>
                <c:pt idx="18">
                  <c:v>153.20832999999999</c:v>
                </c:pt>
                <c:pt idx="19">
                  <c:v>161.24166</c:v>
                </c:pt>
                <c:pt idx="20">
                  <c:v>172.91666000000001</c:v>
                </c:pt>
              </c:numCache>
            </c:numRef>
          </c:xVal>
          <c:yVal>
            <c:numRef>
              <c:f>in_between_samples!$L$3:$L$23</c:f>
              <c:numCache>
                <c:formatCode>General</c:formatCode>
                <c:ptCount val="21"/>
                <c:pt idx="0">
                  <c:v>159</c:v>
                </c:pt>
                <c:pt idx="1">
                  <c:v>260</c:v>
                </c:pt>
                <c:pt idx="2">
                  <c:v>294</c:v>
                </c:pt>
                <c:pt idx="3">
                  <c:v>299</c:v>
                </c:pt>
                <c:pt idx="4">
                  <c:v>298</c:v>
                </c:pt>
                <c:pt idx="5">
                  <c:v>297</c:v>
                </c:pt>
                <c:pt idx="6">
                  <c:v>290</c:v>
                </c:pt>
                <c:pt idx="7">
                  <c:v>286</c:v>
                </c:pt>
                <c:pt idx="8">
                  <c:v>282</c:v>
                </c:pt>
                <c:pt idx="9">
                  <c:v>283</c:v>
                </c:pt>
                <c:pt idx="10">
                  <c:v>280</c:v>
                </c:pt>
                <c:pt idx="11">
                  <c:v>275</c:v>
                </c:pt>
                <c:pt idx="12">
                  <c:v>256</c:v>
                </c:pt>
                <c:pt idx="13">
                  <c:v>273</c:v>
                </c:pt>
                <c:pt idx="14">
                  <c:v>261</c:v>
                </c:pt>
                <c:pt idx="15">
                  <c:v>253</c:v>
                </c:pt>
                <c:pt idx="16">
                  <c:v>252</c:v>
                </c:pt>
                <c:pt idx="17">
                  <c:v>247</c:v>
                </c:pt>
                <c:pt idx="18">
                  <c:v>241</c:v>
                </c:pt>
                <c:pt idx="19">
                  <c:v>263</c:v>
                </c:pt>
                <c:pt idx="20">
                  <c:v>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172-43A8-AF4D-343849194BCB}"/>
            </c:ext>
          </c:extLst>
        </c:ser>
        <c:ser>
          <c:idx val="1"/>
          <c:order val="1"/>
          <c:tx>
            <c:strRef>
              <c:f>in_between_samples!$A$25</c:f>
              <c:strCache>
                <c:ptCount val="1"/>
                <c:pt idx="0">
                  <c:v>23-24m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in_between_samples!$F$27:$F$47</c:f>
              <c:numCache>
                <c:formatCode>General</c:formatCode>
                <c:ptCount val="21"/>
                <c:pt idx="0">
                  <c:v>6.625</c:v>
                </c:pt>
                <c:pt idx="1">
                  <c:v>17.125</c:v>
                </c:pt>
                <c:pt idx="2">
                  <c:v>25.125</c:v>
                </c:pt>
                <c:pt idx="3">
                  <c:v>33.125</c:v>
                </c:pt>
                <c:pt idx="4">
                  <c:v>41.125</c:v>
                </c:pt>
                <c:pt idx="5">
                  <c:v>49.125</c:v>
                </c:pt>
                <c:pt idx="6">
                  <c:v>57.16666</c:v>
                </c:pt>
                <c:pt idx="7">
                  <c:v>65.125</c:v>
                </c:pt>
                <c:pt idx="8">
                  <c:v>73.125</c:v>
                </c:pt>
                <c:pt idx="9">
                  <c:v>81.224999999999994</c:v>
                </c:pt>
                <c:pt idx="10">
                  <c:v>89.208330000000004</c:v>
                </c:pt>
                <c:pt idx="11">
                  <c:v>97.208330000000004</c:v>
                </c:pt>
                <c:pt idx="12">
                  <c:v>105.20833</c:v>
                </c:pt>
                <c:pt idx="13">
                  <c:v>113.20833</c:v>
                </c:pt>
                <c:pt idx="14">
                  <c:v>121.20833</c:v>
                </c:pt>
                <c:pt idx="15">
                  <c:v>129.20832999999999</c:v>
                </c:pt>
                <c:pt idx="16">
                  <c:v>137.20832999999999</c:v>
                </c:pt>
                <c:pt idx="17">
                  <c:v>145.20832999999999</c:v>
                </c:pt>
                <c:pt idx="18">
                  <c:v>153.20832999999999</c:v>
                </c:pt>
                <c:pt idx="19">
                  <c:v>161.24166</c:v>
                </c:pt>
                <c:pt idx="20">
                  <c:v>172.91666000000001</c:v>
                </c:pt>
              </c:numCache>
            </c:numRef>
          </c:xVal>
          <c:yVal>
            <c:numRef>
              <c:f>in_between_samples!$L$27:$L$47</c:f>
              <c:numCache>
                <c:formatCode>General</c:formatCode>
                <c:ptCount val="21"/>
                <c:pt idx="0">
                  <c:v>159</c:v>
                </c:pt>
                <c:pt idx="1">
                  <c:v>279</c:v>
                </c:pt>
                <c:pt idx="2">
                  <c:v>312</c:v>
                </c:pt>
                <c:pt idx="3">
                  <c:v>331</c:v>
                </c:pt>
                <c:pt idx="4">
                  <c:v>337</c:v>
                </c:pt>
                <c:pt idx="5">
                  <c:v>337</c:v>
                </c:pt>
                <c:pt idx="6">
                  <c:v>336</c:v>
                </c:pt>
                <c:pt idx="7">
                  <c:v>336</c:v>
                </c:pt>
                <c:pt idx="8">
                  <c:v>337</c:v>
                </c:pt>
                <c:pt idx="9">
                  <c:v>339</c:v>
                </c:pt>
                <c:pt idx="10">
                  <c:v>340</c:v>
                </c:pt>
                <c:pt idx="11">
                  <c:v>339</c:v>
                </c:pt>
                <c:pt idx="12">
                  <c:v>330</c:v>
                </c:pt>
                <c:pt idx="13">
                  <c:v>342</c:v>
                </c:pt>
                <c:pt idx="14">
                  <c:v>332</c:v>
                </c:pt>
                <c:pt idx="15">
                  <c:v>333</c:v>
                </c:pt>
                <c:pt idx="16">
                  <c:v>330</c:v>
                </c:pt>
                <c:pt idx="17">
                  <c:v>333</c:v>
                </c:pt>
                <c:pt idx="18">
                  <c:v>320</c:v>
                </c:pt>
                <c:pt idx="19">
                  <c:v>327</c:v>
                </c:pt>
                <c:pt idx="20">
                  <c:v>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172-43A8-AF4D-343849194BCB}"/>
            </c:ext>
          </c:extLst>
        </c:ser>
        <c:ser>
          <c:idx val="2"/>
          <c:order val="2"/>
          <c:tx>
            <c:strRef>
              <c:f>in_between_samples!$A$49</c:f>
              <c:strCache>
                <c:ptCount val="1"/>
                <c:pt idx="0">
                  <c:v>27-28m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in_between_samples!$F$51:$F$71</c:f>
              <c:numCache>
                <c:formatCode>General</c:formatCode>
                <c:ptCount val="21"/>
                <c:pt idx="0">
                  <c:v>6.625</c:v>
                </c:pt>
                <c:pt idx="1">
                  <c:v>17.125</c:v>
                </c:pt>
                <c:pt idx="2">
                  <c:v>25.125</c:v>
                </c:pt>
                <c:pt idx="3">
                  <c:v>33.125</c:v>
                </c:pt>
                <c:pt idx="4">
                  <c:v>41.125</c:v>
                </c:pt>
                <c:pt idx="5">
                  <c:v>49.125</c:v>
                </c:pt>
                <c:pt idx="6">
                  <c:v>57.16666</c:v>
                </c:pt>
                <c:pt idx="7">
                  <c:v>65.125</c:v>
                </c:pt>
                <c:pt idx="8">
                  <c:v>73.125</c:v>
                </c:pt>
                <c:pt idx="9">
                  <c:v>81.224999999999994</c:v>
                </c:pt>
                <c:pt idx="10">
                  <c:v>89.208330000000004</c:v>
                </c:pt>
                <c:pt idx="11">
                  <c:v>97.208330000000004</c:v>
                </c:pt>
                <c:pt idx="12">
                  <c:v>105.20833</c:v>
                </c:pt>
                <c:pt idx="13">
                  <c:v>113.20833</c:v>
                </c:pt>
                <c:pt idx="14">
                  <c:v>121.20833</c:v>
                </c:pt>
                <c:pt idx="15">
                  <c:v>129.20832999999999</c:v>
                </c:pt>
                <c:pt idx="16">
                  <c:v>137.20832999999999</c:v>
                </c:pt>
                <c:pt idx="17">
                  <c:v>145.20832999999999</c:v>
                </c:pt>
                <c:pt idx="18">
                  <c:v>153.20832999999999</c:v>
                </c:pt>
                <c:pt idx="19">
                  <c:v>161.24166</c:v>
                </c:pt>
                <c:pt idx="20">
                  <c:v>172.91666000000001</c:v>
                </c:pt>
              </c:numCache>
            </c:numRef>
          </c:xVal>
          <c:yVal>
            <c:numRef>
              <c:f>in_between_samples!$L$51:$L$71</c:f>
              <c:numCache>
                <c:formatCode>General</c:formatCode>
                <c:ptCount val="21"/>
                <c:pt idx="0">
                  <c:v>158</c:v>
                </c:pt>
                <c:pt idx="1">
                  <c:v>285</c:v>
                </c:pt>
                <c:pt idx="2">
                  <c:v>314</c:v>
                </c:pt>
                <c:pt idx="3">
                  <c:v>320</c:v>
                </c:pt>
                <c:pt idx="4">
                  <c:v>324</c:v>
                </c:pt>
                <c:pt idx="5">
                  <c:v>324</c:v>
                </c:pt>
                <c:pt idx="6">
                  <c:v>323</c:v>
                </c:pt>
                <c:pt idx="7">
                  <c:v>321</c:v>
                </c:pt>
                <c:pt idx="8">
                  <c:v>323</c:v>
                </c:pt>
                <c:pt idx="9">
                  <c:v>322</c:v>
                </c:pt>
                <c:pt idx="10">
                  <c:v>316</c:v>
                </c:pt>
                <c:pt idx="11">
                  <c:v>307</c:v>
                </c:pt>
                <c:pt idx="12">
                  <c:v>319</c:v>
                </c:pt>
                <c:pt idx="13">
                  <c:v>290</c:v>
                </c:pt>
                <c:pt idx="14">
                  <c:v>287</c:v>
                </c:pt>
                <c:pt idx="15">
                  <c:v>296</c:v>
                </c:pt>
                <c:pt idx="16">
                  <c:v>282</c:v>
                </c:pt>
                <c:pt idx="17">
                  <c:v>278</c:v>
                </c:pt>
                <c:pt idx="18">
                  <c:v>286</c:v>
                </c:pt>
                <c:pt idx="19">
                  <c:v>275</c:v>
                </c:pt>
                <c:pt idx="20">
                  <c:v>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172-43A8-AF4D-343849194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90928"/>
        <c:axId val="653983951"/>
      </c:scatterChart>
      <c:valAx>
        <c:axId val="40899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3983951"/>
        <c:crosses val="autoZero"/>
        <c:crossBetween val="midCat"/>
      </c:valAx>
      <c:valAx>
        <c:axId val="6539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EC [µS/cm]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0899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in_between_samples!$A$1</c:f>
              <c:strCache>
                <c:ptCount val="1"/>
                <c:pt idx="0">
                  <c:v>14-15m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in_between_samples!$F$3:$F$23</c:f>
              <c:numCache>
                <c:formatCode>General</c:formatCode>
                <c:ptCount val="21"/>
                <c:pt idx="0">
                  <c:v>6.625</c:v>
                </c:pt>
                <c:pt idx="1">
                  <c:v>17.125</c:v>
                </c:pt>
                <c:pt idx="2">
                  <c:v>25.125</c:v>
                </c:pt>
                <c:pt idx="3">
                  <c:v>33.125</c:v>
                </c:pt>
                <c:pt idx="4">
                  <c:v>41.125</c:v>
                </c:pt>
                <c:pt idx="5">
                  <c:v>49.125</c:v>
                </c:pt>
                <c:pt idx="6">
                  <c:v>57.16666</c:v>
                </c:pt>
                <c:pt idx="7">
                  <c:v>65.125</c:v>
                </c:pt>
                <c:pt idx="8">
                  <c:v>73.125</c:v>
                </c:pt>
                <c:pt idx="9">
                  <c:v>81.224999999999994</c:v>
                </c:pt>
                <c:pt idx="10">
                  <c:v>89.208330000000004</c:v>
                </c:pt>
                <c:pt idx="11">
                  <c:v>97.208330000000004</c:v>
                </c:pt>
                <c:pt idx="12">
                  <c:v>105.20833</c:v>
                </c:pt>
                <c:pt idx="13">
                  <c:v>113.20833</c:v>
                </c:pt>
                <c:pt idx="14">
                  <c:v>121.20833</c:v>
                </c:pt>
                <c:pt idx="15">
                  <c:v>129.20832999999999</c:v>
                </c:pt>
                <c:pt idx="16">
                  <c:v>137.20832999999999</c:v>
                </c:pt>
                <c:pt idx="17">
                  <c:v>145.20832999999999</c:v>
                </c:pt>
                <c:pt idx="18">
                  <c:v>153.20832999999999</c:v>
                </c:pt>
                <c:pt idx="19">
                  <c:v>161.24166</c:v>
                </c:pt>
                <c:pt idx="20">
                  <c:v>172.91666000000001</c:v>
                </c:pt>
              </c:numCache>
            </c:numRef>
          </c:xVal>
          <c:yVal>
            <c:numRef>
              <c:f>in_between_samples!$J$3:$J$23</c:f>
              <c:numCache>
                <c:formatCode>General</c:formatCode>
                <c:ptCount val="21"/>
                <c:pt idx="0">
                  <c:v>51.373877551020406</c:v>
                </c:pt>
                <c:pt idx="1">
                  <c:v>51.349425287356318</c:v>
                </c:pt>
                <c:pt idx="2">
                  <c:v>51.301839080459764</c:v>
                </c:pt>
                <c:pt idx="3">
                  <c:v>51.012413793103448</c:v>
                </c:pt>
                <c:pt idx="4">
                  <c:v>50.782298850574712</c:v>
                </c:pt>
                <c:pt idx="5">
                  <c:v>50.814942528735628</c:v>
                </c:pt>
                <c:pt idx="6">
                  <c:v>50.509090909090908</c:v>
                </c:pt>
                <c:pt idx="7">
                  <c:v>50.054712643678151</c:v>
                </c:pt>
                <c:pt idx="8">
                  <c:v>49.666666666666664</c:v>
                </c:pt>
                <c:pt idx="9">
                  <c:v>50.344071588366887</c:v>
                </c:pt>
                <c:pt idx="10">
                  <c:v>49.752808988764038</c:v>
                </c:pt>
                <c:pt idx="11">
                  <c:v>49.04831460674157</c:v>
                </c:pt>
                <c:pt idx="12">
                  <c:v>48.771460674157304</c:v>
                </c:pt>
                <c:pt idx="13">
                  <c:v>48.468988764044944</c:v>
                </c:pt>
                <c:pt idx="14">
                  <c:v>48.2552808988764</c:v>
                </c:pt>
                <c:pt idx="15">
                  <c:v>48.222022471910101</c:v>
                </c:pt>
                <c:pt idx="16">
                  <c:v>47.716853932584264</c:v>
                </c:pt>
                <c:pt idx="17">
                  <c:v>47.550112359550567</c:v>
                </c:pt>
                <c:pt idx="18">
                  <c:v>46.986966292134838</c:v>
                </c:pt>
                <c:pt idx="19">
                  <c:v>47.385714285714286</c:v>
                </c:pt>
                <c:pt idx="20">
                  <c:v>48.694382022471913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3C6-4B15-B8AB-19D334914A58}"/>
            </c:ext>
          </c:extLst>
        </c:ser>
        <c:ser>
          <c:idx val="1"/>
          <c:order val="1"/>
          <c:tx>
            <c:strRef>
              <c:f>in_between_samples!$A$25</c:f>
              <c:strCache>
                <c:ptCount val="1"/>
                <c:pt idx="0">
                  <c:v>23-24m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in_between_samples!$F$27:$F$47</c:f>
              <c:numCache>
                <c:formatCode>General</c:formatCode>
                <c:ptCount val="21"/>
                <c:pt idx="0">
                  <c:v>6.625</c:v>
                </c:pt>
                <c:pt idx="1">
                  <c:v>17.125</c:v>
                </c:pt>
                <c:pt idx="2">
                  <c:v>25.125</c:v>
                </c:pt>
                <c:pt idx="3">
                  <c:v>33.125</c:v>
                </c:pt>
                <c:pt idx="4">
                  <c:v>41.125</c:v>
                </c:pt>
                <c:pt idx="5">
                  <c:v>49.125</c:v>
                </c:pt>
                <c:pt idx="6">
                  <c:v>57.16666</c:v>
                </c:pt>
                <c:pt idx="7">
                  <c:v>65.125</c:v>
                </c:pt>
                <c:pt idx="8">
                  <c:v>73.125</c:v>
                </c:pt>
                <c:pt idx="9">
                  <c:v>81.224999999999994</c:v>
                </c:pt>
                <c:pt idx="10">
                  <c:v>89.208330000000004</c:v>
                </c:pt>
                <c:pt idx="11">
                  <c:v>97.208330000000004</c:v>
                </c:pt>
                <c:pt idx="12">
                  <c:v>105.20833</c:v>
                </c:pt>
                <c:pt idx="13">
                  <c:v>113.20833</c:v>
                </c:pt>
                <c:pt idx="14">
                  <c:v>121.20833</c:v>
                </c:pt>
                <c:pt idx="15">
                  <c:v>129.20832999999999</c:v>
                </c:pt>
                <c:pt idx="16">
                  <c:v>137.20832999999999</c:v>
                </c:pt>
                <c:pt idx="17">
                  <c:v>145.20832999999999</c:v>
                </c:pt>
                <c:pt idx="18">
                  <c:v>153.20832999999999</c:v>
                </c:pt>
                <c:pt idx="19">
                  <c:v>161.24166</c:v>
                </c:pt>
                <c:pt idx="20">
                  <c:v>172.91666000000001</c:v>
                </c:pt>
              </c:numCache>
            </c:numRef>
          </c:xVal>
          <c:yVal>
            <c:numRef>
              <c:f>in_between_samples!$J$27:$J$47</c:f>
              <c:numCache>
                <c:formatCode>General</c:formatCode>
                <c:ptCount val="21"/>
                <c:pt idx="0">
                  <c:v>54.152653061224484</c:v>
                </c:pt>
                <c:pt idx="1">
                  <c:v>55.465977011494253</c:v>
                </c:pt>
                <c:pt idx="2">
                  <c:v>49.080459770114942</c:v>
                </c:pt>
                <c:pt idx="3">
                  <c:v>48.868965517241385</c:v>
                </c:pt>
                <c:pt idx="4">
                  <c:v>48.832643678160913</c:v>
                </c:pt>
                <c:pt idx="5">
                  <c:v>48.54620689655173</c:v>
                </c:pt>
                <c:pt idx="6">
                  <c:v>48.065681818181815</c:v>
                </c:pt>
                <c:pt idx="7">
                  <c:v>47.64</c:v>
                </c:pt>
                <c:pt idx="8">
                  <c:v>47.703218390804601</c:v>
                </c:pt>
                <c:pt idx="9">
                  <c:v>47.392393736017901</c:v>
                </c:pt>
                <c:pt idx="10">
                  <c:v>47.215280898876401</c:v>
                </c:pt>
                <c:pt idx="11">
                  <c:v>46.482022471910113</c:v>
                </c:pt>
                <c:pt idx="12">
                  <c:v>46.324943820224711</c:v>
                </c:pt>
                <c:pt idx="13">
                  <c:v>46.433483146067402</c:v>
                </c:pt>
                <c:pt idx="14">
                  <c:v>47.344044943820222</c:v>
                </c:pt>
                <c:pt idx="15">
                  <c:v>46.605842696629225</c:v>
                </c:pt>
                <c:pt idx="16">
                  <c:v>46.035280898876408</c:v>
                </c:pt>
                <c:pt idx="17">
                  <c:v>46.519101123595512</c:v>
                </c:pt>
                <c:pt idx="18">
                  <c:v>46.711685393258421</c:v>
                </c:pt>
                <c:pt idx="19">
                  <c:v>46.79319727891157</c:v>
                </c:pt>
                <c:pt idx="20">
                  <c:v>46.584269662921344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C6-4B15-B8AB-19D334914A58}"/>
            </c:ext>
          </c:extLst>
        </c:ser>
        <c:ser>
          <c:idx val="2"/>
          <c:order val="2"/>
          <c:tx>
            <c:strRef>
              <c:f>in_between_samples!$A$49</c:f>
              <c:strCache>
                <c:ptCount val="1"/>
                <c:pt idx="0">
                  <c:v>27-28m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in_between_samples!$F$51:$F$71</c:f>
              <c:numCache>
                <c:formatCode>General</c:formatCode>
                <c:ptCount val="21"/>
                <c:pt idx="0">
                  <c:v>6.625</c:v>
                </c:pt>
                <c:pt idx="1">
                  <c:v>17.125</c:v>
                </c:pt>
                <c:pt idx="2">
                  <c:v>25.125</c:v>
                </c:pt>
                <c:pt idx="3">
                  <c:v>33.125</c:v>
                </c:pt>
                <c:pt idx="4">
                  <c:v>41.125</c:v>
                </c:pt>
                <c:pt idx="5">
                  <c:v>49.125</c:v>
                </c:pt>
                <c:pt idx="6">
                  <c:v>57.16666</c:v>
                </c:pt>
                <c:pt idx="7">
                  <c:v>65.125</c:v>
                </c:pt>
                <c:pt idx="8">
                  <c:v>73.125</c:v>
                </c:pt>
                <c:pt idx="9">
                  <c:v>81.224999999999994</c:v>
                </c:pt>
                <c:pt idx="10">
                  <c:v>89.208330000000004</c:v>
                </c:pt>
                <c:pt idx="11">
                  <c:v>97.208330000000004</c:v>
                </c:pt>
                <c:pt idx="12">
                  <c:v>105.20833</c:v>
                </c:pt>
                <c:pt idx="13">
                  <c:v>113.20833</c:v>
                </c:pt>
                <c:pt idx="14">
                  <c:v>121.20833</c:v>
                </c:pt>
                <c:pt idx="15">
                  <c:v>129.20832999999999</c:v>
                </c:pt>
                <c:pt idx="16">
                  <c:v>137.20832999999999</c:v>
                </c:pt>
                <c:pt idx="17">
                  <c:v>145.20832999999999</c:v>
                </c:pt>
                <c:pt idx="18">
                  <c:v>153.20832999999999</c:v>
                </c:pt>
                <c:pt idx="19">
                  <c:v>161.24166</c:v>
                </c:pt>
                <c:pt idx="20">
                  <c:v>172.91666000000001</c:v>
                </c:pt>
              </c:numCache>
            </c:numRef>
          </c:xVal>
          <c:yVal>
            <c:numRef>
              <c:f>in_between_samples!$J$51:$J$71</c:f>
              <c:numCache>
                <c:formatCode>General</c:formatCode>
                <c:ptCount val="21"/>
                <c:pt idx="0">
                  <c:v>53.749523809523801</c:v>
                </c:pt>
                <c:pt idx="1">
                  <c:v>53.811494252873565</c:v>
                </c:pt>
                <c:pt idx="2">
                  <c:v>53.73540229885058</c:v>
                </c:pt>
                <c:pt idx="3">
                  <c:v>53.512413793103455</c:v>
                </c:pt>
                <c:pt idx="4">
                  <c:v>53.3783908045977</c:v>
                </c:pt>
                <c:pt idx="5">
                  <c:v>53.510114942528745</c:v>
                </c:pt>
                <c:pt idx="6">
                  <c:v>53.219318181818181</c:v>
                </c:pt>
                <c:pt idx="7">
                  <c:v>52.791954022988506</c:v>
                </c:pt>
                <c:pt idx="8">
                  <c:v>52.395862068965506</c:v>
                </c:pt>
                <c:pt idx="9">
                  <c:v>52.216554809843409</c:v>
                </c:pt>
                <c:pt idx="10">
                  <c:v>51.746516853932583</c:v>
                </c:pt>
                <c:pt idx="11">
                  <c:v>51.861797752808982</c:v>
                </c:pt>
                <c:pt idx="12">
                  <c:v>51.3</c:v>
                </c:pt>
                <c:pt idx="13">
                  <c:v>50.688764044943817</c:v>
                </c:pt>
                <c:pt idx="14">
                  <c:v>51.185168539325844</c:v>
                </c:pt>
                <c:pt idx="15">
                  <c:v>51.009887640449435</c:v>
                </c:pt>
                <c:pt idx="16">
                  <c:v>51.38988764044943</c:v>
                </c:pt>
                <c:pt idx="17">
                  <c:v>50.684044943820226</c:v>
                </c:pt>
                <c:pt idx="18">
                  <c:v>51.61505617977528</c:v>
                </c:pt>
                <c:pt idx="19">
                  <c:v>51.255782312925177</c:v>
                </c:pt>
                <c:pt idx="20">
                  <c:v>51.762247191011234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3C6-4B15-B8AB-19D334914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84688"/>
        <c:axId val="654013215"/>
      </c:scatterChart>
      <c:valAx>
        <c:axId val="4089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4013215"/>
        <c:crosses val="autoZero"/>
        <c:crossBetween val="midCat"/>
      </c:valAx>
      <c:valAx>
        <c:axId val="6540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 [µL/min]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0898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main_samples!$A$1</c:f>
              <c:strCache>
                <c:ptCount val="1"/>
                <c:pt idx="0">
                  <c:v>14-15m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main_samples!$F$3:$F$25</c:f>
              <c:numCache>
                <c:formatCode>General</c:formatCode>
                <c:ptCount val="23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53</c:v>
                </c:pt>
                <c:pt idx="7">
                  <c:v>61</c:v>
                </c:pt>
                <c:pt idx="8">
                  <c:v>69</c:v>
                </c:pt>
                <c:pt idx="9">
                  <c:v>77</c:v>
                </c:pt>
                <c:pt idx="10">
                  <c:v>85</c:v>
                </c:pt>
                <c:pt idx="11">
                  <c:v>93</c:v>
                </c:pt>
                <c:pt idx="12">
                  <c:v>101</c:v>
                </c:pt>
                <c:pt idx="13">
                  <c:v>109</c:v>
                </c:pt>
                <c:pt idx="14">
                  <c:v>117</c:v>
                </c:pt>
                <c:pt idx="15">
                  <c:v>125</c:v>
                </c:pt>
                <c:pt idx="16">
                  <c:v>133</c:v>
                </c:pt>
                <c:pt idx="17">
                  <c:v>141</c:v>
                </c:pt>
                <c:pt idx="18">
                  <c:v>149</c:v>
                </c:pt>
                <c:pt idx="19">
                  <c:v>157</c:v>
                </c:pt>
                <c:pt idx="20">
                  <c:v>165</c:v>
                </c:pt>
                <c:pt idx="21">
                  <c:v>173</c:v>
                </c:pt>
                <c:pt idx="22">
                  <c:v>181.5</c:v>
                </c:pt>
              </c:numCache>
            </c:numRef>
          </c:xVal>
          <c:yVal>
            <c:numRef>
              <c:f>main_samples!$J$3:$J$25</c:f>
              <c:numCache>
                <c:formatCode>General</c:formatCode>
                <c:ptCount val="23"/>
                <c:pt idx="0">
                  <c:v>52.176666666666662</c:v>
                </c:pt>
                <c:pt idx="1">
                  <c:v>51.363333333333337</c:v>
                </c:pt>
                <c:pt idx="2">
                  <c:v>51.396666666666668</c:v>
                </c:pt>
                <c:pt idx="3">
                  <c:v>50.843333333333334</c:v>
                </c:pt>
                <c:pt idx="4">
                  <c:v>51.143333333333324</c:v>
                </c:pt>
                <c:pt idx="5">
                  <c:v>50.243333333333339</c:v>
                </c:pt>
                <c:pt idx="6">
                  <c:v>50.626666666666665</c:v>
                </c:pt>
                <c:pt idx="7">
                  <c:v>49.463333333333338</c:v>
                </c:pt>
                <c:pt idx="8">
                  <c:v>50.996666666666663</c:v>
                </c:pt>
                <c:pt idx="9">
                  <c:v>52.026666666666657</c:v>
                </c:pt>
                <c:pt idx="10">
                  <c:v>50.108196721311479</c:v>
                </c:pt>
                <c:pt idx="11">
                  <c:v>49.406557377049175</c:v>
                </c:pt>
                <c:pt idx="12">
                  <c:v>48.56333333333334</c:v>
                </c:pt>
                <c:pt idx="13">
                  <c:v>48.513333333333343</c:v>
                </c:pt>
                <c:pt idx="14">
                  <c:v>47.776666666666664</c:v>
                </c:pt>
                <c:pt idx="15">
                  <c:v>47.603333333333332</c:v>
                </c:pt>
                <c:pt idx="16">
                  <c:v>48.860000000000007</c:v>
                </c:pt>
                <c:pt idx="17">
                  <c:v>49.089999999999996</c:v>
                </c:pt>
                <c:pt idx="18">
                  <c:v>48.406666666666666</c:v>
                </c:pt>
                <c:pt idx="19">
                  <c:v>47.426470588235297</c:v>
                </c:pt>
                <c:pt idx="20">
                  <c:v>49.263333333333335</c:v>
                </c:pt>
                <c:pt idx="21">
                  <c:v>47.99</c:v>
                </c:pt>
                <c:pt idx="22">
                  <c:v>50.190624999999997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93-4A36-867E-6ECFD0B8E55F}"/>
            </c:ext>
          </c:extLst>
        </c:ser>
        <c:ser>
          <c:idx val="1"/>
          <c:order val="1"/>
          <c:tx>
            <c:strRef>
              <c:f>main_samples!$A$27</c:f>
              <c:strCache>
                <c:ptCount val="1"/>
                <c:pt idx="0">
                  <c:v>23-24m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main_samples!$F$29:$F$51</c:f>
              <c:numCache>
                <c:formatCode>General</c:formatCode>
                <c:ptCount val="23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53</c:v>
                </c:pt>
                <c:pt idx="7">
                  <c:v>61</c:v>
                </c:pt>
                <c:pt idx="8">
                  <c:v>69</c:v>
                </c:pt>
                <c:pt idx="9">
                  <c:v>77</c:v>
                </c:pt>
                <c:pt idx="10">
                  <c:v>85</c:v>
                </c:pt>
                <c:pt idx="11">
                  <c:v>93</c:v>
                </c:pt>
                <c:pt idx="12">
                  <c:v>101</c:v>
                </c:pt>
                <c:pt idx="13">
                  <c:v>109</c:v>
                </c:pt>
                <c:pt idx="14">
                  <c:v>117</c:v>
                </c:pt>
                <c:pt idx="15">
                  <c:v>125</c:v>
                </c:pt>
                <c:pt idx="16">
                  <c:v>133</c:v>
                </c:pt>
                <c:pt idx="17">
                  <c:v>141</c:v>
                </c:pt>
                <c:pt idx="18">
                  <c:v>149</c:v>
                </c:pt>
                <c:pt idx="19">
                  <c:v>157</c:v>
                </c:pt>
                <c:pt idx="20">
                  <c:v>165</c:v>
                </c:pt>
                <c:pt idx="21">
                  <c:v>173</c:v>
                </c:pt>
                <c:pt idx="22">
                  <c:v>181.5</c:v>
                </c:pt>
              </c:numCache>
            </c:numRef>
          </c:xVal>
          <c:yVal>
            <c:numRef>
              <c:f>main_samples!$J$29:$J$51</c:f>
              <c:numCache>
                <c:formatCode>General</c:formatCode>
                <c:ptCount val="23"/>
                <c:pt idx="0">
                  <c:v>50.246666666666663</c:v>
                </c:pt>
                <c:pt idx="1">
                  <c:v>68.599999999999994</c:v>
                </c:pt>
                <c:pt idx="2">
                  <c:v>53.97</c:v>
                </c:pt>
                <c:pt idx="3">
                  <c:v>50.18333333333333</c:v>
                </c:pt>
                <c:pt idx="4">
                  <c:v>50</c:v>
                </c:pt>
                <c:pt idx="5">
                  <c:v>48.976666666666659</c:v>
                </c:pt>
                <c:pt idx="6">
                  <c:v>48.816666666666677</c:v>
                </c:pt>
                <c:pt idx="7">
                  <c:v>47.513333333333343</c:v>
                </c:pt>
                <c:pt idx="8">
                  <c:v>47.236666666666672</c:v>
                </c:pt>
                <c:pt idx="9">
                  <c:v>47.620000000000005</c:v>
                </c:pt>
                <c:pt idx="10">
                  <c:v>47.970491803278691</c:v>
                </c:pt>
                <c:pt idx="11">
                  <c:v>47.544262295081971</c:v>
                </c:pt>
                <c:pt idx="12">
                  <c:v>47.193333333333342</c:v>
                </c:pt>
                <c:pt idx="13">
                  <c:v>47.17</c:v>
                </c:pt>
                <c:pt idx="14">
                  <c:v>47.790000000000006</c:v>
                </c:pt>
                <c:pt idx="15">
                  <c:v>47.353333333333339</c:v>
                </c:pt>
                <c:pt idx="16">
                  <c:v>45.86333333333333</c:v>
                </c:pt>
                <c:pt idx="17">
                  <c:v>45.983333333333341</c:v>
                </c:pt>
                <c:pt idx="18">
                  <c:v>46.790000000000006</c:v>
                </c:pt>
                <c:pt idx="19">
                  <c:v>47.379411764705878</c:v>
                </c:pt>
                <c:pt idx="20">
                  <c:v>45.756666666666661</c:v>
                </c:pt>
                <c:pt idx="21">
                  <c:v>47.539999999999992</c:v>
                </c:pt>
                <c:pt idx="22">
                  <c:v>47.290625000000013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93-4A36-867E-6ECFD0B8E55F}"/>
            </c:ext>
          </c:extLst>
        </c:ser>
        <c:ser>
          <c:idx val="2"/>
          <c:order val="2"/>
          <c:tx>
            <c:strRef>
              <c:f>main_samples!$A$53</c:f>
              <c:strCache>
                <c:ptCount val="1"/>
                <c:pt idx="0">
                  <c:v>27-28m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main_samples!$F$55:$F$77</c:f>
              <c:numCache>
                <c:formatCode>General</c:formatCode>
                <c:ptCount val="23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53</c:v>
                </c:pt>
                <c:pt idx="7">
                  <c:v>61</c:v>
                </c:pt>
                <c:pt idx="8">
                  <c:v>69</c:v>
                </c:pt>
                <c:pt idx="9">
                  <c:v>77</c:v>
                </c:pt>
                <c:pt idx="10">
                  <c:v>85</c:v>
                </c:pt>
                <c:pt idx="11">
                  <c:v>93</c:v>
                </c:pt>
                <c:pt idx="12">
                  <c:v>101</c:v>
                </c:pt>
                <c:pt idx="13">
                  <c:v>109</c:v>
                </c:pt>
                <c:pt idx="14">
                  <c:v>117</c:v>
                </c:pt>
                <c:pt idx="15">
                  <c:v>125</c:v>
                </c:pt>
                <c:pt idx="16">
                  <c:v>133</c:v>
                </c:pt>
                <c:pt idx="17">
                  <c:v>141</c:v>
                </c:pt>
                <c:pt idx="18">
                  <c:v>149</c:v>
                </c:pt>
                <c:pt idx="19">
                  <c:v>157</c:v>
                </c:pt>
                <c:pt idx="20">
                  <c:v>165</c:v>
                </c:pt>
                <c:pt idx="21">
                  <c:v>173</c:v>
                </c:pt>
                <c:pt idx="22">
                  <c:v>181.5</c:v>
                </c:pt>
              </c:numCache>
            </c:numRef>
          </c:xVal>
          <c:yVal>
            <c:numRef>
              <c:f>main_samples!$J$55:$J$77</c:f>
              <c:numCache>
                <c:formatCode>General</c:formatCode>
                <c:ptCount val="23"/>
                <c:pt idx="0">
                  <c:v>55.13666666666667</c:v>
                </c:pt>
                <c:pt idx="1">
                  <c:v>53.363333333333337</c:v>
                </c:pt>
                <c:pt idx="2">
                  <c:v>54.310000000000009</c:v>
                </c:pt>
                <c:pt idx="3">
                  <c:v>54.773333333333333</c:v>
                </c:pt>
                <c:pt idx="4">
                  <c:v>54.266666666666666</c:v>
                </c:pt>
                <c:pt idx="5">
                  <c:v>52.79666666666666</c:v>
                </c:pt>
                <c:pt idx="6">
                  <c:v>53.79999999999999</c:v>
                </c:pt>
                <c:pt idx="7">
                  <c:v>53.936666666666675</c:v>
                </c:pt>
                <c:pt idx="8">
                  <c:v>54.926666666666662</c:v>
                </c:pt>
                <c:pt idx="9">
                  <c:v>53.38666666666667</c:v>
                </c:pt>
                <c:pt idx="10">
                  <c:v>51.377049180327873</c:v>
                </c:pt>
                <c:pt idx="11">
                  <c:v>48.727868852459018</c:v>
                </c:pt>
                <c:pt idx="12">
                  <c:v>50.62</c:v>
                </c:pt>
                <c:pt idx="13">
                  <c:v>51.726666666666674</c:v>
                </c:pt>
                <c:pt idx="14">
                  <c:v>49.06666666666667</c:v>
                </c:pt>
                <c:pt idx="15">
                  <c:v>50.516666666666659</c:v>
                </c:pt>
                <c:pt idx="16">
                  <c:v>50.976666666666667</c:v>
                </c:pt>
                <c:pt idx="17">
                  <c:v>51.603333333333339</c:v>
                </c:pt>
                <c:pt idx="18">
                  <c:v>51.23</c:v>
                </c:pt>
                <c:pt idx="19">
                  <c:v>51.77058823529412</c:v>
                </c:pt>
                <c:pt idx="20">
                  <c:v>52.4</c:v>
                </c:pt>
                <c:pt idx="21">
                  <c:v>51.303333333333327</c:v>
                </c:pt>
                <c:pt idx="22">
                  <c:v>54.046875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D93-4A36-867E-6ECFD0B8E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57216"/>
        <c:axId val="643137647"/>
      </c:scatterChart>
      <c:valAx>
        <c:axId val="5175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3137647"/>
        <c:crosses val="autoZero"/>
        <c:crossBetween val="midCat"/>
      </c:valAx>
      <c:valAx>
        <c:axId val="6431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 [µL/min]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755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Fluorescine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tracer_test!$A$1</c:f>
              <c:strCache>
                <c:ptCount val="1"/>
                <c:pt idx="0">
                  <c:v>14-15m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tracer_test!$E$3:$E$30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  <c:pt idx="15">
                  <c:v>5.25</c:v>
                </c:pt>
                <c:pt idx="16">
                  <c:v>5.5</c:v>
                </c:pt>
                <c:pt idx="17">
                  <c:v>5.75</c:v>
                </c:pt>
                <c:pt idx="18">
                  <c:v>6</c:v>
                </c:pt>
                <c:pt idx="19">
                  <c:v>6.25</c:v>
                </c:pt>
                <c:pt idx="20">
                  <c:v>6.5</c:v>
                </c:pt>
                <c:pt idx="21">
                  <c:v>6.75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10</c:v>
                </c:pt>
              </c:numCache>
            </c:numRef>
          </c:xVal>
          <c:yVal>
            <c:numRef>
              <c:f>tracer_test!$L$3:$L$30</c:f>
              <c:numCache>
                <c:formatCode>General</c:formatCode>
                <c:ptCount val="28"/>
                <c:pt idx="0">
                  <c:v>-7.3472640027683047E-3</c:v>
                </c:pt>
                <c:pt idx="1">
                  <c:v>-7.3556955536331556E-3</c:v>
                </c:pt>
                <c:pt idx="2">
                  <c:v>-7.3568227824763778E-3</c:v>
                </c:pt>
                <c:pt idx="3">
                  <c:v>-7.359306916817205E-3</c:v>
                </c:pt>
                <c:pt idx="4">
                  <c:v>-7.356420848331208E-3</c:v>
                </c:pt>
                <c:pt idx="5">
                  <c:v>-7.3559705612061673E-3</c:v>
                </c:pt>
                <c:pt idx="6">
                  <c:v>-7.3570524591307614E-3</c:v>
                </c:pt>
                <c:pt idx="7">
                  <c:v>-7.3540364420113628E-3</c:v>
                </c:pt>
                <c:pt idx="8">
                  <c:v>-7.3523501318383923E-3</c:v>
                </c:pt>
                <c:pt idx="9">
                  <c:v>-7.3256200001539451E-3</c:v>
                </c:pt>
                <c:pt idx="10">
                  <c:v>-7.356275789391597E-3</c:v>
                </c:pt>
                <c:pt idx="11">
                  <c:v>-7.3517366534062902E-3</c:v>
                </c:pt>
                <c:pt idx="12">
                  <c:v>-7.3578653936048274E-3</c:v>
                </c:pt>
                <c:pt idx="13">
                  <c:v>-7.3557439066130265E-3</c:v>
                </c:pt>
                <c:pt idx="14">
                  <c:v>-7.3576629155016216E-3</c:v>
                </c:pt>
                <c:pt idx="15">
                  <c:v>-7.3552815312430183E-3</c:v>
                </c:pt>
                <c:pt idx="16">
                  <c:v>-7.3495093942710235E-3</c:v>
                </c:pt>
                <c:pt idx="17">
                  <c:v>-7.3443598019148565E-3</c:v>
                </c:pt>
                <c:pt idx="18">
                  <c:v>-7.3526734923912741E-3</c:v>
                </c:pt>
                <c:pt idx="19">
                  <c:v>-7.3532446619659899E-3</c:v>
                </c:pt>
                <c:pt idx="20">
                  <c:v>-7.3520479257142045E-3</c:v>
                </c:pt>
                <c:pt idx="21">
                  <c:v>-7.3485665111635559E-3</c:v>
                </c:pt>
                <c:pt idx="22">
                  <c:v>-7.3483277683254475E-3</c:v>
                </c:pt>
                <c:pt idx="23">
                  <c:v>-7.3473999955241892E-3</c:v>
                </c:pt>
                <c:pt idx="24">
                  <c:v>-7.3444323313846616E-3</c:v>
                </c:pt>
                <c:pt idx="25">
                  <c:v>-7.3390923491702554E-3</c:v>
                </c:pt>
                <c:pt idx="26">
                  <c:v>-7.3393582905595415E-3</c:v>
                </c:pt>
                <c:pt idx="27">
                  <c:v>-7.3343869998166453E-3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8-4C53-A77D-888431412575}"/>
            </c:ext>
          </c:extLst>
        </c:ser>
        <c:ser>
          <c:idx val="1"/>
          <c:order val="1"/>
          <c:tx>
            <c:strRef>
              <c:f>tracer_test!$A$32</c:f>
              <c:strCache>
                <c:ptCount val="1"/>
                <c:pt idx="0">
                  <c:v>23-24m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tracer_test!$E$34:$E$61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  <c:pt idx="15">
                  <c:v>5.25</c:v>
                </c:pt>
                <c:pt idx="16">
                  <c:v>5.5</c:v>
                </c:pt>
                <c:pt idx="17">
                  <c:v>5.75</c:v>
                </c:pt>
                <c:pt idx="18">
                  <c:v>6</c:v>
                </c:pt>
                <c:pt idx="19">
                  <c:v>6.25</c:v>
                </c:pt>
                <c:pt idx="20">
                  <c:v>6.5</c:v>
                </c:pt>
                <c:pt idx="21">
                  <c:v>6.75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10</c:v>
                </c:pt>
              </c:numCache>
            </c:numRef>
          </c:xVal>
          <c:yVal>
            <c:numRef>
              <c:f>tracer_test!$L$34:$L$61</c:f>
              <c:numCache>
                <c:formatCode>General</c:formatCode>
                <c:ptCount val="28"/>
                <c:pt idx="0">
                  <c:v>-6.5778507145364618E-3</c:v>
                </c:pt>
                <c:pt idx="1">
                  <c:v>-6.8687946563633726E-3</c:v>
                </c:pt>
                <c:pt idx="2">
                  <c:v>0.53046847190295976</c:v>
                </c:pt>
                <c:pt idx="3">
                  <c:v>0.73320017560303397</c:v>
                </c:pt>
                <c:pt idx="4">
                  <c:v>0.86041721696828222</c:v>
                </c:pt>
                <c:pt idx="5">
                  <c:v>0.96276499507520619</c:v>
                </c:pt>
                <c:pt idx="6">
                  <c:v>0.97861204710606153</c:v>
                </c:pt>
                <c:pt idx="7">
                  <c:v>0.87202310441339026</c:v>
                </c:pt>
                <c:pt idx="8">
                  <c:v>0.61417265938534793</c:v>
                </c:pt>
                <c:pt idx="9">
                  <c:v>0.54435131664941472</c:v>
                </c:pt>
                <c:pt idx="10">
                  <c:v>0.42352854280357155</c:v>
                </c:pt>
                <c:pt idx="11">
                  <c:v>0.32452735543760214</c:v>
                </c:pt>
                <c:pt idx="12">
                  <c:v>0.25560943610265086</c:v>
                </c:pt>
                <c:pt idx="13">
                  <c:v>0.2018376405875219</c:v>
                </c:pt>
                <c:pt idx="14">
                  <c:v>0.1646117558189587</c:v>
                </c:pt>
                <c:pt idx="15">
                  <c:v>0.13424817957386095</c:v>
                </c:pt>
                <c:pt idx="16">
                  <c:v>0.11484170399022874</c:v>
                </c:pt>
                <c:pt idx="17">
                  <c:v>9.6180404398575156E-2</c:v>
                </c:pt>
                <c:pt idx="18">
                  <c:v>7.4601870289603911E-2</c:v>
                </c:pt>
                <c:pt idx="19">
                  <c:v>5.6747639382184877E-2</c:v>
                </c:pt>
                <c:pt idx="20">
                  <c:v>4.1785316311230447E-2</c:v>
                </c:pt>
                <c:pt idx="21">
                  <c:v>3.1944188538804895E-2</c:v>
                </c:pt>
                <c:pt idx="22">
                  <c:v>2.4498600149712634E-2</c:v>
                </c:pt>
                <c:pt idx="23">
                  <c:v>1.4812157297913572E-2</c:v>
                </c:pt>
                <c:pt idx="24">
                  <c:v>9.3791210821690986E-3</c:v>
                </c:pt>
                <c:pt idx="25">
                  <c:v>6.014996295725196E-3</c:v>
                </c:pt>
                <c:pt idx="26">
                  <c:v>3.8507131599554724E-3</c:v>
                </c:pt>
                <c:pt idx="27">
                  <c:v>1.1022607683072248E-3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8-4C53-A77D-888431412575}"/>
            </c:ext>
          </c:extLst>
        </c:ser>
        <c:ser>
          <c:idx val="2"/>
          <c:order val="2"/>
          <c:tx>
            <c:strRef>
              <c:f>tracer_test!$A$63</c:f>
              <c:strCache>
                <c:ptCount val="1"/>
                <c:pt idx="0">
                  <c:v>27-28m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tracer_test!$E$65:$E$92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  <c:pt idx="15">
                  <c:v>5.25</c:v>
                </c:pt>
                <c:pt idx="16">
                  <c:v>5.5</c:v>
                </c:pt>
                <c:pt idx="17">
                  <c:v>5.75</c:v>
                </c:pt>
                <c:pt idx="18">
                  <c:v>6</c:v>
                </c:pt>
                <c:pt idx="19">
                  <c:v>6.25</c:v>
                </c:pt>
                <c:pt idx="20">
                  <c:v>6.5</c:v>
                </c:pt>
                <c:pt idx="21">
                  <c:v>6.75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10</c:v>
                </c:pt>
              </c:numCache>
            </c:numRef>
          </c:xVal>
          <c:yVal>
            <c:numRef>
              <c:f>tracer_test!$L$65:$L$92</c:f>
              <c:numCache>
                <c:formatCode>General</c:formatCode>
                <c:ptCount val="28"/>
                <c:pt idx="0">
                  <c:v>-6.7871703116802211E-3</c:v>
                </c:pt>
                <c:pt idx="1">
                  <c:v>-6.9300172263243249E-3</c:v>
                </c:pt>
                <c:pt idx="2">
                  <c:v>2.181147380279147E-2</c:v>
                </c:pt>
                <c:pt idx="3">
                  <c:v>0.31021770191770509</c:v>
                </c:pt>
                <c:pt idx="4">
                  <c:v>0.67448319290288039</c:v>
                </c:pt>
                <c:pt idx="5">
                  <c:v>0.96353169381854009</c:v>
                </c:pt>
                <c:pt idx="6">
                  <c:v>1.0272350170964197</c:v>
                </c:pt>
                <c:pt idx="7">
                  <c:v>0.91023923283908925</c:v>
                </c:pt>
                <c:pt idx="8">
                  <c:v>0.7621920312198589</c:v>
                </c:pt>
                <c:pt idx="9">
                  <c:v>0.60940544879806902</c:v>
                </c:pt>
                <c:pt idx="10">
                  <c:v>0.4822208886546463</c:v>
                </c:pt>
                <c:pt idx="11">
                  <c:v>0.36547115753643628</c:v>
                </c:pt>
                <c:pt idx="12">
                  <c:v>0.27780297987517755</c:v>
                </c:pt>
                <c:pt idx="13">
                  <c:v>0.21249116599463777</c:v>
                </c:pt>
                <c:pt idx="14">
                  <c:v>0.16520802669510476</c:v>
                </c:pt>
                <c:pt idx="15">
                  <c:v>0.12767642819369185</c:v>
                </c:pt>
                <c:pt idx="16">
                  <c:v>9.9016421079219458E-2</c:v>
                </c:pt>
                <c:pt idx="17">
                  <c:v>7.8244009599478137E-2</c:v>
                </c:pt>
                <c:pt idx="18">
                  <c:v>6.4372285926697345E-2</c:v>
                </c:pt>
                <c:pt idx="19">
                  <c:v>5.1908247754474654E-2</c:v>
                </c:pt>
                <c:pt idx="20">
                  <c:v>4.3241979867757324E-2</c:v>
                </c:pt>
                <c:pt idx="21">
                  <c:v>3.6017815159761268E-2</c:v>
                </c:pt>
                <c:pt idx="22">
                  <c:v>3.099387628665607E-2</c:v>
                </c:pt>
                <c:pt idx="23">
                  <c:v>2.3155803182258402E-2</c:v>
                </c:pt>
                <c:pt idx="24">
                  <c:v>1.829047634352287E-2</c:v>
                </c:pt>
                <c:pt idx="25">
                  <c:v>1.621623842745145E-2</c:v>
                </c:pt>
                <c:pt idx="26">
                  <c:v>1.465173938250643E-2</c:v>
                </c:pt>
                <c:pt idx="27">
                  <c:v>1.3715268112170109E-2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C8-4C53-A77D-888431412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49952"/>
        <c:axId val="923796112"/>
      </c:scatterChart>
      <c:valAx>
        <c:axId val="5023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3796112"/>
        <c:crosses val="autoZero"/>
        <c:crossBetween val="midCat"/>
      </c:valAx>
      <c:valAx>
        <c:axId val="9237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concentration</a:t>
                </a:r>
                <a:r>
                  <a:rPr lang="de-DE" baseline="0"/>
                  <a:t> [mg/L]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234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tracer_test!$A$1</c:f>
              <c:strCache>
                <c:ptCount val="1"/>
                <c:pt idx="0">
                  <c:v>14-15m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tracer_test!$E$3:$E$30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  <c:pt idx="15">
                  <c:v>5.25</c:v>
                </c:pt>
                <c:pt idx="16">
                  <c:v>5.5</c:v>
                </c:pt>
                <c:pt idx="17">
                  <c:v>5.75</c:v>
                </c:pt>
                <c:pt idx="18">
                  <c:v>6</c:v>
                </c:pt>
                <c:pt idx="19">
                  <c:v>6.25</c:v>
                </c:pt>
                <c:pt idx="20">
                  <c:v>6.5</c:v>
                </c:pt>
                <c:pt idx="21">
                  <c:v>6.75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10</c:v>
                </c:pt>
              </c:numCache>
            </c:numRef>
          </c:xVal>
          <c:yVal>
            <c:numRef>
              <c:f>tracer_test!$I$3:$I$30</c:f>
              <c:numCache>
                <c:formatCode>General</c:formatCode>
                <c:ptCount val="28"/>
                <c:pt idx="0">
                  <c:v>225.38000000000005</c:v>
                </c:pt>
                <c:pt idx="1">
                  <c:v>217.40000000000003</c:v>
                </c:pt>
                <c:pt idx="2">
                  <c:v>213.25999999999993</c:v>
                </c:pt>
                <c:pt idx="3">
                  <c:v>210.40000000000003</c:v>
                </c:pt>
                <c:pt idx="4">
                  <c:v>210.94</c:v>
                </c:pt>
                <c:pt idx="5">
                  <c:v>211.1</c:v>
                </c:pt>
                <c:pt idx="6">
                  <c:v>210.38000000000002</c:v>
                </c:pt>
                <c:pt idx="7">
                  <c:v>209.65999999999994</c:v>
                </c:pt>
                <c:pt idx="8">
                  <c:v>213.50000000000006</c:v>
                </c:pt>
                <c:pt idx="9">
                  <c:v>213.35999999999999</c:v>
                </c:pt>
                <c:pt idx="10">
                  <c:v>228.62000000000003</c:v>
                </c:pt>
                <c:pt idx="11">
                  <c:v>227.76</c:v>
                </c:pt>
                <c:pt idx="12">
                  <c:v>214.42000000000002</c:v>
                </c:pt>
                <c:pt idx="13">
                  <c:v>213.28000000000003</c:v>
                </c:pt>
                <c:pt idx="14">
                  <c:v>215.95999999999998</c:v>
                </c:pt>
                <c:pt idx="15">
                  <c:v>210.23999999999995</c:v>
                </c:pt>
                <c:pt idx="16">
                  <c:v>212.64000000000001</c:v>
                </c:pt>
                <c:pt idx="17">
                  <c:v>220.34</c:v>
                </c:pt>
                <c:pt idx="18">
                  <c:v>221.18</c:v>
                </c:pt>
                <c:pt idx="19">
                  <c:v>211.62000000000003</c:v>
                </c:pt>
                <c:pt idx="20">
                  <c:v>219.38000000000002</c:v>
                </c:pt>
                <c:pt idx="21">
                  <c:v>221.47999999999996</c:v>
                </c:pt>
                <c:pt idx="22">
                  <c:v>221.82</c:v>
                </c:pt>
                <c:pt idx="23">
                  <c:v>212.97999999999993</c:v>
                </c:pt>
                <c:pt idx="24">
                  <c:v>220.60000000000005</c:v>
                </c:pt>
                <c:pt idx="25">
                  <c:v>220.6</c:v>
                </c:pt>
                <c:pt idx="26">
                  <c:v>211</c:v>
                </c:pt>
                <c:pt idx="27">
                  <c:v>218.8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7-465D-B13E-FC774D2434C2}"/>
            </c:ext>
          </c:extLst>
        </c:ser>
        <c:ser>
          <c:idx val="1"/>
          <c:order val="1"/>
          <c:tx>
            <c:strRef>
              <c:f>tracer_test!$A$32</c:f>
              <c:strCache>
                <c:ptCount val="1"/>
                <c:pt idx="0">
                  <c:v>23-24m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tracer_test!$E$34:$E$61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  <c:pt idx="15">
                  <c:v>5.25</c:v>
                </c:pt>
                <c:pt idx="16">
                  <c:v>5.5</c:v>
                </c:pt>
                <c:pt idx="17">
                  <c:v>5.75</c:v>
                </c:pt>
                <c:pt idx="18">
                  <c:v>6</c:v>
                </c:pt>
                <c:pt idx="19">
                  <c:v>6.25</c:v>
                </c:pt>
                <c:pt idx="20">
                  <c:v>6.5</c:v>
                </c:pt>
                <c:pt idx="21">
                  <c:v>6.75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10</c:v>
                </c:pt>
              </c:numCache>
            </c:numRef>
          </c:xVal>
          <c:yVal>
            <c:numRef>
              <c:f>tracer_test!$I$34:$I$61</c:f>
              <c:numCache>
                <c:formatCode>General</c:formatCode>
                <c:ptCount val="28"/>
                <c:pt idx="0">
                  <c:v>213.85999999999996</c:v>
                </c:pt>
                <c:pt idx="1">
                  <c:v>193.88000000000005</c:v>
                </c:pt>
                <c:pt idx="2">
                  <c:v>182.02000000000004</c:v>
                </c:pt>
                <c:pt idx="3">
                  <c:v>183.3</c:v>
                </c:pt>
                <c:pt idx="4">
                  <c:v>168.71999999999997</c:v>
                </c:pt>
                <c:pt idx="5">
                  <c:v>198.14000000000004</c:v>
                </c:pt>
                <c:pt idx="6">
                  <c:v>136.73999999999998</c:v>
                </c:pt>
                <c:pt idx="7">
                  <c:v>115.26000000000002</c:v>
                </c:pt>
                <c:pt idx="8">
                  <c:v>369.50000000000006</c:v>
                </c:pt>
                <c:pt idx="9">
                  <c:v>192.68</c:v>
                </c:pt>
                <c:pt idx="10">
                  <c:v>209.70000000000005</c:v>
                </c:pt>
                <c:pt idx="11">
                  <c:v>204.57999999999998</c:v>
                </c:pt>
                <c:pt idx="12">
                  <c:v>193.76000000000002</c:v>
                </c:pt>
                <c:pt idx="13">
                  <c:v>200.46000000000004</c:v>
                </c:pt>
                <c:pt idx="14">
                  <c:v>197.64</c:v>
                </c:pt>
                <c:pt idx="15">
                  <c:v>190.04000000000002</c:v>
                </c:pt>
                <c:pt idx="16">
                  <c:v>195.24000000000004</c:v>
                </c:pt>
                <c:pt idx="17">
                  <c:v>196.45999999999998</c:v>
                </c:pt>
                <c:pt idx="18">
                  <c:v>198.68000000000006</c:v>
                </c:pt>
                <c:pt idx="19">
                  <c:v>199.05999999999997</c:v>
                </c:pt>
                <c:pt idx="20">
                  <c:v>203.60000000000005</c:v>
                </c:pt>
                <c:pt idx="21">
                  <c:v>207.57999999999998</c:v>
                </c:pt>
                <c:pt idx="22">
                  <c:v>195.38000000000002</c:v>
                </c:pt>
                <c:pt idx="23">
                  <c:v>195.00000000000003</c:v>
                </c:pt>
                <c:pt idx="24">
                  <c:v>201.83999999999997</c:v>
                </c:pt>
                <c:pt idx="25">
                  <c:v>206.93999999999997</c:v>
                </c:pt>
                <c:pt idx="26">
                  <c:v>199.68000000000004</c:v>
                </c:pt>
                <c:pt idx="27">
                  <c:v>198.49999999999997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7-465D-B13E-FC774D2434C2}"/>
            </c:ext>
          </c:extLst>
        </c:ser>
        <c:ser>
          <c:idx val="2"/>
          <c:order val="2"/>
          <c:tx>
            <c:strRef>
              <c:f>tracer_test!$A$63</c:f>
              <c:strCache>
                <c:ptCount val="1"/>
                <c:pt idx="0">
                  <c:v>27-28m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tracer_test!$E$65:$E$92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  <c:pt idx="15">
                  <c:v>5.25</c:v>
                </c:pt>
                <c:pt idx="16">
                  <c:v>5.5</c:v>
                </c:pt>
                <c:pt idx="17">
                  <c:v>5.75</c:v>
                </c:pt>
                <c:pt idx="18">
                  <c:v>6</c:v>
                </c:pt>
                <c:pt idx="19">
                  <c:v>6.25</c:v>
                </c:pt>
                <c:pt idx="20">
                  <c:v>6.5</c:v>
                </c:pt>
                <c:pt idx="21">
                  <c:v>6.75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10</c:v>
                </c:pt>
              </c:numCache>
            </c:numRef>
          </c:xVal>
          <c:yVal>
            <c:numRef>
              <c:f>tracer_test!$I$65:$I$92</c:f>
              <c:numCache>
                <c:formatCode>General</c:formatCode>
                <c:ptCount val="28"/>
                <c:pt idx="0">
                  <c:v>191.21999999999997</c:v>
                </c:pt>
                <c:pt idx="1">
                  <c:v>205.42000000000002</c:v>
                </c:pt>
                <c:pt idx="2">
                  <c:v>217.01999999999998</c:v>
                </c:pt>
                <c:pt idx="3">
                  <c:v>216.37999999999997</c:v>
                </c:pt>
                <c:pt idx="4">
                  <c:v>225.55999999999995</c:v>
                </c:pt>
                <c:pt idx="5">
                  <c:v>214.32000000000002</c:v>
                </c:pt>
                <c:pt idx="6">
                  <c:v>223.78000000000006</c:v>
                </c:pt>
                <c:pt idx="7">
                  <c:v>218.08</c:v>
                </c:pt>
                <c:pt idx="8">
                  <c:v>217.31999999999994</c:v>
                </c:pt>
                <c:pt idx="9">
                  <c:v>217.22000000000003</c:v>
                </c:pt>
                <c:pt idx="10">
                  <c:v>224.42000000000007</c:v>
                </c:pt>
                <c:pt idx="11">
                  <c:v>224.48000000000002</c:v>
                </c:pt>
                <c:pt idx="12">
                  <c:v>213.44</c:v>
                </c:pt>
                <c:pt idx="13">
                  <c:v>211.28000000000003</c:v>
                </c:pt>
                <c:pt idx="14">
                  <c:v>213.32000000000002</c:v>
                </c:pt>
                <c:pt idx="15">
                  <c:v>217.53999999999996</c:v>
                </c:pt>
                <c:pt idx="16">
                  <c:v>220.39999999999995</c:v>
                </c:pt>
                <c:pt idx="17">
                  <c:v>209.5</c:v>
                </c:pt>
                <c:pt idx="18">
                  <c:v>223.16000000000003</c:v>
                </c:pt>
                <c:pt idx="19">
                  <c:v>225.26</c:v>
                </c:pt>
                <c:pt idx="20">
                  <c:v>222.07999999999998</c:v>
                </c:pt>
                <c:pt idx="21">
                  <c:v>212.32</c:v>
                </c:pt>
                <c:pt idx="22">
                  <c:v>216.56000000000003</c:v>
                </c:pt>
                <c:pt idx="23">
                  <c:v>219.40000000000003</c:v>
                </c:pt>
                <c:pt idx="24">
                  <c:v>222.73999999999995</c:v>
                </c:pt>
                <c:pt idx="25">
                  <c:v>222.45999999999998</c:v>
                </c:pt>
                <c:pt idx="26">
                  <c:v>207.16</c:v>
                </c:pt>
                <c:pt idx="27">
                  <c:v>211.97999999999996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57-465D-B13E-FC774D243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80016"/>
        <c:axId val="799543248"/>
      </c:scatterChart>
      <c:valAx>
        <c:axId val="6482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9543248"/>
        <c:crosses val="autoZero"/>
        <c:crossBetween val="midCat"/>
      </c:valAx>
      <c:valAx>
        <c:axId val="7995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 [µL/min]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828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Fluorescine standards</a:t>
            </a:r>
            <a:r>
              <a:rPr lang="de-DE" baseline="0"/>
              <a:t> (23-24m + 27-28m)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standards!$B$2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standards!$A$4:$A$9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  <c:pt idx="5">
                  <c:v>0</c:v>
                </c:pt>
              </c:numCache>
            </c:numRef>
          </c:xVal>
          <c:yVal>
            <c:numRef>
              <c:f>standards!$B$4:$B$9</c:f>
              <c:numCache>
                <c:formatCode>General</c:formatCode>
                <c:ptCount val="6"/>
                <c:pt idx="0">
                  <c:v>401673728</c:v>
                </c:pt>
                <c:pt idx="1">
                  <c:v>211499856</c:v>
                </c:pt>
                <c:pt idx="2">
                  <c:v>43914000</c:v>
                </c:pt>
                <c:pt idx="3">
                  <c:v>22529132</c:v>
                </c:pt>
                <c:pt idx="4">
                  <c:v>4596472</c:v>
                </c:pt>
                <c:pt idx="5">
                  <c:v>39991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A-4645-8DF3-661EA4105F34}"/>
            </c:ext>
          </c:extLst>
        </c:ser>
        <c:ser>
          <c:idx val="1"/>
          <c:order val="1"/>
          <c:tx>
            <c:strRef>
              <c:f>standards!$C$2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standards!$A$4:$A$9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  <c:pt idx="5">
                  <c:v>0</c:v>
                </c:pt>
              </c:numCache>
            </c:numRef>
          </c:xVal>
          <c:yVal>
            <c:numRef>
              <c:f>standards!$C$4:$C$9</c:f>
              <c:numCache>
                <c:formatCode>General</c:formatCode>
                <c:ptCount val="6"/>
                <c:pt idx="0">
                  <c:v>408003104</c:v>
                </c:pt>
                <c:pt idx="1">
                  <c:v>214918144</c:v>
                </c:pt>
                <c:pt idx="2">
                  <c:v>44999088</c:v>
                </c:pt>
                <c:pt idx="3">
                  <c:v>22997212</c:v>
                </c:pt>
                <c:pt idx="4">
                  <c:v>4640029</c:v>
                </c:pt>
                <c:pt idx="5">
                  <c:v>40897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A-4645-8DF3-661EA4105F34}"/>
            </c:ext>
          </c:extLst>
        </c:ser>
        <c:ser>
          <c:idx val="2"/>
          <c:order val="2"/>
          <c:tx>
            <c:strRef>
              <c:f>standards!$D$2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standards!$A$4:$A$9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  <c:pt idx="5">
                  <c:v>0</c:v>
                </c:pt>
              </c:numCache>
            </c:numRef>
          </c:xVal>
          <c:yVal>
            <c:numRef>
              <c:f>standards!$D$4:$D$9</c:f>
              <c:numCache>
                <c:formatCode>General</c:formatCode>
                <c:ptCount val="6"/>
                <c:pt idx="0">
                  <c:v>403220064</c:v>
                </c:pt>
                <c:pt idx="1">
                  <c:v>217289056</c:v>
                </c:pt>
                <c:pt idx="2">
                  <c:v>44978376</c:v>
                </c:pt>
                <c:pt idx="3">
                  <c:v>22780470</c:v>
                </c:pt>
                <c:pt idx="4">
                  <c:v>4675526</c:v>
                </c:pt>
                <c:pt idx="5">
                  <c:v>40484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AA-4645-8DF3-661EA4105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39152"/>
        <c:axId val="925135824"/>
      </c:scatterChart>
      <c:valAx>
        <c:axId val="91753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5135824"/>
        <c:crosses val="autoZero"/>
        <c:crossBetween val="midCat"/>
      </c:valAx>
      <c:valAx>
        <c:axId val="9251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1753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Fluorescine standards (14-15m)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standards!$B$17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standards!$A$19:$A$24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  <c:pt idx="5">
                  <c:v>0</c:v>
                </c:pt>
              </c:numCache>
            </c:numRef>
          </c:xVal>
          <c:yVal>
            <c:numRef>
              <c:f>standards!$B$19:$B$24</c:f>
              <c:numCache>
                <c:formatCode>General</c:formatCode>
                <c:ptCount val="6"/>
                <c:pt idx="0">
                  <c:v>327195680</c:v>
                </c:pt>
                <c:pt idx="1">
                  <c:v>171622944</c:v>
                </c:pt>
                <c:pt idx="2">
                  <c:v>36245624</c:v>
                </c:pt>
                <c:pt idx="3">
                  <c:v>18584634</c:v>
                </c:pt>
                <c:pt idx="4">
                  <c:v>3788410</c:v>
                </c:pt>
                <c:pt idx="5">
                  <c:v>11071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9-4CAD-B28C-B9901AF2EC96}"/>
            </c:ext>
          </c:extLst>
        </c:ser>
        <c:ser>
          <c:idx val="1"/>
          <c:order val="1"/>
          <c:tx>
            <c:strRef>
              <c:f>standards!$C$17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standards!$A$19:$A$24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  <c:pt idx="5">
                  <c:v>0</c:v>
                </c:pt>
              </c:numCache>
            </c:numRef>
          </c:xVal>
          <c:yVal>
            <c:numRef>
              <c:f>standards!$C$19:$C$24</c:f>
              <c:numCache>
                <c:formatCode>General</c:formatCode>
                <c:ptCount val="6"/>
                <c:pt idx="0">
                  <c:v>332573536</c:v>
                </c:pt>
                <c:pt idx="1">
                  <c:v>177041376</c:v>
                </c:pt>
                <c:pt idx="2">
                  <c:v>37163928</c:v>
                </c:pt>
                <c:pt idx="3">
                  <c:v>18670870</c:v>
                </c:pt>
                <c:pt idx="4">
                  <c:v>3705887</c:v>
                </c:pt>
                <c:pt idx="5">
                  <c:v>10889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9-4CAD-B28C-B9901AF2EC96}"/>
            </c:ext>
          </c:extLst>
        </c:ser>
        <c:ser>
          <c:idx val="2"/>
          <c:order val="2"/>
          <c:tx>
            <c:strRef>
              <c:f>standards!$D$17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standards!$A$19:$A$24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  <c:pt idx="5">
                  <c:v>0</c:v>
                </c:pt>
              </c:numCache>
            </c:numRef>
          </c:xVal>
          <c:yVal>
            <c:numRef>
              <c:f>standards!$D$19:$D$24</c:f>
              <c:numCache>
                <c:formatCode>General</c:formatCode>
                <c:ptCount val="6"/>
                <c:pt idx="0">
                  <c:v>329801344</c:v>
                </c:pt>
                <c:pt idx="1">
                  <c:v>175294352</c:v>
                </c:pt>
                <c:pt idx="2">
                  <c:v>37397400</c:v>
                </c:pt>
                <c:pt idx="3">
                  <c:v>18942116</c:v>
                </c:pt>
                <c:pt idx="4">
                  <c:v>3810809</c:v>
                </c:pt>
                <c:pt idx="5">
                  <c:v>11088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59-4CAD-B28C-B9901AF2E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91248"/>
        <c:axId val="799534816"/>
      </c:scatterChart>
      <c:valAx>
        <c:axId val="6014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9534816"/>
        <c:crosses val="autoZero"/>
        <c:crossBetween val="midCat"/>
      </c:valAx>
      <c:valAx>
        <c:axId val="7995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149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Nitrite standards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standards!$B$32</c:f>
              <c:strCache>
                <c:ptCount val="1"/>
                <c:pt idx="0">
                  <c:v>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standards!$A$34:$A$42</c:f>
              <c:numCache>
                <c:formatCode>General</c:formatCode>
                <c:ptCount val="9"/>
                <c:pt idx="0">
                  <c:v>100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</c:numCache>
            </c:numRef>
          </c:xVal>
          <c:yVal>
            <c:numRef>
              <c:f>standards!$B$34:$B$42</c:f>
              <c:numCache>
                <c:formatCode>General</c:formatCode>
                <c:ptCount val="9"/>
                <c:pt idx="0">
                  <c:v>1.4410000000000001</c:v>
                </c:pt>
                <c:pt idx="1">
                  <c:v>0.81499999999999995</c:v>
                </c:pt>
                <c:pt idx="2">
                  <c:v>0.68400000000000005</c:v>
                </c:pt>
                <c:pt idx="3">
                  <c:v>0.54900000000000004</c:v>
                </c:pt>
                <c:pt idx="4">
                  <c:v>0.39700000000000002</c:v>
                </c:pt>
                <c:pt idx="5">
                  <c:v>0.23899999999999999</c:v>
                </c:pt>
                <c:pt idx="6">
                  <c:v>0.157</c:v>
                </c:pt>
                <c:pt idx="7">
                  <c:v>9.8000000000000004E-2</c:v>
                </c:pt>
                <c:pt idx="8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3E-4E9A-9A7D-013FA13D7743}"/>
            </c:ext>
          </c:extLst>
        </c:ser>
        <c:ser>
          <c:idx val="1"/>
          <c:order val="1"/>
          <c:tx>
            <c:strRef>
              <c:f>standards!$C$32</c:f>
              <c:strCache>
                <c:ptCount val="1"/>
                <c:pt idx="0">
                  <c:v>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standards!$A$34:$A$42</c:f>
              <c:numCache>
                <c:formatCode>General</c:formatCode>
                <c:ptCount val="9"/>
                <c:pt idx="0">
                  <c:v>100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</c:numCache>
            </c:numRef>
          </c:xVal>
          <c:yVal>
            <c:numRef>
              <c:f>standards!$C$34:$C$42</c:f>
              <c:numCache>
                <c:formatCode>General</c:formatCode>
                <c:ptCount val="9"/>
                <c:pt idx="0">
                  <c:v>1.44</c:v>
                </c:pt>
                <c:pt idx="1">
                  <c:v>0.81699999999999995</c:v>
                </c:pt>
                <c:pt idx="2">
                  <c:v>0.69199999999999995</c:v>
                </c:pt>
                <c:pt idx="3">
                  <c:v>0.54600000000000004</c:v>
                </c:pt>
                <c:pt idx="4">
                  <c:v>0.39200000000000002</c:v>
                </c:pt>
                <c:pt idx="5">
                  <c:v>0.24099999999999999</c:v>
                </c:pt>
                <c:pt idx="6">
                  <c:v>0.16600000000000001</c:v>
                </c:pt>
                <c:pt idx="7">
                  <c:v>0.10299999999999999</c:v>
                </c:pt>
                <c:pt idx="8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3E-4E9A-9A7D-013FA13D7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180416"/>
        <c:axId val="885575648"/>
      </c:scatterChart>
      <c:valAx>
        <c:axId val="9231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concentration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5575648"/>
        <c:crosses val="autoZero"/>
        <c:crossBetween val="midCat"/>
      </c:valAx>
      <c:valAx>
        <c:axId val="8855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318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1</xdr:row>
      <xdr:rowOff>20636</xdr:rowOff>
    </xdr:from>
    <xdr:to>
      <xdr:col>21</xdr:col>
      <xdr:colOff>746125</xdr:colOff>
      <xdr:row>23</xdr:row>
      <xdr:rowOff>3174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1FA932-82A8-1F29-4CAC-9CE453DE2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50799</xdr:colOff>
      <xdr:row>25</xdr:row>
      <xdr:rowOff>7936</xdr:rowOff>
    </xdr:from>
    <xdr:to>
      <xdr:col>21</xdr:col>
      <xdr:colOff>758824</xdr:colOff>
      <xdr:row>46</xdr:row>
      <xdr:rowOff>187324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1B967AD-F577-662F-5A7A-7AEDDD7FC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88899</xdr:colOff>
      <xdr:row>49</xdr:row>
      <xdr:rowOff>1587</xdr:rowOff>
    </xdr:from>
    <xdr:to>
      <xdr:col>22</xdr:col>
      <xdr:colOff>34924</xdr:colOff>
      <xdr:row>70</xdr:row>
      <xdr:rowOff>177800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A10DBD0-8533-7DDC-C542-F9A4E557B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92076</xdr:colOff>
      <xdr:row>1</xdr:row>
      <xdr:rowOff>30161</xdr:rowOff>
    </xdr:from>
    <xdr:to>
      <xdr:col>20</xdr:col>
      <xdr:colOff>66676</xdr:colOff>
      <xdr:row>25</xdr:row>
      <xdr:rowOff>41275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B2A3BB-B844-FD6A-7EA9-F404FD430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155575</xdr:colOff>
      <xdr:row>1</xdr:row>
      <xdr:rowOff>12700</xdr:rowOff>
    </xdr:from>
    <xdr:to>
      <xdr:col>20</xdr:col>
      <xdr:colOff>0</xdr:colOff>
      <xdr:row>19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322808-725A-700A-859B-111260028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161924</xdr:colOff>
      <xdr:row>32</xdr:row>
      <xdr:rowOff>12700</xdr:rowOff>
    </xdr:from>
    <xdr:to>
      <xdr:col>20</xdr:col>
      <xdr:colOff>6349</xdr:colOff>
      <xdr:row>50</xdr:row>
      <xdr:rowOff>177800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F035129-324F-0F5B-B92E-AE80A88F4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0</xdr:row>
      <xdr:rowOff>82550</xdr:rowOff>
    </xdr:from>
    <xdr:to>
      <xdr:col>11</xdr:col>
      <xdr:colOff>209550</xdr:colOff>
      <xdr:row>14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320492-FF33-2B8A-D84C-6D733A8F8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288925</xdr:colOff>
      <xdr:row>15</xdr:row>
      <xdr:rowOff>38100</xdr:rowOff>
    </xdr:from>
    <xdr:to>
      <xdr:col>11</xdr:col>
      <xdr:colOff>203200</xdr:colOff>
      <xdr:row>29</xdr:row>
      <xdr:rowOff>6350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DE993A4-95E0-5186-BE42-8A68DD2BD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85725</xdr:colOff>
      <xdr:row>30</xdr:row>
      <xdr:rowOff>177800</xdr:rowOff>
    </xdr:from>
    <xdr:to>
      <xdr:col>11</xdr:col>
      <xdr:colOff>215901</xdr:colOff>
      <xdr:row>46</xdr:row>
      <xdr:rowOff>177800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71291BB-21D4-0FC2-6A85-8719679FE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104775</xdr:colOff>
      <xdr:row>50</xdr:row>
      <xdr:rowOff>6350</xdr:rowOff>
    </xdr:from>
    <xdr:to>
      <xdr:col>10</xdr:col>
      <xdr:colOff>104775</xdr:colOff>
      <xdr:row>64</xdr:row>
      <xdr:rowOff>171450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E40695-9796-D34B-B2BA-358844D7A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244475</xdr:colOff>
      <xdr:row>50</xdr:row>
      <xdr:rowOff>0</xdr:rowOff>
    </xdr:from>
    <xdr:to>
      <xdr:col>16</xdr:col>
      <xdr:colOff>244475</xdr:colOff>
      <xdr:row>64</xdr:row>
      <xdr:rowOff>165100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AA7BD97-FECE-0A25-2F45-29E2B34C6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206375</xdr:colOff>
      <xdr:row>66</xdr:row>
      <xdr:rowOff>165100</xdr:rowOff>
    </xdr:from>
    <xdr:to>
      <xdr:col>7</xdr:col>
      <xdr:colOff>187325</xdr:colOff>
      <xdr:row>81</xdr:row>
      <xdr:rowOff>146050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DD36BA0-E530-9B13-3B55-F93CE14AF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41274</xdr:colOff>
      <xdr:row>0</xdr:row>
      <xdr:rowOff>184150</xdr:rowOff>
    </xdr:from>
    <xdr:to>
      <xdr:col>13</xdr:col>
      <xdr:colOff>25399</xdr:colOff>
      <xdr:row>20</xdr:row>
      <xdr:rowOff>6350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8147BD-46A2-69B4-F4A0-D6DB623C9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130174</xdr:colOff>
      <xdr:row>22</xdr:row>
      <xdr:rowOff>50800</xdr:rowOff>
    </xdr:from>
    <xdr:to>
      <xdr:col>12</xdr:col>
      <xdr:colOff>761999</xdr:colOff>
      <xdr:row>41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1B8BB56-D062-E9D4-031B-16065ED36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117474</xdr:colOff>
      <xdr:row>43</xdr:row>
      <xdr:rowOff>0</xdr:rowOff>
    </xdr:from>
    <xdr:to>
      <xdr:col>12</xdr:col>
      <xdr:colOff>755649</xdr:colOff>
      <xdr:row>64</xdr:row>
      <xdr:rowOff>184150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F69FCF3-9820-E716-4011-C9F0241BA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136524</xdr:colOff>
      <xdr:row>25</xdr:row>
      <xdr:rowOff>107950</xdr:rowOff>
    </xdr:from>
    <xdr:to>
      <xdr:col>8</xdr:col>
      <xdr:colOff>723900</xdr:colOff>
      <xdr:row>48</xdr:row>
      <xdr:rowOff>69850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B97ABE-EB70-DFD9-F263-33118D515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25</xdr:row>
      <xdr:rowOff>114300</xdr:rowOff>
    </xdr:from>
    <xdr:to>
      <xdr:col>16</xdr:col>
      <xdr:colOff>38101</xdr:colOff>
      <xdr:row>48</xdr:row>
      <xdr:rowOff>69850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97DE6F3-9C0C-730C-B8EA-8B7B538A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D902-3390-40AA-92F3-AD3CAADF5592}">
  <dimension ref="A1:N71"/>
  <sheetViews>
    <sheetView topLeftCell="A6" workbookViewId="0">
      <selection activeCell="A25" sqref="A25:M71"/>
    </sheetView>
  </sheetViews>
  <sheetFormatPr baseColWidth="10" defaultRowHeight="15" x14ac:dyDescent="0.2"/>
  <cols>
    <col min="9" max="9" width="11.33203125" customWidth="1"/>
  </cols>
  <sheetData>
    <row r="1" spans="1:14" ht="16" thickBot="1" x14ac:dyDescent="0.25">
      <c r="A1" s="5" t="s">
        <v>38</v>
      </c>
    </row>
    <row r="2" spans="1:14" ht="16" thickBot="1" x14ac:dyDescent="0.25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65</v>
      </c>
      <c r="J2" s="11" t="s">
        <v>41</v>
      </c>
      <c r="K2" s="11" t="s">
        <v>8</v>
      </c>
      <c r="L2" s="12" t="s">
        <v>9</v>
      </c>
    </row>
    <row r="3" spans="1:14" x14ac:dyDescent="0.2">
      <c r="A3" s="16" t="s">
        <v>10</v>
      </c>
      <c r="B3" s="13" t="s">
        <v>11</v>
      </c>
      <c r="C3" s="7">
        <v>0.77083333333333337</v>
      </c>
      <c r="D3" s="8">
        <v>0.28125</v>
      </c>
      <c r="E3" s="9">
        <v>12.25</v>
      </c>
      <c r="F3" s="6">
        <v>6.625</v>
      </c>
      <c r="G3" s="9">
        <v>12.86</v>
      </c>
      <c r="H3" s="6">
        <v>50.619799999999998</v>
      </c>
      <c r="I3" s="9">
        <f>H3-G3</f>
        <v>37.759799999999998</v>
      </c>
      <c r="J3" s="6">
        <f>I3/(E3*60)*1000</f>
        <v>51.373877551020406</v>
      </c>
      <c r="K3" s="9">
        <v>3.35</v>
      </c>
      <c r="L3" s="19">
        <v>159</v>
      </c>
      <c r="N3" t="s">
        <v>124</v>
      </c>
    </row>
    <row r="4" spans="1:14" x14ac:dyDescent="0.2">
      <c r="A4" s="17" t="s">
        <v>12</v>
      </c>
      <c r="B4" s="14">
        <v>45314</v>
      </c>
      <c r="C4" s="3">
        <v>0.3125</v>
      </c>
      <c r="D4" s="2">
        <v>0.61458333333333337</v>
      </c>
      <c r="E4" s="4">
        <v>7.25</v>
      </c>
      <c r="F4" s="1">
        <v>17.125</v>
      </c>
      <c r="G4" s="4">
        <v>12.837999999999999</v>
      </c>
      <c r="H4" s="1">
        <v>35.174999999999997</v>
      </c>
      <c r="I4" s="4">
        <f t="shared" ref="I4:I23" si="0">H4-G4</f>
        <v>22.336999999999996</v>
      </c>
      <c r="J4" s="1">
        <f t="shared" ref="J4:J23" si="1">I4/(E4*60)*1000</f>
        <v>51.349425287356318</v>
      </c>
      <c r="K4" s="4">
        <v>3.18</v>
      </c>
      <c r="L4" s="20">
        <v>260</v>
      </c>
      <c r="N4">
        <f>AVERAGE(J3:J23)</f>
        <v>49.431535437904913</v>
      </c>
    </row>
    <row r="5" spans="1:14" x14ac:dyDescent="0.2">
      <c r="A5" s="17" t="s">
        <v>13</v>
      </c>
      <c r="B5" s="14">
        <v>45314</v>
      </c>
      <c r="C5" s="3">
        <v>0.64583333333333337</v>
      </c>
      <c r="D5" s="2">
        <v>0.94791666666666663</v>
      </c>
      <c r="E5" s="4">
        <v>7.25</v>
      </c>
      <c r="F5" s="1">
        <v>25.125</v>
      </c>
      <c r="G5" s="4">
        <v>12.8985</v>
      </c>
      <c r="H5" s="1">
        <v>35.214799999999997</v>
      </c>
      <c r="I5" s="4">
        <f t="shared" si="0"/>
        <v>22.316299999999998</v>
      </c>
      <c r="J5" s="1">
        <f t="shared" si="1"/>
        <v>51.301839080459764</v>
      </c>
      <c r="K5" s="4">
        <v>3.14</v>
      </c>
      <c r="L5" s="20">
        <v>294</v>
      </c>
    </row>
    <row r="6" spans="1:14" x14ac:dyDescent="0.2">
      <c r="A6" s="17" t="s">
        <v>14</v>
      </c>
      <c r="B6" s="15" t="s">
        <v>15</v>
      </c>
      <c r="C6" s="3">
        <v>0.97916666666666663</v>
      </c>
      <c r="D6" s="2">
        <v>0.28125</v>
      </c>
      <c r="E6" s="4">
        <v>7.25</v>
      </c>
      <c r="F6" s="1">
        <v>33.125</v>
      </c>
      <c r="G6" s="4">
        <v>12.873200000000001</v>
      </c>
      <c r="H6" s="1">
        <v>35.063600000000001</v>
      </c>
      <c r="I6" s="4">
        <f t="shared" si="0"/>
        <v>22.1904</v>
      </c>
      <c r="J6" s="1">
        <f t="shared" si="1"/>
        <v>51.012413793103448</v>
      </c>
      <c r="K6" s="4">
        <v>3.53</v>
      </c>
      <c r="L6" s="20">
        <v>299</v>
      </c>
    </row>
    <row r="7" spans="1:14" x14ac:dyDescent="0.2">
      <c r="A7" s="17" t="s">
        <v>16</v>
      </c>
      <c r="B7" s="14">
        <v>45315</v>
      </c>
      <c r="C7" s="3">
        <v>0.3125</v>
      </c>
      <c r="D7" s="2">
        <v>0.61458333333333337</v>
      </c>
      <c r="E7" s="4">
        <v>7.25</v>
      </c>
      <c r="F7" s="1">
        <v>41.125</v>
      </c>
      <c r="G7" s="4">
        <v>12.882</v>
      </c>
      <c r="H7" s="1">
        <v>34.972299999999997</v>
      </c>
      <c r="I7" s="4">
        <f t="shared" si="0"/>
        <v>22.090299999999999</v>
      </c>
      <c r="J7" s="1">
        <f t="shared" si="1"/>
        <v>50.782298850574712</v>
      </c>
      <c r="K7" s="4">
        <v>3.41</v>
      </c>
      <c r="L7" s="20">
        <v>298</v>
      </c>
    </row>
    <row r="8" spans="1:14" x14ac:dyDescent="0.2">
      <c r="A8" s="17" t="s">
        <v>17</v>
      </c>
      <c r="B8" s="14">
        <v>45315</v>
      </c>
      <c r="C8" s="3">
        <v>0.64583333333333337</v>
      </c>
      <c r="D8" s="2">
        <v>0.94791666666666663</v>
      </c>
      <c r="E8" s="4">
        <v>7.25</v>
      </c>
      <c r="F8" s="1">
        <v>49.125</v>
      </c>
      <c r="G8" s="4">
        <v>12.952400000000001</v>
      </c>
      <c r="H8" s="1">
        <v>35.056899999999999</v>
      </c>
      <c r="I8" s="4">
        <f t="shared" si="0"/>
        <v>22.104499999999998</v>
      </c>
      <c r="J8" s="1">
        <f t="shared" si="1"/>
        <v>50.814942528735628</v>
      </c>
      <c r="K8" s="4">
        <v>3.29</v>
      </c>
      <c r="L8" s="20">
        <v>297</v>
      </c>
    </row>
    <row r="9" spans="1:14" x14ac:dyDescent="0.2">
      <c r="A9" s="17" t="s">
        <v>18</v>
      </c>
      <c r="B9" s="15" t="s">
        <v>19</v>
      </c>
      <c r="C9" s="3">
        <v>0.97916666666666663</v>
      </c>
      <c r="D9" s="2">
        <v>0.28472222222222221</v>
      </c>
      <c r="E9" s="4">
        <f>7+(20/60)</f>
        <v>7.333333333333333</v>
      </c>
      <c r="F9" s="1">
        <v>57.16666</v>
      </c>
      <c r="G9" s="4">
        <v>12.959</v>
      </c>
      <c r="H9" s="1">
        <v>35.183</v>
      </c>
      <c r="I9" s="4">
        <f t="shared" si="0"/>
        <v>22.224</v>
      </c>
      <c r="J9" s="1">
        <f t="shared" si="1"/>
        <v>50.509090909090908</v>
      </c>
      <c r="K9" s="4">
        <v>3.4</v>
      </c>
      <c r="L9" s="20">
        <v>290</v>
      </c>
    </row>
    <row r="10" spans="1:14" x14ac:dyDescent="0.2">
      <c r="A10" s="17" t="s">
        <v>20</v>
      </c>
      <c r="B10" s="14">
        <v>45316</v>
      </c>
      <c r="C10" s="3">
        <v>1.3125</v>
      </c>
      <c r="D10" s="2">
        <v>0.61458333333333337</v>
      </c>
      <c r="E10" s="4">
        <v>7.25</v>
      </c>
      <c r="F10" s="1">
        <v>65.125</v>
      </c>
      <c r="G10" s="4">
        <v>12.8507</v>
      </c>
      <c r="H10" s="1">
        <v>34.624499999999998</v>
      </c>
      <c r="I10" s="4">
        <f t="shared" si="0"/>
        <v>21.773799999999998</v>
      </c>
      <c r="J10" s="1">
        <f t="shared" si="1"/>
        <v>50.054712643678151</v>
      </c>
      <c r="K10" s="4">
        <v>3.51</v>
      </c>
      <c r="L10" s="20">
        <v>286</v>
      </c>
    </row>
    <row r="11" spans="1:14" x14ac:dyDescent="0.2">
      <c r="A11" s="17" t="s">
        <v>21</v>
      </c>
      <c r="B11" s="14">
        <v>45316</v>
      </c>
      <c r="C11" s="3">
        <v>1.6458333333333299</v>
      </c>
      <c r="D11" s="2">
        <v>0.94791666666666663</v>
      </c>
      <c r="E11" s="4">
        <v>7.25</v>
      </c>
      <c r="F11" s="1">
        <v>73.125</v>
      </c>
      <c r="G11" s="4">
        <v>12.9575</v>
      </c>
      <c r="H11" s="1">
        <v>34.5625</v>
      </c>
      <c r="I11" s="4">
        <f t="shared" si="0"/>
        <v>21.605</v>
      </c>
      <c r="J11" s="1">
        <f t="shared" si="1"/>
        <v>49.666666666666664</v>
      </c>
      <c r="K11" s="4">
        <v>3.43</v>
      </c>
      <c r="L11" s="20">
        <v>282</v>
      </c>
    </row>
    <row r="12" spans="1:14" x14ac:dyDescent="0.2">
      <c r="A12" s="17" t="s">
        <v>22</v>
      </c>
      <c r="B12" s="15" t="s">
        <v>23</v>
      </c>
      <c r="C12" s="3">
        <v>1.9791666666666701</v>
      </c>
      <c r="D12" s="2">
        <v>0.28958333333333336</v>
      </c>
      <c r="E12" s="4">
        <f>7+(27/60)</f>
        <v>7.45</v>
      </c>
      <c r="F12" s="1">
        <v>81.224999999999994</v>
      </c>
      <c r="G12" s="4">
        <v>12.956099999999999</v>
      </c>
      <c r="H12" s="1">
        <v>35.459899999999998</v>
      </c>
      <c r="I12" s="4">
        <f t="shared" si="0"/>
        <v>22.503799999999998</v>
      </c>
      <c r="J12" s="1">
        <f t="shared" si="1"/>
        <v>50.344071588366887</v>
      </c>
      <c r="K12" s="4">
        <v>3.72</v>
      </c>
      <c r="L12" s="20">
        <v>283</v>
      </c>
    </row>
    <row r="13" spans="1:14" x14ac:dyDescent="0.2">
      <c r="A13" s="17" t="s">
        <v>24</v>
      </c>
      <c r="B13" s="14">
        <v>45317</v>
      </c>
      <c r="C13" s="3">
        <v>2.3125</v>
      </c>
      <c r="D13" s="2">
        <v>0.62152777777777779</v>
      </c>
      <c r="E13" s="4">
        <f t="shared" ref="E13:E23" si="2">7+(25/60)</f>
        <v>7.416666666666667</v>
      </c>
      <c r="F13" s="1">
        <v>89.208330000000004</v>
      </c>
      <c r="G13" s="4">
        <v>12.9633</v>
      </c>
      <c r="H13" s="1">
        <v>35.103299999999997</v>
      </c>
      <c r="I13" s="4">
        <f t="shared" si="0"/>
        <v>22.139999999999997</v>
      </c>
      <c r="J13" s="1">
        <f t="shared" si="1"/>
        <v>49.752808988764038</v>
      </c>
      <c r="K13" s="4">
        <v>3.51</v>
      </c>
      <c r="L13" s="20">
        <v>280</v>
      </c>
    </row>
    <row r="14" spans="1:14" x14ac:dyDescent="0.2">
      <c r="A14" s="17" t="s">
        <v>25</v>
      </c>
      <c r="B14" s="14">
        <v>45317</v>
      </c>
      <c r="C14" s="3">
        <v>2.6458333333333299</v>
      </c>
      <c r="D14" s="2">
        <v>0.95486111111111116</v>
      </c>
      <c r="E14" s="4">
        <f t="shared" si="2"/>
        <v>7.416666666666667</v>
      </c>
      <c r="F14" s="1">
        <v>97.208330000000004</v>
      </c>
      <c r="G14" s="4">
        <v>12.9312</v>
      </c>
      <c r="H14" s="1">
        <v>34.7577</v>
      </c>
      <c r="I14" s="4">
        <f t="shared" si="0"/>
        <v>21.826499999999999</v>
      </c>
      <c r="J14" s="1">
        <f t="shared" si="1"/>
        <v>49.04831460674157</v>
      </c>
      <c r="K14" s="4">
        <v>3.45</v>
      </c>
      <c r="L14" s="20">
        <v>275</v>
      </c>
    </row>
    <row r="15" spans="1:14" x14ac:dyDescent="0.2">
      <c r="A15" s="17" t="s">
        <v>26</v>
      </c>
      <c r="B15" s="15" t="s">
        <v>27</v>
      </c>
      <c r="C15" s="3">
        <v>2.9791666666666701</v>
      </c>
      <c r="D15" s="2">
        <v>0.28819444444444448</v>
      </c>
      <c r="E15" s="4">
        <f t="shared" si="2"/>
        <v>7.416666666666667</v>
      </c>
      <c r="F15" s="1">
        <v>105.20833</v>
      </c>
      <c r="G15" s="4">
        <v>12.941599999999999</v>
      </c>
      <c r="H15" s="1">
        <v>34.6449</v>
      </c>
      <c r="I15" s="4">
        <f t="shared" si="0"/>
        <v>21.703299999999999</v>
      </c>
      <c r="J15" s="1">
        <f t="shared" si="1"/>
        <v>48.771460674157304</v>
      </c>
      <c r="K15" s="4">
        <v>3.94</v>
      </c>
      <c r="L15" s="20">
        <v>256</v>
      </c>
    </row>
    <row r="16" spans="1:14" x14ac:dyDescent="0.2">
      <c r="A16" s="17" t="s">
        <v>28</v>
      </c>
      <c r="B16" s="14">
        <v>45318</v>
      </c>
      <c r="C16" s="3">
        <v>3.3125</v>
      </c>
      <c r="D16" s="2">
        <v>0.62152777777777779</v>
      </c>
      <c r="E16" s="4">
        <f t="shared" si="2"/>
        <v>7.416666666666667</v>
      </c>
      <c r="F16" s="1">
        <v>113.20833</v>
      </c>
      <c r="G16" s="4">
        <v>12.9231</v>
      </c>
      <c r="H16" s="1">
        <v>34.491799999999998</v>
      </c>
      <c r="I16" s="4">
        <f t="shared" si="0"/>
        <v>21.5687</v>
      </c>
      <c r="J16" s="1">
        <f t="shared" si="1"/>
        <v>48.468988764044944</v>
      </c>
      <c r="K16" s="4">
        <v>3.61</v>
      </c>
      <c r="L16" s="20">
        <v>273</v>
      </c>
    </row>
    <row r="17" spans="1:14" x14ac:dyDescent="0.2">
      <c r="A17" s="17" t="s">
        <v>29</v>
      </c>
      <c r="B17" s="14">
        <v>45318</v>
      </c>
      <c r="C17" s="3">
        <v>3.6458333333333299</v>
      </c>
      <c r="D17" s="2">
        <v>0.95486111111111116</v>
      </c>
      <c r="E17" s="4">
        <f t="shared" si="2"/>
        <v>7.416666666666667</v>
      </c>
      <c r="F17" s="1">
        <v>121.20833</v>
      </c>
      <c r="G17" s="4">
        <v>12.85</v>
      </c>
      <c r="H17" s="1">
        <v>34.323599999999999</v>
      </c>
      <c r="I17" s="4">
        <f t="shared" si="0"/>
        <v>21.473599999999998</v>
      </c>
      <c r="J17" s="1">
        <f t="shared" si="1"/>
        <v>48.2552808988764</v>
      </c>
      <c r="K17" s="4">
        <v>3.81</v>
      </c>
      <c r="L17" s="20">
        <v>261</v>
      </c>
    </row>
    <row r="18" spans="1:14" x14ac:dyDescent="0.2">
      <c r="A18" s="17" t="s">
        <v>30</v>
      </c>
      <c r="B18" s="15" t="s">
        <v>31</v>
      </c>
      <c r="C18" s="3">
        <v>0.97916666666666663</v>
      </c>
      <c r="D18" s="2">
        <v>0.28819444444444448</v>
      </c>
      <c r="E18" s="4">
        <f t="shared" si="2"/>
        <v>7.416666666666667</v>
      </c>
      <c r="F18" s="1">
        <v>129.20832999999999</v>
      </c>
      <c r="G18" s="4">
        <v>12.8718</v>
      </c>
      <c r="H18" s="1">
        <v>34.330599999999997</v>
      </c>
      <c r="I18" s="4">
        <f t="shared" si="0"/>
        <v>21.458799999999997</v>
      </c>
      <c r="J18" s="1">
        <f t="shared" si="1"/>
        <v>48.222022471910101</v>
      </c>
      <c r="K18" s="4">
        <v>3.75</v>
      </c>
      <c r="L18" s="20">
        <v>253</v>
      </c>
    </row>
    <row r="19" spans="1:14" x14ac:dyDescent="0.2">
      <c r="A19" s="17" t="s">
        <v>32</v>
      </c>
      <c r="B19" s="14">
        <v>45319</v>
      </c>
      <c r="C19" s="3">
        <v>3.3125</v>
      </c>
      <c r="D19" s="2">
        <v>0.62152777777777779</v>
      </c>
      <c r="E19" s="4">
        <f t="shared" si="2"/>
        <v>7.416666666666667</v>
      </c>
      <c r="F19" s="1">
        <v>137.20832999999999</v>
      </c>
      <c r="G19" s="4">
        <v>12.9588</v>
      </c>
      <c r="H19" s="1">
        <v>34.192799999999998</v>
      </c>
      <c r="I19" s="4">
        <f t="shared" si="0"/>
        <v>21.233999999999998</v>
      </c>
      <c r="J19" s="1">
        <f t="shared" si="1"/>
        <v>47.716853932584264</v>
      </c>
      <c r="K19" s="4">
        <v>4.05</v>
      </c>
      <c r="L19" s="20">
        <v>252</v>
      </c>
    </row>
    <row r="20" spans="1:14" x14ac:dyDescent="0.2">
      <c r="A20" s="17" t="s">
        <v>33</v>
      </c>
      <c r="B20" s="14">
        <v>45319</v>
      </c>
      <c r="C20" s="3">
        <v>3.6458333333333299</v>
      </c>
      <c r="D20" s="2">
        <v>0.95486111111111116</v>
      </c>
      <c r="E20" s="4">
        <f t="shared" si="2"/>
        <v>7.416666666666667</v>
      </c>
      <c r="F20" s="1">
        <v>145.20832999999999</v>
      </c>
      <c r="G20" s="4">
        <v>12.903</v>
      </c>
      <c r="H20" s="1">
        <v>34.062800000000003</v>
      </c>
      <c r="I20" s="4">
        <f t="shared" si="0"/>
        <v>21.159800000000004</v>
      </c>
      <c r="J20" s="1">
        <f t="shared" si="1"/>
        <v>47.550112359550567</v>
      </c>
      <c r="K20" s="4">
        <v>4.25</v>
      </c>
      <c r="L20" s="20">
        <v>247</v>
      </c>
    </row>
    <row r="21" spans="1:14" x14ac:dyDescent="0.2">
      <c r="A21" s="17" t="s">
        <v>34</v>
      </c>
      <c r="B21" s="15" t="s">
        <v>35</v>
      </c>
      <c r="C21" s="3">
        <v>0.97916666666666663</v>
      </c>
      <c r="D21" s="2">
        <v>1.28819444444444</v>
      </c>
      <c r="E21" s="4">
        <f t="shared" si="2"/>
        <v>7.416666666666667</v>
      </c>
      <c r="F21" s="1">
        <v>153.20832999999999</v>
      </c>
      <c r="G21" s="4">
        <v>12.9665</v>
      </c>
      <c r="H21" s="1">
        <v>33.875700000000002</v>
      </c>
      <c r="I21" s="4">
        <f t="shared" si="0"/>
        <v>20.909200000000002</v>
      </c>
      <c r="J21" s="1">
        <f t="shared" si="1"/>
        <v>46.986966292134838</v>
      </c>
      <c r="K21" s="4">
        <v>3.74</v>
      </c>
      <c r="L21" s="20">
        <v>241</v>
      </c>
    </row>
    <row r="22" spans="1:14" x14ac:dyDescent="0.2">
      <c r="A22" s="17" t="s">
        <v>36</v>
      </c>
      <c r="B22" s="14">
        <v>45320</v>
      </c>
      <c r="C22" s="3">
        <v>0.31527777777777777</v>
      </c>
      <c r="D22" s="2">
        <v>1.6215277777777699</v>
      </c>
      <c r="E22" s="4">
        <f>7+(21/60)</f>
        <v>7.35</v>
      </c>
      <c r="F22" s="1">
        <v>161.24166</v>
      </c>
      <c r="G22" s="4">
        <v>12.918699999999999</v>
      </c>
      <c r="H22" s="1">
        <v>33.815800000000003</v>
      </c>
      <c r="I22" s="4">
        <f t="shared" si="0"/>
        <v>20.897100000000002</v>
      </c>
      <c r="J22" s="1">
        <f t="shared" si="1"/>
        <v>47.385714285714286</v>
      </c>
      <c r="K22" s="4">
        <v>3.91</v>
      </c>
      <c r="L22" s="20">
        <v>263</v>
      </c>
    </row>
    <row r="23" spans="1:14" ht="16" thickBot="1" x14ac:dyDescent="0.25">
      <c r="A23" s="18" t="s">
        <v>37</v>
      </c>
      <c r="B23" s="21">
        <v>45320</v>
      </c>
      <c r="C23" s="22">
        <v>3.6458333333333299</v>
      </c>
      <c r="D23" s="23">
        <v>1.9548611111111101</v>
      </c>
      <c r="E23" s="24">
        <f t="shared" si="2"/>
        <v>7.416666666666667</v>
      </c>
      <c r="F23" s="25">
        <v>172.91666000000001</v>
      </c>
      <c r="G23" s="24">
        <v>12.936299999999999</v>
      </c>
      <c r="H23" s="25">
        <v>34.6053</v>
      </c>
      <c r="I23" s="24">
        <f t="shared" si="0"/>
        <v>21.669</v>
      </c>
      <c r="J23" s="25">
        <f t="shared" si="1"/>
        <v>48.694382022471913</v>
      </c>
      <c r="K23" s="24">
        <v>3.93</v>
      </c>
      <c r="L23" s="26">
        <v>233</v>
      </c>
    </row>
    <row r="24" spans="1:14" ht="16" thickBot="1" x14ac:dyDescent="0.25"/>
    <row r="25" spans="1:14" ht="16" thickBot="1" x14ac:dyDescent="0.25">
      <c r="A25" s="27" t="s">
        <v>39</v>
      </c>
    </row>
    <row r="26" spans="1:14" ht="16" thickBot="1" x14ac:dyDescent="0.25">
      <c r="A26" s="29" t="s">
        <v>0</v>
      </c>
      <c r="B26" s="28" t="s">
        <v>1</v>
      </c>
      <c r="C26" s="11" t="s">
        <v>2</v>
      </c>
      <c r="D26" s="11" t="s">
        <v>3</v>
      </c>
      <c r="E26" s="11" t="s">
        <v>4</v>
      </c>
      <c r="F26" s="11" t="s">
        <v>5</v>
      </c>
      <c r="G26" s="11" t="s">
        <v>6</v>
      </c>
      <c r="H26" s="11" t="s">
        <v>7</v>
      </c>
      <c r="I26" s="11" t="s">
        <v>65</v>
      </c>
      <c r="J26" s="11" t="s">
        <v>41</v>
      </c>
      <c r="K26" s="11" t="s">
        <v>8</v>
      </c>
      <c r="L26" s="12" t="s">
        <v>9</v>
      </c>
    </row>
    <row r="27" spans="1:14" x14ac:dyDescent="0.2">
      <c r="A27" s="30" t="s">
        <v>10</v>
      </c>
      <c r="B27" s="13" t="s">
        <v>11</v>
      </c>
      <c r="C27" s="7">
        <v>0.77083333333333337</v>
      </c>
      <c r="D27" s="8">
        <v>0.28125</v>
      </c>
      <c r="E27" s="9">
        <v>12.25</v>
      </c>
      <c r="F27" s="6">
        <v>6.625</v>
      </c>
      <c r="G27" s="9">
        <v>12.919</v>
      </c>
      <c r="H27" s="6">
        <v>52.721200000000003</v>
      </c>
      <c r="I27" s="9">
        <f>H27-G27</f>
        <v>39.802199999999999</v>
      </c>
      <c r="J27" s="6">
        <f>I27/(E27*60)*1000</f>
        <v>54.152653061224484</v>
      </c>
      <c r="K27" s="9">
        <v>7.48</v>
      </c>
      <c r="L27" s="19">
        <v>159</v>
      </c>
      <c r="M27" t="s">
        <v>125</v>
      </c>
      <c r="N27" t="s">
        <v>124</v>
      </c>
    </row>
    <row r="28" spans="1:14" x14ac:dyDescent="0.2">
      <c r="A28" s="17" t="s">
        <v>12</v>
      </c>
      <c r="B28" s="14">
        <v>45314</v>
      </c>
      <c r="C28" s="3">
        <v>0.3125</v>
      </c>
      <c r="D28" s="2">
        <v>0.61458333333333337</v>
      </c>
      <c r="E28" s="4">
        <v>7.25</v>
      </c>
      <c r="F28" s="1">
        <v>17.125</v>
      </c>
      <c r="G28" s="4">
        <v>12.9924</v>
      </c>
      <c r="H28" s="1">
        <v>37.120100000000001</v>
      </c>
      <c r="I28" s="4">
        <f t="shared" ref="I28:I47" si="3">H28-G28</f>
        <v>24.127700000000001</v>
      </c>
      <c r="J28" s="1">
        <f t="shared" ref="J28:J47" si="4">I28/(E28*60)*1000</f>
        <v>55.465977011494253</v>
      </c>
      <c r="K28" s="4">
        <v>7.43</v>
      </c>
      <c r="L28" s="20">
        <v>279</v>
      </c>
      <c r="N28">
        <f>AVERAGE(J27:J47)</f>
        <v>48.037969153089676</v>
      </c>
    </row>
    <row r="29" spans="1:14" x14ac:dyDescent="0.2">
      <c r="A29" s="17" t="s">
        <v>13</v>
      </c>
      <c r="B29" s="14">
        <v>45314</v>
      </c>
      <c r="C29" s="3">
        <v>0.64583333333333337</v>
      </c>
      <c r="D29" s="2">
        <v>0.94791666666666663</v>
      </c>
      <c r="E29" s="4">
        <v>7.25</v>
      </c>
      <c r="F29" s="1">
        <v>25.125</v>
      </c>
      <c r="G29" s="4">
        <v>12.9655</v>
      </c>
      <c r="H29" s="1">
        <v>34.3155</v>
      </c>
      <c r="I29" s="4">
        <f t="shared" si="3"/>
        <v>21.35</v>
      </c>
      <c r="J29" s="1">
        <f t="shared" si="4"/>
        <v>49.080459770114942</v>
      </c>
      <c r="K29" s="4">
        <v>7.57</v>
      </c>
      <c r="L29" s="20">
        <v>312</v>
      </c>
    </row>
    <row r="30" spans="1:14" x14ac:dyDescent="0.2">
      <c r="A30" s="17" t="s">
        <v>14</v>
      </c>
      <c r="B30" s="15" t="s">
        <v>15</v>
      </c>
      <c r="C30" s="3">
        <v>0.97916666666666663</v>
      </c>
      <c r="D30" s="2">
        <v>0.28125</v>
      </c>
      <c r="E30" s="4">
        <v>7.25</v>
      </c>
      <c r="F30" s="1">
        <v>33.125</v>
      </c>
      <c r="G30" s="4">
        <v>12.984400000000001</v>
      </c>
      <c r="H30" s="1">
        <v>34.242400000000004</v>
      </c>
      <c r="I30" s="4">
        <f t="shared" si="3"/>
        <v>21.258000000000003</v>
      </c>
      <c r="J30" s="1">
        <f t="shared" si="4"/>
        <v>48.868965517241385</v>
      </c>
      <c r="K30" s="4">
        <v>7.72</v>
      </c>
      <c r="L30" s="20">
        <v>331</v>
      </c>
      <c r="M30" t="s">
        <v>125</v>
      </c>
    </row>
    <row r="31" spans="1:14" x14ac:dyDescent="0.2">
      <c r="A31" s="17" t="s">
        <v>16</v>
      </c>
      <c r="B31" s="14">
        <v>45315</v>
      </c>
      <c r="C31" s="3">
        <v>0.3125</v>
      </c>
      <c r="D31" s="2">
        <v>0.61458333333333337</v>
      </c>
      <c r="E31" s="4">
        <v>7.25</v>
      </c>
      <c r="F31" s="1">
        <v>41.125</v>
      </c>
      <c r="G31" s="4">
        <v>12.9795</v>
      </c>
      <c r="H31" s="1">
        <v>34.221699999999998</v>
      </c>
      <c r="I31" s="4">
        <f t="shared" si="3"/>
        <v>21.242199999999997</v>
      </c>
      <c r="J31" s="1">
        <f t="shared" si="4"/>
        <v>48.832643678160913</v>
      </c>
      <c r="K31" s="4">
        <v>7.71</v>
      </c>
      <c r="L31" s="20">
        <v>337</v>
      </c>
      <c r="M31" t="s">
        <v>125</v>
      </c>
    </row>
    <row r="32" spans="1:14" x14ac:dyDescent="0.2">
      <c r="A32" s="17" t="s">
        <v>17</v>
      </c>
      <c r="B32" s="14">
        <v>45315</v>
      </c>
      <c r="C32" s="3">
        <v>0.64583333333333337</v>
      </c>
      <c r="D32" s="2">
        <v>0.94791666666666663</v>
      </c>
      <c r="E32" s="4">
        <v>7.25</v>
      </c>
      <c r="F32" s="1">
        <v>49.125</v>
      </c>
      <c r="G32" s="4">
        <v>12.930999999999999</v>
      </c>
      <c r="H32" s="1">
        <v>34.0486</v>
      </c>
      <c r="I32" s="4">
        <f t="shared" si="3"/>
        <v>21.117600000000003</v>
      </c>
      <c r="J32" s="1">
        <f t="shared" si="4"/>
        <v>48.54620689655173</v>
      </c>
      <c r="K32" s="4">
        <v>7.69</v>
      </c>
      <c r="L32" s="20">
        <v>337</v>
      </c>
      <c r="M32" t="s">
        <v>125</v>
      </c>
    </row>
    <row r="33" spans="1:13" x14ac:dyDescent="0.2">
      <c r="A33" s="17" t="s">
        <v>18</v>
      </c>
      <c r="B33" s="15" t="s">
        <v>19</v>
      </c>
      <c r="C33" s="3">
        <v>0.97916666666666663</v>
      </c>
      <c r="D33" s="2">
        <v>0.28472222222222221</v>
      </c>
      <c r="E33" s="4">
        <f>7+(20/60)</f>
        <v>7.333333333333333</v>
      </c>
      <c r="F33" s="1">
        <v>57.16666</v>
      </c>
      <c r="G33" s="4">
        <v>12.857900000000001</v>
      </c>
      <c r="H33" s="1">
        <v>34.006799999999998</v>
      </c>
      <c r="I33" s="4">
        <f t="shared" si="3"/>
        <v>21.148899999999998</v>
      </c>
      <c r="J33" s="1">
        <f t="shared" si="4"/>
        <v>48.065681818181815</v>
      </c>
      <c r="K33" s="4">
        <v>7.7</v>
      </c>
      <c r="L33" s="20">
        <v>336</v>
      </c>
    </row>
    <row r="34" spans="1:13" x14ac:dyDescent="0.2">
      <c r="A34" s="17" t="s">
        <v>20</v>
      </c>
      <c r="B34" s="14">
        <v>45316</v>
      </c>
      <c r="C34" s="3">
        <v>1.3125</v>
      </c>
      <c r="D34" s="2">
        <v>0.61458333333333337</v>
      </c>
      <c r="E34" s="4">
        <v>7.25</v>
      </c>
      <c r="F34" s="1">
        <v>65.125</v>
      </c>
      <c r="G34" s="4">
        <v>12.9862</v>
      </c>
      <c r="H34" s="1">
        <v>33.709600000000002</v>
      </c>
      <c r="I34" s="4">
        <f t="shared" si="3"/>
        <v>20.723400000000002</v>
      </c>
      <c r="J34" s="1">
        <f t="shared" si="4"/>
        <v>47.64</v>
      </c>
      <c r="K34" s="4">
        <v>7.75</v>
      </c>
      <c r="L34" s="20">
        <v>336</v>
      </c>
      <c r="M34" t="s">
        <v>125</v>
      </c>
    </row>
    <row r="35" spans="1:13" x14ac:dyDescent="0.2">
      <c r="A35" s="17" t="s">
        <v>21</v>
      </c>
      <c r="B35" s="14">
        <v>45316</v>
      </c>
      <c r="C35" s="3">
        <v>1.6458333333333299</v>
      </c>
      <c r="D35" s="2">
        <v>0.94791666666666663</v>
      </c>
      <c r="E35" s="4">
        <v>7.25</v>
      </c>
      <c r="F35" s="1">
        <v>73.125</v>
      </c>
      <c r="G35" s="4">
        <v>12.9625</v>
      </c>
      <c r="H35" s="1">
        <v>33.7134</v>
      </c>
      <c r="I35" s="4">
        <f t="shared" si="3"/>
        <v>20.750900000000001</v>
      </c>
      <c r="J35" s="1">
        <f t="shared" si="4"/>
        <v>47.703218390804601</v>
      </c>
      <c r="K35" s="4">
        <v>7.76</v>
      </c>
      <c r="L35" s="20">
        <v>337</v>
      </c>
    </row>
    <row r="36" spans="1:13" x14ac:dyDescent="0.2">
      <c r="A36" s="17" t="s">
        <v>22</v>
      </c>
      <c r="B36" s="15" t="s">
        <v>23</v>
      </c>
      <c r="C36" s="3">
        <v>1.9791666666666701</v>
      </c>
      <c r="D36" s="2">
        <v>0.28958333333333336</v>
      </c>
      <c r="E36" s="4">
        <f>7+(27/60)</f>
        <v>7.45</v>
      </c>
      <c r="F36" s="1">
        <v>81.224999999999994</v>
      </c>
      <c r="G36" s="4">
        <v>12.921799999999999</v>
      </c>
      <c r="H36" s="1">
        <v>34.106200000000001</v>
      </c>
      <c r="I36" s="4">
        <f t="shared" si="3"/>
        <v>21.184400000000004</v>
      </c>
      <c r="J36" s="1">
        <f t="shared" si="4"/>
        <v>47.392393736017901</v>
      </c>
      <c r="K36" s="4">
        <v>7.86</v>
      </c>
      <c r="L36" s="20">
        <v>339</v>
      </c>
      <c r="M36" t="s">
        <v>125</v>
      </c>
    </row>
    <row r="37" spans="1:13" x14ac:dyDescent="0.2">
      <c r="A37" s="17" t="s">
        <v>24</v>
      </c>
      <c r="B37" s="14">
        <v>45317</v>
      </c>
      <c r="C37" s="3">
        <v>2.3125</v>
      </c>
      <c r="D37" s="2">
        <v>0.62152777777777779</v>
      </c>
      <c r="E37" s="4">
        <f t="shared" ref="E37:E47" si="5">7+(25/60)</f>
        <v>7.416666666666667</v>
      </c>
      <c r="F37" s="1">
        <v>89.208330000000004</v>
      </c>
      <c r="G37" s="4">
        <v>12.8462</v>
      </c>
      <c r="H37" s="1">
        <v>33.856999999999999</v>
      </c>
      <c r="I37" s="4">
        <f t="shared" si="3"/>
        <v>21.0108</v>
      </c>
      <c r="J37" s="1">
        <f t="shared" si="4"/>
        <v>47.215280898876401</v>
      </c>
      <c r="K37" s="4">
        <v>7.87</v>
      </c>
      <c r="L37" s="20">
        <v>340</v>
      </c>
      <c r="M37" t="s">
        <v>125</v>
      </c>
    </row>
    <row r="38" spans="1:13" x14ac:dyDescent="0.2">
      <c r="A38" s="17" t="s">
        <v>25</v>
      </c>
      <c r="B38" s="14">
        <v>45317</v>
      </c>
      <c r="C38" s="3">
        <v>2.6458333333333299</v>
      </c>
      <c r="D38" s="2">
        <v>0.95486111111111116</v>
      </c>
      <c r="E38" s="4">
        <f t="shared" si="5"/>
        <v>7.416666666666667</v>
      </c>
      <c r="F38" s="1">
        <v>97.208330000000004</v>
      </c>
      <c r="G38" s="4">
        <v>12.9596</v>
      </c>
      <c r="H38" s="1">
        <v>33.644100000000002</v>
      </c>
      <c r="I38" s="4">
        <f t="shared" si="3"/>
        <v>20.6845</v>
      </c>
      <c r="J38" s="1">
        <f t="shared" si="4"/>
        <v>46.482022471910113</v>
      </c>
      <c r="K38" s="4">
        <v>7.86</v>
      </c>
      <c r="L38" s="20">
        <v>339</v>
      </c>
      <c r="M38" t="s">
        <v>125</v>
      </c>
    </row>
    <row r="39" spans="1:13" x14ac:dyDescent="0.2">
      <c r="A39" s="17" t="s">
        <v>26</v>
      </c>
      <c r="B39" s="15" t="s">
        <v>27</v>
      </c>
      <c r="C39" s="3">
        <v>2.9791666666666701</v>
      </c>
      <c r="D39" s="2">
        <v>0.28819444444444448</v>
      </c>
      <c r="E39" s="4">
        <f t="shared" si="5"/>
        <v>7.416666666666667</v>
      </c>
      <c r="F39" s="1">
        <v>105.20833</v>
      </c>
      <c r="G39" s="4">
        <v>12.932600000000001</v>
      </c>
      <c r="H39" s="1">
        <v>33.547199999999997</v>
      </c>
      <c r="I39" s="4">
        <f t="shared" si="3"/>
        <v>20.614599999999996</v>
      </c>
      <c r="J39" s="1">
        <f t="shared" si="4"/>
        <v>46.324943820224711</v>
      </c>
      <c r="K39" s="4">
        <v>7.92</v>
      </c>
      <c r="L39" s="20">
        <v>330</v>
      </c>
    </row>
    <row r="40" spans="1:13" x14ac:dyDescent="0.2">
      <c r="A40" s="17" t="s">
        <v>28</v>
      </c>
      <c r="B40" s="14">
        <v>45318</v>
      </c>
      <c r="C40" s="3">
        <v>3.3125</v>
      </c>
      <c r="D40" s="2">
        <v>0.62152777777777779</v>
      </c>
      <c r="E40" s="4">
        <f t="shared" si="5"/>
        <v>7.416666666666667</v>
      </c>
      <c r="F40" s="1">
        <v>113.20833</v>
      </c>
      <c r="G40" s="4">
        <v>12.8749</v>
      </c>
      <c r="H40" s="1">
        <v>33.537799999999997</v>
      </c>
      <c r="I40" s="4">
        <f t="shared" si="3"/>
        <v>20.662899999999997</v>
      </c>
      <c r="J40" s="1">
        <f t="shared" si="4"/>
        <v>46.433483146067402</v>
      </c>
      <c r="K40" s="4">
        <v>7.83</v>
      </c>
      <c r="L40" s="20">
        <v>342</v>
      </c>
      <c r="M40" t="s">
        <v>125</v>
      </c>
    </row>
    <row r="41" spans="1:13" x14ac:dyDescent="0.2">
      <c r="A41" s="17" t="s">
        <v>29</v>
      </c>
      <c r="B41" s="14">
        <v>45318</v>
      </c>
      <c r="C41" s="3">
        <v>3.6458333333333299</v>
      </c>
      <c r="D41" s="2">
        <v>0.95486111111111116</v>
      </c>
      <c r="E41" s="4">
        <f t="shared" si="5"/>
        <v>7.416666666666667</v>
      </c>
      <c r="F41" s="1">
        <v>121.20833</v>
      </c>
      <c r="G41" s="4">
        <v>12.900399999999999</v>
      </c>
      <c r="H41" s="1">
        <v>33.968499999999999</v>
      </c>
      <c r="I41" s="4">
        <f t="shared" si="3"/>
        <v>21.068100000000001</v>
      </c>
      <c r="J41" s="1">
        <f t="shared" si="4"/>
        <v>47.344044943820222</v>
      </c>
      <c r="K41" s="4">
        <v>7.84</v>
      </c>
      <c r="L41" s="20">
        <v>332</v>
      </c>
    </row>
    <row r="42" spans="1:13" x14ac:dyDescent="0.2">
      <c r="A42" s="17" t="s">
        <v>30</v>
      </c>
      <c r="B42" s="15" t="s">
        <v>31</v>
      </c>
      <c r="C42" s="3">
        <v>0.97916666666666663</v>
      </c>
      <c r="D42" s="2">
        <v>0.28819444444444448</v>
      </c>
      <c r="E42" s="4">
        <f t="shared" si="5"/>
        <v>7.416666666666667</v>
      </c>
      <c r="F42" s="1">
        <v>129.20832999999999</v>
      </c>
      <c r="G42" s="4">
        <v>12.861499999999999</v>
      </c>
      <c r="H42" s="1">
        <v>33.601100000000002</v>
      </c>
      <c r="I42" s="4">
        <f t="shared" si="3"/>
        <v>20.739600000000003</v>
      </c>
      <c r="J42" s="1">
        <f t="shared" si="4"/>
        <v>46.605842696629225</v>
      </c>
      <c r="K42" s="4">
        <v>7.9</v>
      </c>
      <c r="L42" s="20">
        <v>333</v>
      </c>
      <c r="M42" t="s">
        <v>125</v>
      </c>
    </row>
    <row r="43" spans="1:13" x14ac:dyDescent="0.2">
      <c r="A43" s="17" t="s">
        <v>32</v>
      </c>
      <c r="B43" s="14">
        <v>45319</v>
      </c>
      <c r="C43" s="3">
        <v>3.3125</v>
      </c>
      <c r="D43" s="2">
        <v>0.62152777777777779</v>
      </c>
      <c r="E43" s="4">
        <f t="shared" si="5"/>
        <v>7.416666666666667</v>
      </c>
      <c r="F43" s="1">
        <v>137.20832999999999</v>
      </c>
      <c r="G43" s="4">
        <v>12.887600000000001</v>
      </c>
      <c r="H43" s="1">
        <v>33.3733</v>
      </c>
      <c r="I43" s="4">
        <f t="shared" si="3"/>
        <v>20.485700000000001</v>
      </c>
      <c r="J43" s="1">
        <f t="shared" si="4"/>
        <v>46.035280898876408</v>
      </c>
      <c r="K43" s="4">
        <v>8.01</v>
      </c>
      <c r="L43" s="20">
        <v>330</v>
      </c>
      <c r="M43" t="s">
        <v>125</v>
      </c>
    </row>
    <row r="44" spans="1:13" x14ac:dyDescent="0.2">
      <c r="A44" s="17" t="s">
        <v>33</v>
      </c>
      <c r="B44" s="14">
        <v>45319</v>
      </c>
      <c r="C44" s="3">
        <v>3.6458333333333299</v>
      </c>
      <c r="D44" s="2">
        <v>0.95486111111111116</v>
      </c>
      <c r="E44" s="4">
        <f t="shared" si="5"/>
        <v>7.416666666666667</v>
      </c>
      <c r="F44" s="1">
        <v>145.20832999999999</v>
      </c>
      <c r="G44" s="4">
        <v>12.882199999999999</v>
      </c>
      <c r="H44" s="1">
        <v>33.583199999999998</v>
      </c>
      <c r="I44" s="4">
        <f t="shared" si="3"/>
        <v>20.701000000000001</v>
      </c>
      <c r="J44" s="1">
        <f t="shared" si="4"/>
        <v>46.519101123595512</v>
      </c>
      <c r="K44" s="4">
        <v>7.88</v>
      </c>
      <c r="L44" s="20">
        <v>333</v>
      </c>
    </row>
    <row r="45" spans="1:13" x14ac:dyDescent="0.2">
      <c r="A45" s="17" t="s">
        <v>34</v>
      </c>
      <c r="B45" s="15" t="s">
        <v>35</v>
      </c>
      <c r="C45" s="3">
        <v>0.97916666666666663</v>
      </c>
      <c r="D45" s="2">
        <v>1.28819444444444</v>
      </c>
      <c r="E45" s="4">
        <f t="shared" si="5"/>
        <v>7.416666666666667</v>
      </c>
      <c r="F45" s="1">
        <v>153.20832999999999</v>
      </c>
      <c r="G45" s="4">
        <v>12.9016</v>
      </c>
      <c r="H45" s="1">
        <v>33.688299999999998</v>
      </c>
      <c r="I45" s="4">
        <f t="shared" si="3"/>
        <v>20.786699999999996</v>
      </c>
      <c r="J45" s="1">
        <f t="shared" si="4"/>
        <v>46.711685393258421</v>
      </c>
      <c r="K45" s="4">
        <v>7.94</v>
      </c>
      <c r="L45" s="20">
        <v>320</v>
      </c>
      <c r="M45" t="s">
        <v>125</v>
      </c>
    </row>
    <row r="46" spans="1:13" x14ac:dyDescent="0.2">
      <c r="A46" s="17" t="s">
        <v>36</v>
      </c>
      <c r="B46" s="14">
        <v>45320</v>
      </c>
      <c r="C46" s="3">
        <v>0.31527777777777777</v>
      </c>
      <c r="D46" s="2">
        <v>1.6215277777777699</v>
      </c>
      <c r="E46" s="4">
        <f>7+(21/60)</f>
        <v>7.35</v>
      </c>
      <c r="F46" s="1">
        <v>161.24166</v>
      </c>
      <c r="G46" s="4">
        <v>12.942</v>
      </c>
      <c r="H46" s="1">
        <v>33.577800000000003</v>
      </c>
      <c r="I46" s="4">
        <f t="shared" si="3"/>
        <v>20.635800000000003</v>
      </c>
      <c r="J46" s="1">
        <f t="shared" si="4"/>
        <v>46.79319727891157</v>
      </c>
      <c r="K46" s="4">
        <v>7.85</v>
      </c>
      <c r="L46" s="20">
        <v>327</v>
      </c>
    </row>
    <row r="47" spans="1:13" ht="16" thickBot="1" x14ac:dyDescent="0.25">
      <c r="A47" s="18" t="s">
        <v>37</v>
      </c>
      <c r="B47" s="21">
        <v>45320</v>
      </c>
      <c r="C47" s="22">
        <v>3.6458333333333299</v>
      </c>
      <c r="D47" s="23">
        <v>1.9548611111111101</v>
      </c>
      <c r="E47" s="24">
        <f t="shared" si="5"/>
        <v>7.416666666666667</v>
      </c>
      <c r="F47" s="25">
        <v>172.91666000000001</v>
      </c>
      <c r="G47" s="24">
        <v>12.917</v>
      </c>
      <c r="H47" s="25">
        <v>33.646999999999998</v>
      </c>
      <c r="I47" s="24">
        <f t="shared" si="3"/>
        <v>20.729999999999997</v>
      </c>
      <c r="J47" s="25">
        <f t="shared" si="4"/>
        <v>46.584269662921344</v>
      </c>
      <c r="K47" s="24">
        <v>7.93</v>
      </c>
      <c r="L47" s="26">
        <v>319</v>
      </c>
    </row>
    <row r="48" spans="1:13" ht="16" thickBot="1" x14ac:dyDescent="0.25"/>
    <row r="49" spans="1:14" ht="16" thickBot="1" x14ac:dyDescent="0.25">
      <c r="A49" s="31" t="s">
        <v>40</v>
      </c>
    </row>
    <row r="50" spans="1:14" ht="16" thickBot="1" x14ac:dyDescent="0.25">
      <c r="A50" s="29" t="s">
        <v>0</v>
      </c>
      <c r="B50" s="28" t="s">
        <v>1</v>
      </c>
      <c r="C50" s="11" t="s">
        <v>2</v>
      </c>
      <c r="D50" s="11" t="s">
        <v>3</v>
      </c>
      <c r="E50" s="11" t="s">
        <v>4</v>
      </c>
      <c r="F50" s="11" t="s">
        <v>5</v>
      </c>
      <c r="G50" s="11" t="s">
        <v>6</v>
      </c>
      <c r="H50" s="11" t="s">
        <v>7</v>
      </c>
      <c r="I50" s="11" t="s">
        <v>65</v>
      </c>
      <c r="J50" s="11" t="s">
        <v>41</v>
      </c>
      <c r="K50" s="11" t="s">
        <v>8</v>
      </c>
      <c r="L50" s="12" t="s">
        <v>9</v>
      </c>
    </row>
    <row r="51" spans="1:14" x14ac:dyDescent="0.2">
      <c r="A51" s="30" t="s">
        <v>10</v>
      </c>
      <c r="B51" s="13" t="s">
        <v>11</v>
      </c>
      <c r="C51" s="7">
        <v>0.77083333333333337</v>
      </c>
      <c r="D51" s="8">
        <v>0.28125</v>
      </c>
      <c r="E51" s="9">
        <v>12.25</v>
      </c>
      <c r="F51" s="6">
        <v>6.625</v>
      </c>
      <c r="G51" s="9">
        <v>12.968</v>
      </c>
      <c r="H51" s="6">
        <v>52.4739</v>
      </c>
      <c r="I51" s="9">
        <f>H51-G51</f>
        <v>39.505899999999997</v>
      </c>
      <c r="J51" s="6">
        <f>I51/(E51*60)*1000</f>
        <v>53.749523809523801</v>
      </c>
      <c r="K51" s="9">
        <v>7.58</v>
      </c>
      <c r="L51" s="19">
        <v>158</v>
      </c>
      <c r="M51" t="s">
        <v>125</v>
      </c>
      <c r="N51" t="s">
        <v>124</v>
      </c>
    </row>
    <row r="52" spans="1:14" x14ac:dyDescent="0.2">
      <c r="A52" s="17" t="s">
        <v>12</v>
      </c>
      <c r="B52" s="14">
        <v>45314</v>
      </c>
      <c r="C52" s="3">
        <v>0.3125</v>
      </c>
      <c r="D52" s="2">
        <v>0.61458333333333337</v>
      </c>
      <c r="E52" s="4">
        <v>7.25</v>
      </c>
      <c r="F52" s="1">
        <v>17.125</v>
      </c>
      <c r="G52" s="4">
        <v>12.9094</v>
      </c>
      <c r="H52" s="1">
        <v>36.317399999999999</v>
      </c>
      <c r="I52" s="4">
        <f t="shared" ref="I52:I71" si="6">H52-G52</f>
        <v>23.408000000000001</v>
      </c>
      <c r="J52" s="1">
        <f t="shared" ref="J52:J71" si="7">I52/(E52*60)*1000</f>
        <v>53.811494252873565</v>
      </c>
      <c r="K52" s="4">
        <v>7.66</v>
      </c>
      <c r="L52" s="20">
        <v>285</v>
      </c>
      <c r="N52">
        <f>AVERAGE(J51:J71)</f>
        <v>52.22953248021598</v>
      </c>
    </row>
    <row r="53" spans="1:14" x14ac:dyDescent="0.2">
      <c r="A53" s="17" t="s">
        <v>13</v>
      </c>
      <c r="B53" s="14">
        <v>45314</v>
      </c>
      <c r="C53" s="3">
        <v>0.64583333333333337</v>
      </c>
      <c r="D53" s="2">
        <v>0.94791666666666663</v>
      </c>
      <c r="E53" s="4">
        <v>7.25</v>
      </c>
      <c r="F53" s="1">
        <v>25.125</v>
      </c>
      <c r="G53" s="4">
        <v>12.8263</v>
      </c>
      <c r="H53" s="1">
        <v>36.2012</v>
      </c>
      <c r="I53" s="4">
        <f t="shared" si="6"/>
        <v>23.3749</v>
      </c>
      <c r="J53" s="1">
        <f t="shared" si="7"/>
        <v>53.73540229885058</v>
      </c>
      <c r="K53" s="4">
        <v>7.84</v>
      </c>
      <c r="L53" s="20">
        <v>314</v>
      </c>
      <c r="M53" t="s">
        <v>125</v>
      </c>
    </row>
    <row r="54" spans="1:14" x14ac:dyDescent="0.2">
      <c r="A54" s="17" t="s">
        <v>14</v>
      </c>
      <c r="B54" s="15" t="s">
        <v>15</v>
      </c>
      <c r="C54" s="3">
        <v>0.97916666666666663</v>
      </c>
      <c r="D54" s="2">
        <v>0.28125</v>
      </c>
      <c r="E54" s="4">
        <v>7.25</v>
      </c>
      <c r="F54" s="1">
        <v>33.125</v>
      </c>
      <c r="G54" s="4">
        <v>12.883100000000001</v>
      </c>
      <c r="H54" s="1">
        <v>36.161000000000001</v>
      </c>
      <c r="I54" s="4">
        <f t="shared" si="6"/>
        <v>23.277900000000002</v>
      </c>
      <c r="J54" s="1">
        <f t="shared" si="7"/>
        <v>53.512413793103455</v>
      </c>
      <c r="K54" s="4">
        <v>7.81</v>
      </c>
      <c r="L54" s="20">
        <v>320</v>
      </c>
      <c r="M54" t="s">
        <v>125</v>
      </c>
    </row>
    <row r="55" spans="1:14" x14ac:dyDescent="0.2">
      <c r="A55" s="17" t="s">
        <v>16</v>
      </c>
      <c r="B55" s="14">
        <v>45315</v>
      </c>
      <c r="C55" s="3">
        <v>0.3125</v>
      </c>
      <c r="D55" s="2">
        <v>0.61458333333333337</v>
      </c>
      <c r="E55" s="4">
        <v>7.25</v>
      </c>
      <c r="F55" s="1">
        <v>41.125</v>
      </c>
      <c r="G55" s="4">
        <v>12.9793</v>
      </c>
      <c r="H55" s="1">
        <v>36.198900000000002</v>
      </c>
      <c r="I55" s="4">
        <f t="shared" si="6"/>
        <v>23.2196</v>
      </c>
      <c r="J55" s="1">
        <f t="shared" si="7"/>
        <v>53.3783908045977</v>
      </c>
      <c r="K55" s="4">
        <v>7.87</v>
      </c>
      <c r="L55" s="20">
        <v>324</v>
      </c>
      <c r="M55" t="s">
        <v>125</v>
      </c>
    </row>
    <row r="56" spans="1:14" x14ac:dyDescent="0.2">
      <c r="A56" s="17" t="s">
        <v>17</v>
      </c>
      <c r="B56" s="14">
        <v>45315</v>
      </c>
      <c r="C56" s="3">
        <v>0.64583333333333337</v>
      </c>
      <c r="D56" s="2">
        <v>0.94791666666666663</v>
      </c>
      <c r="E56" s="4">
        <v>7.25</v>
      </c>
      <c r="F56" s="1">
        <v>49.125</v>
      </c>
      <c r="G56" s="4">
        <v>12.9047</v>
      </c>
      <c r="H56" s="1">
        <v>36.181600000000003</v>
      </c>
      <c r="I56" s="4">
        <f t="shared" si="6"/>
        <v>23.276900000000005</v>
      </c>
      <c r="J56" s="1">
        <f t="shared" si="7"/>
        <v>53.510114942528745</v>
      </c>
      <c r="K56" s="4">
        <v>7.75</v>
      </c>
      <c r="L56" s="20">
        <v>324</v>
      </c>
      <c r="M56" t="s">
        <v>125</v>
      </c>
    </row>
    <row r="57" spans="1:14" x14ac:dyDescent="0.2">
      <c r="A57" s="17" t="s">
        <v>18</v>
      </c>
      <c r="B57" s="15" t="s">
        <v>19</v>
      </c>
      <c r="C57" s="3">
        <v>0.97916666666666663</v>
      </c>
      <c r="D57" s="2">
        <v>0.28472222222222221</v>
      </c>
      <c r="E57" s="4">
        <f>7+(20/60)</f>
        <v>7.333333333333333</v>
      </c>
      <c r="F57" s="1">
        <v>57.16666</v>
      </c>
      <c r="G57" s="4">
        <v>12.952</v>
      </c>
      <c r="H57" s="1">
        <v>36.368499999999997</v>
      </c>
      <c r="I57" s="4">
        <f t="shared" si="6"/>
        <v>23.416499999999999</v>
      </c>
      <c r="J57" s="1">
        <f t="shared" si="7"/>
        <v>53.219318181818181</v>
      </c>
      <c r="K57" s="4">
        <v>7.83</v>
      </c>
      <c r="L57" s="20">
        <v>323</v>
      </c>
    </row>
    <row r="58" spans="1:14" x14ac:dyDescent="0.2">
      <c r="A58" s="17" t="s">
        <v>20</v>
      </c>
      <c r="B58" s="14">
        <v>45316</v>
      </c>
      <c r="C58" s="3">
        <v>1.3125</v>
      </c>
      <c r="D58" s="2">
        <v>0.61458333333333337</v>
      </c>
      <c r="E58" s="4">
        <v>7.25</v>
      </c>
      <c r="F58" s="1">
        <v>65.125</v>
      </c>
      <c r="G58" s="4">
        <v>12.8772</v>
      </c>
      <c r="H58" s="1">
        <v>35.841700000000003</v>
      </c>
      <c r="I58" s="4">
        <f t="shared" si="6"/>
        <v>22.964500000000001</v>
      </c>
      <c r="J58" s="1">
        <f t="shared" si="7"/>
        <v>52.791954022988506</v>
      </c>
      <c r="K58" s="4">
        <v>7.78</v>
      </c>
      <c r="L58" s="20">
        <v>321</v>
      </c>
      <c r="M58" t="s">
        <v>125</v>
      </c>
    </row>
    <row r="59" spans="1:14" x14ac:dyDescent="0.2">
      <c r="A59" s="17" t="s">
        <v>21</v>
      </c>
      <c r="B59" s="14">
        <v>45316</v>
      </c>
      <c r="C59" s="3">
        <v>1.6458333333333299</v>
      </c>
      <c r="D59" s="2">
        <v>0.94791666666666663</v>
      </c>
      <c r="E59" s="4">
        <v>7.25</v>
      </c>
      <c r="F59" s="1">
        <v>73.125</v>
      </c>
      <c r="G59" s="4">
        <v>12.8492</v>
      </c>
      <c r="H59" s="1">
        <v>35.641399999999997</v>
      </c>
      <c r="I59" s="4">
        <f t="shared" si="6"/>
        <v>22.792199999999998</v>
      </c>
      <c r="J59" s="1">
        <f t="shared" si="7"/>
        <v>52.395862068965506</v>
      </c>
      <c r="K59" s="4">
        <v>7.84</v>
      </c>
      <c r="L59" s="20">
        <v>323</v>
      </c>
      <c r="M59" t="s">
        <v>125</v>
      </c>
    </row>
    <row r="60" spans="1:14" x14ac:dyDescent="0.2">
      <c r="A60" s="17" t="s">
        <v>22</v>
      </c>
      <c r="B60" s="15" t="s">
        <v>23</v>
      </c>
      <c r="C60" s="3">
        <v>1.9791666666666701</v>
      </c>
      <c r="D60" s="2">
        <v>0.28958333333333336</v>
      </c>
      <c r="E60" s="4">
        <f>7+(27/60)</f>
        <v>7.45</v>
      </c>
      <c r="F60" s="1">
        <v>81.224999999999994</v>
      </c>
      <c r="G60" s="4">
        <v>12.986700000000001</v>
      </c>
      <c r="H60" s="1">
        <v>36.327500000000001</v>
      </c>
      <c r="I60" s="4">
        <f t="shared" si="6"/>
        <v>23.340800000000002</v>
      </c>
      <c r="J60" s="1">
        <f t="shared" si="7"/>
        <v>52.216554809843409</v>
      </c>
      <c r="K60" s="4">
        <v>7.92</v>
      </c>
      <c r="L60" s="20">
        <v>322</v>
      </c>
      <c r="M60" t="s">
        <v>125</v>
      </c>
    </row>
    <row r="61" spans="1:14" x14ac:dyDescent="0.2">
      <c r="A61" s="17" t="s">
        <v>24</v>
      </c>
      <c r="B61" s="14">
        <v>45317</v>
      </c>
      <c r="C61" s="3">
        <v>2.3125</v>
      </c>
      <c r="D61" s="2">
        <v>0.62152777777777779</v>
      </c>
      <c r="E61" s="4">
        <f t="shared" ref="E61:E71" si="8">7+(25/60)</f>
        <v>7.416666666666667</v>
      </c>
      <c r="F61" s="1">
        <v>89.208330000000004</v>
      </c>
      <c r="G61" s="4">
        <v>12.920199999999999</v>
      </c>
      <c r="H61" s="1">
        <v>35.947400000000002</v>
      </c>
      <c r="I61" s="4">
        <f t="shared" si="6"/>
        <v>23.027200000000001</v>
      </c>
      <c r="J61" s="1">
        <f t="shared" si="7"/>
        <v>51.746516853932583</v>
      </c>
      <c r="K61" s="4">
        <v>7.88</v>
      </c>
      <c r="L61" s="20">
        <v>316</v>
      </c>
      <c r="M61" t="s">
        <v>125</v>
      </c>
    </row>
    <row r="62" spans="1:14" x14ac:dyDescent="0.2">
      <c r="A62" s="17" t="s">
        <v>25</v>
      </c>
      <c r="B62" s="14">
        <v>45317</v>
      </c>
      <c r="C62" s="3">
        <v>2.6458333333333299</v>
      </c>
      <c r="D62" s="2">
        <v>0.95486111111111116</v>
      </c>
      <c r="E62" s="4">
        <f t="shared" si="8"/>
        <v>7.416666666666667</v>
      </c>
      <c r="F62" s="1">
        <v>97.208330000000004</v>
      </c>
      <c r="G62" s="4">
        <v>12.848000000000001</v>
      </c>
      <c r="H62" s="1">
        <v>35.926499999999997</v>
      </c>
      <c r="I62" s="4">
        <f t="shared" si="6"/>
        <v>23.078499999999998</v>
      </c>
      <c r="J62" s="1">
        <f t="shared" si="7"/>
        <v>51.861797752808982</v>
      </c>
      <c r="K62" s="4">
        <v>7.91</v>
      </c>
      <c r="L62" s="20">
        <v>307</v>
      </c>
      <c r="M62" t="s">
        <v>125</v>
      </c>
    </row>
    <row r="63" spans="1:14" x14ac:dyDescent="0.2">
      <c r="A63" s="17" t="s">
        <v>26</v>
      </c>
      <c r="B63" s="15" t="s">
        <v>27</v>
      </c>
      <c r="C63" s="3">
        <v>2.9791666666666701</v>
      </c>
      <c r="D63" s="2">
        <v>0.28819444444444448</v>
      </c>
      <c r="E63" s="4">
        <f t="shared" si="8"/>
        <v>7.416666666666667</v>
      </c>
      <c r="F63" s="1">
        <v>105.20833</v>
      </c>
      <c r="G63" s="4">
        <v>12.948600000000001</v>
      </c>
      <c r="H63" s="1">
        <v>35.777099999999997</v>
      </c>
      <c r="I63" s="4">
        <f t="shared" si="6"/>
        <v>22.828499999999998</v>
      </c>
      <c r="J63" s="1">
        <f t="shared" si="7"/>
        <v>51.3</v>
      </c>
      <c r="K63" s="4">
        <v>7.97</v>
      </c>
      <c r="L63" s="20">
        <v>319</v>
      </c>
      <c r="M63" t="s">
        <v>125</v>
      </c>
    </row>
    <row r="64" spans="1:14" x14ac:dyDescent="0.2">
      <c r="A64" s="17" t="s">
        <v>28</v>
      </c>
      <c r="B64" s="14">
        <v>45318</v>
      </c>
      <c r="C64" s="3">
        <v>3.3125</v>
      </c>
      <c r="D64" s="2">
        <v>0.62152777777777779</v>
      </c>
      <c r="E64" s="4">
        <f t="shared" si="8"/>
        <v>7.416666666666667</v>
      </c>
      <c r="F64" s="1">
        <v>113.20833</v>
      </c>
      <c r="G64" s="4">
        <v>12.865399999999999</v>
      </c>
      <c r="H64" s="1">
        <v>35.421900000000001</v>
      </c>
      <c r="I64" s="4">
        <f t="shared" si="6"/>
        <v>22.5565</v>
      </c>
      <c r="J64" s="1">
        <f t="shared" si="7"/>
        <v>50.688764044943817</v>
      </c>
      <c r="K64" s="4">
        <v>7.85</v>
      </c>
      <c r="L64" s="20">
        <v>290</v>
      </c>
      <c r="M64" t="s">
        <v>125</v>
      </c>
    </row>
    <row r="65" spans="1:13" x14ac:dyDescent="0.2">
      <c r="A65" s="17" t="s">
        <v>29</v>
      </c>
      <c r="B65" s="14">
        <v>45318</v>
      </c>
      <c r="C65" s="3">
        <v>3.6458333333333299</v>
      </c>
      <c r="D65" s="2">
        <v>0.95486111111111116</v>
      </c>
      <c r="E65" s="4">
        <f t="shared" si="8"/>
        <v>7.416666666666667</v>
      </c>
      <c r="F65" s="1">
        <v>121.20833</v>
      </c>
      <c r="G65" s="4">
        <v>12.9763</v>
      </c>
      <c r="H65" s="1">
        <v>35.753700000000002</v>
      </c>
      <c r="I65" s="4">
        <f t="shared" si="6"/>
        <v>22.7774</v>
      </c>
      <c r="J65" s="1">
        <f t="shared" si="7"/>
        <v>51.185168539325844</v>
      </c>
      <c r="K65" s="4">
        <v>7.85</v>
      </c>
      <c r="L65" s="20">
        <v>287</v>
      </c>
      <c r="M65" t="s">
        <v>125</v>
      </c>
    </row>
    <row r="66" spans="1:13" x14ac:dyDescent="0.2">
      <c r="A66" s="17" t="s">
        <v>30</v>
      </c>
      <c r="B66" s="15" t="s">
        <v>31</v>
      </c>
      <c r="C66" s="3">
        <v>0.97916666666666663</v>
      </c>
      <c r="D66" s="2">
        <v>0.28819444444444448</v>
      </c>
      <c r="E66" s="4">
        <f t="shared" si="8"/>
        <v>7.416666666666667</v>
      </c>
      <c r="F66" s="1">
        <v>129.20832999999999</v>
      </c>
      <c r="G66" s="4">
        <v>12.9033</v>
      </c>
      <c r="H66" s="1">
        <v>35.602699999999999</v>
      </c>
      <c r="I66" s="4">
        <f t="shared" si="6"/>
        <v>22.699399999999997</v>
      </c>
      <c r="J66" s="1">
        <f t="shared" si="7"/>
        <v>51.009887640449435</v>
      </c>
      <c r="K66" s="4">
        <v>7.9</v>
      </c>
      <c r="L66" s="20">
        <v>296</v>
      </c>
      <c r="M66" t="s">
        <v>125</v>
      </c>
    </row>
    <row r="67" spans="1:13" x14ac:dyDescent="0.2">
      <c r="A67" s="17" t="s">
        <v>32</v>
      </c>
      <c r="B67" s="14">
        <v>45319</v>
      </c>
      <c r="C67" s="3">
        <v>3.3125</v>
      </c>
      <c r="D67" s="2">
        <v>0.62152777777777779</v>
      </c>
      <c r="E67" s="4">
        <f t="shared" si="8"/>
        <v>7.416666666666667</v>
      </c>
      <c r="F67" s="1">
        <v>137.20832999999999</v>
      </c>
      <c r="G67" s="4">
        <v>12.845499999999999</v>
      </c>
      <c r="H67" s="1">
        <v>35.713999999999999</v>
      </c>
      <c r="I67" s="4">
        <f t="shared" si="6"/>
        <v>22.868499999999997</v>
      </c>
      <c r="J67" s="1">
        <f t="shared" si="7"/>
        <v>51.38988764044943</v>
      </c>
      <c r="K67" s="4">
        <v>8.02</v>
      </c>
      <c r="L67" s="20">
        <v>282</v>
      </c>
      <c r="M67" t="s">
        <v>125</v>
      </c>
    </row>
    <row r="68" spans="1:13" x14ac:dyDescent="0.2">
      <c r="A68" s="17" t="s">
        <v>33</v>
      </c>
      <c r="B68" s="14">
        <v>45319</v>
      </c>
      <c r="C68" s="3">
        <v>3.6458333333333299</v>
      </c>
      <c r="D68" s="2">
        <v>0.95486111111111116</v>
      </c>
      <c r="E68" s="4">
        <f t="shared" si="8"/>
        <v>7.416666666666667</v>
      </c>
      <c r="F68" s="1">
        <v>145.20832999999999</v>
      </c>
      <c r="G68" s="4">
        <v>12.913600000000001</v>
      </c>
      <c r="H68" s="1">
        <v>35.468000000000004</v>
      </c>
      <c r="I68" s="4">
        <f t="shared" si="6"/>
        <v>22.554400000000001</v>
      </c>
      <c r="J68" s="1">
        <f t="shared" si="7"/>
        <v>50.684044943820226</v>
      </c>
      <c r="K68" s="4">
        <v>8.0399999999999991</v>
      </c>
      <c r="L68" s="20">
        <v>278</v>
      </c>
    </row>
    <row r="69" spans="1:13" x14ac:dyDescent="0.2">
      <c r="A69" s="17" t="s">
        <v>34</v>
      </c>
      <c r="B69" s="15" t="s">
        <v>35</v>
      </c>
      <c r="C69" s="3">
        <v>0.97916666666666663</v>
      </c>
      <c r="D69" s="2">
        <v>1.28819444444444</v>
      </c>
      <c r="E69" s="4">
        <f t="shared" si="8"/>
        <v>7.416666666666667</v>
      </c>
      <c r="F69" s="1">
        <v>153.20832999999999</v>
      </c>
      <c r="G69" s="4">
        <v>12.9383</v>
      </c>
      <c r="H69" s="1">
        <v>35.906999999999996</v>
      </c>
      <c r="I69" s="4">
        <f t="shared" si="6"/>
        <v>22.968699999999998</v>
      </c>
      <c r="J69" s="1">
        <f t="shared" si="7"/>
        <v>51.61505617977528</v>
      </c>
      <c r="K69" s="4">
        <v>7.91</v>
      </c>
      <c r="L69" s="20">
        <v>286</v>
      </c>
      <c r="M69" t="s">
        <v>125</v>
      </c>
    </row>
    <row r="70" spans="1:13" x14ac:dyDescent="0.2">
      <c r="A70" s="17" t="s">
        <v>36</v>
      </c>
      <c r="B70" s="14">
        <v>45320</v>
      </c>
      <c r="C70" s="3">
        <v>0.31527777777777777</v>
      </c>
      <c r="D70" s="2">
        <v>1.6215277777777699</v>
      </c>
      <c r="E70" s="4">
        <f>7+(21/60)</f>
        <v>7.35</v>
      </c>
      <c r="F70" s="1">
        <v>161.24166</v>
      </c>
      <c r="G70" s="4">
        <v>12.9147</v>
      </c>
      <c r="H70" s="1">
        <v>35.518500000000003</v>
      </c>
      <c r="I70" s="4">
        <f t="shared" si="6"/>
        <v>22.603800000000003</v>
      </c>
      <c r="J70" s="1">
        <f t="shared" si="7"/>
        <v>51.255782312925177</v>
      </c>
      <c r="K70" s="4">
        <v>7.95</v>
      </c>
      <c r="L70" s="20">
        <v>275</v>
      </c>
    </row>
    <row r="71" spans="1:13" ht="16" thickBot="1" x14ac:dyDescent="0.25">
      <c r="A71" s="18" t="s">
        <v>37</v>
      </c>
      <c r="B71" s="21">
        <v>45320</v>
      </c>
      <c r="C71" s="22">
        <v>3.6458333333333299</v>
      </c>
      <c r="D71" s="23">
        <v>1.9548611111111101</v>
      </c>
      <c r="E71" s="24">
        <f t="shared" si="8"/>
        <v>7.416666666666667</v>
      </c>
      <c r="F71" s="25">
        <v>172.91666000000001</v>
      </c>
      <c r="G71" s="24">
        <v>12.9598</v>
      </c>
      <c r="H71" s="25">
        <v>35.994</v>
      </c>
      <c r="I71" s="24">
        <f t="shared" si="6"/>
        <v>23.034199999999998</v>
      </c>
      <c r="J71" s="25">
        <f t="shared" si="7"/>
        <v>51.762247191011234</v>
      </c>
      <c r="K71" s="24">
        <v>8.0500000000000007</v>
      </c>
      <c r="L71" s="26">
        <v>279</v>
      </c>
    </row>
  </sheetData>
  <pageMargins left="0.7" right="0.7" top="0.78740157499999996" bottom="0.78740157499999996" header="0.3" footer="0.3"/>
  <ignoredErrors>
    <ignoredError sqref="E22 E46 E7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6E35-F2A0-44B4-AD3E-7452A6CB5A19}">
  <dimension ref="A1:L77"/>
  <sheetViews>
    <sheetView topLeftCell="A43" workbookViewId="0">
      <selection activeCell="F25" sqref="F25"/>
    </sheetView>
  </sheetViews>
  <sheetFormatPr baseColWidth="10" defaultRowHeight="15" x14ac:dyDescent="0.2"/>
  <cols>
    <col min="9" max="9" width="11.5" customWidth="1"/>
  </cols>
  <sheetData>
    <row r="1" spans="1:12" ht="16" thickBot="1" x14ac:dyDescent="0.25">
      <c r="A1" s="5" t="s">
        <v>38</v>
      </c>
    </row>
    <row r="2" spans="1:12" ht="16" thickBot="1" x14ac:dyDescent="0.25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65</v>
      </c>
      <c r="J2" s="12" t="s">
        <v>41</v>
      </c>
    </row>
    <row r="3" spans="1:12" x14ac:dyDescent="0.2">
      <c r="A3" s="16" t="s">
        <v>42</v>
      </c>
      <c r="B3" s="33">
        <v>45313</v>
      </c>
      <c r="C3" s="7">
        <v>0.75</v>
      </c>
      <c r="D3" s="8">
        <v>0.77083333333333337</v>
      </c>
      <c r="E3" s="9">
        <v>0.5</v>
      </c>
      <c r="F3" s="6">
        <v>0</v>
      </c>
      <c r="G3" s="9">
        <v>1.1136999999999999</v>
      </c>
      <c r="H3" s="6">
        <v>2.6789999999999998</v>
      </c>
      <c r="I3" s="9">
        <f>H3-G3</f>
        <v>1.5652999999999999</v>
      </c>
      <c r="J3" s="19">
        <f>I3*1000/(E3*60)</f>
        <v>52.176666666666662</v>
      </c>
      <c r="L3" t="s">
        <v>124</v>
      </c>
    </row>
    <row r="4" spans="1:12" x14ac:dyDescent="0.2">
      <c r="A4" s="17" t="s">
        <v>43</v>
      </c>
      <c r="B4" s="14">
        <v>45314</v>
      </c>
      <c r="C4" s="3">
        <v>0.29166666666666669</v>
      </c>
      <c r="D4" s="2">
        <v>0.3125</v>
      </c>
      <c r="E4" s="4">
        <v>0.5</v>
      </c>
      <c r="F4" s="1">
        <v>13</v>
      </c>
      <c r="G4" s="4">
        <v>1.1071</v>
      </c>
      <c r="H4" s="1">
        <v>2.6480000000000001</v>
      </c>
      <c r="I4" s="4">
        <f t="shared" ref="I4:I25" si="0">H4-G4</f>
        <v>1.5409000000000002</v>
      </c>
      <c r="J4" s="20">
        <f t="shared" ref="J4:J25" si="1">I4*1000/(E4*60)</f>
        <v>51.363333333333337</v>
      </c>
      <c r="L4">
        <f>AVERAGE(J3:J25)</f>
        <v>49.71645723275055</v>
      </c>
    </row>
    <row r="5" spans="1:12" x14ac:dyDescent="0.2">
      <c r="A5" s="17" t="s">
        <v>44</v>
      </c>
      <c r="B5" s="14">
        <v>45314</v>
      </c>
      <c r="C5" s="3">
        <v>0.625</v>
      </c>
      <c r="D5" s="2">
        <v>0.64583333333333337</v>
      </c>
      <c r="E5" s="4">
        <v>0.5</v>
      </c>
      <c r="F5" s="1">
        <v>21</v>
      </c>
      <c r="G5" s="4">
        <v>1.1162000000000001</v>
      </c>
      <c r="H5" s="1">
        <v>2.6581000000000001</v>
      </c>
      <c r="I5" s="4">
        <f t="shared" si="0"/>
        <v>1.5419</v>
      </c>
      <c r="J5" s="20">
        <f t="shared" si="1"/>
        <v>51.396666666666668</v>
      </c>
    </row>
    <row r="6" spans="1:12" x14ac:dyDescent="0.2">
      <c r="A6" s="17" t="s">
        <v>45</v>
      </c>
      <c r="B6" s="14">
        <v>45314</v>
      </c>
      <c r="C6" s="3">
        <v>0.95833333333333337</v>
      </c>
      <c r="D6" s="2">
        <v>0.97916666666666663</v>
      </c>
      <c r="E6" s="4">
        <v>0.5</v>
      </c>
      <c r="F6" s="1">
        <v>29</v>
      </c>
      <c r="G6" s="4">
        <v>1.111</v>
      </c>
      <c r="H6" s="1">
        <v>2.6362999999999999</v>
      </c>
      <c r="I6" s="4">
        <f t="shared" si="0"/>
        <v>1.5252999999999999</v>
      </c>
      <c r="J6" s="20">
        <f t="shared" si="1"/>
        <v>50.843333333333334</v>
      </c>
    </row>
    <row r="7" spans="1:12" x14ac:dyDescent="0.2">
      <c r="A7" s="17" t="s">
        <v>46</v>
      </c>
      <c r="B7" s="14">
        <v>45315</v>
      </c>
      <c r="C7" s="3">
        <v>1.2916666666666701</v>
      </c>
      <c r="D7" s="2">
        <v>1.3125</v>
      </c>
      <c r="E7" s="4">
        <v>0.5</v>
      </c>
      <c r="F7" s="1">
        <v>37</v>
      </c>
      <c r="G7" s="4">
        <v>1.1142000000000001</v>
      </c>
      <c r="H7" s="1">
        <v>2.6484999999999999</v>
      </c>
      <c r="I7" s="4">
        <f t="shared" si="0"/>
        <v>1.5342999999999998</v>
      </c>
      <c r="J7" s="20">
        <f t="shared" si="1"/>
        <v>51.143333333333324</v>
      </c>
    </row>
    <row r="8" spans="1:12" x14ac:dyDescent="0.2">
      <c r="A8" s="17" t="s">
        <v>47</v>
      </c>
      <c r="B8" s="14">
        <v>45315</v>
      </c>
      <c r="C8" s="3">
        <v>1.625</v>
      </c>
      <c r="D8" s="2">
        <v>1.6458333333333299</v>
      </c>
      <c r="E8" s="4">
        <v>0.5</v>
      </c>
      <c r="F8" s="1">
        <v>45</v>
      </c>
      <c r="G8" s="4">
        <v>1.1089</v>
      </c>
      <c r="H8" s="1">
        <v>2.6162000000000001</v>
      </c>
      <c r="I8" s="4">
        <f t="shared" si="0"/>
        <v>1.5073000000000001</v>
      </c>
      <c r="J8" s="20">
        <f t="shared" si="1"/>
        <v>50.243333333333339</v>
      </c>
    </row>
    <row r="9" spans="1:12" x14ac:dyDescent="0.2">
      <c r="A9" s="17" t="s">
        <v>48</v>
      </c>
      <c r="B9" s="14">
        <v>45315</v>
      </c>
      <c r="C9" s="3">
        <v>1.9583333333333399</v>
      </c>
      <c r="D9" s="2">
        <v>1.9791666666666701</v>
      </c>
      <c r="E9" s="4">
        <v>0.5</v>
      </c>
      <c r="F9" s="1">
        <v>53</v>
      </c>
      <c r="G9" s="4">
        <v>1.1081000000000001</v>
      </c>
      <c r="H9" s="1">
        <v>2.6269</v>
      </c>
      <c r="I9" s="4">
        <f t="shared" si="0"/>
        <v>1.5187999999999999</v>
      </c>
      <c r="J9" s="20">
        <f t="shared" si="1"/>
        <v>50.626666666666665</v>
      </c>
    </row>
    <row r="10" spans="1:12" x14ac:dyDescent="0.2">
      <c r="A10" s="17" t="s">
        <v>49</v>
      </c>
      <c r="B10" s="14">
        <v>45316</v>
      </c>
      <c r="C10" s="3">
        <v>2.2916666666666701</v>
      </c>
      <c r="D10" s="2">
        <v>2.3125</v>
      </c>
      <c r="E10" s="4">
        <v>0.5</v>
      </c>
      <c r="F10" s="1">
        <v>61</v>
      </c>
      <c r="G10" s="4">
        <v>1.1167</v>
      </c>
      <c r="H10" s="1">
        <v>2.6006</v>
      </c>
      <c r="I10" s="4">
        <f t="shared" si="0"/>
        <v>1.4839</v>
      </c>
      <c r="J10" s="20">
        <f t="shared" si="1"/>
        <v>49.463333333333338</v>
      </c>
    </row>
    <row r="11" spans="1:12" x14ac:dyDescent="0.2">
      <c r="A11" s="17" t="s">
        <v>50</v>
      </c>
      <c r="B11" s="14">
        <v>45316</v>
      </c>
      <c r="C11" s="3">
        <v>2.625</v>
      </c>
      <c r="D11" s="2">
        <v>2.6458333333333299</v>
      </c>
      <c r="E11" s="4">
        <v>0.5</v>
      </c>
      <c r="F11" s="1">
        <v>69</v>
      </c>
      <c r="G11" s="4">
        <v>1.1102000000000001</v>
      </c>
      <c r="H11" s="1">
        <v>2.6400999999999999</v>
      </c>
      <c r="I11" s="4">
        <f t="shared" si="0"/>
        <v>1.5298999999999998</v>
      </c>
      <c r="J11" s="20">
        <f t="shared" si="1"/>
        <v>50.996666666666663</v>
      </c>
    </row>
    <row r="12" spans="1:12" x14ac:dyDescent="0.2">
      <c r="A12" s="17" t="s">
        <v>51</v>
      </c>
      <c r="B12" s="14">
        <v>45316</v>
      </c>
      <c r="C12" s="3">
        <v>2.9583333333333401</v>
      </c>
      <c r="D12" s="2">
        <v>2.9791666666666701</v>
      </c>
      <c r="E12" s="4">
        <v>0.5</v>
      </c>
      <c r="F12" s="1">
        <v>77</v>
      </c>
      <c r="G12" s="4">
        <v>1.1041000000000001</v>
      </c>
      <c r="H12" s="1">
        <v>2.6648999999999998</v>
      </c>
      <c r="I12" s="4">
        <f t="shared" si="0"/>
        <v>1.5607999999999997</v>
      </c>
      <c r="J12" s="20">
        <f t="shared" si="1"/>
        <v>52.026666666666657</v>
      </c>
    </row>
    <row r="13" spans="1:12" x14ac:dyDescent="0.2">
      <c r="A13" s="17" t="s">
        <v>52</v>
      </c>
      <c r="B13" s="14">
        <v>45317</v>
      </c>
      <c r="C13" s="3">
        <v>3.2916666666666701</v>
      </c>
      <c r="D13" s="2">
        <v>3.3128472222222221</v>
      </c>
      <c r="E13" s="4">
        <f>0.5+(0.5/60)</f>
        <v>0.5083333333333333</v>
      </c>
      <c r="F13" s="1">
        <v>85</v>
      </c>
      <c r="G13" s="4">
        <v>1.1092</v>
      </c>
      <c r="H13" s="1">
        <v>2.6375000000000002</v>
      </c>
      <c r="I13" s="4">
        <f t="shared" si="0"/>
        <v>1.5283000000000002</v>
      </c>
      <c r="J13" s="20">
        <f t="shared" si="1"/>
        <v>50.108196721311479</v>
      </c>
    </row>
    <row r="14" spans="1:12" x14ac:dyDescent="0.2">
      <c r="A14" s="17" t="s">
        <v>53</v>
      </c>
      <c r="B14" s="14">
        <v>45317</v>
      </c>
      <c r="C14" s="3">
        <v>3.625</v>
      </c>
      <c r="D14" s="2">
        <v>3.6461805555555555</v>
      </c>
      <c r="E14" s="4">
        <f>0.5+(0.5/60)</f>
        <v>0.5083333333333333</v>
      </c>
      <c r="F14" s="1">
        <v>93</v>
      </c>
      <c r="G14" s="4">
        <v>1.1061000000000001</v>
      </c>
      <c r="H14" s="1">
        <v>2.613</v>
      </c>
      <c r="I14" s="4">
        <f t="shared" si="0"/>
        <v>1.5068999999999999</v>
      </c>
      <c r="J14" s="20">
        <f t="shared" si="1"/>
        <v>49.406557377049175</v>
      </c>
    </row>
    <row r="15" spans="1:12" x14ac:dyDescent="0.2">
      <c r="A15" s="17" t="s">
        <v>54</v>
      </c>
      <c r="B15" s="14">
        <v>45317</v>
      </c>
      <c r="C15" s="3">
        <v>3.9583333333333401</v>
      </c>
      <c r="D15" s="2">
        <v>3.9791666666666701</v>
      </c>
      <c r="E15" s="4">
        <v>0.5</v>
      </c>
      <c r="F15" s="1">
        <v>101</v>
      </c>
      <c r="G15" s="4">
        <v>1.1082000000000001</v>
      </c>
      <c r="H15" s="1">
        <v>2.5651000000000002</v>
      </c>
      <c r="I15" s="4">
        <f t="shared" si="0"/>
        <v>1.4569000000000001</v>
      </c>
      <c r="J15" s="20">
        <f t="shared" si="1"/>
        <v>48.56333333333334</v>
      </c>
    </row>
    <row r="16" spans="1:12" x14ac:dyDescent="0.2">
      <c r="A16" s="17" t="s">
        <v>55</v>
      </c>
      <c r="B16" s="14">
        <v>45318</v>
      </c>
      <c r="C16" s="3">
        <v>4.2916666666666696</v>
      </c>
      <c r="D16" s="2">
        <v>4.3125</v>
      </c>
      <c r="E16" s="4">
        <v>0.5</v>
      </c>
      <c r="F16" s="1">
        <v>109</v>
      </c>
      <c r="G16" s="4">
        <v>1.1117999999999999</v>
      </c>
      <c r="H16" s="1">
        <v>2.5672000000000001</v>
      </c>
      <c r="I16" s="4">
        <f t="shared" si="0"/>
        <v>1.4554000000000002</v>
      </c>
      <c r="J16" s="20">
        <f t="shared" si="1"/>
        <v>48.513333333333343</v>
      </c>
    </row>
    <row r="17" spans="1:12" x14ac:dyDescent="0.2">
      <c r="A17" s="17" t="s">
        <v>56</v>
      </c>
      <c r="B17" s="14">
        <v>45318</v>
      </c>
      <c r="C17" s="3">
        <v>4.625</v>
      </c>
      <c r="D17" s="2">
        <v>4.6458333333333304</v>
      </c>
      <c r="E17" s="4">
        <v>0.5</v>
      </c>
      <c r="F17" s="1">
        <v>117</v>
      </c>
      <c r="G17" s="4">
        <v>1.1107</v>
      </c>
      <c r="H17" s="1">
        <v>2.544</v>
      </c>
      <c r="I17" s="4">
        <f t="shared" si="0"/>
        <v>1.4333</v>
      </c>
      <c r="J17" s="20">
        <f t="shared" si="1"/>
        <v>47.776666666666664</v>
      </c>
    </row>
    <row r="18" spans="1:12" x14ac:dyDescent="0.2">
      <c r="A18" s="17" t="s">
        <v>57</v>
      </c>
      <c r="B18" s="14">
        <v>45318</v>
      </c>
      <c r="C18" s="3">
        <v>0.95833333333333337</v>
      </c>
      <c r="D18" s="2">
        <v>0.97916666666666663</v>
      </c>
      <c r="E18" s="4">
        <v>0.5</v>
      </c>
      <c r="F18" s="1">
        <v>125</v>
      </c>
      <c r="G18" s="4">
        <v>1.1155999999999999</v>
      </c>
      <c r="H18" s="1">
        <v>2.5436999999999999</v>
      </c>
      <c r="I18" s="4">
        <f t="shared" si="0"/>
        <v>1.4280999999999999</v>
      </c>
      <c r="J18" s="20">
        <f t="shared" si="1"/>
        <v>47.603333333333332</v>
      </c>
    </row>
    <row r="19" spans="1:12" x14ac:dyDescent="0.2">
      <c r="A19" s="17" t="s">
        <v>58</v>
      </c>
      <c r="B19" s="14">
        <v>45319</v>
      </c>
      <c r="C19" s="3">
        <v>4.2916666666666696</v>
      </c>
      <c r="D19" s="2">
        <v>4.3125</v>
      </c>
      <c r="E19" s="4">
        <v>0.5</v>
      </c>
      <c r="F19" s="1">
        <v>133</v>
      </c>
      <c r="G19" s="4">
        <v>1.1029</v>
      </c>
      <c r="H19" s="1">
        <v>2.5687000000000002</v>
      </c>
      <c r="I19" s="4">
        <f t="shared" si="0"/>
        <v>1.4658000000000002</v>
      </c>
      <c r="J19" s="20">
        <f t="shared" si="1"/>
        <v>48.860000000000007</v>
      </c>
    </row>
    <row r="20" spans="1:12" x14ac:dyDescent="0.2">
      <c r="A20" s="17" t="s">
        <v>59</v>
      </c>
      <c r="B20" s="14">
        <v>45319</v>
      </c>
      <c r="C20" s="3">
        <v>4.625</v>
      </c>
      <c r="D20" s="2">
        <v>4.6458333333333304</v>
      </c>
      <c r="E20" s="4">
        <v>0.5</v>
      </c>
      <c r="F20" s="1">
        <v>141</v>
      </c>
      <c r="G20" s="4">
        <v>1.1106</v>
      </c>
      <c r="H20" s="1">
        <v>2.5832999999999999</v>
      </c>
      <c r="I20" s="4">
        <f t="shared" si="0"/>
        <v>1.4726999999999999</v>
      </c>
      <c r="J20" s="20">
        <f t="shared" si="1"/>
        <v>49.089999999999996</v>
      </c>
    </row>
    <row r="21" spans="1:12" x14ac:dyDescent="0.2">
      <c r="A21" s="17" t="s">
        <v>60</v>
      </c>
      <c r="B21" s="14">
        <v>45319</v>
      </c>
      <c r="C21" s="3">
        <v>0.95833333333333337</v>
      </c>
      <c r="D21" s="2">
        <v>0.97916666666666663</v>
      </c>
      <c r="E21" s="4">
        <v>0.5</v>
      </c>
      <c r="F21" s="1">
        <v>149</v>
      </c>
      <c r="G21" s="4">
        <v>1.1147</v>
      </c>
      <c r="H21" s="1">
        <v>2.5669</v>
      </c>
      <c r="I21" s="4">
        <f t="shared" si="0"/>
        <v>1.4521999999999999</v>
      </c>
      <c r="J21" s="20">
        <f t="shared" si="1"/>
        <v>48.406666666666666</v>
      </c>
    </row>
    <row r="22" spans="1:12" x14ac:dyDescent="0.2">
      <c r="A22" s="17" t="s">
        <v>61</v>
      </c>
      <c r="B22" s="14">
        <v>45320</v>
      </c>
      <c r="C22" s="3">
        <v>4.2916666666666696</v>
      </c>
      <c r="D22" s="2">
        <v>0.31527777777777777</v>
      </c>
      <c r="E22" s="4">
        <f>34/60</f>
        <v>0.56666666666666665</v>
      </c>
      <c r="F22" s="1">
        <v>157</v>
      </c>
      <c r="G22" s="4">
        <v>1.111</v>
      </c>
      <c r="H22" s="1">
        <v>2.7235</v>
      </c>
      <c r="I22" s="4">
        <f t="shared" si="0"/>
        <v>1.6125</v>
      </c>
      <c r="J22" s="20">
        <f t="shared" si="1"/>
        <v>47.426470588235297</v>
      </c>
    </row>
    <row r="23" spans="1:12" x14ac:dyDescent="0.2">
      <c r="A23" s="17" t="s">
        <v>62</v>
      </c>
      <c r="B23" s="14">
        <v>45320</v>
      </c>
      <c r="C23" s="3">
        <v>4.625</v>
      </c>
      <c r="D23" s="2">
        <v>4.6458333333333304</v>
      </c>
      <c r="E23" s="4">
        <v>0.5</v>
      </c>
      <c r="F23" s="1">
        <v>165</v>
      </c>
      <c r="G23" s="4">
        <v>1.1048</v>
      </c>
      <c r="H23" s="1">
        <v>2.5827</v>
      </c>
      <c r="I23" s="4">
        <f t="shared" si="0"/>
        <v>1.4779</v>
      </c>
      <c r="J23" s="20">
        <f t="shared" si="1"/>
        <v>49.263333333333335</v>
      </c>
    </row>
    <row r="24" spans="1:12" x14ac:dyDescent="0.2">
      <c r="A24" s="17" t="s">
        <v>63</v>
      </c>
      <c r="B24" s="14">
        <v>45320</v>
      </c>
      <c r="C24" s="3">
        <v>0.95833333333333337</v>
      </c>
      <c r="D24" s="2">
        <v>0.97916666666666663</v>
      </c>
      <c r="E24" s="4">
        <v>0.5</v>
      </c>
      <c r="F24" s="1">
        <v>173</v>
      </c>
      <c r="G24" s="4">
        <v>1.1117999999999999</v>
      </c>
      <c r="H24" s="1">
        <v>2.5514999999999999</v>
      </c>
      <c r="I24" s="4">
        <f t="shared" si="0"/>
        <v>1.4397</v>
      </c>
      <c r="J24" s="20">
        <f t="shared" si="1"/>
        <v>47.99</v>
      </c>
    </row>
    <row r="25" spans="1:12" ht="16" thickBot="1" x14ac:dyDescent="0.25">
      <c r="A25" s="18" t="s">
        <v>64</v>
      </c>
      <c r="B25" s="21">
        <v>45321</v>
      </c>
      <c r="C25" s="22">
        <v>0.3125</v>
      </c>
      <c r="D25" s="23">
        <v>0.3347222222222222</v>
      </c>
      <c r="E25" s="24">
        <f>32/60</f>
        <v>0.53333333333333333</v>
      </c>
      <c r="F25" s="25">
        <v>181.5</v>
      </c>
      <c r="G25" s="24">
        <v>1.1089</v>
      </c>
      <c r="H25" s="25">
        <v>2.7149999999999999</v>
      </c>
      <c r="I25" s="24">
        <f t="shared" si="0"/>
        <v>1.6060999999999999</v>
      </c>
      <c r="J25" s="26">
        <f t="shared" si="1"/>
        <v>50.190624999999997</v>
      </c>
    </row>
    <row r="26" spans="1:12" ht="16" thickBot="1" x14ac:dyDescent="0.25"/>
    <row r="27" spans="1:12" ht="16" thickBot="1" x14ac:dyDescent="0.25">
      <c r="A27" s="27" t="s">
        <v>39</v>
      </c>
    </row>
    <row r="28" spans="1:12" ht="16" thickBot="1" x14ac:dyDescent="0.25">
      <c r="A28" s="10" t="s">
        <v>0</v>
      </c>
      <c r="B28" s="11" t="s">
        <v>1</v>
      </c>
      <c r="C28" s="11" t="s">
        <v>2</v>
      </c>
      <c r="D28" s="11" t="s">
        <v>3</v>
      </c>
      <c r="E28" s="11" t="s">
        <v>4</v>
      </c>
      <c r="F28" s="11" t="s">
        <v>5</v>
      </c>
      <c r="G28" s="11" t="s">
        <v>6</v>
      </c>
      <c r="H28" s="11" t="s">
        <v>7</v>
      </c>
      <c r="I28" s="11" t="s">
        <v>65</v>
      </c>
      <c r="J28" s="12" t="s">
        <v>41</v>
      </c>
    </row>
    <row r="29" spans="1:12" x14ac:dyDescent="0.2">
      <c r="A29" s="16" t="s">
        <v>42</v>
      </c>
      <c r="B29" s="33">
        <v>45313</v>
      </c>
      <c r="C29" s="7">
        <v>0.75</v>
      </c>
      <c r="D29" s="8">
        <v>0.77083333333333337</v>
      </c>
      <c r="E29" s="9">
        <v>0.5</v>
      </c>
      <c r="F29" s="6">
        <v>0</v>
      </c>
      <c r="G29" s="9">
        <v>1.1094999999999999</v>
      </c>
      <c r="H29" s="6">
        <v>2.6168999999999998</v>
      </c>
      <c r="I29" s="9">
        <f>H29-G29</f>
        <v>1.5073999999999999</v>
      </c>
      <c r="J29" s="19">
        <f>I29*1000/(E29*60)</f>
        <v>50.246666666666663</v>
      </c>
      <c r="L29" t="s">
        <v>124</v>
      </c>
    </row>
    <row r="30" spans="1:12" x14ac:dyDescent="0.2">
      <c r="A30" s="17" t="s">
        <v>43</v>
      </c>
      <c r="B30" s="14">
        <v>45314</v>
      </c>
      <c r="C30" s="3">
        <v>0.29166666666666669</v>
      </c>
      <c r="D30" s="2">
        <v>0.3125</v>
      </c>
      <c r="E30" s="4">
        <v>0.5</v>
      </c>
      <c r="F30" s="1">
        <v>13</v>
      </c>
      <c r="G30" s="4">
        <v>1.1161000000000001</v>
      </c>
      <c r="H30" s="1">
        <v>3.1741000000000001</v>
      </c>
      <c r="I30" s="4">
        <f t="shared" ref="I30:I51" si="2">H30-G30</f>
        <v>2.0579999999999998</v>
      </c>
      <c r="J30" s="20">
        <f t="shared" ref="J30:J51" si="3">I30*1000/(E30*60)</f>
        <v>68.599999999999994</v>
      </c>
      <c r="L30">
        <f>AVERAGE(J29:J51)</f>
        <v>48.903831486800001</v>
      </c>
    </row>
    <row r="31" spans="1:12" x14ac:dyDescent="0.2">
      <c r="A31" s="17" t="s">
        <v>44</v>
      </c>
      <c r="B31" s="14">
        <v>45314</v>
      </c>
      <c r="C31" s="3">
        <v>0.625</v>
      </c>
      <c r="D31" s="2">
        <v>0.64583333333333337</v>
      </c>
      <c r="E31" s="4">
        <v>0.5</v>
      </c>
      <c r="F31" s="1">
        <v>21</v>
      </c>
      <c r="G31" s="4">
        <v>1.1107</v>
      </c>
      <c r="H31" s="1">
        <v>2.7298</v>
      </c>
      <c r="I31" s="4">
        <f t="shared" si="2"/>
        <v>1.6191</v>
      </c>
      <c r="J31" s="20">
        <f t="shared" si="3"/>
        <v>53.97</v>
      </c>
    </row>
    <row r="32" spans="1:12" x14ac:dyDescent="0.2">
      <c r="A32" s="17" t="s">
        <v>45</v>
      </c>
      <c r="B32" s="14">
        <v>45314</v>
      </c>
      <c r="C32" s="3">
        <v>0.95833333333333337</v>
      </c>
      <c r="D32" s="2">
        <v>0.97916666666666663</v>
      </c>
      <c r="E32" s="4">
        <v>0.5</v>
      </c>
      <c r="F32" s="1">
        <v>29</v>
      </c>
      <c r="G32" s="4">
        <v>1.1084000000000001</v>
      </c>
      <c r="H32" s="1">
        <v>2.6139000000000001</v>
      </c>
      <c r="I32" s="4">
        <f t="shared" si="2"/>
        <v>1.5055000000000001</v>
      </c>
      <c r="J32" s="20">
        <f t="shared" si="3"/>
        <v>50.18333333333333</v>
      </c>
    </row>
    <row r="33" spans="1:10" x14ac:dyDescent="0.2">
      <c r="A33" s="17" t="s">
        <v>46</v>
      </c>
      <c r="B33" s="14">
        <v>45315</v>
      </c>
      <c r="C33" s="3">
        <v>1.2916666666666701</v>
      </c>
      <c r="D33" s="2">
        <v>1.3125</v>
      </c>
      <c r="E33" s="4">
        <v>0.5</v>
      </c>
      <c r="F33" s="1">
        <v>37</v>
      </c>
      <c r="G33" s="4">
        <v>1.1141000000000001</v>
      </c>
      <c r="H33" s="32">
        <v>2.6141000000000001</v>
      </c>
      <c r="I33" s="4">
        <f t="shared" si="2"/>
        <v>1.5</v>
      </c>
      <c r="J33" s="20">
        <f t="shared" si="3"/>
        <v>50</v>
      </c>
    </row>
    <row r="34" spans="1:10" x14ac:dyDescent="0.2">
      <c r="A34" s="17" t="s">
        <v>47</v>
      </c>
      <c r="B34" s="14">
        <v>45315</v>
      </c>
      <c r="C34" s="3">
        <v>1.625</v>
      </c>
      <c r="D34" s="2">
        <v>1.6458333333333299</v>
      </c>
      <c r="E34" s="4">
        <v>0.5</v>
      </c>
      <c r="F34" s="1">
        <v>45</v>
      </c>
      <c r="G34" s="4">
        <v>1.1093</v>
      </c>
      <c r="H34" s="1">
        <v>2.5785999999999998</v>
      </c>
      <c r="I34" s="4">
        <f t="shared" si="2"/>
        <v>1.4692999999999998</v>
      </c>
      <c r="J34" s="20">
        <f t="shared" si="3"/>
        <v>48.976666666666659</v>
      </c>
    </row>
    <row r="35" spans="1:10" x14ac:dyDescent="0.2">
      <c r="A35" s="17" t="s">
        <v>48</v>
      </c>
      <c r="B35" s="14">
        <v>45315</v>
      </c>
      <c r="C35" s="3">
        <v>1.9583333333333399</v>
      </c>
      <c r="D35" s="2">
        <v>1.9791666666666701</v>
      </c>
      <c r="E35" s="4">
        <v>0.5</v>
      </c>
      <c r="F35" s="1">
        <v>53</v>
      </c>
      <c r="G35" s="4">
        <v>1.1168</v>
      </c>
      <c r="H35" s="1">
        <v>2.5813000000000001</v>
      </c>
      <c r="I35" s="4">
        <f t="shared" si="2"/>
        <v>1.4645000000000001</v>
      </c>
      <c r="J35" s="20">
        <f t="shared" si="3"/>
        <v>48.816666666666677</v>
      </c>
    </row>
    <row r="36" spans="1:10" x14ac:dyDescent="0.2">
      <c r="A36" s="17" t="s">
        <v>49</v>
      </c>
      <c r="B36" s="14">
        <v>45316</v>
      </c>
      <c r="C36" s="3">
        <v>2.2916666666666701</v>
      </c>
      <c r="D36" s="2">
        <v>2.3125</v>
      </c>
      <c r="E36" s="4">
        <v>0.5</v>
      </c>
      <c r="F36" s="1">
        <v>61</v>
      </c>
      <c r="G36" s="4">
        <v>1.1114999999999999</v>
      </c>
      <c r="H36" s="1">
        <v>2.5369000000000002</v>
      </c>
      <c r="I36" s="4">
        <f t="shared" si="2"/>
        <v>1.4254000000000002</v>
      </c>
      <c r="J36" s="20">
        <f t="shared" si="3"/>
        <v>47.513333333333343</v>
      </c>
    </row>
    <row r="37" spans="1:10" x14ac:dyDescent="0.2">
      <c r="A37" s="17" t="s">
        <v>50</v>
      </c>
      <c r="B37" s="14">
        <v>45316</v>
      </c>
      <c r="C37" s="3">
        <v>2.625</v>
      </c>
      <c r="D37" s="2">
        <v>2.6458333333333299</v>
      </c>
      <c r="E37" s="4">
        <v>0.5</v>
      </c>
      <c r="F37" s="1">
        <v>69</v>
      </c>
      <c r="G37" s="4">
        <v>1.1048</v>
      </c>
      <c r="H37" s="1">
        <v>2.5219</v>
      </c>
      <c r="I37" s="4">
        <f t="shared" si="2"/>
        <v>1.4171</v>
      </c>
      <c r="J37" s="20">
        <f t="shared" si="3"/>
        <v>47.236666666666672</v>
      </c>
    </row>
    <row r="38" spans="1:10" x14ac:dyDescent="0.2">
      <c r="A38" s="17" t="s">
        <v>51</v>
      </c>
      <c r="B38" s="14">
        <v>45316</v>
      </c>
      <c r="C38" s="3">
        <v>2.9583333333333401</v>
      </c>
      <c r="D38" s="2">
        <v>2.9791666666666701</v>
      </c>
      <c r="E38" s="4">
        <v>0.5</v>
      </c>
      <c r="F38" s="1">
        <v>77</v>
      </c>
      <c r="G38" s="4">
        <v>1.1094999999999999</v>
      </c>
      <c r="H38" s="1">
        <v>2.5381</v>
      </c>
      <c r="I38" s="4">
        <f t="shared" si="2"/>
        <v>1.4286000000000001</v>
      </c>
      <c r="J38" s="20">
        <f t="shared" si="3"/>
        <v>47.620000000000005</v>
      </c>
    </row>
    <row r="39" spans="1:10" x14ac:dyDescent="0.2">
      <c r="A39" s="17" t="s">
        <v>52</v>
      </c>
      <c r="B39" s="14">
        <v>45317</v>
      </c>
      <c r="C39" s="3">
        <v>3.2916666666666701</v>
      </c>
      <c r="D39" s="2">
        <v>3.3128472222222221</v>
      </c>
      <c r="E39" s="4">
        <f>0.5+(0.5/60)</f>
        <v>0.5083333333333333</v>
      </c>
      <c r="F39" s="1">
        <v>85</v>
      </c>
      <c r="G39" s="4">
        <v>1.1115999999999999</v>
      </c>
      <c r="H39" s="1">
        <v>2.5747</v>
      </c>
      <c r="I39" s="4">
        <f t="shared" si="2"/>
        <v>1.4631000000000001</v>
      </c>
      <c r="J39" s="20">
        <f t="shared" si="3"/>
        <v>47.970491803278691</v>
      </c>
    </row>
    <row r="40" spans="1:10" x14ac:dyDescent="0.2">
      <c r="A40" s="17" t="s">
        <v>53</v>
      </c>
      <c r="B40" s="14">
        <v>45317</v>
      </c>
      <c r="C40" s="3">
        <v>3.625</v>
      </c>
      <c r="D40" s="2">
        <v>3.6461805555555555</v>
      </c>
      <c r="E40" s="4">
        <f>0.5+(0.5/60)</f>
        <v>0.5083333333333333</v>
      </c>
      <c r="F40" s="1">
        <v>93</v>
      </c>
      <c r="G40" s="4">
        <v>1.1096999999999999</v>
      </c>
      <c r="H40" s="1">
        <v>2.5598000000000001</v>
      </c>
      <c r="I40" s="4">
        <f t="shared" si="2"/>
        <v>1.4501000000000002</v>
      </c>
      <c r="J40" s="20">
        <f t="shared" si="3"/>
        <v>47.544262295081971</v>
      </c>
    </row>
    <row r="41" spans="1:10" x14ac:dyDescent="0.2">
      <c r="A41" s="17" t="s">
        <v>54</v>
      </c>
      <c r="B41" s="14">
        <v>45317</v>
      </c>
      <c r="C41" s="3">
        <v>3.9583333333333401</v>
      </c>
      <c r="D41" s="2">
        <v>3.9791666666666701</v>
      </c>
      <c r="E41" s="4">
        <v>0.5</v>
      </c>
      <c r="F41" s="1">
        <v>101</v>
      </c>
      <c r="G41" s="4">
        <v>1.1094999999999999</v>
      </c>
      <c r="H41" s="1">
        <v>2.5253000000000001</v>
      </c>
      <c r="I41" s="4">
        <f t="shared" si="2"/>
        <v>1.4158000000000002</v>
      </c>
      <c r="J41" s="20">
        <f t="shared" si="3"/>
        <v>47.193333333333342</v>
      </c>
    </row>
    <row r="42" spans="1:10" x14ac:dyDescent="0.2">
      <c r="A42" s="17" t="s">
        <v>55</v>
      </c>
      <c r="B42" s="14">
        <v>45318</v>
      </c>
      <c r="C42" s="3">
        <v>4.2916666666666696</v>
      </c>
      <c r="D42" s="2">
        <v>4.3125</v>
      </c>
      <c r="E42" s="4">
        <v>0.5</v>
      </c>
      <c r="F42" s="1">
        <v>109</v>
      </c>
      <c r="G42" s="4">
        <v>1.1117999999999999</v>
      </c>
      <c r="H42" s="1">
        <v>2.5268999999999999</v>
      </c>
      <c r="I42" s="4">
        <f t="shared" si="2"/>
        <v>1.4151</v>
      </c>
      <c r="J42" s="20">
        <f t="shared" si="3"/>
        <v>47.17</v>
      </c>
    </row>
    <row r="43" spans="1:10" x14ac:dyDescent="0.2">
      <c r="A43" s="17" t="s">
        <v>56</v>
      </c>
      <c r="B43" s="14">
        <v>45318</v>
      </c>
      <c r="C43" s="3">
        <v>4.625</v>
      </c>
      <c r="D43" s="2">
        <v>4.6458333333333304</v>
      </c>
      <c r="E43" s="4">
        <v>0.5</v>
      </c>
      <c r="F43" s="1">
        <v>117</v>
      </c>
      <c r="G43" s="4">
        <v>1.1096999999999999</v>
      </c>
      <c r="H43" s="1">
        <v>2.5434000000000001</v>
      </c>
      <c r="I43" s="4">
        <f t="shared" si="2"/>
        <v>1.4337000000000002</v>
      </c>
      <c r="J43" s="20">
        <f t="shared" si="3"/>
        <v>47.790000000000006</v>
      </c>
    </row>
    <row r="44" spans="1:10" x14ac:dyDescent="0.2">
      <c r="A44" s="17" t="s">
        <v>57</v>
      </c>
      <c r="B44" s="14">
        <v>45318</v>
      </c>
      <c r="C44" s="3">
        <v>0.95833333333333337</v>
      </c>
      <c r="D44" s="2">
        <v>0.97916666666666663</v>
      </c>
      <c r="E44" s="4">
        <v>0.5</v>
      </c>
      <c r="F44" s="1">
        <v>125</v>
      </c>
      <c r="G44" s="4">
        <v>1.1121000000000001</v>
      </c>
      <c r="H44" s="1">
        <v>2.5327000000000002</v>
      </c>
      <c r="I44" s="4">
        <f t="shared" si="2"/>
        <v>1.4206000000000001</v>
      </c>
      <c r="J44" s="20">
        <f t="shared" si="3"/>
        <v>47.353333333333339</v>
      </c>
    </row>
    <row r="45" spans="1:10" x14ac:dyDescent="0.2">
      <c r="A45" s="17" t="s">
        <v>58</v>
      </c>
      <c r="B45" s="14">
        <v>45319</v>
      </c>
      <c r="C45" s="3">
        <v>4.2916666666666696</v>
      </c>
      <c r="D45" s="2">
        <v>4.3125</v>
      </c>
      <c r="E45" s="4">
        <v>0.5</v>
      </c>
      <c r="F45" s="1">
        <v>133</v>
      </c>
      <c r="G45" s="4">
        <v>1.1106</v>
      </c>
      <c r="H45" s="1">
        <v>2.4864999999999999</v>
      </c>
      <c r="I45" s="4">
        <f t="shared" si="2"/>
        <v>1.3758999999999999</v>
      </c>
      <c r="J45" s="20">
        <f t="shared" si="3"/>
        <v>45.86333333333333</v>
      </c>
    </row>
    <row r="46" spans="1:10" x14ac:dyDescent="0.2">
      <c r="A46" s="17" t="s">
        <v>59</v>
      </c>
      <c r="B46" s="14">
        <v>45319</v>
      </c>
      <c r="C46" s="3">
        <v>4.625</v>
      </c>
      <c r="D46" s="2">
        <v>4.6458333333333304</v>
      </c>
      <c r="E46" s="4">
        <v>0.5</v>
      </c>
      <c r="F46" s="1">
        <v>141</v>
      </c>
      <c r="G46" s="4">
        <v>1.1137999999999999</v>
      </c>
      <c r="H46" s="1">
        <v>2.4933000000000001</v>
      </c>
      <c r="I46" s="4">
        <f t="shared" si="2"/>
        <v>1.3795000000000002</v>
      </c>
      <c r="J46" s="20">
        <f t="shared" si="3"/>
        <v>45.983333333333341</v>
      </c>
    </row>
    <row r="47" spans="1:10" x14ac:dyDescent="0.2">
      <c r="A47" s="17" t="s">
        <v>60</v>
      </c>
      <c r="B47" s="14">
        <v>45319</v>
      </c>
      <c r="C47" s="3">
        <v>0.95833333333333337</v>
      </c>
      <c r="D47" s="2">
        <v>0.97916666666666663</v>
      </c>
      <c r="E47" s="4">
        <v>0.5</v>
      </c>
      <c r="F47" s="1">
        <v>149</v>
      </c>
      <c r="G47" s="4">
        <v>1.1111</v>
      </c>
      <c r="H47" s="1">
        <v>2.5148000000000001</v>
      </c>
      <c r="I47" s="4">
        <f t="shared" si="2"/>
        <v>1.4037000000000002</v>
      </c>
      <c r="J47" s="20">
        <f t="shared" si="3"/>
        <v>46.790000000000006</v>
      </c>
    </row>
    <row r="48" spans="1:10" x14ac:dyDescent="0.2">
      <c r="A48" s="17" t="s">
        <v>61</v>
      </c>
      <c r="B48" s="14">
        <v>45320</v>
      </c>
      <c r="C48" s="3">
        <v>4.2916666666666696</v>
      </c>
      <c r="D48" s="2">
        <v>0.31527777777777777</v>
      </c>
      <c r="E48" s="4">
        <f>34/60</f>
        <v>0.56666666666666665</v>
      </c>
      <c r="F48" s="1">
        <v>157</v>
      </c>
      <c r="G48" s="4">
        <v>1.1064000000000001</v>
      </c>
      <c r="H48" s="1">
        <v>2.7172999999999998</v>
      </c>
      <c r="I48" s="4">
        <f t="shared" si="2"/>
        <v>1.6108999999999998</v>
      </c>
      <c r="J48" s="20">
        <f t="shared" si="3"/>
        <v>47.379411764705878</v>
      </c>
    </row>
    <row r="49" spans="1:12" x14ac:dyDescent="0.2">
      <c r="A49" s="17" t="s">
        <v>62</v>
      </c>
      <c r="B49" s="14">
        <v>45320</v>
      </c>
      <c r="C49" s="3">
        <v>4.625</v>
      </c>
      <c r="D49" s="2">
        <v>4.6458333333333304</v>
      </c>
      <c r="E49" s="4">
        <v>0.5</v>
      </c>
      <c r="F49" s="1">
        <v>165</v>
      </c>
      <c r="G49" s="4">
        <v>1.1161000000000001</v>
      </c>
      <c r="H49" s="1">
        <v>2.4887999999999999</v>
      </c>
      <c r="I49" s="4">
        <f t="shared" si="2"/>
        <v>1.3726999999999998</v>
      </c>
      <c r="J49" s="20">
        <f t="shared" si="3"/>
        <v>45.756666666666661</v>
      </c>
    </row>
    <row r="50" spans="1:12" x14ac:dyDescent="0.2">
      <c r="A50" s="17" t="s">
        <v>63</v>
      </c>
      <c r="B50" s="14">
        <v>45320</v>
      </c>
      <c r="C50" s="3">
        <v>0.95833333333333337</v>
      </c>
      <c r="D50" s="2">
        <v>0.97916666666666663</v>
      </c>
      <c r="E50" s="4">
        <v>0.5</v>
      </c>
      <c r="F50" s="1">
        <v>173</v>
      </c>
      <c r="G50" s="4">
        <v>1.1140000000000001</v>
      </c>
      <c r="H50" s="1">
        <v>2.5402</v>
      </c>
      <c r="I50" s="4">
        <f t="shared" si="2"/>
        <v>1.4261999999999999</v>
      </c>
      <c r="J50" s="20">
        <f t="shared" si="3"/>
        <v>47.539999999999992</v>
      </c>
    </row>
    <row r="51" spans="1:12" ht="16" thickBot="1" x14ac:dyDescent="0.25">
      <c r="A51" s="18" t="s">
        <v>64</v>
      </c>
      <c r="B51" s="21">
        <v>45321</v>
      </c>
      <c r="C51" s="22">
        <v>0.3125</v>
      </c>
      <c r="D51" s="23">
        <v>0.3347222222222222</v>
      </c>
      <c r="E51" s="24">
        <f>32/60</f>
        <v>0.53333333333333333</v>
      </c>
      <c r="F51" s="25">
        <v>181.5</v>
      </c>
      <c r="G51" s="24">
        <v>1.1117999999999999</v>
      </c>
      <c r="H51" s="25">
        <v>2.6251000000000002</v>
      </c>
      <c r="I51" s="24">
        <f t="shared" si="2"/>
        <v>1.5133000000000003</v>
      </c>
      <c r="J51" s="26">
        <f t="shared" si="3"/>
        <v>47.290625000000013</v>
      </c>
    </row>
    <row r="52" spans="1:12" ht="16" thickBot="1" x14ac:dyDescent="0.25"/>
    <row r="53" spans="1:12" ht="16" thickBot="1" x14ac:dyDescent="0.25">
      <c r="A53" s="31" t="s">
        <v>40</v>
      </c>
    </row>
    <row r="54" spans="1:12" ht="16" thickBot="1" x14ac:dyDescent="0.25">
      <c r="A54" s="10" t="s">
        <v>0</v>
      </c>
      <c r="B54" s="11" t="s">
        <v>1</v>
      </c>
      <c r="C54" s="11" t="s">
        <v>2</v>
      </c>
      <c r="D54" s="11" t="s">
        <v>3</v>
      </c>
      <c r="E54" s="11" t="s">
        <v>4</v>
      </c>
      <c r="F54" s="11" t="s">
        <v>5</v>
      </c>
      <c r="G54" s="11" t="s">
        <v>6</v>
      </c>
      <c r="H54" s="11" t="s">
        <v>7</v>
      </c>
      <c r="I54" s="11" t="s">
        <v>65</v>
      </c>
      <c r="J54" s="12" t="s">
        <v>41</v>
      </c>
    </row>
    <row r="55" spans="1:12" x14ac:dyDescent="0.2">
      <c r="A55" s="16" t="s">
        <v>42</v>
      </c>
      <c r="B55" s="33">
        <v>45313</v>
      </c>
      <c r="C55" s="7">
        <v>0.75</v>
      </c>
      <c r="D55" s="8">
        <v>0.77083333333333337</v>
      </c>
      <c r="E55" s="9">
        <v>0.5</v>
      </c>
      <c r="F55" s="6">
        <v>0</v>
      </c>
      <c r="G55" s="9">
        <v>1.1105</v>
      </c>
      <c r="H55" s="6">
        <v>2.7646000000000002</v>
      </c>
      <c r="I55" s="9">
        <f>H55-G55</f>
        <v>1.6541000000000001</v>
      </c>
      <c r="J55" s="19">
        <f>I55*1000/(E55*60)</f>
        <v>55.13666666666667</v>
      </c>
      <c r="L55" t="s">
        <v>124</v>
      </c>
    </row>
    <row r="56" spans="1:12" x14ac:dyDescent="0.2">
      <c r="A56" s="17" t="s">
        <v>43</v>
      </c>
      <c r="B56" s="14">
        <v>45314</v>
      </c>
      <c r="C56" s="3">
        <v>0.29166666666666669</v>
      </c>
      <c r="D56" s="2">
        <v>0.3125</v>
      </c>
      <c r="E56" s="4">
        <v>0.5</v>
      </c>
      <c r="F56" s="1">
        <v>13</v>
      </c>
      <c r="G56" s="4">
        <v>1.1032</v>
      </c>
      <c r="H56" s="1">
        <v>2.7040999999999999</v>
      </c>
      <c r="I56" s="4">
        <f t="shared" ref="I56:I77" si="4">H56-G56</f>
        <v>1.6009</v>
      </c>
      <c r="J56" s="20">
        <f t="shared" ref="J56:J77" si="5">I56*1000/(E56*60)</f>
        <v>53.363333333333337</v>
      </c>
      <c r="L56">
        <f>AVERAGE(J55:J77)</f>
        <v>52.437494837742662</v>
      </c>
    </row>
    <row r="57" spans="1:12" x14ac:dyDescent="0.2">
      <c r="A57" s="17" t="s">
        <v>44</v>
      </c>
      <c r="B57" s="14">
        <v>45314</v>
      </c>
      <c r="C57" s="3">
        <v>0.625</v>
      </c>
      <c r="D57" s="2">
        <v>0.64583333333333337</v>
      </c>
      <c r="E57" s="4">
        <v>0.5</v>
      </c>
      <c r="F57" s="1">
        <v>21</v>
      </c>
      <c r="G57" s="4">
        <v>1.1029</v>
      </c>
      <c r="H57" s="1">
        <v>2.7322000000000002</v>
      </c>
      <c r="I57" s="4">
        <f t="shared" si="4"/>
        <v>1.6293000000000002</v>
      </c>
      <c r="J57" s="20">
        <f t="shared" si="5"/>
        <v>54.310000000000009</v>
      </c>
    </row>
    <row r="58" spans="1:12" x14ac:dyDescent="0.2">
      <c r="A58" s="17" t="s">
        <v>45</v>
      </c>
      <c r="B58" s="14">
        <v>45314</v>
      </c>
      <c r="C58" s="3">
        <v>0.95833333333333337</v>
      </c>
      <c r="D58" s="2">
        <v>0.97916666666666663</v>
      </c>
      <c r="E58" s="4">
        <v>0.5</v>
      </c>
      <c r="F58" s="1">
        <v>29</v>
      </c>
      <c r="G58" s="4">
        <v>1.1045</v>
      </c>
      <c r="H58" s="1">
        <v>2.7477</v>
      </c>
      <c r="I58" s="4">
        <f t="shared" si="4"/>
        <v>1.6432</v>
      </c>
      <c r="J58" s="20">
        <f t="shared" si="5"/>
        <v>54.773333333333333</v>
      </c>
    </row>
    <row r="59" spans="1:12" x14ac:dyDescent="0.2">
      <c r="A59" s="17" t="s">
        <v>46</v>
      </c>
      <c r="B59" s="14">
        <v>45315</v>
      </c>
      <c r="C59" s="3">
        <v>1.2916666666666701</v>
      </c>
      <c r="D59" s="2">
        <v>1.3125</v>
      </c>
      <c r="E59" s="4">
        <v>0.5</v>
      </c>
      <c r="F59" s="1">
        <v>37</v>
      </c>
      <c r="G59" s="4">
        <v>1.1024</v>
      </c>
      <c r="H59" s="1">
        <v>2.7303999999999999</v>
      </c>
      <c r="I59" s="4">
        <f t="shared" si="4"/>
        <v>1.6279999999999999</v>
      </c>
      <c r="J59" s="20">
        <f t="shared" si="5"/>
        <v>54.266666666666666</v>
      </c>
    </row>
    <row r="60" spans="1:12" x14ac:dyDescent="0.2">
      <c r="A60" s="17" t="s">
        <v>47</v>
      </c>
      <c r="B60" s="14">
        <v>45315</v>
      </c>
      <c r="C60" s="3">
        <v>1.625</v>
      </c>
      <c r="D60" s="2">
        <v>1.6458333333333299</v>
      </c>
      <c r="E60" s="4">
        <v>0.5</v>
      </c>
      <c r="F60" s="1">
        <v>45</v>
      </c>
      <c r="G60" s="4">
        <v>1.1086</v>
      </c>
      <c r="H60" s="1">
        <v>2.6924999999999999</v>
      </c>
      <c r="I60" s="4">
        <f t="shared" si="4"/>
        <v>1.5838999999999999</v>
      </c>
      <c r="J60" s="20">
        <f t="shared" si="5"/>
        <v>52.79666666666666</v>
      </c>
    </row>
    <row r="61" spans="1:12" x14ac:dyDescent="0.2">
      <c r="A61" s="17" t="s">
        <v>48</v>
      </c>
      <c r="B61" s="14">
        <v>45315</v>
      </c>
      <c r="C61" s="3">
        <v>1.9583333333333399</v>
      </c>
      <c r="D61" s="2">
        <v>1.9791666666666701</v>
      </c>
      <c r="E61" s="4">
        <v>0.5</v>
      </c>
      <c r="F61" s="1">
        <v>53</v>
      </c>
      <c r="G61" s="4">
        <v>1.1099000000000001</v>
      </c>
      <c r="H61" s="1">
        <v>2.7239</v>
      </c>
      <c r="I61" s="4">
        <f t="shared" si="4"/>
        <v>1.6139999999999999</v>
      </c>
      <c r="J61" s="20">
        <f t="shared" si="5"/>
        <v>53.79999999999999</v>
      </c>
    </row>
    <row r="62" spans="1:12" x14ac:dyDescent="0.2">
      <c r="A62" s="17" t="s">
        <v>49</v>
      </c>
      <c r="B62" s="14">
        <v>45316</v>
      </c>
      <c r="C62" s="3">
        <v>2.2916666666666701</v>
      </c>
      <c r="D62" s="2">
        <v>2.3125</v>
      </c>
      <c r="E62" s="4">
        <v>0.5</v>
      </c>
      <c r="F62" s="1">
        <v>61</v>
      </c>
      <c r="G62" s="4">
        <v>1.1116999999999999</v>
      </c>
      <c r="H62" s="1">
        <v>2.7298</v>
      </c>
      <c r="I62" s="4">
        <f t="shared" si="4"/>
        <v>1.6181000000000001</v>
      </c>
      <c r="J62" s="20">
        <f t="shared" si="5"/>
        <v>53.936666666666675</v>
      </c>
    </row>
    <row r="63" spans="1:12" x14ac:dyDescent="0.2">
      <c r="A63" s="17" t="s">
        <v>50</v>
      </c>
      <c r="B63" s="14">
        <v>45316</v>
      </c>
      <c r="C63" s="3">
        <v>2.625</v>
      </c>
      <c r="D63" s="2">
        <v>2.6458333333333299</v>
      </c>
      <c r="E63" s="4">
        <v>0.5</v>
      </c>
      <c r="F63" s="1">
        <v>69</v>
      </c>
      <c r="G63" s="4">
        <v>1.1047</v>
      </c>
      <c r="H63" s="1">
        <v>2.7524999999999999</v>
      </c>
      <c r="I63" s="4">
        <f t="shared" si="4"/>
        <v>1.6477999999999999</v>
      </c>
      <c r="J63" s="20">
        <f t="shared" si="5"/>
        <v>54.926666666666662</v>
      </c>
    </row>
    <row r="64" spans="1:12" x14ac:dyDescent="0.2">
      <c r="A64" s="17" t="s">
        <v>51</v>
      </c>
      <c r="B64" s="14">
        <v>45316</v>
      </c>
      <c r="C64" s="3">
        <v>2.9583333333333401</v>
      </c>
      <c r="D64" s="2">
        <v>2.9791666666666701</v>
      </c>
      <c r="E64" s="4">
        <v>0.5</v>
      </c>
      <c r="F64" s="1">
        <v>77</v>
      </c>
      <c r="G64" s="4">
        <v>1.1077999999999999</v>
      </c>
      <c r="H64" s="1">
        <v>2.7094</v>
      </c>
      <c r="I64" s="4">
        <f t="shared" si="4"/>
        <v>1.6016000000000001</v>
      </c>
      <c r="J64" s="20">
        <f t="shared" si="5"/>
        <v>53.38666666666667</v>
      </c>
    </row>
    <row r="65" spans="1:10" x14ac:dyDescent="0.2">
      <c r="A65" s="17" t="s">
        <v>52</v>
      </c>
      <c r="B65" s="14">
        <v>45317</v>
      </c>
      <c r="C65" s="3">
        <v>3.2916666666666701</v>
      </c>
      <c r="D65" s="2">
        <v>3.3128472222222221</v>
      </c>
      <c r="E65" s="4">
        <f>0.5+(0.5/60)</f>
        <v>0.5083333333333333</v>
      </c>
      <c r="F65" s="1">
        <v>85</v>
      </c>
      <c r="G65" s="4">
        <v>1.1109</v>
      </c>
      <c r="H65" s="1">
        <v>2.6779000000000002</v>
      </c>
      <c r="I65" s="4">
        <f t="shared" si="4"/>
        <v>1.5670000000000002</v>
      </c>
      <c r="J65" s="20">
        <f t="shared" si="5"/>
        <v>51.377049180327873</v>
      </c>
    </row>
    <row r="66" spans="1:10" x14ac:dyDescent="0.2">
      <c r="A66" s="17" t="s">
        <v>53</v>
      </c>
      <c r="B66" s="14">
        <v>45317</v>
      </c>
      <c r="C66" s="3">
        <v>3.625</v>
      </c>
      <c r="D66" s="2">
        <v>3.6461805555555555</v>
      </c>
      <c r="E66" s="4">
        <f>0.5+(0.5/60)</f>
        <v>0.5083333333333333</v>
      </c>
      <c r="F66" s="1">
        <v>93</v>
      </c>
      <c r="G66" s="4">
        <v>1.1094999999999999</v>
      </c>
      <c r="H66" s="1">
        <v>2.5956999999999999</v>
      </c>
      <c r="I66" s="4">
        <f t="shared" si="4"/>
        <v>1.4862</v>
      </c>
      <c r="J66" s="20">
        <f t="shared" si="5"/>
        <v>48.727868852459018</v>
      </c>
    </row>
    <row r="67" spans="1:10" x14ac:dyDescent="0.2">
      <c r="A67" s="17" t="s">
        <v>54</v>
      </c>
      <c r="B67" s="14">
        <v>45317</v>
      </c>
      <c r="C67" s="3">
        <v>3.9583333333333401</v>
      </c>
      <c r="D67" s="2">
        <v>3.9791666666666701</v>
      </c>
      <c r="E67" s="4">
        <v>0.5</v>
      </c>
      <c r="F67" s="1">
        <v>101</v>
      </c>
      <c r="G67" s="4">
        <v>1.1062000000000001</v>
      </c>
      <c r="H67" s="1">
        <v>2.6248</v>
      </c>
      <c r="I67" s="4">
        <f t="shared" si="4"/>
        <v>1.5185999999999999</v>
      </c>
      <c r="J67" s="20">
        <f t="shared" si="5"/>
        <v>50.62</v>
      </c>
    </row>
    <row r="68" spans="1:10" x14ac:dyDescent="0.2">
      <c r="A68" s="17" t="s">
        <v>55</v>
      </c>
      <c r="B68" s="14">
        <v>45318</v>
      </c>
      <c r="C68" s="3">
        <v>4.2916666666666696</v>
      </c>
      <c r="D68" s="2">
        <v>4.3125</v>
      </c>
      <c r="E68" s="4">
        <v>0.5</v>
      </c>
      <c r="F68" s="1">
        <v>109</v>
      </c>
      <c r="G68" s="4">
        <v>1.1105</v>
      </c>
      <c r="H68" s="1">
        <v>2.6623000000000001</v>
      </c>
      <c r="I68" s="4">
        <f t="shared" si="4"/>
        <v>1.5518000000000001</v>
      </c>
      <c r="J68" s="20">
        <f t="shared" si="5"/>
        <v>51.726666666666674</v>
      </c>
    </row>
    <row r="69" spans="1:10" x14ac:dyDescent="0.2">
      <c r="A69" s="17" t="s">
        <v>56</v>
      </c>
      <c r="B69" s="14">
        <v>45318</v>
      </c>
      <c r="C69" s="3">
        <v>4.625</v>
      </c>
      <c r="D69" s="2">
        <v>4.6458333333333304</v>
      </c>
      <c r="E69" s="4">
        <v>0.5</v>
      </c>
      <c r="F69" s="1">
        <v>117</v>
      </c>
      <c r="G69" s="4">
        <v>1.1111</v>
      </c>
      <c r="H69" s="1">
        <v>2.5831</v>
      </c>
      <c r="I69" s="4">
        <f t="shared" si="4"/>
        <v>1.472</v>
      </c>
      <c r="J69" s="20">
        <f t="shared" si="5"/>
        <v>49.06666666666667</v>
      </c>
    </row>
    <row r="70" spans="1:10" x14ac:dyDescent="0.2">
      <c r="A70" s="17" t="s">
        <v>57</v>
      </c>
      <c r="B70" s="14">
        <v>45318</v>
      </c>
      <c r="C70" s="3">
        <v>0.95833333333333337</v>
      </c>
      <c r="D70" s="2">
        <v>0.97916666666666663</v>
      </c>
      <c r="E70" s="4">
        <v>0.5</v>
      </c>
      <c r="F70" s="1">
        <v>125</v>
      </c>
      <c r="G70" s="4">
        <v>1.1166</v>
      </c>
      <c r="H70" s="1">
        <v>2.6320999999999999</v>
      </c>
      <c r="I70" s="4">
        <f t="shared" si="4"/>
        <v>1.5154999999999998</v>
      </c>
      <c r="J70" s="20">
        <f t="shared" si="5"/>
        <v>50.516666666666659</v>
      </c>
    </row>
    <row r="71" spans="1:10" x14ac:dyDescent="0.2">
      <c r="A71" s="17" t="s">
        <v>58</v>
      </c>
      <c r="B71" s="14">
        <v>45319</v>
      </c>
      <c r="C71" s="3">
        <v>4.2916666666666696</v>
      </c>
      <c r="D71" s="2">
        <v>4.3125</v>
      </c>
      <c r="E71" s="4">
        <v>0.5</v>
      </c>
      <c r="F71" s="1">
        <v>133</v>
      </c>
      <c r="G71" s="4">
        <v>1.1112</v>
      </c>
      <c r="H71" s="1">
        <v>2.6404999999999998</v>
      </c>
      <c r="I71" s="4">
        <f t="shared" si="4"/>
        <v>1.5292999999999999</v>
      </c>
      <c r="J71" s="20">
        <f t="shared" si="5"/>
        <v>50.976666666666667</v>
      </c>
    </row>
    <row r="72" spans="1:10" x14ac:dyDescent="0.2">
      <c r="A72" s="17" t="s">
        <v>59</v>
      </c>
      <c r="B72" s="14">
        <v>45319</v>
      </c>
      <c r="C72" s="3">
        <v>4.625</v>
      </c>
      <c r="D72" s="2">
        <v>4.6458333333333304</v>
      </c>
      <c r="E72" s="4">
        <v>0.5</v>
      </c>
      <c r="F72" s="1">
        <v>141</v>
      </c>
      <c r="G72" s="4">
        <v>1.1104000000000001</v>
      </c>
      <c r="H72" s="1">
        <v>2.6585000000000001</v>
      </c>
      <c r="I72" s="4">
        <f t="shared" si="4"/>
        <v>1.5481</v>
      </c>
      <c r="J72" s="20">
        <f t="shared" si="5"/>
        <v>51.603333333333339</v>
      </c>
    </row>
    <row r="73" spans="1:10" x14ac:dyDescent="0.2">
      <c r="A73" s="17" t="s">
        <v>60</v>
      </c>
      <c r="B73" s="14">
        <v>45319</v>
      </c>
      <c r="C73" s="3">
        <v>0.95833333333333337</v>
      </c>
      <c r="D73" s="2">
        <v>0.97916666666666663</v>
      </c>
      <c r="E73" s="4">
        <v>0.5</v>
      </c>
      <c r="F73" s="1">
        <v>149</v>
      </c>
      <c r="G73" s="4">
        <v>1.1102000000000001</v>
      </c>
      <c r="H73" s="1">
        <v>2.6471</v>
      </c>
      <c r="I73" s="4">
        <f t="shared" si="4"/>
        <v>1.5368999999999999</v>
      </c>
      <c r="J73" s="20">
        <f t="shared" si="5"/>
        <v>51.23</v>
      </c>
    </row>
    <row r="74" spans="1:10" x14ac:dyDescent="0.2">
      <c r="A74" s="17" t="s">
        <v>61</v>
      </c>
      <c r="B74" s="14">
        <v>45320</v>
      </c>
      <c r="C74" s="3">
        <v>4.2916666666666696</v>
      </c>
      <c r="D74" s="2">
        <v>0.31527777777777777</v>
      </c>
      <c r="E74" s="4">
        <f>34/60</f>
        <v>0.56666666666666665</v>
      </c>
      <c r="F74" s="1">
        <v>157</v>
      </c>
      <c r="G74" s="4">
        <v>1.1121000000000001</v>
      </c>
      <c r="H74" s="1">
        <v>2.8723000000000001</v>
      </c>
      <c r="I74" s="4">
        <f t="shared" si="4"/>
        <v>1.7602</v>
      </c>
      <c r="J74" s="20">
        <f t="shared" si="5"/>
        <v>51.77058823529412</v>
      </c>
    </row>
    <row r="75" spans="1:10" x14ac:dyDescent="0.2">
      <c r="A75" s="17" t="s">
        <v>62</v>
      </c>
      <c r="B75" s="14">
        <v>45320</v>
      </c>
      <c r="C75" s="3">
        <v>4.625</v>
      </c>
      <c r="D75" s="2">
        <v>4.6458333333333304</v>
      </c>
      <c r="E75" s="4">
        <v>0.5</v>
      </c>
      <c r="F75" s="1">
        <v>165</v>
      </c>
      <c r="G75" s="4">
        <v>1.1023000000000001</v>
      </c>
      <c r="H75" s="1">
        <v>2.6743000000000001</v>
      </c>
      <c r="I75" s="4">
        <f t="shared" si="4"/>
        <v>1.5720000000000001</v>
      </c>
      <c r="J75" s="20">
        <f t="shared" si="5"/>
        <v>52.4</v>
      </c>
    </row>
    <row r="76" spans="1:10" x14ac:dyDescent="0.2">
      <c r="A76" s="17" t="s">
        <v>63</v>
      </c>
      <c r="B76" s="14">
        <v>45320</v>
      </c>
      <c r="C76" s="3">
        <v>0.95833333333333337</v>
      </c>
      <c r="D76" s="2">
        <v>0.97916666666666663</v>
      </c>
      <c r="E76" s="4">
        <v>0.5</v>
      </c>
      <c r="F76" s="1">
        <v>173</v>
      </c>
      <c r="G76" s="4">
        <v>1.1160000000000001</v>
      </c>
      <c r="H76" s="1">
        <v>2.6551</v>
      </c>
      <c r="I76" s="4">
        <f t="shared" si="4"/>
        <v>1.5390999999999999</v>
      </c>
      <c r="J76" s="20">
        <f t="shared" si="5"/>
        <v>51.303333333333327</v>
      </c>
    </row>
    <row r="77" spans="1:10" ht="16" thickBot="1" x14ac:dyDescent="0.25">
      <c r="A77" s="18" t="s">
        <v>64</v>
      </c>
      <c r="B77" s="21">
        <v>45321</v>
      </c>
      <c r="C77" s="22">
        <v>0.3125</v>
      </c>
      <c r="D77" s="23">
        <v>0.3347222222222222</v>
      </c>
      <c r="E77" s="24">
        <f>32/60</f>
        <v>0.53333333333333333</v>
      </c>
      <c r="F77" s="25">
        <v>181.5</v>
      </c>
      <c r="G77" s="24">
        <v>1.111</v>
      </c>
      <c r="H77" s="25">
        <v>2.8405</v>
      </c>
      <c r="I77" s="24">
        <f t="shared" si="4"/>
        <v>1.7295</v>
      </c>
      <c r="J77" s="26">
        <f t="shared" si="5"/>
        <v>54.046875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922C-E392-4863-AB22-46DD6B87612F}">
  <dimension ref="A1:L92"/>
  <sheetViews>
    <sheetView workbookViewId="0">
      <selection activeCell="N73" sqref="N73"/>
    </sheetView>
  </sheetViews>
  <sheetFormatPr baseColWidth="10" defaultRowHeight="15" x14ac:dyDescent="0.2"/>
  <cols>
    <col min="11" max="11" width="11.1640625" customWidth="1"/>
    <col min="12" max="12" width="12.1640625" customWidth="1"/>
  </cols>
  <sheetData>
    <row r="1" spans="1:12" ht="16" thickBot="1" x14ac:dyDescent="0.25">
      <c r="A1" s="5" t="s">
        <v>38</v>
      </c>
    </row>
    <row r="2" spans="1:12" ht="16" thickBot="1" x14ac:dyDescent="0.25">
      <c r="A2" s="29" t="s">
        <v>0</v>
      </c>
      <c r="B2" s="28" t="s">
        <v>2</v>
      </c>
      <c r="C2" s="11" t="s">
        <v>3</v>
      </c>
      <c r="D2" s="11" t="s">
        <v>66</v>
      </c>
      <c r="E2" s="11" t="s">
        <v>67</v>
      </c>
      <c r="F2" s="11" t="s">
        <v>6</v>
      </c>
      <c r="G2" s="11" t="s">
        <v>7</v>
      </c>
      <c r="H2" s="11" t="s">
        <v>65</v>
      </c>
      <c r="I2" s="11" t="s">
        <v>41</v>
      </c>
      <c r="J2" s="11" t="s">
        <v>8</v>
      </c>
      <c r="K2" s="11" t="s">
        <v>68</v>
      </c>
      <c r="L2" s="12" t="s">
        <v>69</v>
      </c>
    </row>
    <row r="3" spans="1:12" x14ac:dyDescent="0.2">
      <c r="A3" s="30" t="s">
        <v>42</v>
      </c>
      <c r="B3" s="38">
        <v>0.41666666666666669</v>
      </c>
      <c r="C3" s="39">
        <v>0.4201388888888889</v>
      </c>
      <c r="D3" s="40">
        <v>5</v>
      </c>
      <c r="E3" s="41">
        <v>0</v>
      </c>
      <c r="F3" s="40">
        <v>1.1134999999999999</v>
      </c>
      <c r="G3" s="41">
        <v>2.2404000000000002</v>
      </c>
      <c r="H3" s="40">
        <f>G3-F3</f>
        <v>1.1269000000000002</v>
      </c>
      <c r="I3" s="41">
        <f>H3*1000/D3</f>
        <v>225.38000000000005</v>
      </c>
      <c r="J3" s="40" t="s">
        <v>70</v>
      </c>
      <c r="K3" s="42">
        <v>12683</v>
      </c>
      <c r="L3" s="43">
        <f>(K3-standards!$E$29)/standards!$E$28</f>
        <v>-7.3472640027683047E-3</v>
      </c>
    </row>
    <row r="4" spans="1:12" x14ac:dyDescent="0.2">
      <c r="A4" s="17" t="s">
        <v>43</v>
      </c>
      <c r="B4" s="44">
        <v>0.45833333333333331</v>
      </c>
      <c r="C4" s="36">
        <v>0.46180555555555558</v>
      </c>
      <c r="D4" s="1">
        <v>5</v>
      </c>
      <c r="E4" s="4">
        <v>1</v>
      </c>
      <c r="F4" s="1">
        <v>1.1092</v>
      </c>
      <c r="G4" s="4">
        <v>2.1962000000000002</v>
      </c>
      <c r="H4" s="1">
        <f t="shared" ref="H4:H30" si="0">G4-F4</f>
        <v>1.0870000000000002</v>
      </c>
      <c r="I4" s="4">
        <f t="shared" ref="I4:I30" si="1">H4*1000/D4</f>
        <v>217.40000000000003</v>
      </c>
      <c r="J4" s="1" t="s">
        <v>70</v>
      </c>
      <c r="K4" s="37">
        <v>9893</v>
      </c>
      <c r="L4" s="20">
        <f>(K4-standards!$E$29)/standards!$E$28</f>
        <v>-7.3556955536331556E-3</v>
      </c>
    </row>
    <row r="5" spans="1:12" x14ac:dyDescent="0.2">
      <c r="A5" s="17" t="s">
        <v>44</v>
      </c>
      <c r="B5" s="44">
        <v>0.5</v>
      </c>
      <c r="C5" s="36">
        <v>0.50347222222222221</v>
      </c>
      <c r="D5" s="1">
        <v>5</v>
      </c>
      <c r="E5" s="4">
        <v>2</v>
      </c>
      <c r="F5" s="1">
        <v>1.1045</v>
      </c>
      <c r="G5" s="4">
        <v>2.1707999999999998</v>
      </c>
      <c r="H5" s="1">
        <f t="shared" si="0"/>
        <v>1.0662999999999998</v>
      </c>
      <c r="I5" s="4">
        <f t="shared" si="1"/>
        <v>213.25999999999993</v>
      </c>
      <c r="J5" s="1" t="s">
        <v>70</v>
      </c>
      <c r="K5" s="37">
        <v>9520</v>
      </c>
      <c r="L5" s="20">
        <f>(K5-standards!$E$29)/standards!$E$28</f>
        <v>-7.3568227824763778E-3</v>
      </c>
    </row>
    <row r="6" spans="1:12" x14ac:dyDescent="0.2">
      <c r="A6" s="17" t="s">
        <v>45</v>
      </c>
      <c r="B6" s="44">
        <v>0.51041666666666663</v>
      </c>
      <c r="C6" s="36">
        <v>0.51388888888888895</v>
      </c>
      <c r="D6" s="1">
        <v>5</v>
      </c>
      <c r="E6" s="4">
        <v>2.25</v>
      </c>
      <c r="F6" s="1">
        <v>1.1075999999999999</v>
      </c>
      <c r="G6" s="4">
        <v>2.1596000000000002</v>
      </c>
      <c r="H6" s="1">
        <f t="shared" si="0"/>
        <v>1.0520000000000003</v>
      </c>
      <c r="I6" s="4">
        <f t="shared" si="1"/>
        <v>210.40000000000003</v>
      </c>
      <c r="J6" s="1" t="s">
        <v>70</v>
      </c>
      <c r="K6" s="37">
        <v>8698</v>
      </c>
      <c r="L6" s="20">
        <f>(K6-standards!$E$29)/standards!$E$28</f>
        <v>-7.359306916817205E-3</v>
      </c>
    </row>
    <row r="7" spans="1:12" x14ac:dyDescent="0.2">
      <c r="A7" s="17" t="s">
        <v>46</v>
      </c>
      <c r="B7" s="44">
        <v>0.52083333333333337</v>
      </c>
      <c r="C7" s="36">
        <v>0.52430555555555558</v>
      </c>
      <c r="D7" s="1">
        <v>5</v>
      </c>
      <c r="E7" s="4">
        <v>2.5</v>
      </c>
      <c r="F7" s="1">
        <v>1.1084000000000001</v>
      </c>
      <c r="G7" s="4">
        <v>2.1631</v>
      </c>
      <c r="H7" s="1">
        <f t="shared" si="0"/>
        <v>1.0547</v>
      </c>
      <c r="I7" s="4">
        <f t="shared" si="1"/>
        <v>210.94</v>
      </c>
      <c r="J7" s="1" t="s">
        <v>70</v>
      </c>
      <c r="K7" s="37">
        <v>9653</v>
      </c>
      <c r="L7" s="20">
        <f>(K7-standards!$E$29)/standards!$E$28</f>
        <v>-7.356420848331208E-3</v>
      </c>
    </row>
    <row r="8" spans="1:12" x14ac:dyDescent="0.2">
      <c r="A8" s="17" t="s">
        <v>47</v>
      </c>
      <c r="B8" s="44">
        <v>0.53125</v>
      </c>
      <c r="C8" s="36">
        <v>0.53472222222222221</v>
      </c>
      <c r="D8" s="1">
        <v>5</v>
      </c>
      <c r="E8" s="4">
        <v>2.75</v>
      </c>
      <c r="F8" s="1">
        <v>1.1106</v>
      </c>
      <c r="G8" s="4">
        <v>2.1661000000000001</v>
      </c>
      <c r="H8" s="1">
        <f t="shared" si="0"/>
        <v>1.0555000000000001</v>
      </c>
      <c r="I8" s="4">
        <f t="shared" si="1"/>
        <v>211.1</v>
      </c>
      <c r="J8" s="1">
        <v>3.24</v>
      </c>
      <c r="K8" s="37">
        <v>9802</v>
      </c>
      <c r="L8" s="20">
        <f>(K8-standards!$E$29)/standards!$E$28</f>
        <v>-7.3559705612061673E-3</v>
      </c>
    </row>
    <row r="9" spans="1:12" x14ac:dyDescent="0.2">
      <c r="A9" s="17" t="s">
        <v>48</v>
      </c>
      <c r="B9" s="44">
        <v>0.54166666666666663</v>
      </c>
      <c r="C9" s="36">
        <v>0.54513888888888895</v>
      </c>
      <c r="D9" s="1">
        <v>5</v>
      </c>
      <c r="E9" s="4">
        <v>3</v>
      </c>
      <c r="F9" s="1">
        <v>1.1091</v>
      </c>
      <c r="G9" s="4">
        <v>2.161</v>
      </c>
      <c r="H9" s="1">
        <f t="shared" si="0"/>
        <v>1.0519000000000001</v>
      </c>
      <c r="I9" s="4">
        <f t="shared" si="1"/>
        <v>210.38000000000002</v>
      </c>
      <c r="J9" s="1" t="s">
        <v>70</v>
      </c>
      <c r="K9" s="37">
        <v>9444</v>
      </c>
      <c r="L9" s="20">
        <f>(K9-standards!$E$29)/standards!$E$28</f>
        <v>-7.3570524591307614E-3</v>
      </c>
    </row>
    <row r="10" spans="1:12" x14ac:dyDescent="0.2">
      <c r="A10" s="17" t="s">
        <v>49</v>
      </c>
      <c r="B10" s="44">
        <v>0.55208333333333337</v>
      </c>
      <c r="C10" s="36">
        <v>0.55555555555555602</v>
      </c>
      <c r="D10" s="1">
        <v>5</v>
      </c>
      <c r="E10" s="4">
        <v>3.25</v>
      </c>
      <c r="F10" s="1">
        <v>1.1027</v>
      </c>
      <c r="G10" s="4">
        <v>2.1509999999999998</v>
      </c>
      <c r="H10" s="1">
        <f t="shared" si="0"/>
        <v>1.0482999999999998</v>
      </c>
      <c r="I10" s="4">
        <f t="shared" si="1"/>
        <v>209.65999999999994</v>
      </c>
      <c r="J10" s="1" t="s">
        <v>70</v>
      </c>
      <c r="K10" s="37">
        <v>10442</v>
      </c>
      <c r="L10" s="20">
        <f>(K10-standards!$E$29)/standards!$E$28</f>
        <v>-7.3540364420113628E-3</v>
      </c>
    </row>
    <row r="11" spans="1:12" x14ac:dyDescent="0.2">
      <c r="A11" s="17" t="s">
        <v>50</v>
      </c>
      <c r="B11" s="44">
        <v>0.5625</v>
      </c>
      <c r="C11" s="36">
        <v>0.56597222222222299</v>
      </c>
      <c r="D11" s="1">
        <v>5</v>
      </c>
      <c r="E11" s="4">
        <v>3.5</v>
      </c>
      <c r="F11" s="1">
        <v>1.1140000000000001</v>
      </c>
      <c r="G11" s="4">
        <v>2.1815000000000002</v>
      </c>
      <c r="H11" s="1">
        <f t="shared" si="0"/>
        <v>1.0675000000000001</v>
      </c>
      <c r="I11" s="4">
        <f t="shared" si="1"/>
        <v>213.50000000000006</v>
      </c>
      <c r="J11" s="1" t="s">
        <v>70</v>
      </c>
      <c r="K11" s="37">
        <v>11000</v>
      </c>
      <c r="L11" s="20">
        <f>(K11-standards!$E$29)/standards!$E$28</f>
        <v>-7.3523501318383923E-3</v>
      </c>
    </row>
    <row r="12" spans="1:12" x14ac:dyDescent="0.2">
      <c r="A12" s="17" t="s">
        <v>51</v>
      </c>
      <c r="B12" s="44">
        <v>0.57291666666666696</v>
      </c>
      <c r="C12" s="36">
        <v>0.57638888888888895</v>
      </c>
      <c r="D12" s="1">
        <v>5</v>
      </c>
      <c r="E12" s="4">
        <v>3.75</v>
      </c>
      <c r="F12" s="1">
        <v>1.1052999999999999</v>
      </c>
      <c r="G12" s="4">
        <v>2.1720999999999999</v>
      </c>
      <c r="H12" s="1">
        <f t="shared" si="0"/>
        <v>1.0668</v>
      </c>
      <c r="I12" s="4">
        <f t="shared" si="1"/>
        <v>213.35999999999999</v>
      </c>
      <c r="J12" s="1" t="s">
        <v>70</v>
      </c>
      <c r="K12" s="37">
        <v>19845</v>
      </c>
      <c r="L12" s="20">
        <f>(K12-standards!$E$29)/standards!$E$28</f>
        <v>-7.3256200001539451E-3</v>
      </c>
    </row>
    <row r="13" spans="1:12" x14ac:dyDescent="0.2">
      <c r="A13" s="17" t="s">
        <v>52</v>
      </c>
      <c r="B13" s="44">
        <v>0.58333333333333404</v>
      </c>
      <c r="C13" s="36">
        <v>0.58680555555555602</v>
      </c>
      <c r="D13" s="1">
        <v>5</v>
      </c>
      <c r="E13" s="4">
        <v>4</v>
      </c>
      <c r="F13" s="1">
        <v>1.1115999999999999</v>
      </c>
      <c r="G13" s="4">
        <v>2.2547000000000001</v>
      </c>
      <c r="H13" s="1">
        <f t="shared" si="0"/>
        <v>1.1431000000000002</v>
      </c>
      <c r="I13" s="4">
        <f t="shared" si="1"/>
        <v>228.62000000000003</v>
      </c>
      <c r="J13" s="1" t="s">
        <v>70</v>
      </c>
      <c r="K13" s="37">
        <v>9701</v>
      </c>
      <c r="L13" s="20">
        <f>(K13-standards!$E$29)/standards!$E$28</f>
        <v>-7.356275789391597E-3</v>
      </c>
    </row>
    <row r="14" spans="1:12" x14ac:dyDescent="0.2">
      <c r="A14" s="17" t="s">
        <v>53</v>
      </c>
      <c r="B14" s="44">
        <v>0.59375</v>
      </c>
      <c r="C14" s="36">
        <v>0.59722222222222299</v>
      </c>
      <c r="D14" s="1">
        <v>5</v>
      </c>
      <c r="E14" s="4">
        <v>4.25</v>
      </c>
      <c r="F14" s="1">
        <v>1.1035999999999999</v>
      </c>
      <c r="G14" s="4">
        <v>2.2423999999999999</v>
      </c>
      <c r="H14" s="1">
        <f t="shared" si="0"/>
        <v>1.1388</v>
      </c>
      <c r="I14" s="4">
        <f t="shared" si="1"/>
        <v>227.76</v>
      </c>
      <c r="J14" s="1" t="s">
        <v>70</v>
      </c>
      <c r="K14" s="37">
        <v>11203</v>
      </c>
      <c r="L14" s="20">
        <f>(K14-standards!$E$29)/standards!$E$28</f>
        <v>-7.3517366534062902E-3</v>
      </c>
    </row>
    <row r="15" spans="1:12" x14ac:dyDescent="0.2">
      <c r="A15" s="17" t="s">
        <v>54</v>
      </c>
      <c r="B15" s="44">
        <v>0.60416666666666696</v>
      </c>
      <c r="C15" s="36">
        <v>0.60763888888888895</v>
      </c>
      <c r="D15" s="1">
        <v>5</v>
      </c>
      <c r="E15" s="4">
        <v>4.5</v>
      </c>
      <c r="F15" s="1">
        <v>1.1064000000000001</v>
      </c>
      <c r="G15" s="4">
        <v>2.1785000000000001</v>
      </c>
      <c r="H15" s="1">
        <f t="shared" si="0"/>
        <v>1.0721000000000001</v>
      </c>
      <c r="I15" s="4">
        <f t="shared" si="1"/>
        <v>214.42000000000002</v>
      </c>
      <c r="J15" s="1">
        <v>3.26</v>
      </c>
      <c r="K15" s="37">
        <v>9175</v>
      </c>
      <c r="L15" s="20">
        <f>(K15-standards!$E$29)/standards!$E$28</f>
        <v>-7.3578653936048274E-3</v>
      </c>
    </row>
    <row r="16" spans="1:12" x14ac:dyDescent="0.2">
      <c r="A16" s="17" t="s">
        <v>55</v>
      </c>
      <c r="B16" s="44">
        <v>0.61458333333333404</v>
      </c>
      <c r="C16" s="36">
        <v>0.61805555555555602</v>
      </c>
      <c r="D16" s="1">
        <v>5</v>
      </c>
      <c r="E16" s="4">
        <v>4.75</v>
      </c>
      <c r="F16" s="1">
        <v>1.1081000000000001</v>
      </c>
      <c r="G16" s="4">
        <v>2.1745000000000001</v>
      </c>
      <c r="H16" s="1">
        <f t="shared" si="0"/>
        <v>1.0664</v>
      </c>
      <c r="I16" s="4">
        <f t="shared" si="1"/>
        <v>213.28000000000003</v>
      </c>
      <c r="J16" s="1" t="s">
        <v>70</v>
      </c>
      <c r="K16" s="37">
        <v>9877</v>
      </c>
      <c r="L16" s="20">
        <f>(K16-standards!$E$29)/standards!$E$28</f>
        <v>-7.3557439066130265E-3</v>
      </c>
    </row>
    <row r="17" spans="1:12" x14ac:dyDescent="0.2">
      <c r="A17" s="17" t="s">
        <v>56</v>
      </c>
      <c r="B17" s="44">
        <v>0.625000000000001</v>
      </c>
      <c r="C17" s="36">
        <v>0.62847222222222299</v>
      </c>
      <c r="D17" s="1">
        <v>5</v>
      </c>
      <c r="E17" s="4">
        <v>5</v>
      </c>
      <c r="F17" s="1">
        <v>1.1152</v>
      </c>
      <c r="G17" s="4">
        <v>2.1949999999999998</v>
      </c>
      <c r="H17" s="1">
        <f t="shared" si="0"/>
        <v>1.0797999999999999</v>
      </c>
      <c r="I17" s="4">
        <f t="shared" si="1"/>
        <v>215.95999999999998</v>
      </c>
      <c r="J17" s="1" t="s">
        <v>70</v>
      </c>
      <c r="K17" s="37">
        <v>9242</v>
      </c>
      <c r="L17" s="20">
        <f>(K17-standards!$E$29)/standards!$E$28</f>
        <v>-7.3576629155016216E-3</v>
      </c>
    </row>
    <row r="18" spans="1:12" x14ac:dyDescent="0.2">
      <c r="A18" s="17" t="s">
        <v>57</v>
      </c>
      <c r="B18" s="44">
        <v>0.63541666666666696</v>
      </c>
      <c r="C18" s="36">
        <v>0.63888888888888995</v>
      </c>
      <c r="D18" s="1">
        <v>5</v>
      </c>
      <c r="E18" s="4">
        <v>5.25</v>
      </c>
      <c r="F18" s="1">
        <v>1.1047</v>
      </c>
      <c r="G18" s="4">
        <v>2.1558999999999999</v>
      </c>
      <c r="H18" s="1">
        <f t="shared" si="0"/>
        <v>1.0511999999999999</v>
      </c>
      <c r="I18" s="4">
        <f t="shared" si="1"/>
        <v>210.23999999999995</v>
      </c>
      <c r="J18" s="1" t="s">
        <v>70</v>
      </c>
      <c r="K18" s="37">
        <v>10030</v>
      </c>
      <c r="L18" s="20">
        <f>(K18-standards!$E$29)/standards!$E$28</f>
        <v>-7.3552815312430183E-3</v>
      </c>
    </row>
    <row r="19" spans="1:12" x14ac:dyDescent="0.2">
      <c r="A19" s="17" t="s">
        <v>58</v>
      </c>
      <c r="B19" s="44">
        <v>0.64583333333333404</v>
      </c>
      <c r="C19" s="36">
        <v>0.64930555555555602</v>
      </c>
      <c r="D19" s="1">
        <v>5</v>
      </c>
      <c r="E19" s="4">
        <v>5.5</v>
      </c>
      <c r="F19" s="1">
        <v>1.1143000000000001</v>
      </c>
      <c r="G19" s="4">
        <v>2.1775000000000002</v>
      </c>
      <c r="H19" s="1">
        <f t="shared" si="0"/>
        <v>1.0632000000000001</v>
      </c>
      <c r="I19" s="4">
        <f t="shared" si="1"/>
        <v>212.64000000000001</v>
      </c>
      <c r="J19" s="1" t="s">
        <v>70</v>
      </c>
      <c r="K19" s="37">
        <v>11940</v>
      </c>
      <c r="L19" s="20">
        <f>(K19-standards!$E$29)/standards!$E$28</f>
        <v>-7.3495093942710235E-3</v>
      </c>
    </row>
    <row r="20" spans="1:12" x14ac:dyDescent="0.2">
      <c r="A20" s="17" t="s">
        <v>59</v>
      </c>
      <c r="B20" s="44">
        <v>0.656250000000001</v>
      </c>
      <c r="C20" s="36">
        <v>0.65972222222222299</v>
      </c>
      <c r="D20" s="1">
        <v>5</v>
      </c>
      <c r="E20" s="4">
        <v>5.75</v>
      </c>
      <c r="F20" s="1">
        <v>1.1095999999999999</v>
      </c>
      <c r="G20" s="4">
        <v>2.2113</v>
      </c>
      <c r="H20" s="1">
        <f t="shared" si="0"/>
        <v>1.1017000000000001</v>
      </c>
      <c r="I20" s="4">
        <f t="shared" si="1"/>
        <v>220.34</v>
      </c>
      <c r="J20" s="1" t="s">
        <v>70</v>
      </c>
      <c r="K20" s="37">
        <v>13644</v>
      </c>
      <c r="L20" s="20">
        <f>(K20-standards!$E$29)/standards!$E$28</f>
        <v>-7.3443598019148565E-3</v>
      </c>
    </row>
    <row r="21" spans="1:12" x14ac:dyDescent="0.2">
      <c r="A21" s="17" t="s">
        <v>60</v>
      </c>
      <c r="B21" s="44">
        <v>0.66666666666666796</v>
      </c>
      <c r="C21" s="36">
        <v>0.67013888888888995</v>
      </c>
      <c r="D21" s="1">
        <v>5</v>
      </c>
      <c r="E21" s="4">
        <v>6</v>
      </c>
      <c r="F21" s="1">
        <v>1.1137999999999999</v>
      </c>
      <c r="G21" s="4">
        <v>2.2197</v>
      </c>
      <c r="H21" s="1">
        <f t="shared" si="0"/>
        <v>1.1059000000000001</v>
      </c>
      <c r="I21" s="4">
        <f t="shared" si="1"/>
        <v>221.18</v>
      </c>
      <c r="J21" s="1">
        <v>3.35</v>
      </c>
      <c r="K21" s="37">
        <v>10893</v>
      </c>
      <c r="L21" s="20">
        <f>(K21-standards!$E$29)/standards!$E$28</f>
        <v>-7.3526734923912741E-3</v>
      </c>
    </row>
    <row r="22" spans="1:12" x14ac:dyDescent="0.2">
      <c r="A22" s="17" t="s">
        <v>61</v>
      </c>
      <c r="B22" s="44">
        <v>0.67708333333333504</v>
      </c>
      <c r="C22" s="36">
        <v>0.68055555555555702</v>
      </c>
      <c r="D22" s="1">
        <v>5</v>
      </c>
      <c r="E22" s="4">
        <v>6.25</v>
      </c>
      <c r="F22" s="1">
        <v>1.1145</v>
      </c>
      <c r="G22" s="4">
        <v>2.1726000000000001</v>
      </c>
      <c r="H22" s="1">
        <f t="shared" si="0"/>
        <v>1.0581</v>
      </c>
      <c r="I22" s="4">
        <f t="shared" si="1"/>
        <v>211.62000000000003</v>
      </c>
      <c r="J22" s="1" t="s">
        <v>70</v>
      </c>
      <c r="K22" s="37">
        <v>10704</v>
      </c>
      <c r="L22" s="20">
        <f>(K22-standards!$E$29)/standards!$E$28</f>
        <v>-7.3532446619659899E-3</v>
      </c>
    </row>
    <row r="23" spans="1:12" x14ac:dyDescent="0.2">
      <c r="A23" s="17" t="s">
        <v>62</v>
      </c>
      <c r="B23" s="44">
        <v>0.687500000000001</v>
      </c>
      <c r="C23" s="36">
        <v>0.69097222222222299</v>
      </c>
      <c r="D23" s="1">
        <v>5</v>
      </c>
      <c r="E23" s="4">
        <v>6.5</v>
      </c>
      <c r="F23" s="1">
        <v>1.1112</v>
      </c>
      <c r="G23" s="4">
        <v>2.2081</v>
      </c>
      <c r="H23" s="1">
        <f t="shared" si="0"/>
        <v>1.0969</v>
      </c>
      <c r="I23" s="4">
        <f t="shared" si="1"/>
        <v>219.38000000000002</v>
      </c>
      <c r="J23" s="1" t="s">
        <v>70</v>
      </c>
      <c r="K23" s="37">
        <v>11100</v>
      </c>
      <c r="L23" s="20">
        <f>(K23-standards!$E$29)/standards!$E$28</f>
        <v>-7.3520479257142045E-3</v>
      </c>
    </row>
    <row r="24" spans="1:12" x14ac:dyDescent="0.2">
      <c r="A24" s="17" t="s">
        <v>63</v>
      </c>
      <c r="B24" s="44">
        <v>0.69791666666666796</v>
      </c>
      <c r="C24" s="36">
        <v>0.70138888888888995</v>
      </c>
      <c r="D24" s="1">
        <v>5</v>
      </c>
      <c r="E24" s="4">
        <v>6.75</v>
      </c>
      <c r="F24" s="1">
        <v>1.1142000000000001</v>
      </c>
      <c r="G24" s="4">
        <v>2.2216</v>
      </c>
      <c r="H24" s="1">
        <f t="shared" si="0"/>
        <v>1.1073999999999999</v>
      </c>
      <c r="I24" s="4">
        <f t="shared" si="1"/>
        <v>221.47999999999996</v>
      </c>
      <c r="J24" s="1" t="s">
        <v>70</v>
      </c>
      <c r="K24" s="37">
        <v>12252</v>
      </c>
      <c r="L24" s="20">
        <f>(K24-standards!$E$29)/standards!$E$28</f>
        <v>-7.3485665111635559E-3</v>
      </c>
    </row>
    <row r="25" spans="1:12" x14ac:dyDescent="0.2">
      <c r="A25" s="17" t="s">
        <v>64</v>
      </c>
      <c r="B25" s="44">
        <v>0.70833333333333504</v>
      </c>
      <c r="C25" s="36">
        <v>0.71180555555555702</v>
      </c>
      <c r="D25" s="1">
        <v>5</v>
      </c>
      <c r="E25" s="4">
        <v>7</v>
      </c>
      <c r="F25" s="1">
        <v>1.1083000000000001</v>
      </c>
      <c r="G25" s="4">
        <v>2.2174</v>
      </c>
      <c r="H25" s="1">
        <f t="shared" si="0"/>
        <v>1.1091</v>
      </c>
      <c r="I25" s="4">
        <f t="shared" si="1"/>
        <v>221.82</v>
      </c>
      <c r="J25" s="1">
        <v>3.37</v>
      </c>
      <c r="K25" s="37">
        <v>12331</v>
      </c>
      <c r="L25" s="20">
        <f>(K25-standards!$E$29)/standards!$E$28</f>
        <v>-7.3483277683254475E-3</v>
      </c>
    </row>
    <row r="26" spans="1:12" x14ac:dyDescent="0.2">
      <c r="A26" s="17" t="s">
        <v>71</v>
      </c>
      <c r="B26" s="44">
        <v>0.72916666666666663</v>
      </c>
      <c r="C26" s="36">
        <v>0.73263888888888884</v>
      </c>
      <c r="D26" s="1">
        <v>5</v>
      </c>
      <c r="E26" s="4">
        <v>7.5</v>
      </c>
      <c r="F26" s="1">
        <v>1.1103000000000001</v>
      </c>
      <c r="G26" s="4">
        <v>2.1751999999999998</v>
      </c>
      <c r="H26" s="1">
        <f t="shared" si="0"/>
        <v>1.0648999999999997</v>
      </c>
      <c r="I26" s="4">
        <f t="shared" si="1"/>
        <v>212.97999999999993</v>
      </c>
      <c r="J26" s="1" t="s">
        <v>70</v>
      </c>
      <c r="K26" s="37">
        <v>12638</v>
      </c>
      <c r="L26" s="20">
        <f>(K26-standards!$E$29)/standards!$E$28</f>
        <v>-7.3473999955241892E-3</v>
      </c>
    </row>
    <row r="27" spans="1:12" x14ac:dyDescent="0.2">
      <c r="A27" s="17" t="s">
        <v>72</v>
      </c>
      <c r="B27" s="44">
        <v>0.75</v>
      </c>
      <c r="C27" s="36">
        <v>0.75347222222222221</v>
      </c>
      <c r="D27" s="1">
        <v>5</v>
      </c>
      <c r="E27" s="4">
        <v>8</v>
      </c>
      <c r="F27" s="1">
        <v>1.1092</v>
      </c>
      <c r="G27" s="4">
        <v>2.2122000000000002</v>
      </c>
      <c r="H27" s="1">
        <f t="shared" si="0"/>
        <v>1.1030000000000002</v>
      </c>
      <c r="I27" s="4">
        <f t="shared" si="1"/>
        <v>220.60000000000005</v>
      </c>
      <c r="J27" s="1" t="s">
        <v>70</v>
      </c>
      <c r="K27" s="37">
        <v>13620</v>
      </c>
      <c r="L27" s="20">
        <f>(K27-standards!$E$29)/standards!$E$28</f>
        <v>-7.3444323313846616E-3</v>
      </c>
    </row>
    <row r="28" spans="1:12" x14ac:dyDescent="0.2">
      <c r="A28" s="17" t="s">
        <v>73</v>
      </c>
      <c r="B28" s="44">
        <v>0.77083333333333337</v>
      </c>
      <c r="C28" s="36">
        <v>0.77430555555555547</v>
      </c>
      <c r="D28" s="1">
        <v>5</v>
      </c>
      <c r="E28" s="4">
        <v>8.5</v>
      </c>
      <c r="F28" s="1">
        <v>1.1119000000000001</v>
      </c>
      <c r="G28" s="4">
        <v>2.2149000000000001</v>
      </c>
      <c r="H28" s="1">
        <f t="shared" si="0"/>
        <v>1.103</v>
      </c>
      <c r="I28" s="4">
        <f t="shared" si="1"/>
        <v>220.6</v>
      </c>
      <c r="J28" s="1" t="s">
        <v>70</v>
      </c>
      <c r="K28" s="37">
        <v>15387</v>
      </c>
      <c r="L28" s="20">
        <f>(K28-standards!$E$29)/standards!$E$28</f>
        <v>-7.3390923491702554E-3</v>
      </c>
    </row>
    <row r="29" spans="1:12" x14ac:dyDescent="0.2">
      <c r="A29" s="17" t="s">
        <v>74</v>
      </c>
      <c r="B29" s="44">
        <v>0.79166666666666663</v>
      </c>
      <c r="C29" s="36">
        <v>0.79513888888888884</v>
      </c>
      <c r="D29" s="1">
        <v>5</v>
      </c>
      <c r="E29" s="4">
        <v>9</v>
      </c>
      <c r="F29" s="1">
        <v>1.1089</v>
      </c>
      <c r="G29" s="4">
        <v>2.1638999999999999</v>
      </c>
      <c r="H29" s="1">
        <f t="shared" si="0"/>
        <v>1.0549999999999999</v>
      </c>
      <c r="I29" s="4">
        <f t="shared" si="1"/>
        <v>211</v>
      </c>
      <c r="J29" s="1" t="s">
        <v>70</v>
      </c>
      <c r="K29" s="37">
        <v>15299</v>
      </c>
      <c r="L29" s="20">
        <f>(K29-standards!$E$29)/standards!$E$28</f>
        <v>-7.3393582905595415E-3</v>
      </c>
    </row>
    <row r="30" spans="1:12" ht="16" thickBot="1" x14ac:dyDescent="0.25">
      <c r="A30" s="18" t="s">
        <v>75</v>
      </c>
      <c r="B30" s="45">
        <v>0.83333333333333337</v>
      </c>
      <c r="C30" s="46">
        <v>0.83680555555555547</v>
      </c>
      <c r="D30" s="25">
        <v>5</v>
      </c>
      <c r="E30" s="24">
        <v>10</v>
      </c>
      <c r="F30" s="25">
        <v>1.1134999999999999</v>
      </c>
      <c r="G30" s="24">
        <v>2.2075</v>
      </c>
      <c r="H30" s="25">
        <f t="shared" si="0"/>
        <v>1.0940000000000001</v>
      </c>
      <c r="I30" s="24">
        <f t="shared" si="1"/>
        <v>218.8</v>
      </c>
      <c r="J30" s="25" t="s">
        <v>70</v>
      </c>
      <c r="K30" s="47">
        <v>16944</v>
      </c>
      <c r="L30" s="26">
        <f>(K30-standards!$E$29)/standards!$E$28</f>
        <v>-7.3343869998166453E-3</v>
      </c>
    </row>
    <row r="31" spans="1:12" ht="16" thickBot="1" x14ac:dyDescent="0.25"/>
    <row r="32" spans="1:12" ht="16" thickBot="1" x14ac:dyDescent="0.25">
      <c r="A32" s="27" t="s">
        <v>39</v>
      </c>
    </row>
    <row r="33" spans="1:12" ht="16" thickBot="1" x14ac:dyDescent="0.25">
      <c r="A33" s="29" t="s">
        <v>0</v>
      </c>
      <c r="B33" s="28" t="s">
        <v>2</v>
      </c>
      <c r="C33" s="11" t="s">
        <v>3</v>
      </c>
      <c r="D33" s="11" t="s">
        <v>66</v>
      </c>
      <c r="E33" s="11" t="s">
        <v>67</v>
      </c>
      <c r="F33" s="11" t="s">
        <v>6</v>
      </c>
      <c r="G33" s="11" t="s">
        <v>7</v>
      </c>
      <c r="H33" s="11" t="s">
        <v>65</v>
      </c>
      <c r="I33" s="11" t="s">
        <v>41</v>
      </c>
      <c r="J33" s="11" t="s">
        <v>8</v>
      </c>
      <c r="K33" s="11" t="s">
        <v>68</v>
      </c>
      <c r="L33" s="12" t="s">
        <v>69</v>
      </c>
    </row>
    <row r="34" spans="1:12" x14ac:dyDescent="0.2">
      <c r="A34" s="30" t="s">
        <v>42</v>
      </c>
      <c r="B34" s="48">
        <v>0.41666666666666669</v>
      </c>
      <c r="C34" s="49">
        <v>0.4201388888888889</v>
      </c>
      <c r="D34" s="40">
        <v>5</v>
      </c>
      <c r="E34" s="41">
        <v>0</v>
      </c>
      <c r="F34" s="40">
        <v>1.1160000000000001</v>
      </c>
      <c r="G34" s="41">
        <v>2.1852999999999998</v>
      </c>
      <c r="H34" s="40">
        <f>G34-F34</f>
        <v>1.0692999999999997</v>
      </c>
      <c r="I34" s="41">
        <f>H34*1000/D34</f>
        <v>213.85999999999996</v>
      </c>
      <c r="J34" s="40" t="s">
        <v>70</v>
      </c>
      <c r="K34" s="42">
        <v>189701</v>
      </c>
      <c r="L34" s="43">
        <f>(K34-standards!$E$14)/standards!$E$13</f>
        <v>-6.5778507145364618E-3</v>
      </c>
    </row>
    <row r="35" spans="1:12" x14ac:dyDescent="0.2">
      <c r="A35" s="17" t="s">
        <v>43</v>
      </c>
      <c r="B35" s="50">
        <v>0.45833333333333331</v>
      </c>
      <c r="C35" s="3">
        <v>0.46180555555555558</v>
      </c>
      <c r="D35" s="1">
        <v>5</v>
      </c>
      <c r="E35" s="4">
        <v>1</v>
      </c>
      <c r="F35" s="1">
        <v>1.1093999999999999</v>
      </c>
      <c r="G35" s="4">
        <v>2.0788000000000002</v>
      </c>
      <c r="H35" s="1">
        <f t="shared" ref="H35:H61" si="2">G35-F35</f>
        <v>0.96940000000000026</v>
      </c>
      <c r="I35" s="4">
        <f t="shared" ref="I35:I61" si="3">H35*1000/D35</f>
        <v>193.88000000000005</v>
      </c>
      <c r="J35" s="1" t="s">
        <v>70</v>
      </c>
      <c r="K35" s="37">
        <v>71608</v>
      </c>
      <c r="L35" s="20">
        <f>(K35-standards!$E$14)/standards!$E$13</f>
        <v>-6.8687946563633726E-3</v>
      </c>
    </row>
    <row r="36" spans="1:12" x14ac:dyDescent="0.2">
      <c r="A36" s="17" t="s">
        <v>44</v>
      </c>
      <c r="B36" s="50">
        <v>0.5</v>
      </c>
      <c r="C36" s="3">
        <v>0.50347222222222221</v>
      </c>
      <c r="D36" s="1">
        <v>5</v>
      </c>
      <c r="E36" s="4">
        <v>2</v>
      </c>
      <c r="F36" s="1">
        <v>1.1136999999999999</v>
      </c>
      <c r="G36" s="4">
        <v>2.0238</v>
      </c>
      <c r="H36" s="1">
        <f t="shared" si="2"/>
        <v>0.91010000000000013</v>
      </c>
      <c r="I36" s="4">
        <f t="shared" si="3"/>
        <v>182.02000000000004</v>
      </c>
      <c r="J36" s="1" t="s">
        <v>70</v>
      </c>
      <c r="K36" s="37">
        <v>218174688</v>
      </c>
      <c r="L36" s="20">
        <f>(K36-standards!$E$14)/standards!$E$13</f>
        <v>0.53046847190295976</v>
      </c>
    </row>
    <row r="37" spans="1:12" x14ac:dyDescent="0.2">
      <c r="A37" s="17" t="s">
        <v>45</v>
      </c>
      <c r="B37" s="50">
        <v>0.51041666666666663</v>
      </c>
      <c r="C37" s="3">
        <v>0.51388888888888895</v>
      </c>
      <c r="D37" s="1">
        <v>5</v>
      </c>
      <c r="E37" s="4">
        <v>2.25</v>
      </c>
      <c r="F37" s="1">
        <v>1.1154999999999999</v>
      </c>
      <c r="G37" s="4">
        <v>2.032</v>
      </c>
      <c r="H37" s="1">
        <f t="shared" si="2"/>
        <v>0.91650000000000009</v>
      </c>
      <c r="I37" s="4">
        <f t="shared" si="3"/>
        <v>183.3</v>
      </c>
      <c r="J37" s="1" t="s">
        <v>70</v>
      </c>
      <c r="K37" s="37">
        <v>300462688</v>
      </c>
      <c r="L37" s="20">
        <f>(K37-standards!$E$14)/standards!$E$13</f>
        <v>0.73320017560303397</v>
      </c>
    </row>
    <row r="38" spans="1:12" x14ac:dyDescent="0.2">
      <c r="A38" s="17" t="s">
        <v>46</v>
      </c>
      <c r="B38" s="50">
        <v>0.52083333333333337</v>
      </c>
      <c r="C38" s="3">
        <v>0.52430555555555558</v>
      </c>
      <c r="D38" s="1">
        <v>5</v>
      </c>
      <c r="E38" s="4">
        <v>2.5</v>
      </c>
      <c r="F38" s="1">
        <v>1.1108</v>
      </c>
      <c r="G38" s="4">
        <v>1.9543999999999999</v>
      </c>
      <c r="H38" s="1">
        <f t="shared" si="2"/>
        <v>0.84359999999999991</v>
      </c>
      <c r="I38" s="4">
        <f t="shared" si="3"/>
        <v>168.71999999999997</v>
      </c>
      <c r="J38" s="1">
        <v>8.23</v>
      </c>
      <c r="K38" s="37">
        <v>352099584</v>
      </c>
      <c r="L38" s="20">
        <f>(K38-standards!$E$14)/standards!$E$13</f>
        <v>0.86041721696828222</v>
      </c>
    </row>
    <row r="39" spans="1:12" x14ac:dyDescent="0.2">
      <c r="A39" s="17" t="s">
        <v>47</v>
      </c>
      <c r="B39" s="50">
        <v>0.53125</v>
      </c>
      <c r="C39" s="3">
        <v>0.53472222222222221</v>
      </c>
      <c r="D39" s="1">
        <v>5</v>
      </c>
      <c r="E39" s="4">
        <v>2.75</v>
      </c>
      <c r="F39" s="1">
        <v>1.1089</v>
      </c>
      <c r="G39" s="4">
        <v>2.0996000000000001</v>
      </c>
      <c r="H39" s="1">
        <f t="shared" si="2"/>
        <v>0.99070000000000014</v>
      </c>
      <c r="I39" s="4">
        <f t="shared" si="3"/>
        <v>198.14000000000004</v>
      </c>
      <c r="J39" s="1" t="s">
        <v>70</v>
      </c>
      <c r="K39" s="37">
        <v>393642144</v>
      </c>
      <c r="L39" s="20">
        <f>(K39-standards!$E$14)/standards!$E$13</f>
        <v>0.96276499507520619</v>
      </c>
    </row>
    <row r="40" spans="1:12" x14ac:dyDescent="0.2">
      <c r="A40" s="17" t="s">
        <v>48</v>
      </c>
      <c r="B40" s="50">
        <v>0.54166666666666663</v>
      </c>
      <c r="C40" s="3">
        <v>0.54513888888888895</v>
      </c>
      <c r="D40" s="1">
        <v>5</v>
      </c>
      <c r="E40" s="4">
        <v>3</v>
      </c>
      <c r="F40" s="1">
        <v>1.1105</v>
      </c>
      <c r="G40" s="4">
        <v>1.7942</v>
      </c>
      <c r="H40" s="1">
        <f t="shared" si="2"/>
        <v>0.68369999999999997</v>
      </c>
      <c r="I40" s="4">
        <f t="shared" si="3"/>
        <v>136.73999999999998</v>
      </c>
      <c r="J40" s="1" t="s">
        <v>70</v>
      </c>
      <c r="K40" s="37">
        <v>400074400</v>
      </c>
      <c r="L40" s="20">
        <f>(K40-standards!$E$14)/standards!$E$13</f>
        <v>0.97861204710606153</v>
      </c>
    </row>
    <row r="41" spans="1:12" x14ac:dyDescent="0.2">
      <c r="A41" s="17" t="s">
        <v>49</v>
      </c>
      <c r="B41" s="50">
        <v>0.55208333333333337</v>
      </c>
      <c r="C41" s="3">
        <v>0.55555555555555602</v>
      </c>
      <c r="D41" s="1">
        <v>5</v>
      </c>
      <c r="E41" s="4">
        <v>3.25</v>
      </c>
      <c r="F41" s="1">
        <v>1.1133999999999999</v>
      </c>
      <c r="G41" s="4">
        <v>1.6897</v>
      </c>
      <c r="H41" s="1">
        <f t="shared" si="2"/>
        <v>0.57630000000000003</v>
      </c>
      <c r="I41" s="4">
        <f t="shared" si="3"/>
        <v>115.26000000000002</v>
      </c>
      <c r="J41" s="1" t="s">
        <v>70</v>
      </c>
      <c r="K41" s="37">
        <v>356810368</v>
      </c>
      <c r="L41" s="20">
        <f>(K41-standards!$E$14)/standards!$E$13</f>
        <v>0.87202310441339026</v>
      </c>
    </row>
    <row r="42" spans="1:12" x14ac:dyDescent="0.2">
      <c r="A42" s="17" t="s">
        <v>50</v>
      </c>
      <c r="B42" s="50">
        <v>0.5625</v>
      </c>
      <c r="C42" s="3">
        <v>0.56597222222222299</v>
      </c>
      <c r="D42" s="1">
        <v>5</v>
      </c>
      <c r="E42" s="4">
        <v>3.5</v>
      </c>
      <c r="F42" s="1">
        <v>1.1088</v>
      </c>
      <c r="G42" s="4">
        <v>2.9563000000000001</v>
      </c>
      <c r="H42" s="1">
        <f t="shared" si="2"/>
        <v>1.8475000000000001</v>
      </c>
      <c r="I42" s="4">
        <f t="shared" si="3"/>
        <v>369.50000000000006</v>
      </c>
      <c r="J42" s="1" t="s">
        <v>70</v>
      </c>
      <c r="K42" s="37">
        <v>252149888</v>
      </c>
      <c r="L42" s="20">
        <f>(K42-standards!$E$14)/standards!$E$13</f>
        <v>0.61417265938534793</v>
      </c>
    </row>
    <row r="43" spans="1:12" x14ac:dyDescent="0.2">
      <c r="A43" s="17" t="s">
        <v>51</v>
      </c>
      <c r="B43" s="50">
        <v>0.57291666666666696</v>
      </c>
      <c r="C43" s="3">
        <v>0.57638888888888895</v>
      </c>
      <c r="D43" s="1">
        <v>5</v>
      </c>
      <c r="E43" s="4">
        <v>3.75</v>
      </c>
      <c r="F43" s="1">
        <v>1.1109</v>
      </c>
      <c r="G43" s="4">
        <v>2.0743</v>
      </c>
      <c r="H43" s="1">
        <f t="shared" si="2"/>
        <v>0.96340000000000003</v>
      </c>
      <c r="I43" s="4">
        <f t="shared" si="3"/>
        <v>192.68</v>
      </c>
      <c r="J43" s="1" t="s">
        <v>70</v>
      </c>
      <c r="K43" s="37">
        <v>223809680</v>
      </c>
      <c r="L43" s="20">
        <f>(K43-standards!$E$14)/standards!$E$13</f>
        <v>0.54435131664941472</v>
      </c>
    </row>
    <row r="44" spans="1:12" x14ac:dyDescent="0.2">
      <c r="A44" s="17" t="s">
        <v>52</v>
      </c>
      <c r="B44" s="50">
        <v>0.58333333333333404</v>
      </c>
      <c r="C44" s="3">
        <v>0.58680555555555602</v>
      </c>
      <c r="D44" s="1">
        <v>5</v>
      </c>
      <c r="E44" s="4">
        <v>4</v>
      </c>
      <c r="F44" s="1">
        <v>1.1177999999999999</v>
      </c>
      <c r="G44" s="4">
        <v>2.1663000000000001</v>
      </c>
      <c r="H44" s="1">
        <f t="shared" si="2"/>
        <v>1.0485000000000002</v>
      </c>
      <c r="I44" s="4">
        <f t="shared" si="3"/>
        <v>209.70000000000005</v>
      </c>
      <c r="J44" s="1">
        <v>8.25</v>
      </c>
      <c r="K44" s="37">
        <v>174768192</v>
      </c>
      <c r="L44" s="20">
        <f>(K44-standards!$E$14)/standards!$E$13</f>
        <v>0.42352854280357155</v>
      </c>
    </row>
    <row r="45" spans="1:12" x14ac:dyDescent="0.2">
      <c r="A45" s="17" t="s">
        <v>53</v>
      </c>
      <c r="B45" s="50">
        <v>0.59375</v>
      </c>
      <c r="C45" s="3">
        <v>0.59722222222222299</v>
      </c>
      <c r="D45" s="1">
        <v>5</v>
      </c>
      <c r="E45" s="4">
        <v>4.25</v>
      </c>
      <c r="F45" s="1">
        <v>1.1029</v>
      </c>
      <c r="G45" s="4">
        <v>2.1257999999999999</v>
      </c>
      <c r="H45" s="1">
        <f t="shared" si="2"/>
        <v>1.0228999999999999</v>
      </c>
      <c r="I45" s="4">
        <f t="shared" si="3"/>
        <v>204.57999999999998</v>
      </c>
      <c r="J45" s="1" t="s">
        <v>70</v>
      </c>
      <c r="K45" s="37">
        <v>134584000</v>
      </c>
      <c r="L45" s="20">
        <f>(K45-standards!$E$14)/standards!$E$13</f>
        <v>0.32452735543760214</v>
      </c>
    </row>
    <row r="46" spans="1:12" x14ac:dyDescent="0.2">
      <c r="A46" s="17" t="s">
        <v>54</v>
      </c>
      <c r="B46" s="50">
        <v>0.60416666666666696</v>
      </c>
      <c r="C46" s="3">
        <v>0.60763888888888895</v>
      </c>
      <c r="D46" s="1">
        <v>5</v>
      </c>
      <c r="E46" s="4">
        <v>4.5</v>
      </c>
      <c r="F46" s="1">
        <v>1.111</v>
      </c>
      <c r="G46" s="4">
        <v>2.0798000000000001</v>
      </c>
      <c r="H46" s="1">
        <f t="shared" si="2"/>
        <v>0.96880000000000011</v>
      </c>
      <c r="I46" s="4">
        <f t="shared" si="3"/>
        <v>193.76000000000002</v>
      </c>
      <c r="J46" s="1" t="s">
        <v>70</v>
      </c>
      <c r="K46" s="37">
        <v>106610488</v>
      </c>
      <c r="L46" s="20">
        <f>(K46-standards!$E$14)/standards!$E$13</f>
        <v>0.25560943610265086</v>
      </c>
    </row>
    <row r="47" spans="1:12" x14ac:dyDescent="0.2">
      <c r="A47" s="17" t="s">
        <v>55</v>
      </c>
      <c r="B47" s="50">
        <v>0.61458333333333404</v>
      </c>
      <c r="C47" s="3">
        <v>0.61805555555555602</v>
      </c>
      <c r="D47" s="1">
        <v>5</v>
      </c>
      <c r="E47" s="4">
        <v>4.75</v>
      </c>
      <c r="F47" s="1">
        <v>1.111</v>
      </c>
      <c r="G47" s="4">
        <v>2.1133000000000002</v>
      </c>
      <c r="H47" s="1">
        <f t="shared" si="2"/>
        <v>1.0023000000000002</v>
      </c>
      <c r="I47" s="4">
        <f t="shared" si="3"/>
        <v>200.46000000000004</v>
      </c>
      <c r="J47" s="1" t="s">
        <v>70</v>
      </c>
      <c r="K47" s="37">
        <v>84784728</v>
      </c>
      <c r="L47" s="20">
        <f>(K47-standards!$E$14)/standards!$E$13</f>
        <v>0.2018376405875219</v>
      </c>
    </row>
    <row r="48" spans="1:12" x14ac:dyDescent="0.2">
      <c r="A48" s="17" t="s">
        <v>56</v>
      </c>
      <c r="B48" s="50">
        <v>0.625000000000001</v>
      </c>
      <c r="C48" s="3">
        <v>0.62847222222222299</v>
      </c>
      <c r="D48" s="1">
        <v>5</v>
      </c>
      <c r="E48" s="4">
        <v>5</v>
      </c>
      <c r="F48" s="1">
        <v>1.1088</v>
      </c>
      <c r="G48" s="4">
        <v>2.097</v>
      </c>
      <c r="H48" s="1">
        <f t="shared" si="2"/>
        <v>0.98819999999999997</v>
      </c>
      <c r="I48" s="4">
        <f t="shared" si="3"/>
        <v>197.64</v>
      </c>
      <c r="J48" s="1" t="s">
        <v>70</v>
      </c>
      <c r="K48" s="37">
        <v>69674888</v>
      </c>
      <c r="L48" s="20">
        <f>(K48-standards!$E$14)/standards!$E$13</f>
        <v>0.1646117558189587</v>
      </c>
    </row>
    <row r="49" spans="1:12" x14ac:dyDescent="0.2">
      <c r="A49" s="17" t="s">
        <v>57</v>
      </c>
      <c r="B49" s="50">
        <v>0.63541666666666696</v>
      </c>
      <c r="C49" s="3">
        <v>0.63888888888888995</v>
      </c>
      <c r="D49" s="1">
        <v>5</v>
      </c>
      <c r="E49" s="4">
        <v>5.25</v>
      </c>
      <c r="F49" s="1">
        <v>1.1113</v>
      </c>
      <c r="G49" s="4">
        <v>2.0615000000000001</v>
      </c>
      <c r="H49" s="1">
        <f t="shared" si="2"/>
        <v>0.95020000000000016</v>
      </c>
      <c r="I49" s="4">
        <f t="shared" si="3"/>
        <v>190.04000000000002</v>
      </c>
      <c r="J49" s="1" t="s">
        <v>70</v>
      </c>
      <c r="K49" s="37">
        <v>57350432</v>
      </c>
      <c r="L49" s="20">
        <f>(K49-standards!$E$14)/standards!$E$13</f>
        <v>0.13424817957386095</v>
      </c>
    </row>
    <row r="50" spans="1:12" x14ac:dyDescent="0.2">
      <c r="A50" s="17" t="s">
        <v>58</v>
      </c>
      <c r="B50" s="50">
        <v>0.64583333333333404</v>
      </c>
      <c r="C50" s="3">
        <v>0.64930555555555602</v>
      </c>
      <c r="D50" s="1">
        <v>5</v>
      </c>
      <c r="E50" s="4">
        <v>5.5</v>
      </c>
      <c r="F50" s="1">
        <v>1.1146</v>
      </c>
      <c r="G50" s="4">
        <v>2.0908000000000002</v>
      </c>
      <c r="H50" s="1">
        <f t="shared" si="2"/>
        <v>0.97620000000000018</v>
      </c>
      <c r="I50" s="4">
        <f t="shared" si="3"/>
        <v>195.24000000000004</v>
      </c>
      <c r="J50" s="1">
        <v>8.18</v>
      </c>
      <c r="K50" s="37">
        <v>49473420</v>
      </c>
      <c r="L50" s="20">
        <f>(K50-standards!$E$14)/standards!$E$13</f>
        <v>0.11484170399022874</v>
      </c>
    </row>
    <row r="51" spans="1:12" x14ac:dyDescent="0.2">
      <c r="A51" s="17" t="s">
        <v>59</v>
      </c>
      <c r="B51" s="50">
        <v>0.656250000000001</v>
      </c>
      <c r="C51" s="3">
        <v>0.65972222222222299</v>
      </c>
      <c r="D51" s="1">
        <v>5</v>
      </c>
      <c r="E51" s="4">
        <v>5.75</v>
      </c>
      <c r="F51" s="1">
        <v>1.1063000000000001</v>
      </c>
      <c r="G51" s="4">
        <v>2.0886</v>
      </c>
      <c r="H51" s="1">
        <f t="shared" si="2"/>
        <v>0.98229999999999995</v>
      </c>
      <c r="I51" s="4">
        <f t="shared" si="3"/>
        <v>196.45999999999998</v>
      </c>
      <c r="J51" s="1" t="s">
        <v>70</v>
      </c>
      <c r="K51" s="37">
        <v>41898872</v>
      </c>
      <c r="L51" s="20">
        <f>(K51-standards!$E$14)/standards!$E$13</f>
        <v>9.6180404398575156E-2</v>
      </c>
    </row>
    <row r="52" spans="1:12" x14ac:dyDescent="0.2">
      <c r="A52" s="17" t="s">
        <v>60</v>
      </c>
      <c r="B52" s="50">
        <v>0.66666666666666796</v>
      </c>
      <c r="C52" s="3">
        <v>0.67013888888888995</v>
      </c>
      <c r="D52" s="1">
        <v>5</v>
      </c>
      <c r="E52" s="4">
        <v>6</v>
      </c>
      <c r="F52" s="1">
        <v>1.1097999999999999</v>
      </c>
      <c r="G52" s="4">
        <v>2.1032000000000002</v>
      </c>
      <c r="H52" s="1">
        <f t="shared" si="2"/>
        <v>0.99340000000000028</v>
      </c>
      <c r="I52" s="4">
        <f t="shared" si="3"/>
        <v>198.68000000000006</v>
      </c>
      <c r="J52" s="1" t="s">
        <v>70</v>
      </c>
      <c r="K52" s="37">
        <v>33140230</v>
      </c>
      <c r="L52" s="20">
        <f>(K52-standards!$E$14)/standards!$E$13</f>
        <v>7.4601870289603911E-2</v>
      </c>
    </row>
    <row r="53" spans="1:12" x14ac:dyDescent="0.2">
      <c r="A53" s="17" t="s">
        <v>61</v>
      </c>
      <c r="B53" s="50">
        <v>0.67708333333333504</v>
      </c>
      <c r="C53" s="3">
        <v>0.68055555555555702</v>
      </c>
      <c r="D53" s="1">
        <v>5</v>
      </c>
      <c r="E53" s="4">
        <v>6.25</v>
      </c>
      <c r="F53" s="1">
        <v>1.113</v>
      </c>
      <c r="G53" s="4">
        <v>2.1082999999999998</v>
      </c>
      <c r="H53" s="1">
        <f t="shared" si="2"/>
        <v>0.99529999999999985</v>
      </c>
      <c r="I53" s="4">
        <f t="shared" si="3"/>
        <v>199.05999999999997</v>
      </c>
      <c r="J53" s="1" t="s">
        <v>70</v>
      </c>
      <c r="K53" s="37">
        <v>25893268</v>
      </c>
      <c r="L53" s="20">
        <f>(K53-standards!$E$14)/standards!$E$13</f>
        <v>5.6747639382184877E-2</v>
      </c>
    </row>
    <row r="54" spans="1:12" x14ac:dyDescent="0.2">
      <c r="A54" s="17" t="s">
        <v>62</v>
      </c>
      <c r="B54" s="50">
        <v>0.687500000000001</v>
      </c>
      <c r="C54" s="3">
        <v>0.69097222222222299</v>
      </c>
      <c r="D54" s="1">
        <v>5</v>
      </c>
      <c r="E54" s="4">
        <v>6.5</v>
      </c>
      <c r="F54" s="1">
        <v>1.1132</v>
      </c>
      <c r="G54" s="4">
        <v>2.1312000000000002</v>
      </c>
      <c r="H54" s="1">
        <f t="shared" si="2"/>
        <v>1.0180000000000002</v>
      </c>
      <c r="I54" s="4">
        <f t="shared" si="3"/>
        <v>203.60000000000005</v>
      </c>
      <c r="J54" s="1" t="s">
        <v>70</v>
      </c>
      <c r="K54" s="37">
        <v>19820120</v>
      </c>
      <c r="L54" s="20">
        <f>(K54-standards!$E$14)/standards!$E$13</f>
        <v>4.1785316311230447E-2</v>
      </c>
    </row>
    <row r="55" spans="1:12" x14ac:dyDescent="0.2">
      <c r="A55" s="17" t="s">
        <v>63</v>
      </c>
      <c r="B55" s="50">
        <v>0.69791666666666796</v>
      </c>
      <c r="C55" s="3">
        <v>0.70138888888888995</v>
      </c>
      <c r="D55" s="1">
        <v>5</v>
      </c>
      <c r="E55" s="4">
        <v>6.75</v>
      </c>
      <c r="F55" s="1">
        <v>1.111</v>
      </c>
      <c r="G55" s="4">
        <v>2.1488999999999998</v>
      </c>
      <c r="H55" s="1">
        <f t="shared" si="2"/>
        <v>1.0378999999999998</v>
      </c>
      <c r="I55" s="4">
        <f t="shared" si="3"/>
        <v>207.57999999999998</v>
      </c>
      <c r="J55" s="1" t="s">
        <v>70</v>
      </c>
      <c r="K55" s="37">
        <v>15825645</v>
      </c>
      <c r="L55" s="20">
        <f>(K55-standards!$E$14)/standards!$E$13</f>
        <v>3.1944188538804895E-2</v>
      </c>
    </row>
    <row r="56" spans="1:12" x14ac:dyDescent="0.2">
      <c r="A56" s="17" t="s">
        <v>64</v>
      </c>
      <c r="B56" s="50">
        <v>0.70833333333333504</v>
      </c>
      <c r="C56" s="3">
        <v>0.71180555555555702</v>
      </c>
      <c r="D56" s="1">
        <v>5</v>
      </c>
      <c r="E56" s="4">
        <v>7</v>
      </c>
      <c r="F56" s="1">
        <v>1.1092</v>
      </c>
      <c r="G56" s="4">
        <v>2.0861000000000001</v>
      </c>
      <c r="H56" s="1">
        <f t="shared" si="2"/>
        <v>0.9769000000000001</v>
      </c>
      <c r="I56" s="4">
        <f t="shared" si="3"/>
        <v>195.38000000000002</v>
      </c>
      <c r="J56" s="1">
        <v>8.35</v>
      </c>
      <c r="K56" s="37">
        <v>12803510</v>
      </c>
      <c r="L56" s="20">
        <f>(K56-standards!$E$14)/standards!$E$13</f>
        <v>2.4498600149712634E-2</v>
      </c>
    </row>
    <row r="57" spans="1:12" x14ac:dyDescent="0.2">
      <c r="A57" s="17" t="s">
        <v>71</v>
      </c>
      <c r="B57" s="50">
        <v>0.72916666666666663</v>
      </c>
      <c r="C57" s="3">
        <v>0.73263888888888884</v>
      </c>
      <c r="D57" s="1">
        <v>5</v>
      </c>
      <c r="E57" s="4">
        <v>7.5</v>
      </c>
      <c r="F57" s="1">
        <v>1.1109</v>
      </c>
      <c r="G57" s="4">
        <v>2.0859000000000001</v>
      </c>
      <c r="H57" s="1">
        <f t="shared" si="2"/>
        <v>0.97500000000000009</v>
      </c>
      <c r="I57" s="4">
        <f t="shared" si="3"/>
        <v>195.00000000000003</v>
      </c>
      <c r="J57" s="1" t="s">
        <v>70</v>
      </c>
      <c r="K57" s="37">
        <v>8871821</v>
      </c>
      <c r="L57" s="20">
        <f>(K57-standards!$E$14)/standards!$E$13</f>
        <v>1.4812157297913572E-2</v>
      </c>
    </row>
    <row r="58" spans="1:12" x14ac:dyDescent="0.2">
      <c r="A58" s="17" t="s">
        <v>72</v>
      </c>
      <c r="B58" s="50">
        <v>0.75</v>
      </c>
      <c r="C58" s="3">
        <v>0.75347222222222221</v>
      </c>
      <c r="D58" s="1">
        <v>5</v>
      </c>
      <c r="E58" s="4">
        <v>8</v>
      </c>
      <c r="F58" s="1">
        <v>1.1084000000000001</v>
      </c>
      <c r="G58" s="4">
        <v>2.1175999999999999</v>
      </c>
      <c r="H58" s="1">
        <f t="shared" si="2"/>
        <v>1.0091999999999999</v>
      </c>
      <c r="I58" s="4">
        <f t="shared" si="3"/>
        <v>201.83999999999997</v>
      </c>
      <c r="J58" s="1" t="s">
        <v>70</v>
      </c>
      <c r="K58" s="37">
        <v>6666573</v>
      </c>
      <c r="L58" s="20">
        <f>(K58-standards!$E$14)/standards!$E$13</f>
        <v>9.3791210821690986E-3</v>
      </c>
    </row>
    <row r="59" spans="1:12" x14ac:dyDescent="0.2">
      <c r="A59" s="17" t="s">
        <v>73</v>
      </c>
      <c r="B59" s="50">
        <v>0.77083333333333337</v>
      </c>
      <c r="C59" s="3">
        <v>0.77430555555555547</v>
      </c>
      <c r="D59" s="1">
        <v>5</v>
      </c>
      <c r="E59" s="4">
        <v>8.5</v>
      </c>
      <c r="F59" s="1">
        <v>1.1083000000000001</v>
      </c>
      <c r="G59" s="4">
        <v>2.1429999999999998</v>
      </c>
      <c r="H59" s="1">
        <f t="shared" si="2"/>
        <v>1.0346999999999997</v>
      </c>
      <c r="I59" s="4">
        <f t="shared" si="3"/>
        <v>206.93999999999997</v>
      </c>
      <c r="J59" s="1" t="s">
        <v>70</v>
      </c>
      <c r="K59" s="37">
        <v>5301088</v>
      </c>
      <c r="L59" s="20">
        <f>(K59-standards!$E$14)/standards!$E$13</f>
        <v>6.014996295725196E-3</v>
      </c>
    </row>
    <row r="60" spans="1:12" x14ac:dyDescent="0.2">
      <c r="A60" s="17" t="s">
        <v>74</v>
      </c>
      <c r="B60" s="50">
        <v>0.79166666666666663</v>
      </c>
      <c r="C60" s="3">
        <v>0.79513888888888884</v>
      </c>
      <c r="D60" s="1">
        <v>5</v>
      </c>
      <c r="E60" s="4">
        <v>9</v>
      </c>
      <c r="F60" s="1">
        <v>1.1025</v>
      </c>
      <c r="G60" s="4">
        <v>2.1009000000000002</v>
      </c>
      <c r="H60" s="1">
        <f t="shared" si="2"/>
        <v>0.99840000000000018</v>
      </c>
      <c r="I60" s="4">
        <f t="shared" si="3"/>
        <v>199.68000000000004</v>
      </c>
      <c r="J60" s="1" t="s">
        <v>70</v>
      </c>
      <c r="K60" s="37">
        <v>4422614</v>
      </c>
      <c r="L60" s="20">
        <f>(K60-standards!$E$14)/standards!$E$13</f>
        <v>3.8507131599554724E-3</v>
      </c>
    </row>
    <row r="61" spans="1:12" ht="16" thickBot="1" x14ac:dyDescent="0.25">
      <c r="A61" s="18" t="s">
        <v>75</v>
      </c>
      <c r="B61" s="51">
        <v>0.83333333333333337</v>
      </c>
      <c r="C61" s="22">
        <v>0.83680555555555547</v>
      </c>
      <c r="D61" s="25">
        <v>5</v>
      </c>
      <c r="E61" s="24">
        <v>10</v>
      </c>
      <c r="F61" s="25">
        <v>1.1134999999999999</v>
      </c>
      <c r="G61" s="24">
        <v>2.1059999999999999</v>
      </c>
      <c r="H61" s="25">
        <f t="shared" si="2"/>
        <v>0.99249999999999994</v>
      </c>
      <c r="I61" s="24">
        <f t="shared" si="3"/>
        <v>198.49999999999997</v>
      </c>
      <c r="J61" s="25" t="s">
        <v>70</v>
      </c>
      <c r="K61" s="47">
        <v>3307028</v>
      </c>
      <c r="L61" s="26">
        <f>(K61-standards!$E$14)/standards!$E$13</f>
        <v>1.1022607683072248E-3</v>
      </c>
    </row>
    <row r="62" spans="1:12" ht="16" thickBot="1" x14ac:dyDescent="0.25"/>
    <row r="63" spans="1:12" ht="16" thickBot="1" x14ac:dyDescent="0.25">
      <c r="A63" s="31" t="s">
        <v>40</v>
      </c>
    </row>
    <row r="64" spans="1:12" ht="16" thickBot="1" x14ac:dyDescent="0.25">
      <c r="A64" s="29" t="s">
        <v>0</v>
      </c>
      <c r="B64" s="28" t="s">
        <v>2</v>
      </c>
      <c r="C64" s="11" t="s">
        <v>3</v>
      </c>
      <c r="D64" s="11" t="s">
        <v>66</v>
      </c>
      <c r="E64" s="11" t="s">
        <v>67</v>
      </c>
      <c r="F64" s="11" t="s">
        <v>6</v>
      </c>
      <c r="G64" s="11" t="s">
        <v>7</v>
      </c>
      <c r="H64" s="11" t="s">
        <v>65</v>
      </c>
      <c r="I64" s="11" t="s">
        <v>41</v>
      </c>
      <c r="J64" s="11" t="s">
        <v>8</v>
      </c>
      <c r="K64" s="11" t="s">
        <v>68</v>
      </c>
      <c r="L64" s="12" t="s">
        <v>69</v>
      </c>
    </row>
    <row r="65" spans="1:12" x14ac:dyDescent="0.2">
      <c r="A65" s="30" t="s">
        <v>42</v>
      </c>
      <c r="B65" s="38">
        <v>0.41666666666666669</v>
      </c>
      <c r="C65" s="39">
        <v>0.4201388888888889</v>
      </c>
      <c r="D65" s="40">
        <v>5</v>
      </c>
      <c r="E65" s="41">
        <v>0</v>
      </c>
      <c r="F65" s="40">
        <v>1.111</v>
      </c>
      <c r="G65" s="41">
        <v>2.0670999999999999</v>
      </c>
      <c r="H65" s="40">
        <f>G65-F65</f>
        <v>0.95609999999999995</v>
      </c>
      <c r="I65" s="41">
        <f>H65*1000/D65</f>
        <v>191.21999999999997</v>
      </c>
      <c r="J65" s="40" t="s">
        <v>70</v>
      </c>
      <c r="K65" s="42">
        <v>104739</v>
      </c>
      <c r="L65" s="43">
        <f>(K65-standards!$E$14)/standards!$E$13</f>
        <v>-6.7871703116802211E-3</v>
      </c>
    </row>
    <row r="66" spans="1:12" x14ac:dyDescent="0.2">
      <c r="A66" s="17" t="s">
        <v>43</v>
      </c>
      <c r="B66" s="44">
        <v>0.45833333333333331</v>
      </c>
      <c r="C66" s="36">
        <v>0.46180555555555558</v>
      </c>
      <c r="D66" s="1">
        <v>5</v>
      </c>
      <c r="E66" s="4">
        <v>1</v>
      </c>
      <c r="F66" s="1">
        <v>1.111</v>
      </c>
      <c r="G66" s="4">
        <v>2.1381000000000001</v>
      </c>
      <c r="H66" s="1">
        <f t="shared" ref="H66:H92" si="4">G66-F66</f>
        <v>1.0271000000000001</v>
      </c>
      <c r="I66" s="4">
        <f t="shared" ref="I66:I92" si="5">H66*1000/D66</f>
        <v>205.42000000000002</v>
      </c>
      <c r="J66" s="1" t="s">
        <v>70</v>
      </c>
      <c r="K66" s="37">
        <v>46758</v>
      </c>
      <c r="L66" s="20">
        <f>(K66-standards!$E$14)/standards!$E$13</f>
        <v>-6.9300172263243249E-3</v>
      </c>
    </row>
    <row r="67" spans="1:12" x14ac:dyDescent="0.2">
      <c r="A67" s="17" t="s">
        <v>44</v>
      </c>
      <c r="B67" s="44">
        <v>0.5</v>
      </c>
      <c r="C67" s="36">
        <v>0.50347222222222221</v>
      </c>
      <c r="D67" s="1">
        <v>5</v>
      </c>
      <c r="E67" s="4">
        <v>2</v>
      </c>
      <c r="F67" s="1">
        <v>1.1093</v>
      </c>
      <c r="G67" s="4">
        <v>2.1943999999999999</v>
      </c>
      <c r="H67" s="1">
        <f t="shared" si="4"/>
        <v>1.0851</v>
      </c>
      <c r="I67" s="4">
        <f t="shared" si="5"/>
        <v>217.01999999999998</v>
      </c>
      <c r="J67" s="1" t="s">
        <v>70</v>
      </c>
      <c r="K67" s="37">
        <v>11712816</v>
      </c>
      <c r="L67" s="20">
        <f>(K67-standards!$E$14)/standards!$E$13</f>
        <v>2.181147380279147E-2</v>
      </c>
    </row>
    <row r="68" spans="1:12" x14ac:dyDescent="0.2">
      <c r="A68" s="17" t="s">
        <v>45</v>
      </c>
      <c r="B68" s="44">
        <v>0.51041666666666663</v>
      </c>
      <c r="C68" s="36">
        <v>0.51388888888888895</v>
      </c>
      <c r="D68" s="1">
        <v>5</v>
      </c>
      <c r="E68" s="4">
        <v>2.25</v>
      </c>
      <c r="F68" s="1">
        <v>1.1131</v>
      </c>
      <c r="G68" s="4">
        <v>2.1949999999999998</v>
      </c>
      <c r="H68" s="1">
        <f t="shared" si="4"/>
        <v>1.0818999999999999</v>
      </c>
      <c r="I68" s="4">
        <f t="shared" si="5"/>
        <v>216.37999999999997</v>
      </c>
      <c r="J68" s="1" t="s">
        <v>70</v>
      </c>
      <c r="K68" s="37">
        <v>128775768</v>
      </c>
      <c r="L68" s="20">
        <f>(K68-standards!$E$14)/standards!$E$13</f>
        <v>0.31021770191770509</v>
      </c>
    </row>
    <row r="69" spans="1:12" x14ac:dyDescent="0.2">
      <c r="A69" s="17" t="s">
        <v>46</v>
      </c>
      <c r="B69" s="44">
        <v>0.52083333333333337</v>
      </c>
      <c r="C69" s="36">
        <v>0.52430555555555558</v>
      </c>
      <c r="D69" s="1">
        <v>5</v>
      </c>
      <c r="E69" s="4">
        <v>2.5</v>
      </c>
      <c r="F69" s="1">
        <v>1.1040000000000001</v>
      </c>
      <c r="G69" s="4">
        <v>2.2317999999999998</v>
      </c>
      <c r="H69" s="1">
        <f t="shared" si="4"/>
        <v>1.1277999999999997</v>
      </c>
      <c r="I69" s="4">
        <f t="shared" si="5"/>
        <v>225.55999999999995</v>
      </c>
      <c r="J69" s="1" t="s">
        <v>70</v>
      </c>
      <c r="K69" s="37">
        <v>276629696</v>
      </c>
      <c r="L69" s="20">
        <f>(K69-standards!$E$14)/standards!$E$13</f>
        <v>0.67448319290288039</v>
      </c>
    </row>
    <row r="70" spans="1:12" x14ac:dyDescent="0.2">
      <c r="A70" s="17" t="s">
        <v>47</v>
      </c>
      <c r="B70" s="44">
        <v>0.53125</v>
      </c>
      <c r="C70" s="36">
        <v>0.53472222222222221</v>
      </c>
      <c r="D70" s="1">
        <v>5</v>
      </c>
      <c r="E70" s="4">
        <v>2.75</v>
      </c>
      <c r="F70" s="1">
        <v>1.1063000000000001</v>
      </c>
      <c r="G70" s="4">
        <v>2.1779000000000002</v>
      </c>
      <c r="H70" s="1">
        <f t="shared" si="4"/>
        <v>1.0716000000000001</v>
      </c>
      <c r="I70" s="4">
        <f t="shared" si="5"/>
        <v>214.32000000000002</v>
      </c>
      <c r="J70" s="1">
        <v>8.23</v>
      </c>
      <c r="K70" s="37">
        <v>393953344</v>
      </c>
      <c r="L70" s="20">
        <f>(K70-standards!$E$14)/standards!$E$13</f>
        <v>0.96353169381854009</v>
      </c>
    </row>
    <row r="71" spans="1:12" x14ac:dyDescent="0.2">
      <c r="A71" s="17" t="s">
        <v>48</v>
      </c>
      <c r="B71" s="44">
        <v>0.54166666666666663</v>
      </c>
      <c r="C71" s="36">
        <v>0.54513888888888895</v>
      </c>
      <c r="D71" s="1">
        <v>5</v>
      </c>
      <c r="E71" s="4">
        <v>3</v>
      </c>
      <c r="F71" s="1">
        <v>1.1094999999999999</v>
      </c>
      <c r="G71" s="4">
        <v>2.2284000000000002</v>
      </c>
      <c r="H71" s="1">
        <f t="shared" si="4"/>
        <v>1.1189000000000002</v>
      </c>
      <c r="I71" s="4">
        <f t="shared" si="5"/>
        <v>223.78000000000006</v>
      </c>
      <c r="J71" s="1" t="s">
        <v>70</v>
      </c>
      <c r="K71" s="37">
        <v>419810272</v>
      </c>
      <c r="L71" s="20">
        <f>(K71-standards!$E$14)/standards!$E$13</f>
        <v>1.0272350170964197</v>
      </c>
    </row>
    <row r="72" spans="1:12" x14ac:dyDescent="0.2">
      <c r="A72" s="17" t="s">
        <v>49</v>
      </c>
      <c r="B72" s="44">
        <v>0.55208333333333337</v>
      </c>
      <c r="C72" s="36">
        <v>0.55555555555555602</v>
      </c>
      <c r="D72" s="1">
        <v>5</v>
      </c>
      <c r="E72" s="4">
        <v>3.25</v>
      </c>
      <c r="F72" s="1">
        <v>1.1152</v>
      </c>
      <c r="G72" s="4">
        <v>2.2056</v>
      </c>
      <c r="H72" s="1">
        <f t="shared" si="4"/>
        <v>1.0904</v>
      </c>
      <c r="I72" s="4">
        <f t="shared" si="5"/>
        <v>218.08</v>
      </c>
      <c r="J72" s="1" t="s">
        <v>70</v>
      </c>
      <c r="K72" s="37">
        <v>372322144</v>
      </c>
      <c r="L72" s="20">
        <f>(K72-standards!$E$14)/standards!$E$13</f>
        <v>0.91023923283908925</v>
      </c>
    </row>
    <row r="73" spans="1:12" x14ac:dyDescent="0.2">
      <c r="A73" s="17" t="s">
        <v>50</v>
      </c>
      <c r="B73" s="44">
        <v>0.5625</v>
      </c>
      <c r="C73" s="36">
        <v>0.56597222222222299</v>
      </c>
      <c r="D73" s="1">
        <v>5</v>
      </c>
      <c r="E73" s="4">
        <v>3.5</v>
      </c>
      <c r="F73" s="1">
        <v>1.1145</v>
      </c>
      <c r="G73" s="4">
        <v>2.2010999999999998</v>
      </c>
      <c r="H73" s="1">
        <f t="shared" si="4"/>
        <v>1.0865999999999998</v>
      </c>
      <c r="I73" s="4">
        <f t="shared" si="5"/>
        <v>217.31999999999994</v>
      </c>
      <c r="J73" s="1" t="s">
        <v>70</v>
      </c>
      <c r="K73" s="37">
        <v>312230368</v>
      </c>
      <c r="L73" s="20">
        <f>(K73-standards!$E$14)/standards!$E$13</f>
        <v>0.7621920312198589</v>
      </c>
    </row>
    <row r="74" spans="1:12" x14ac:dyDescent="0.2">
      <c r="A74" s="17" t="s">
        <v>51</v>
      </c>
      <c r="B74" s="44">
        <v>0.57291666666666696</v>
      </c>
      <c r="C74" s="36">
        <v>0.57638888888888895</v>
      </c>
      <c r="D74" s="1">
        <v>5</v>
      </c>
      <c r="E74" s="4">
        <v>3.75</v>
      </c>
      <c r="F74" s="1">
        <v>1.1166</v>
      </c>
      <c r="G74" s="4">
        <v>2.2027000000000001</v>
      </c>
      <c r="H74" s="1">
        <f t="shared" si="4"/>
        <v>1.0861000000000001</v>
      </c>
      <c r="I74" s="4">
        <f t="shared" si="5"/>
        <v>217.22000000000003</v>
      </c>
      <c r="J74" s="1" t="s">
        <v>70</v>
      </c>
      <c r="K74" s="37">
        <v>250214896</v>
      </c>
      <c r="L74" s="20">
        <f>(K74-standards!$E$14)/standards!$E$13</f>
        <v>0.60940544879806902</v>
      </c>
    </row>
    <row r="75" spans="1:12" x14ac:dyDescent="0.2">
      <c r="A75" s="17" t="s">
        <v>52</v>
      </c>
      <c r="B75" s="44">
        <v>0.58333333333333404</v>
      </c>
      <c r="C75" s="36">
        <v>0.58680555555555602</v>
      </c>
      <c r="D75" s="1">
        <v>5</v>
      </c>
      <c r="E75" s="4">
        <v>4</v>
      </c>
      <c r="F75" s="1">
        <v>1.1117999999999999</v>
      </c>
      <c r="G75" s="4">
        <v>2.2339000000000002</v>
      </c>
      <c r="H75" s="1">
        <f t="shared" si="4"/>
        <v>1.1221000000000003</v>
      </c>
      <c r="I75" s="4">
        <f t="shared" si="5"/>
        <v>224.42000000000007</v>
      </c>
      <c r="J75" s="1" t="s">
        <v>70</v>
      </c>
      <c r="K75" s="37">
        <v>198591184</v>
      </c>
      <c r="L75" s="20">
        <f>(K75-standards!$E$14)/standards!$E$13</f>
        <v>0.4822208886546463</v>
      </c>
    </row>
    <row r="76" spans="1:12" x14ac:dyDescent="0.2">
      <c r="A76" s="17" t="s">
        <v>53</v>
      </c>
      <c r="B76" s="44">
        <v>0.59375</v>
      </c>
      <c r="C76" s="36">
        <v>0.59722222222222299</v>
      </c>
      <c r="D76" s="1">
        <v>5</v>
      </c>
      <c r="E76" s="4">
        <v>4.25</v>
      </c>
      <c r="F76" s="1">
        <v>1.1054999999999999</v>
      </c>
      <c r="G76" s="4">
        <v>2.2279</v>
      </c>
      <c r="H76" s="1">
        <f t="shared" si="4"/>
        <v>1.1224000000000001</v>
      </c>
      <c r="I76" s="4">
        <f t="shared" si="5"/>
        <v>224.48000000000002</v>
      </c>
      <c r="J76" s="1">
        <v>8.17</v>
      </c>
      <c r="K76" s="37">
        <v>151202928</v>
      </c>
      <c r="L76" s="20">
        <f>(K76-standards!$E$14)/standards!$E$13</f>
        <v>0.36547115753643628</v>
      </c>
    </row>
    <row r="77" spans="1:12" x14ac:dyDescent="0.2">
      <c r="A77" s="17" t="s">
        <v>54</v>
      </c>
      <c r="B77" s="44">
        <v>0.60416666666666696</v>
      </c>
      <c r="C77" s="36">
        <v>0.60763888888888895</v>
      </c>
      <c r="D77" s="1">
        <v>5</v>
      </c>
      <c r="E77" s="4">
        <v>4.5</v>
      </c>
      <c r="F77" s="1">
        <v>1.1128</v>
      </c>
      <c r="G77" s="4">
        <v>2.1800000000000002</v>
      </c>
      <c r="H77" s="1">
        <f t="shared" si="4"/>
        <v>1.0672000000000001</v>
      </c>
      <c r="I77" s="4">
        <f t="shared" si="5"/>
        <v>213.44</v>
      </c>
      <c r="J77" s="1" t="s">
        <v>70</v>
      </c>
      <c r="K77" s="37">
        <v>115618760</v>
      </c>
      <c r="L77" s="20">
        <f>(K77-standards!$E$14)/standards!$E$13</f>
        <v>0.27780297987517755</v>
      </c>
    </row>
    <row r="78" spans="1:12" x14ac:dyDescent="0.2">
      <c r="A78" s="17" t="s">
        <v>55</v>
      </c>
      <c r="B78" s="44">
        <v>0.61458333333333404</v>
      </c>
      <c r="C78" s="36">
        <v>0.61805555555555602</v>
      </c>
      <c r="D78" s="1">
        <v>5</v>
      </c>
      <c r="E78" s="4">
        <v>4.75</v>
      </c>
      <c r="F78" s="1">
        <v>1.1135999999999999</v>
      </c>
      <c r="G78" s="4">
        <v>2.17</v>
      </c>
      <c r="H78" s="1">
        <f t="shared" si="4"/>
        <v>1.0564</v>
      </c>
      <c r="I78" s="4">
        <f t="shared" si="5"/>
        <v>211.28000000000003</v>
      </c>
      <c r="J78" s="1" t="s">
        <v>70</v>
      </c>
      <c r="K78" s="37">
        <v>89108952</v>
      </c>
      <c r="L78" s="20">
        <f>(K78-standards!$E$14)/standards!$E$13</f>
        <v>0.21249116599463777</v>
      </c>
    </row>
    <row r="79" spans="1:12" x14ac:dyDescent="0.2">
      <c r="A79" s="17" t="s">
        <v>56</v>
      </c>
      <c r="B79" s="44">
        <v>0.625000000000001</v>
      </c>
      <c r="C79" s="36">
        <v>0.62847222222222299</v>
      </c>
      <c r="D79" s="1">
        <v>5</v>
      </c>
      <c r="E79" s="4">
        <v>5</v>
      </c>
      <c r="F79" s="1">
        <v>1.1055999999999999</v>
      </c>
      <c r="G79" s="4">
        <v>2.1722000000000001</v>
      </c>
      <c r="H79" s="1">
        <f t="shared" si="4"/>
        <v>1.0666000000000002</v>
      </c>
      <c r="I79" s="4">
        <f t="shared" si="5"/>
        <v>213.32000000000002</v>
      </c>
      <c r="J79" s="1" t="s">
        <v>70</v>
      </c>
      <c r="K79" s="37">
        <v>69916912</v>
      </c>
      <c r="L79" s="20">
        <f>(K79-standards!$E$14)/standards!$E$13</f>
        <v>0.16520802669510476</v>
      </c>
    </row>
    <row r="80" spans="1:12" x14ac:dyDescent="0.2">
      <c r="A80" s="17" t="s">
        <v>57</v>
      </c>
      <c r="B80" s="44">
        <v>0.63541666666666696</v>
      </c>
      <c r="C80" s="36">
        <v>0.63888888888888995</v>
      </c>
      <c r="D80" s="1">
        <v>5</v>
      </c>
      <c r="E80" s="4">
        <v>5.25</v>
      </c>
      <c r="F80" s="1">
        <v>1.1114999999999999</v>
      </c>
      <c r="G80" s="4">
        <v>2.1991999999999998</v>
      </c>
      <c r="H80" s="1">
        <f t="shared" si="4"/>
        <v>1.0876999999999999</v>
      </c>
      <c r="I80" s="4">
        <f t="shared" si="5"/>
        <v>217.53999999999996</v>
      </c>
      <c r="J80" s="1" t="s">
        <v>70</v>
      </c>
      <c r="K80" s="37">
        <v>54682984</v>
      </c>
      <c r="L80" s="20">
        <f>(K80-standards!$E$14)/standards!$E$13</f>
        <v>0.12767642819369185</v>
      </c>
    </row>
    <row r="81" spans="1:12" x14ac:dyDescent="0.2">
      <c r="A81" s="17" t="s">
        <v>58</v>
      </c>
      <c r="B81" s="44">
        <v>0.64583333333333404</v>
      </c>
      <c r="C81" s="36">
        <v>0.64930555555555602</v>
      </c>
      <c r="D81" s="1">
        <v>5</v>
      </c>
      <c r="E81" s="4">
        <v>5.5</v>
      </c>
      <c r="F81" s="1">
        <v>1.1032999999999999</v>
      </c>
      <c r="G81" s="4">
        <v>2.2052999999999998</v>
      </c>
      <c r="H81" s="1">
        <f t="shared" si="4"/>
        <v>1.1019999999999999</v>
      </c>
      <c r="I81" s="4">
        <f t="shared" si="5"/>
        <v>220.39999999999995</v>
      </c>
      <c r="J81" s="1" t="s">
        <v>70</v>
      </c>
      <c r="K81" s="37">
        <v>43050000</v>
      </c>
      <c r="L81" s="20">
        <f>(K81-standards!$E$14)/standards!$E$13</f>
        <v>9.9016421079219458E-2</v>
      </c>
    </row>
    <row r="82" spans="1:12" x14ac:dyDescent="0.2">
      <c r="A82" s="17" t="s">
        <v>59</v>
      </c>
      <c r="B82" s="44">
        <v>0.656250000000001</v>
      </c>
      <c r="C82" s="36">
        <v>0.65972222222222299</v>
      </c>
      <c r="D82" s="1">
        <v>5</v>
      </c>
      <c r="E82" s="4">
        <v>5.75</v>
      </c>
      <c r="F82" s="1">
        <v>1.1093</v>
      </c>
      <c r="G82" s="4">
        <v>2.1568000000000001</v>
      </c>
      <c r="H82" s="1">
        <f t="shared" si="4"/>
        <v>1.0475000000000001</v>
      </c>
      <c r="I82" s="4">
        <f t="shared" si="5"/>
        <v>209.5</v>
      </c>
      <c r="J82" s="1">
        <v>8.34</v>
      </c>
      <c r="K82" s="37">
        <v>34618560</v>
      </c>
      <c r="L82" s="20">
        <f>(K82-standards!$E$14)/standards!$E$13</f>
        <v>7.8244009599478137E-2</v>
      </c>
    </row>
    <row r="83" spans="1:12" x14ac:dyDescent="0.2">
      <c r="A83" s="17" t="s">
        <v>60</v>
      </c>
      <c r="B83" s="44">
        <v>0.66666666666666796</v>
      </c>
      <c r="C83" s="36">
        <v>0.67013888888888995</v>
      </c>
      <c r="D83" s="1">
        <v>5</v>
      </c>
      <c r="E83" s="4">
        <v>6</v>
      </c>
      <c r="F83" s="1">
        <v>1.1168</v>
      </c>
      <c r="G83" s="4">
        <v>2.2326000000000001</v>
      </c>
      <c r="H83" s="1">
        <f t="shared" si="4"/>
        <v>1.1158000000000001</v>
      </c>
      <c r="I83" s="4">
        <f t="shared" si="5"/>
        <v>223.16000000000003</v>
      </c>
      <c r="J83" s="1" t="s">
        <v>70</v>
      </c>
      <c r="K83" s="37">
        <v>28988082</v>
      </c>
      <c r="L83" s="20">
        <f>(K83-standards!$E$14)/standards!$E$13</f>
        <v>6.4372285926697345E-2</v>
      </c>
    </row>
    <row r="84" spans="1:12" x14ac:dyDescent="0.2">
      <c r="A84" s="17" t="s">
        <v>61</v>
      </c>
      <c r="B84" s="44">
        <v>0.67708333333333504</v>
      </c>
      <c r="C84" s="36">
        <v>0.68055555555555702</v>
      </c>
      <c r="D84" s="1">
        <v>5</v>
      </c>
      <c r="E84" s="4">
        <v>6.25</v>
      </c>
      <c r="F84" s="1">
        <v>1.1144000000000001</v>
      </c>
      <c r="G84" s="4">
        <v>2.2406999999999999</v>
      </c>
      <c r="H84" s="1">
        <f t="shared" si="4"/>
        <v>1.1262999999999999</v>
      </c>
      <c r="I84" s="4">
        <f t="shared" si="5"/>
        <v>225.26</v>
      </c>
      <c r="J84" s="1" t="s">
        <v>70</v>
      </c>
      <c r="K84" s="37">
        <v>23928978</v>
      </c>
      <c r="L84" s="20">
        <f>(K84-standards!$E$14)/standards!$E$13</f>
        <v>5.1908247754474654E-2</v>
      </c>
    </row>
    <row r="85" spans="1:12" x14ac:dyDescent="0.2">
      <c r="A85" s="17" t="s">
        <v>62</v>
      </c>
      <c r="B85" s="44">
        <v>0.687500000000001</v>
      </c>
      <c r="C85" s="36">
        <v>0.69097222222222299</v>
      </c>
      <c r="D85" s="1">
        <v>5</v>
      </c>
      <c r="E85" s="4">
        <v>6.5</v>
      </c>
      <c r="F85" s="1">
        <v>1.1120000000000001</v>
      </c>
      <c r="G85" s="4">
        <v>2.2223999999999999</v>
      </c>
      <c r="H85" s="1">
        <f t="shared" si="4"/>
        <v>1.1103999999999998</v>
      </c>
      <c r="I85" s="4">
        <f t="shared" si="5"/>
        <v>222.07999999999998</v>
      </c>
      <c r="J85" s="1" t="s">
        <v>70</v>
      </c>
      <c r="K85" s="37">
        <v>20411374</v>
      </c>
      <c r="L85" s="20">
        <f>(K85-standards!$E$14)/standards!$E$13</f>
        <v>4.3241979867757324E-2</v>
      </c>
    </row>
    <row r="86" spans="1:12" x14ac:dyDescent="0.2">
      <c r="A86" s="17" t="s">
        <v>63</v>
      </c>
      <c r="B86" s="44">
        <v>0.69791666666666796</v>
      </c>
      <c r="C86" s="36">
        <v>0.70138888888888995</v>
      </c>
      <c r="D86" s="1">
        <v>5</v>
      </c>
      <c r="E86" s="4">
        <v>6.75</v>
      </c>
      <c r="F86" s="1">
        <v>1.1092</v>
      </c>
      <c r="G86" s="4">
        <v>2.1707999999999998</v>
      </c>
      <c r="H86" s="1">
        <f t="shared" si="4"/>
        <v>1.0615999999999999</v>
      </c>
      <c r="I86" s="4">
        <f t="shared" si="5"/>
        <v>212.32</v>
      </c>
      <c r="J86" s="1" t="s">
        <v>70</v>
      </c>
      <c r="K86" s="37">
        <v>17479114</v>
      </c>
      <c r="L86" s="20">
        <f>(K86-standards!$E$14)/standards!$E$13</f>
        <v>3.6017815159761268E-2</v>
      </c>
    </row>
    <row r="87" spans="1:12" x14ac:dyDescent="0.2">
      <c r="A87" s="17" t="s">
        <v>64</v>
      </c>
      <c r="B87" s="44">
        <v>0.70833333333333504</v>
      </c>
      <c r="C87" s="36">
        <v>0.71180555555555702</v>
      </c>
      <c r="D87" s="1">
        <v>5</v>
      </c>
      <c r="E87" s="4">
        <v>7</v>
      </c>
      <c r="F87" s="1">
        <v>1.1088</v>
      </c>
      <c r="G87" s="4">
        <v>2.1916000000000002</v>
      </c>
      <c r="H87" s="1">
        <f t="shared" si="4"/>
        <v>1.0828000000000002</v>
      </c>
      <c r="I87" s="4">
        <f t="shared" si="5"/>
        <v>216.56000000000003</v>
      </c>
      <c r="J87" s="1">
        <v>8.3699999999999992</v>
      </c>
      <c r="K87" s="37">
        <v>15439917</v>
      </c>
      <c r="L87" s="20">
        <f>(K87-standards!$E$14)/standards!$E$13</f>
        <v>3.099387628665607E-2</v>
      </c>
    </row>
    <row r="88" spans="1:12" x14ac:dyDescent="0.2">
      <c r="A88" s="17" t="s">
        <v>71</v>
      </c>
      <c r="B88" s="44">
        <v>0.72916666666666663</v>
      </c>
      <c r="C88" s="36">
        <v>0.73263888888888884</v>
      </c>
      <c r="D88" s="1">
        <v>5</v>
      </c>
      <c r="E88" s="4">
        <v>7.5</v>
      </c>
      <c r="F88" s="1">
        <v>1.1089</v>
      </c>
      <c r="G88" s="4">
        <v>2.2059000000000002</v>
      </c>
      <c r="H88" s="1">
        <f t="shared" si="4"/>
        <v>1.0970000000000002</v>
      </c>
      <c r="I88" s="4">
        <f t="shared" si="5"/>
        <v>219.40000000000003</v>
      </c>
      <c r="J88" s="1" t="s">
        <v>70</v>
      </c>
      <c r="K88" s="37">
        <v>12258474</v>
      </c>
      <c r="L88" s="20">
        <f>(K88-standards!$E$14)/standards!$E$13</f>
        <v>2.3155803182258402E-2</v>
      </c>
    </row>
    <row r="89" spans="1:12" x14ac:dyDescent="0.2">
      <c r="A89" s="17" t="s">
        <v>72</v>
      </c>
      <c r="B89" s="44">
        <v>0.75</v>
      </c>
      <c r="C89" s="36">
        <v>0.75347222222222221</v>
      </c>
      <c r="D89" s="1">
        <v>5</v>
      </c>
      <c r="E89" s="4">
        <v>8</v>
      </c>
      <c r="F89" s="1">
        <v>1.1041000000000001</v>
      </c>
      <c r="G89" s="4">
        <v>2.2178</v>
      </c>
      <c r="H89" s="1">
        <f t="shared" si="4"/>
        <v>1.1136999999999999</v>
      </c>
      <c r="I89" s="4">
        <f t="shared" si="5"/>
        <v>222.73999999999995</v>
      </c>
      <c r="J89" s="1" t="s">
        <v>70</v>
      </c>
      <c r="K89" s="37">
        <v>10283657</v>
      </c>
      <c r="L89" s="20">
        <f>(K89-standards!$E$14)/standards!$E$13</f>
        <v>1.829047634352287E-2</v>
      </c>
    </row>
    <row r="90" spans="1:12" x14ac:dyDescent="0.2">
      <c r="A90" s="17" t="s">
        <v>73</v>
      </c>
      <c r="B90" s="44">
        <v>0.77083333333333337</v>
      </c>
      <c r="C90" s="36">
        <v>0.77430555555555547</v>
      </c>
      <c r="D90" s="1">
        <v>5</v>
      </c>
      <c r="E90" s="4">
        <v>8.5</v>
      </c>
      <c r="F90" s="1">
        <v>1.1094999999999999</v>
      </c>
      <c r="G90" s="4">
        <v>2.2218</v>
      </c>
      <c r="H90" s="1">
        <f t="shared" si="4"/>
        <v>1.1123000000000001</v>
      </c>
      <c r="I90" s="4">
        <f t="shared" si="5"/>
        <v>222.45999999999998</v>
      </c>
      <c r="J90" s="1" t="s">
        <v>70</v>
      </c>
      <c r="K90" s="37">
        <v>9441732</v>
      </c>
      <c r="L90" s="20">
        <f>(K90-standards!$E$14)/standards!$E$13</f>
        <v>1.621623842745145E-2</v>
      </c>
    </row>
    <row r="91" spans="1:12" x14ac:dyDescent="0.2">
      <c r="A91" s="17" t="s">
        <v>74</v>
      </c>
      <c r="B91" s="44">
        <v>0.79166666666666663</v>
      </c>
      <c r="C91" s="36">
        <v>0.79513888888888884</v>
      </c>
      <c r="D91" s="1">
        <v>5</v>
      </c>
      <c r="E91" s="4">
        <v>9</v>
      </c>
      <c r="F91" s="1">
        <v>1.1133999999999999</v>
      </c>
      <c r="G91" s="4">
        <v>2.1492</v>
      </c>
      <c r="H91" s="1">
        <f t="shared" si="4"/>
        <v>1.0358000000000001</v>
      </c>
      <c r="I91" s="4">
        <f t="shared" si="5"/>
        <v>207.16</v>
      </c>
      <c r="J91" s="1" t="s">
        <v>70</v>
      </c>
      <c r="K91" s="37">
        <v>8806708</v>
      </c>
      <c r="L91" s="20">
        <f>(K91-standards!$E$14)/standards!$E$13</f>
        <v>1.465173938250643E-2</v>
      </c>
    </row>
    <row r="92" spans="1:12" ht="16" thickBot="1" x14ac:dyDescent="0.25">
      <c r="A92" s="18" t="s">
        <v>75</v>
      </c>
      <c r="B92" s="45">
        <v>0.83333333333333337</v>
      </c>
      <c r="C92" s="46">
        <v>0.83680555555555547</v>
      </c>
      <c r="D92" s="25">
        <v>5</v>
      </c>
      <c r="E92" s="24">
        <v>10</v>
      </c>
      <c r="F92" s="25">
        <v>1.1099000000000001</v>
      </c>
      <c r="G92" s="24">
        <v>2.1698</v>
      </c>
      <c r="H92" s="25">
        <f t="shared" si="4"/>
        <v>1.0598999999999998</v>
      </c>
      <c r="I92" s="24">
        <f t="shared" si="5"/>
        <v>211.97999999999996</v>
      </c>
      <c r="J92" s="25" t="s">
        <v>70</v>
      </c>
      <c r="K92" s="47">
        <v>8426598</v>
      </c>
      <c r="L92" s="26">
        <f>(K92-standards!$E$14)/standards!$E$13</f>
        <v>1.3715268112170109E-2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C743-2830-4A7C-8319-9A2113D0B93B}">
  <dimension ref="A1:E82"/>
  <sheetViews>
    <sheetView workbookViewId="0">
      <selection activeCell="O32" sqref="O32"/>
    </sheetView>
  </sheetViews>
  <sheetFormatPr baseColWidth="10" defaultRowHeight="15" x14ac:dyDescent="0.2"/>
  <cols>
    <col min="1" max="1" width="14.83203125" customWidth="1"/>
    <col min="2" max="4" width="16.5" customWidth="1"/>
  </cols>
  <sheetData>
    <row r="1" spans="1:5" x14ac:dyDescent="0.2">
      <c r="A1" s="35" t="s">
        <v>88</v>
      </c>
      <c r="B1" s="35"/>
      <c r="C1" s="35"/>
      <c r="D1" s="35"/>
    </row>
    <row r="2" spans="1:5" x14ac:dyDescent="0.2">
      <c r="A2" s="1" t="s">
        <v>76</v>
      </c>
      <c r="B2" s="1" t="s">
        <v>77</v>
      </c>
      <c r="C2" s="1" t="s">
        <v>78</v>
      </c>
      <c r="D2" s="1" t="s">
        <v>79</v>
      </c>
    </row>
    <row r="3" spans="1:5" x14ac:dyDescent="0.2">
      <c r="A3" s="1" t="s">
        <v>80</v>
      </c>
      <c r="B3" s="1" t="s">
        <v>68</v>
      </c>
      <c r="C3" s="1" t="s">
        <v>68</v>
      </c>
      <c r="D3" s="1" t="s">
        <v>68</v>
      </c>
    </row>
    <row r="4" spans="1:5" x14ac:dyDescent="0.2">
      <c r="A4" s="1">
        <v>1</v>
      </c>
      <c r="B4" s="37">
        <v>401673728</v>
      </c>
      <c r="C4" s="37">
        <v>408003104</v>
      </c>
      <c r="D4" s="37">
        <v>403220064</v>
      </c>
    </row>
    <row r="5" spans="1:5" x14ac:dyDescent="0.2">
      <c r="A5" s="1">
        <v>0.5</v>
      </c>
      <c r="B5" s="37">
        <v>211499856</v>
      </c>
      <c r="C5" s="37">
        <v>214918144</v>
      </c>
      <c r="D5" s="37">
        <v>217289056</v>
      </c>
    </row>
    <row r="6" spans="1:5" x14ac:dyDescent="0.2">
      <c r="A6" s="1">
        <v>0.1</v>
      </c>
      <c r="B6" s="37">
        <v>43914000</v>
      </c>
      <c r="C6" s="37">
        <v>44999088</v>
      </c>
      <c r="D6" s="37">
        <v>44978376</v>
      </c>
    </row>
    <row r="7" spans="1:5" x14ac:dyDescent="0.2">
      <c r="A7" s="1">
        <v>0.05</v>
      </c>
      <c r="B7" s="37">
        <v>22529132</v>
      </c>
      <c r="C7" s="37">
        <v>22997212</v>
      </c>
      <c r="D7" s="37">
        <v>22780470</v>
      </c>
    </row>
    <row r="8" spans="1:5" x14ac:dyDescent="0.2">
      <c r="A8" s="1">
        <v>0.01</v>
      </c>
      <c r="B8" s="37">
        <v>4596472</v>
      </c>
      <c r="C8" s="37">
        <v>4640029</v>
      </c>
      <c r="D8" s="37">
        <v>4675526</v>
      </c>
    </row>
    <row r="9" spans="1:5" x14ac:dyDescent="0.2">
      <c r="A9" s="1">
        <v>0</v>
      </c>
      <c r="B9" s="37">
        <v>39991</v>
      </c>
      <c r="C9" s="37">
        <v>40897</v>
      </c>
      <c r="D9" s="37">
        <v>40484</v>
      </c>
    </row>
    <row r="10" spans="1:5" x14ac:dyDescent="0.2">
      <c r="B10" s="34"/>
      <c r="C10" s="34"/>
      <c r="E10" s="1" t="s">
        <v>82</v>
      </c>
    </row>
    <row r="11" spans="1:5" x14ac:dyDescent="0.2">
      <c r="A11" s="1" t="s">
        <v>83</v>
      </c>
      <c r="B11" s="4" t="s">
        <v>84</v>
      </c>
      <c r="C11" s="4" t="s">
        <v>84</v>
      </c>
      <c r="D11" s="4" t="s">
        <v>84</v>
      </c>
      <c r="E11" s="4" t="s">
        <v>70</v>
      </c>
    </row>
    <row r="12" spans="1:5" x14ac:dyDescent="0.2">
      <c r="A12" s="1" t="s">
        <v>85</v>
      </c>
      <c r="B12" s="4">
        <v>0.99939999999999996</v>
      </c>
      <c r="C12" s="4">
        <v>0.99939999999999996</v>
      </c>
      <c r="D12" s="4">
        <v>0.99870000000000003</v>
      </c>
      <c r="E12" s="4" t="s">
        <v>70</v>
      </c>
    </row>
    <row r="13" spans="1:5" x14ac:dyDescent="0.2">
      <c r="A13" s="1" t="s">
        <v>86</v>
      </c>
      <c r="B13" s="4">
        <f>SLOPE(B4:B9,$A4:$A9)</f>
        <v>402917964.06224072</v>
      </c>
      <c r="C13" s="4">
        <f t="shared" ref="C13:D13" si="0">SLOPE(C4:C9,$A4:$A9)</f>
        <v>409181868.73443985</v>
      </c>
      <c r="D13" s="4">
        <f t="shared" si="0"/>
        <v>405588350.62240666</v>
      </c>
      <c r="E13" s="4">
        <f>AVERAGE(B13:D13)</f>
        <v>405896061.1396957</v>
      </c>
    </row>
    <row r="14" spans="1:5" x14ac:dyDescent="0.2">
      <c r="A14" s="1" t="s">
        <v>87</v>
      </c>
      <c r="B14" s="4">
        <f>INTERCEPT(B4:B9,$A4:$A9)</f>
        <v>2568226.4427800626</v>
      </c>
      <c r="C14" s="4">
        <f t="shared" ref="C14:D14" si="1">INTERCEPT(C4:C9,$A4:$A9)</f>
        <v>2726095.3168049753</v>
      </c>
      <c r="D14" s="4">
        <f t="shared" si="1"/>
        <v>3284552.3278008103</v>
      </c>
      <c r="E14" s="4">
        <f>AVERAGE(B14:D14)</f>
        <v>2859624.6957952827</v>
      </c>
    </row>
    <row r="16" spans="1:5" x14ac:dyDescent="0.2">
      <c r="A16" s="35" t="s">
        <v>89</v>
      </c>
      <c r="B16" s="35"/>
      <c r="C16" s="35"/>
      <c r="D16" s="35"/>
    </row>
    <row r="17" spans="1:5" x14ac:dyDescent="0.2">
      <c r="A17" s="1" t="s">
        <v>76</v>
      </c>
      <c r="B17" s="1" t="s">
        <v>77</v>
      </c>
      <c r="C17" s="1" t="s">
        <v>78</v>
      </c>
      <c r="D17" s="1" t="s">
        <v>79</v>
      </c>
    </row>
    <row r="18" spans="1:5" x14ac:dyDescent="0.2">
      <c r="A18" s="1" t="s">
        <v>80</v>
      </c>
      <c r="B18" s="1" t="s">
        <v>68</v>
      </c>
      <c r="C18" s="1" t="s">
        <v>68</v>
      </c>
      <c r="D18" s="1" t="s">
        <v>68</v>
      </c>
    </row>
    <row r="19" spans="1:5" x14ac:dyDescent="0.2">
      <c r="A19" s="1">
        <v>1</v>
      </c>
      <c r="B19" s="37">
        <v>327195680</v>
      </c>
      <c r="C19" s="37">
        <v>332573536</v>
      </c>
      <c r="D19" s="37">
        <v>329801344</v>
      </c>
    </row>
    <row r="20" spans="1:5" x14ac:dyDescent="0.2">
      <c r="A20" s="1">
        <v>0.5</v>
      </c>
      <c r="B20" s="37">
        <v>171622944</v>
      </c>
      <c r="C20" s="37">
        <v>177041376</v>
      </c>
      <c r="D20" s="37">
        <v>175294352</v>
      </c>
    </row>
    <row r="21" spans="1:5" x14ac:dyDescent="0.2">
      <c r="A21" s="1">
        <v>0.1</v>
      </c>
      <c r="B21" s="37">
        <v>36245624</v>
      </c>
      <c r="C21" s="37">
        <v>37163928</v>
      </c>
      <c r="D21" s="37">
        <v>37397400</v>
      </c>
    </row>
    <row r="22" spans="1:5" x14ac:dyDescent="0.2">
      <c r="A22" s="1">
        <v>0.05</v>
      </c>
      <c r="B22" s="37">
        <v>18584634</v>
      </c>
      <c r="C22" s="37">
        <v>18670870</v>
      </c>
      <c r="D22" s="37">
        <v>18942116</v>
      </c>
    </row>
    <row r="23" spans="1:5" x14ac:dyDescent="0.2">
      <c r="A23" s="1">
        <v>0.01</v>
      </c>
      <c r="B23" s="37">
        <v>3788410</v>
      </c>
      <c r="C23" s="37">
        <v>3705887</v>
      </c>
      <c r="D23" s="37">
        <v>3810809</v>
      </c>
    </row>
    <row r="24" spans="1:5" x14ac:dyDescent="0.2">
      <c r="A24" s="1">
        <v>0</v>
      </c>
      <c r="B24" s="37">
        <v>11071</v>
      </c>
      <c r="C24" s="37">
        <v>10889</v>
      </c>
      <c r="D24" s="37">
        <v>11088</v>
      </c>
    </row>
    <row r="25" spans="1:5" x14ac:dyDescent="0.2">
      <c r="B25" s="34"/>
      <c r="C25" s="34"/>
      <c r="E25" s="1" t="s">
        <v>82</v>
      </c>
    </row>
    <row r="26" spans="1:5" x14ac:dyDescent="0.2">
      <c r="A26" s="1" t="s">
        <v>83</v>
      </c>
      <c r="B26" s="4" t="s">
        <v>90</v>
      </c>
      <c r="C26" s="4" t="s">
        <v>90</v>
      </c>
      <c r="D26" s="4" t="s">
        <v>91</v>
      </c>
      <c r="E26" s="4" t="s">
        <v>70</v>
      </c>
    </row>
    <row r="27" spans="1:5" x14ac:dyDescent="0.2">
      <c r="A27" s="1" t="s">
        <v>85</v>
      </c>
      <c r="B27" s="4">
        <v>0.99939999999999996</v>
      </c>
      <c r="C27" s="4">
        <v>0.99909999999999999</v>
      </c>
      <c r="D27" s="4">
        <v>0.99909999999999999</v>
      </c>
      <c r="E27" s="4" t="s">
        <v>70</v>
      </c>
    </row>
    <row r="28" spans="1:5" x14ac:dyDescent="0.2">
      <c r="A28" s="1" t="s">
        <v>86</v>
      </c>
      <c r="B28" s="4">
        <f>SLOPE(B19:B24,$A19:$A24)</f>
        <v>327848277.72199172</v>
      </c>
      <c r="C28" s="4">
        <f t="shared" ref="C28:D28" si="2">SLOPE(C19:C24,$A19:$A24)</f>
        <v>333998122.04564315</v>
      </c>
      <c r="D28" s="4">
        <f t="shared" si="2"/>
        <v>330853535.76763487</v>
      </c>
      <c r="E28" s="4">
        <f>AVERAGE(B28:D28)</f>
        <v>330899978.5117566</v>
      </c>
    </row>
    <row r="29" spans="1:5" x14ac:dyDescent="0.2">
      <c r="A29" s="1" t="s">
        <v>87</v>
      </c>
      <c r="B29" s="4">
        <f>INTERCEPT(B19:B24,$A19:$A24)</f>
        <v>2203370.3302489519</v>
      </c>
      <c r="C29" s="4">
        <f t="shared" ref="C29:D29" si="3">INTERCEPT(C19:C24,$A19:$A24)</f>
        <v>2454933.9007053971</v>
      </c>
      <c r="D29" s="4">
        <f t="shared" si="3"/>
        <v>2673373.2709543556</v>
      </c>
      <c r="E29" s="4">
        <f>AVERAGE(B29:D29)</f>
        <v>2443892.5006362349</v>
      </c>
    </row>
    <row r="31" spans="1:5" x14ac:dyDescent="0.2">
      <c r="A31" s="35" t="s">
        <v>94</v>
      </c>
      <c r="B31" s="35"/>
      <c r="C31" s="35"/>
    </row>
    <row r="32" spans="1:5" x14ac:dyDescent="0.2">
      <c r="A32" s="1" t="s">
        <v>76</v>
      </c>
      <c r="B32" s="1" t="s">
        <v>77</v>
      </c>
      <c r="C32" s="1" t="s">
        <v>78</v>
      </c>
    </row>
    <row r="33" spans="1:4" x14ac:dyDescent="0.2">
      <c r="A33" s="1" t="s">
        <v>95</v>
      </c>
      <c r="B33" s="1" t="s">
        <v>81</v>
      </c>
      <c r="C33" s="1" t="s">
        <v>81</v>
      </c>
    </row>
    <row r="34" spans="1:4" x14ac:dyDescent="0.2">
      <c r="A34" s="1">
        <v>100</v>
      </c>
      <c r="B34" s="37">
        <v>1.4410000000000001</v>
      </c>
      <c r="C34" s="37">
        <v>1.44</v>
      </c>
    </row>
    <row r="35" spans="1:4" x14ac:dyDescent="0.2">
      <c r="A35" s="1">
        <v>50</v>
      </c>
      <c r="B35" s="37">
        <v>0.81499999999999995</v>
      </c>
      <c r="C35" s="37">
        <v>0.81699999999999995</v>
      </c>
    </row>
    <row r="36" spans="1:4" x14ac:dyDescent="0.2">
      <c r="A36" s="1">
        <v>40</v>
      </c>
      <c r="B36" s="37">
        <v>0.68400000000000005</v>
      </c>
      <c r="C36" s="37">
        <v>0.69199999999999995</v>
      </c>
    </row>
    <row r="37" spans="1:4" x14ac:dyDescent="0.2">
      <c r="A37" s="1">
        <v>30</v>
      </c>
      <c r="B37" s="37">
        <v>0.54900000000000004</v>
      </c>
      <c r="C37" s="37">
        <v>0.54600000000000004</v>
      </c>
    </row>
    <row r="38" spans="1:4" x14ac:dyDescent="0.2">
      <c r="A38" s="1">
        <v>20</v>
      </c>
      <c r="B38" s="37">
        <v>0.39700000000000002</v>
      </c>
      <c r="C38" s="37">
        <v>0.39200000000000002</v>
      </c>
    </row>
    <row r="39" spans="1:4" x14ac:dyDescent="0.2">
      <c r="A39" s="1">
        <v>10</v>
      </c>
      <c r="B39" s="37">
        <v>0.23899999999999999</v>
      </c>
      <c r="C39" s="37">
        <v>0.24099999999999999</v>
      </c>
    </row>
    <row r="40" spans="1:4" x14ac:dyDescent="0.2">
      <c r="A40" s="1">
        <v>5</v>
      </c>
      <c r="B40" s="37">
        <v>0.157</v>
      </c>
      <c r="C40" s="37">
        <v>0.16600000000000001</v>
      </c>
    </row>
    <row r="41" spans="1:4" x14ac:dyDescent="0.2">
      <c r="A41" s="1">
        <v>1</v>
      </c>
      <c r="B41" s="37">
        <v>9.8000000000000004E-2</v>
      </c>
      <c r="C41" s="37">
        <v>0.10299999999999999</v>
      </c>
    </row>
    <row r="42" spans="1:4" x14ac:dyDescent="0.2">
      <c r="A42" s="1">
        <v>0</v>
      </c>
      <c r="B42" s="37">
        <v>8.3000000000000004E-2</v>
      </c>
      <c r="C42" s="37">
        <v>8.3000000000000004E-2</v>
      </c>
    </row>
    <row r="43" spans="1:4" x14ac:dyDescent="0.2">
      <c r="B43" s="34"/>
      <c r="C43" s="34"/>
      <c r="D43" s="1" t="s">
        <v>82</v>
      </c>
    </row>
    <row r="44" spans="1:4" x14ac:dyDescent="0.2">
      <c r="A44" s="1" t="s">
        <v>83</v>
      </c>
      <c r="B44" s="4" t="s">
        <v>96</v>
      </c>
      <c r="C44" s="4" t="s">
        <v>97</v>
      </c>
      <c r="D44" s="4" t="s">
        <v>70</v>
      </c>
    </row>
    <row r="45" spans="1:4" x14ac:dyDescent="0.2">
      <c r="A45" s="1" t="s">
        <v>85</v>
      </c>
      <c r="B45" s="4">
        <v>0.99660000000000004</v>
      </c>
      <c r="C45" s="4">
        <v>0.99660000000000004</v>
      </c>
      <c r="D45" s="4" t="s">
        <v>70</v>
      </c>
    </row>
    <row r="46" spans="1:4" x14ac:dyDescent="0.2">
      <c r="A46" s="1" t="s">
        <v>86</v>
      </c>
      <c r="B46" s="4">
        <f>SLOPE(B34:B42,A34:A42)</f>
        <v>1.3699951481171998E-2</v>
      </c>
      <c r="C46" s="4">
        <f>SLOPE(C34:C42,A34:A42)</f>
        <v>1.366555702310035E-2</v>
      </c>
      <c r="D46" s="4">
        <f>AVERAGE(B46:C46)</f>
        <v>1.3682754252136175E-2</v>
      </c>
    </row>
    <row r="47" spans="1:4" x14ac:dyDescent="0.2">
      <c r="A47" s="1" t="s">
        <v>87</v>
      </c>
      <c r="B47" s="4">
        <f>INTERCEPT(B34:B42,A34:A42)</f>
        <v>0.10620138009110763</v>
      </c>
      <c r="C47" s="4">
        <f>INTERCEPT(C34:C42,A34:A42)</f>
        <v>0.10906860023181236</v>
      </c>
      <c r="D47" s="4">
        <f>AVERAGE(B47:C47)</f>
        <v>0.10763499016146</v>
      </c>
    </row>
    <row r="49" spans="1:4" x14ac:dyDescent="0.2">
      <c r="A49" s="35" t="s">
        <v>100</v>
      </c>
      <c r="B49" s="35"/>
      <c r="C49" s="35"/>
    </row>
    <row r="50" spans="1:4" x14ac:dyDescent="0.2">
      <c r="A50" s="1" t="s">
        <v>76</v>
      </c>
      <c r="B50" s="1" t="s">
        <v>77</v>
      </c>
      <c r="C50" s="1" t="s">
        <v>78</v>
      </c>
    </row>
    <row r="51" spans="1:4" x14ac:dyDescent="0.2">
      <c r="A51" s="1" t="s">
        <v>92</v>
      </c>
      <c r="B51" s="1" t="s">
        <v>81</v>
      </c>
      <c r="C51" s="1" t="s">
        <v>81</v>
      </c>
    </row>
    <row r="52" spans="1:4" x14ac:dyDescent="0.2">
      <c r="A52" s="1">
        <v>100</v>
      </c>
      <c r="B52" s="37">
        <v>0.79100000000000004</v>
      </c>
      <c r="C52" s="37">
        <v>0.78900000000000003</v>
      </c>
    </row>
    <row r="53" spans="1:4" x14ac:dyDescent="0.2">
      <c r="A53" s="1">
        <v>50</v>
      </c>
      <c r="B53" s="37">
        <v>0.77300000000000002</v>
      </c>
      <c r="C53" s="37">
        <v>0.76600000000000001</v>
      </c>
    </row>
    <row r="54" spans="1:4" x14ac:dyDescent="0.2">
      <c r="A54" s="1">
        <v>40</v>
      </c>
      <c r="B54" s="37">
        <v>0.73899999999999999</v>
      </c>
      <c r="C54" s="37">
        <v>0.73699999999999999</v>
      </c>
    </row>
    <row r="55" spans="1:4" x14ac:dyDescent="0.2">
      <c r="A55" s="1">
        <v>30</v>
      </c>
      <c r="B55" s="37">
        <v>0.628</v>
      </c>
      <c r="C55" s="37">
        <v>0.623</v>
      </c>
    </row>
    <row r="56" spans="1:4" x14ac:dyDescent="0.2">
      <c r="A56" s="1">
        <v>20</v>
      </c>
      <c r="B56" s="37">
        <v>0.502</v>
      </c>
      <c r="C56" s="37">
        <v>0.48899999999999999</v>
      </c>
    </row>
    <row r="57" spans="1:4" x14ac:dyDescent="0.2">
      <c r="A57" s="1">
        <v>10</v>
      </c>
      <c r="B57" s="37">
        <v>0.34200000000000003</v>
      </c>
      <c r="C57" s="37">
        <v>0.33200000000000002</v>
      </c>
    </row>
    <row r="58" spans="1:4" x14ac:dyDescent="0.2">
      <c r="A58" s="1">
        <v>5</v>
      </c>
      <c r="B58" s="37">
        <v>0.27400000000000002</v>
      </c>
      <c r="C58" s="37">
        <v>0.26800000000000002</v>
      </c>
    </row>
    <row r="59" spans="1:4" x14ac:dyDescent="0.2">
      <c r="A59" s="1">
        <v>1</v>
      </c>
      <c r="B59" s="37">
        <v>0.22800000000000001</v>
      </c>
      <c r="C59" s="37">
        <v>0.221</v>
      </c>
    </row>
    <row r="60" spans="1:4" x14ac:dyDescent="0.2">
      <c r="A60" s="1">
        <v>0</v>
      </c>
      <c r="B60" s="37">
        <v>0.20499999999999999</v>
      </c>
      <c r="C60" s="37">
        <v>0.192</v>
      </c>
    </row>
    <row r="61" spans="1:4" x14ac:dyDescent="0.2">
      <c r="A61" s="35" t="s">
        <v>101</v>
      </c>
      <c r="B61" s="34"/>
      <c r="C61" s="34"/>
      <c r="D61" s="1" t="s">
        <v>82</v>
      </c>
    </row>
    <row r="62" spans="1:4" x14ac:dyDescent="0.2">
      <c r="A62" s="1" t="s">
        <v>83</v>
      </c>
      <c r="B62" s="4">
        <v>0.997</v>
      </c>
      <c r="C62" s="4">
        <v>0.99770000000000003</v>
      </c>
      <c r="D62" s="4" t="s">
        <v>70</v>
      </c>
    </row>
    <row r="63" spans="1:4" x14ac:dyDescent="0.2">
      <c r="A63" s="1" t="s">
        <v>85</v>
      </c>
      <c r="B63" s="4" t="s">
        <v>98</v>
      </c>
      <c r="C63" s="4" t="s">
        <v>99</v>
      </c>
      <c r="D63" s="4" t="s">
        <v>70</v>
      </c>
    </row>
    <row r="64" spans="1:4" x14ac:dyDescent="0.2">
      <c r="A64" s="1" t="s">
        <v>86</v>
      </c>
      <c r="B64" s="4">
        <f>SLOPE(B54:B60,A54:A60)</f>
        <v>1.3563040418258595E-2</v>
      </c>
      <c r="C64" s="4">
        <f>SLOPE(C54:C60,A54:A60)</f>
        <v>1.3718580333802535E-2</v>
      </c>
      <c r="D64" s="4">
        <f>AVERAGE(B64:C64)</f>
        <v>1.3640810376030564E-2</v>
      </c>
    </row>
    <row r="65" spans="1:4" x14ac:dyDescent="0.2">
      <c r="A65" s="1" t="s">
        <v>87</v>
      </c>
      <c r="B65" s="4">
        <f>INTERCEPT(B54:B60,A54:A60)</f>
        <v>0.21147395938065558</v>
      </c>
      <c r="C65" s="4">
        <f>INTERCEPT(C54:C60,A54:A60)</f>
        <v>0.20111864065956161</v>
      </c>
      <c r="D65" s="4">
        <f>AVERAGE(B65:C65)</f>
        <v>0.2062963000201086</v>
      </c>
    </row>
    <row r="67" spans="1:4" x14ac:dyDescent="0.2">
      <c r="A67" s="35" t="s">
        <v>106</v>
      </c>
      <c r="B67" s="35"/>
    </row>
    <row r="68" spans="1:4" x14ac:dyDescent="0.2">
      <c r="A68" s="1" t="s">
        <v>76</v>
      </c>
      <c r="B68" s="1" t="s">
        <v>77</v>
      </c>
    </row>
    <row r="69" spans="1:4" x14ac:dyDescent="0.2">
      <c r="A69" s="1" t="s">
        <v>92</v>
      </c>
      <c r="B69" s="1" t="s">
        <v>81</v>
      </c>
    </row>
    <row r="70" spans="1:4" x14ac:dyDescent="0.2">
      <c r="A70" s="1">
        <v>40</v>
      </c>
      <c r="B70" s="37">
        <v>0.71199999999999997</v>
      </c>
    </row>
    <row r="71" spans="1:4" x14ac:dyDescent="0.2">
      <c r="A71" s="1">
        <v>20</v>
      </c>
      <c r="B71" s="37">
        <v>0.45700000000000002</v>
      </c>
    </row>
    <row r="72" spans="1:4" x14ac:dyDescent="0.2">
      <c r="A72" s="1">
        <v>10</v>
      </c>
      <c r="B72" s="37">
        <v>0.32800000000000001</v>
      </c>
    </row>
    <row r="73" spans="1:4" x14ac:dyDescent="0.2">
      <c r="A73" s="1">
        <v>5</v>
      </c>
      <c r="B73" s="37">
        <v>0.255</v>
      </c>
    </row>
    <row r="74" spans="1:4" x14ac:dyDescent="0.2">
      <c r="A74" s="1">
        <v>0</v>
      </c>
      <c r="B74" s="37">
        <v>0.192</v>
      </c>
    </row>
    <row r="75" spans="1:4" x14ac:dyDescent="0.2">
      <c r="B75" s="34"/>
    </row>
    <row r="76" spans="1:4" x14ac:dyDescent="0.2">
      <c r="A76" s="1" t="s">
        <v>83</v>
      </c>
      <c r="B76" s="4" t="s">
        <v>102</v>
      </c>
    </row>
    <row r="77" spans="1:4" x14ac:dyDescent="0.2">
      <c r="A77" s="1" t="s">
        <v>85</v>
      </c>
      <c r="B77" s="4">
        <v>0.99970000000000003</v>
      </c>
    </row>
    <row r="78" spans="1:4" x14ac:dyDescent="0.2">
      <c r="A78" s="1" t="s">
        <v>87</v>
      </c>
      <c r="B78" s="4">
        <f>INTERCEPT(B70:B74,A70:A74)</f>
        <v>0.19357500000000005</v>
      </c>
    </row>
    <row r="79" spans="1:4" x14ac:dyDescent="0.2">
      <c r="A79" s="1" t="s">
        <v>86</v>
      </c>
      <c r="B79" s="4">
        <f>SLOPE(B70:B74,A70:A74)</f>
        <v>1.3014999999999999E-2</v>
      </c>
    </row>
    <row r="81" spans="1:2" x14ac:dyDescent="0.2">
      <c r="A81" s="1" t="s">
        <v>103</v>
      </c>
      <c r="B81" s="1" t="s">
        <v>104</v>
      </c>
    </row>
    <row r="82" spans="1:2" x14ac:dyDescent="0.2">
      <c r="A82" s="1" t="s">
        <v>105</v>
      </c>
      <c r="B82" s="4">
        <f>1600/40</f>
        <v>40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2B71-018F-46AF-87E7-A851B7C27B9A}">
  <dimension ref="A1:D65"/>
  <sheetViews>
    <sheetView tabSelected="1" topLeftCell="A18" workbookViewId="0">
      <selection activeCell="B23" sqref="B23:D41"/>
    </sheetView>
  </sheetViews>
  <sheetFormatPr baseColWidth="10" defaultRowHeight="15" x14ac:dyDescent="0.2"/>
  <sheetData>
    <row r="1" spans="1:4" ht="16" thickBot="1" x14ac:dyDescent="0.25">
      <c r="A1" s="5" t="s">
        <v>38</v>
      </c>
    </row>
    <row r="2" spans="1:4" ht="16" thickBot="1" x14ac:dyDescent="0.25">
      <c r="A2" s="29" t="s">
        <v>0</v>
      </c>
      <c r="B2" s="28" t="s">
        <v>5</v>
      </c>
      <c r="C2" s="52" t="s">
        <v>92</v>
      </c>
      <c r="D2" s="53" t="s">
        <v>93</v>
      </c>
    </row>
    <row r="3" spans="1:4" x14ac:dyDescent="0.2">
      <c r="A3" s="30" t="s">
        <v>42</v>
      </c>
      <c r="B3" s="54">
        <v>0</v>
      </c>
      <c r="C3" s="41">
        <v>1.8021146414770288</v>
      </c>
      <c r="D3" s="43">
        <v>-1.9124087591240877</v>
      </c>
    </row>
    <row r="4" spans="1:4" x14ac:dyDescent="0.2">
      <c r="A4" s="17" t="s">
        <v>43</v>
      </c>
      <c r="B4" s="55">
        <v>13</v>
      </c>
      <c r="C4" s="4">
        <v>443.003457548982</v>
      </c>
      <c r="D4" s="20">
        <v>-2.2043795620437958</v>
      </c>
    </row>
    <row r="5" spans="1:4" x14ac:dyDescent="0.2">
      <c r="A5" s="17" t="s">
        <v>44</v>
      </c>
      <c r="B5" s="55">
        <v>21</v>
      </c>
      <c r="C5" s="4">
        <v>1008.3588167499</v>
      </c>
      <c r="D5" s="20">
        <v>-2.058394160583942</v>
      </c>
    </row>
    <row r="6" spans="1:4" x14ac:dyDescent="0.2">
      <c r="A6" s="17" t="s">
        <v>46</v>
      </c>
      <c r="B6" s="55">
        <v>37</v>
      </c>
      <c r="C6" s="4">
        <v>1085.4122166730697</v>
      </c>
      <c r="D6" s="20">
        <v>-2.277372262773723</v>
      </c>
    </row>
    <row r="7" spans="1:4" x14ac:dyDescent="0.2">
      <c r="A7" s="17" t="s">
        <v>48</v>
      </c>
      <c r="B7" s="55">
        <v>53</v>
      </c>
      <c r="C7" s="4">
        <v>1103.7794852093739</v>
      </c>
      <c r="D7" s="20">
        <v>-2.2043795620437958</v>
      </c>
    </row>
    <row r="8" spans="1:4" x14ac:dyDescent="0.2">
      <c r="A8" s="17" t="s">
        <v>49</v>
      </c>
      <c r="B8" s="55">
        <v>61</v>
      </c>
      <c r="C8" s="4">
        <v>1051.1671148674607</v>
      </c>
      <c r="D8" s="20">
        <v>-1.8394160583941606</v>
      </c>
    </row>
    <row r="9" spans="1:4" x14ac:dyDescent="0.2">
      <c r="A9" s="17" t="s">
        <v>50</v>
      </c>
      <c r="B9" s="55">
        <v>69</v>
      </c>
      <c r="C9" s="4">
        <v>1085.0472531694199</v>
      </c>
      <c r="D9" s="20">
        <v>-1.9124087591240877</v>
      </c>
    </row>
    <row r="10" spans="1:4" x14ac:dyDescent="0.2">
      <c r="A10" s="17" t="s">
        <v>51</v>
      </c>
      <c r="B10" s="55">
        <v>77</v>
      </c>
      <c r="C10" s="4">
        <v>1063.82558586247</v>
      </c>
      <c r="D10" s="20">
        <v>-2.2043795620437958</v>
      </c>
    </row>
    <row r="11" spans="1:4" x14ac:dyDescent="0.2">
      <c r="A11" s="17" t="s">
        <v>52</v>
      </c>
      <c r="B11" s="55">
        <v>85</v>
      </c>
      <c r="C11" s="4">
        <v>1116.2919708029199</v>
      </c>
      <c r="D11" s="20">
        <v>-2.4233576642335772</v>
      </c>
    </row>
    <row r="12" spans="1:4" x14ac:dyDescent="0.2">
      <c r="A12" s="17" t="s">
        <v>53</v>
      </c>
      <c r="B12" s="55">
        <v>93</v>
      </c>
      <c r="C12" s="4">
        <v>1097.7057241644259</v>
      </c>
      <c r="D12" s="20">
        <v>-2.277372262773723</v>
      </c>
    </row>
    <row r="13" spans="1:4" x14ac:dyDescent="0.2">
      <c r="A13" s="17" t="s">
        <v>54</v>
      </c>
      <c r="B13" s="55">
        <v>101</v>
      </c>
      <c r="C13" s="4">
        <v>1066.7529773338456</v>
      </c>
      <c r="D13" s="20">
        <v>-2.058394160583942</v>
      </c>
    </row>
    <row r="14" spans="1:4" x14ac:dyDescent="0.2">
      <c r="A14" s="17" t="s">
        <v>56</v>
      </c>
      <c r="B14" s="55">
        <v>117</v>
      </c>
      <c r="C14" s="4">
        <v>1075.68113714944</v>
      </c>
      <c r="D14" s="20">
        <v>-1.7664233576642334</v>
      </c>
    </row>
    <row r="15" spans="1:4" x14ac:dyDescent="0.2">
      <c r="A15" s="17" t="s">
        <v>57</v>
      </c>
      <c r="B15" s="55">
        <v>125</v>
      </c>
      <c r="C15" s="4">
        <v>1107.0718401843999</v>
      </c>
      <c r="D15" s="20">
        <v>-2.4233576642335772</v>
      </c>
    </row>
    <row r="16" spans="1:4" x14ac:dyDescent="0.2">
      <c r="A16" s="17" t="s">
        <v>58</v>
      </c>
      <c r="B16" s="55">
        <v>133</v>
      </c>
      <c r="C16" s="4">
        <v>1100.706108336535</v>
      </c>
      <c r="D16" s="20">
        <v>-2.2043795620437958</v>
      </c>
    </row>
    <row r="17" spans="1:4" x14ac:dyDescent="0.2">
      <c r="A17" s="17" t="s">
        <v>59</v>
      </c>
      <c r="B17" s="55">
        <v>141</v>
      </c>
      <c r="C17" s="4">
        <v>1097.8517095658858</v>
      </c>
      <c r="D17" s="20">
        <v>-2.4233576642335772</v>
      </c>
    </row>
    <row r="18" spans="1:4" x14ac:dyDescent="0.2">
      <c r="A18" s="17" t="s">
        <v>61</v>
      </c>
      <c r="B18" s="55">
        <v>157</v>
      </c>
      <c r="C18" s="4">
        <v>1075.681137149443</v>
      </c>
      <c r="D18" s="20">
        <v>-1.7664233576642334</v>
      </c>
    </row>
    <row r="19" spans="1:4" x14ac:dyDescent="0.2">
      <c r="A19" s="17" t="s">
        <v>62</v>
      </c>
      <c r="B19" s="55">
        <v>165</v>
      </c>
      <c r="C19" s="4">
        <v>1069.2424126008455</v>
      </c>
      <c r="D19" s="20">
        <v>-1.4744525547445262</v>
      </c>
    </row>
    <row r="20" spans="1:4" ht="16" thickBot="1" x14ac:dyDescent="0.25">
      <c r="A20" s="18" t="s">
        <v>64</v>
      </c>
      <c r="B20" s="56">
        <v>181.5</v>
      </c>
      <c r="C20" s="24">
        <v>998.48175182481748</v>
      </c>
      <c r="D20" s="26">
        <v>-1.401459854014599</v>
      </c>
    </row>
    <row r="21" spans="1:4" ht="16" thickBot="1" x14ac:dyDescent="0.25"/>
    <row r="22" spans="1:4" ht="16" thickBot="1" x14ac:dyDescent="0.25">
      <c r="A22" s="27" t="s">
        <v>39</v>
      </c>
    </row>
    <row r="23" spans="1:4" ht="16" thickBot="1" x14ac:dyDescent="0.25">
      <c r="A23" s="29" t="s">
        <v>0</v>
      </c>
      <c r="B23" s="28" t="s">
        <v>5</v>
      </c>
      <c r="C23" s="52" t="s">
        <v>92</v>
      </c>
      <c r="D23" s="53" t="s">
        <v>93</v>
      </c>
    </row>
    <row r="24" spans="1:4" x14ac:dyDescent="0.2">
      <c r="A24" s="30" t="s">
        <v>42</v>
      </c>
      <c r="B24" s="54">
        <v>0</v>
      </c>
      <c r="C24" s="41">
        <v>-2.0944074710176039</v>
      </c>
      <c r="D24" s="43">
        <v>-1.8394160583941606</v>
      </c>
    </row>
    <row r="25" spans="1:4" x14ac:dyDescent="0.2">
      <c r="A25" s="17" t="s">
        <v>43</v>
      </c>
      <c r="B25" s="55">
        <v>13</v>
      </c>
      <c r="C25" s="4">
        <v>640.47560507107198</v>
      </c>
      <c r="D25" s="20">
        <v>15.459854014598539</v>
      </c>
    </row>
    <row r="26" spans="1:4" x14ac:dyDescent="0.2">
      <c r="A26" s="17" t="s">
        <v>44</v>
      </c>
      <c r="B26" s="55">
        <v>21</v>
      </c>
      <c r="C26" s="4">
        <v>919.46139070303502</v>
      </c>
      <c r="D26" s="20">
        <v>31.518248175182482</v>
      </c>
    </row>
    <row r="27" spans="1:4" x14ac:dyDescent="0.2">
      <c r="A27" s="17" t="s">
        <v>46</v>
      </c>
      <c r="B27" s="55">
        <v>37</v>
      </c>
      <c r="C27" s="4">
        <v>1105.1625048021517</v>
      </c>
      <c r="D27" s="20">
        <v>24.072992700729927</v>
      </c>
    </row>
    <row r="28" spans="1:4" x14ac:dyDescent="0.2">
      <c r="A28" s="17" t="s">
        <v>48</v>
      </c>
      <c r="B28" s="55">
        <v>53</v>
      </c>
      <c r="C28" s="4">
        <v>848.73530541682658</v>
      </c>
      <c r="D28" s="20">
        <v>16.189781021897808</v>
      </c>
    </row>
    <row r="29" spans="1:4" x14ac:dyDescent="0.2">
      <c r="A29" s="17" t="s">
        <v>49</v>
      </c>
      <c r="B29" s="55">
        <v>61</v>
      </c>
      <c r="C29" s="4">
        <v>821.49750288129076</v>
      </c>
      <c r="D29" s="20">
        <v>9.6204379562043769</v>
      </c>
    </row>
    <row r="30" spans="1:4" x14ac:dyDescent="0.2">
      <c r="A30" s="17" t="s">
        <v>50</v>
      </c>
      <c r="B30" s="55">
        <v>69</v>
      </c>
      <c r="C30" s="4">
        <v>789.51517479831</v>
      </c>
      <c r="D30" s="20">
        <v>7.7956204379562033</v>
      </c>
    </row>
    <row r="31" spans="1:4" x14ac:dyDescent="0.2">
      <c r="A31" s="17" t="s">
        <v>51</v>
      </c>
      <c r="B31" s="55">
        <v>77</v>
      </c>
      <c r="C31" s="4">
        <v>818.41644256627001</v>
      </c>
      <c r="D31" s="20">
        <v>6.554744525547445</v>
      </c>
    </row>
    <row r="32" spans="1:4" x14ac:dyDescent="0.2">
      <c r="A32" s="17" t="s">
        <v>52</v>
      </c>
      <c r="B32" s="55">
        <v>85</v>
      </c>
      <c r="C32" s="4">
        <v>834.51325393776415</v>
      </c>
      <c r="D32" s="20">
        <v>5.8248175182481745</v>
      </c>
    </row>
    <row r="33" spans="1:4" x14ac:dyDescent="0.2">
      <c r="A33" s="17" t="s">
        <v>53</v>
      </c>
      <c r="B33" s="55">
        <v>93</v>
      </c>
      <c r="C33" s="4">
        <v>972.96119861698037</v>
      </c>
      <c r="D33" s="20">
        <v>5.6788321167883202</v>
      </c>
    </row>
    <row r="34" spans="1:4" x14ac:dyDescent="0.2">
      <c r="A34" s="17" t="s">
        <v>54</v>
      </c>
      <c r="B34" s="55">
        <v>101</v>
      </c>
      <c r="C34" s="4">
        <v>776.48405685747207</v>
      </c>
      <c r="D34" s="20">
        <v>5.4598540145985393</v>
      </c>
    </row>
    <row r="35" spans="1:4" x14ac:dyDescent="0.2">
      <c r="A35" s="17" t="s">
        <v>56</v>
      </c>
      <c r="B35" s="55">
        <v>117</v>
      </c>
      <c r="C35" s="4">
        <v>959.34613907030302</v>
      </c>
      <c r="D35" s="20">
        <v>3.9270072992700729</v>
      </c>
    </row>
    <row r="36" spans="1:4" x14ac:dyDescent="0.2">
      <c r="A36" s="17" t="s">
        <v>57</v>
      </c>
      <c r="B36" s="55">
        <v>125</v>
      </c>
      <c r="C36" s="4">
        <v>944.05224740683798</v>
      </c>
      <c r="D36" s="20">
        <v>3.8540145985401457</v>
      </c>
    </row>
    <row r="37" spans="1:4" x14ac:dyDescent="0.2">
      <c r="A37" s="17" t="s">
        <v>58</v>
      </c>
      <c r="B37" s="55">
        <v>133</v>
      </c>
      <c r="C37" s="4">
        <v>963.73338455628118</v>
      </c>
      <c r="D37" s="20">
        <v>2.6131386861313857</v>
      </c>
    </row>
    <row r="38" spans="1:4" x14ac:dyDescent="0.2">
      <c r="A38" s="17" t="s">
        <v>59</v>
      </c>
      <c r="B38" s="55">
        <v>141</v>
      </c>
      <c r="C38" s="4">
        <v>708.35113330772162</v>
      </c>
      <c r="D38" s="20">
        <v>2.9051094890510938</v>
      </c>
    </row>
    <row r="39" spans="1:4" x14ac:dyDescent="0.2">
      <c r="A39" s="17" t="s">
        <v>61</v>
      </c>
      <c r="B39" s="55">
        <v>157</v>
      </c>
      <c r="C39" s="4">
        <v>948.51248559354576</v>
      </c>
      <c r="D39" s="20">
        <v>2.4671532846715336</v>
      </c>
    </row>
    <row r="40" spans="1:4" x14ac:dyDescent="0.2">
      <c r="A40" s="17" t="s">
        <v>62</v>
      </c>
      <c r="B40" s="55">
        <v>165</v>
      </c>
      <c r="C40" s="4">
        <v>925.684978870534</v>
      </c>
      <c r="D40" s="20">
        <v>3.7810218978102186</v>
      </c>
    </row>
    <row r="41" spans="1:4" ht="16" thickBot="1" x14ac:dyDescent="0.25">
      <c r="A41" s="18" t="s">
        <v>64</v>
      </c>
      <c r="B41" s="56">
        <v>181.5</v>
      </c>
      <c r="C41" s="24">
        <v>1107.3791778716866</v>
      </c>
      <c r="D41" s="26">
        <v>3.4160583941605833</v>
      </c>
    </row>
    <row r="42" spans="1:4" ht="16" thickBot="1" x14ac:dyDescent="0.25"/>
    <row r="43" spans="1:4" ht="16" thickBot="1" x14ac:dyDescent="0.25">
      <c r="A43" s="31" t="s">
        <v>40</v>
      </c>
    </row>
    <row r="44" spans="1:4" ht="16" thickBot="1" x14ac:dyDescent="0.25">
      <c r="A44" s="29" t="s">
        <v>0</v>
      </c>
      <c r="B44" s="28" t="s">
        <v>5</v>
      </c>
      <c r="C44" s="52" t="s">
        <v>92</v>
      </c>
      <c r="D44" s="53" t="s">
        <v>93</v>
      </c>
    </row>
    <row r="45" spans="1:4" x14ac:dyDescent="0.2">
      <c r="A45" s="30" t="s">
        <v>42</v>
      </c>
      <c r="B45" s="54">
        <v>0</v>
      </c>
      <c r="C45" s="41">
        <v>-1.508319021039072</v>
      </c>
      <c r="D45" s="43">
        <v>-2.1313868613138687</v>
      </c>
    </row>
    <row r="46" spans="1:4" x14ac:dyDescent="0.2">
      <c r="A46" s="17" t="s">
        <v>43</v>
      </c>
      <c r="B46" s="55">
        <v>13</v>
      </c>
      <c r="C46" s="4">
        <v>533.83326930464796</v>
      </c>
      <c r="D46" s="20">
        <v>5.313868613138685</v>
      </c>
    </row>
    <row r="47" spans="1:4" x14ac:dyDescent="0.2">
      <c r="A47" s="17" t="s">
        <v>44</v>
      </c>
      <c r="B47" s="55">
        <v>21</v>
      </c>
      <c r="C47" s="4">
        <v>28.825515242593383</v>
      </c>
      <c r="D47" s="20">
        <v>83.270072992700733</v>
      </c>
    </row>
    <row r="48" spans="1:4" x14ac:dyDescent="0.2">
      <c r="A48" s="17" t="s">
        <v>45</v>
      </c>
      <c r="B48" s="55">
        <v>29</v>
      </c>
      <c r="C48" s="4">
        <v>25.100740661228002</v>
      </c>
      <c r="D48" s="20">
        <v>116.7007299270073</v>
      </c>
    </row>
    <row r="49" spans="1:4" x14ac:dyDescent="0.2">
      <c r="A49" s="17" t="s">
        <v>46</v>
      </c>
      <c r="B49" s="55">
        <v>37</v>
      </c>
      <c r="C49" s="4">
        <v>25.765188922284239</v>
      </c>
      <c r="D49" s="20">
        <v>107.06569343065692</v>
      </c>
    </row>
    <row r="50" spans="1:4" x14ac:dyDescent="0.2">
      <c r="A50" s="17" t="s">
        <v>47</v>
      </c>
      <c r="B50" s="55">
        <v>45</v>
      </c>
      <c r="C50" s="4">
        <v>25.960015027908995</v>
      </c>
      <c r="D50" s="20">
        <v>103.56204379562043</v>
      </c>
    </row>
    <row r="51" spans="1:4" x14ac:dyDescent="0.2">
      <c r="A51" s="17" t="s">
        <v>48</v>
      </c>
      <c r="B51" s="55">
        <v>53</v>
      </c>
      <c r="C51" s="4">
        <v>26.769375268355532</v>
      </c>
      <c r="D51" s="20">
        <v>103.63503649635035</v>
      </c>
    </row>
    <row r="52" spans="1:4" x14ac:dyDescent="0.2">
      <c r="A52" s="17" t="s">
        <v>49</v>
      </c>
      <c r="B52" s="55">
        <v>61</v>
      </c>
      <c r="C52" s="4">
        <v>29.00101975096608</v>
      </c>
      <c r="D52" s="20">
        <v>77.138686131386862</v>
      </c>
    </row>
    <row r="53" spans="1:4" x14ac:dyDescent="0.2">
      <c r="A53" s="17" t="s">
        <v>50</v>
      </c>
      <c r="B53" s="55">
        <v>69</v>
      </c>
      <c r="C53" s="4">
        <v>29.784617861743243</v>
      </c>
      <c r="D53" s="20">
        <v>73.708029197080293</v>
      </c>
    </row>
    <row r="54" spans="1:4" x14ac:dyDescent="0.2">
      <c r="A54" s="17" t="s">
        <v>51</v>
      </c>
      <c r="B54" s="55">
        <v>77</v>
      </c>
      <c r="C54" s="4">
        <v>28.231912838127954</v>
      </c>
      <c r="D54" s="20">
        <v>72.540145985401466</v>
      </c>
    </row>
    <row r="55" spans="1:4" x14ac:dyDescent="0.2">
      <c r="A55" s="17" t="s">
        <v>52</v>
      </c>
      <c r="B55" s="55">
        <v>85</v>
      </c>
      <c r="C55" s="4">
        <v>31.752200515242585</v>
      </c>
      <c r="D55" s="20">
        <v>51.299270072992705</v>
      </c>
    </row>
    <row r="56" spans="1:4" x14ac:dyDescent="0.2">
      <c r="A56" s="17" t="s">
        <v>53</v>
      </c>
      <c r="B56" s="55">
        <v>93</v>
      </c>
      <c r="C56" s="4">
        <v>33.185218978102192</v>
      </c>
      <c r="D56" s="20">
        <v>46.189781021897808</v>
      </c>
    </row>
    <row r="57" spans="1:4" x14ac:dyDescent="0.2">
      <c r="A57" s="17" t="s">
        <v>54</v>
      </c>
      <c r="B57" s="55">
        <v>101</v>
      </c>
      <c r="C57" s="4">
        <v>33.15462644911981</v>
      </c>
      <c r="D57" s="20">
        <v>52.029197080291972</v>
      </c>
    </row>
    <row r="58" spans="1:4" x14ac:dyDescent="0.2">
      <c r="A58" s="17" t="s">
        <v>55</v>
      </c>
      <c r="B58" s="55">
        <v>109</v>
      </c>
      <c r="C58" s="4">
        <v>35.55050450837269</v>
      </c>
      <c r="D58" s="20">
        <v>37.868613138686136</v>
      </c>
    </row>
    <row r="59" spans="1:4" x14ac:dyDescent="0.2">
      <c r="A59" s="17" t="s">
        <v>56</v>
      </c>
      <c r="B59" s="55">
        <v>117</v>
      </c>
      <c r="C59" s="4">
        <v>892.15827890895105</v>
      </c>
      <c r="D59" s="20">
        <v>28.087591240875909</v>
      </c>
    </row>
    <row r="60" spans="1:4" x14ac:dyDescent="0.2">
      <c r="A60" s="17" t="s">
        <v>57</v>
      </c>
      <c r="B60" s="55">
        <v>125</v>
      </c>
      <c r="C60" s="4">
        <v>923.60660776027646</v>
      </c>
      <c r="D60" s="20">
        <v>21.226277372262775</v>
      </c>
    </row>
    <row r="61" spans="1:4" x14ac:dyDescent="0.2">
      <c r="A61" s="17" t="s">
        <v>58</v>
      </c>
      <c r="B61" s="55">
        <v>133</v>
      </c>
      <c r="C61" s="4">
        <v>1031.0710718401842</v>
      </c>
      <c r="D61" s="20">
        <v>9.0364963503649633</v>
      </c>
    </row>
    <row r="62" spans="1:4" x14ac:dyDescent="0.2">
      <c r="A62" s="17" t="s">
        <v>59</v>
      </c>
      <c r="B62" s="55">
        <v>141</v>
      </c>
      <c r="C62" s="4">
        <v>816.649250864387</v>
      </c>
      <c r="D62" s="20">
        <v>2.1751824817518255</v>
      </c>
    </row>
    <row r="63" spans="1:4" x14ac:dyDescent="0.2">
      <c r="A63" s="17" t="s">
        <v>61</v>
      </c>
      <c r="B63" s="55">
        <v>157</v>
      </c>
      <c r="C63" s="4">
        <v>826.51863234729103</v>
      </c>
      <c r="D63" s="20">
        <v>-1.5474452554744522</v>
      </c>
    </row>
    <row r="64" spans="1:4" x14ac:dyDescent="0.2">
      <c r="A64" s="17" t="s">
        <v>62</v>
      </c>
      <c r="B64" s="55">
        <v>165</v>
      </c>
      <c r="C64" s="4">
        <v>776.32270457164805</v>
      </c>
      <c r="D64" s="20">
        <v>-0.52554744525547425</v>
      </c>
    </row>
    <row r="65" spans="1:4" ht="16" thickBot="1" x14ac:dyDescent="0.25">
      <c r="A65" s="18" t="s">
        <v>64</v>
      </c>
      <c r="B65" s="56">
        <v>181.5</v>
      </c>
      <c r="C65" s="24">
        <v>780.56396465616592</v>
      </c>
      <c r="D65" s="26">
        <v>-1.6934306569343065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0100-A7DE-4CC5-B828-0A922283BB22}">
  <dimension ref="A1:O24"/>
  <sheetViews>
    <sheetView topLeftCell="A19" workbookViewId="0">
      <selection activeCell="N20" sqref="N20"/>
    </sheetView>
  </sheetViews>
  <sheetFormatPr baseColWidth="10" defaultRowHeight="15" x14ac:dyDescent="0.2"/>
  <cols>
    <col min="14" max="14" width="31.83203125" customWidth="1"/>
    <col min="15" max="15" width="13.83203125" customWidth="1"/>
  </cols>
  <sheetData>
    <row r="1" spans="1:15" x14ac:dyDescent="0.2">
      <c r="A1" s="95" t="s">
        <v>107</v>
      </c>
      <c r="B1" s="96" t="s">
        <v>0</v>
      </c>
      <c r="C1" s="97" t="s">
        <v>108</v>
      </c>
      <c r="D1" s="98" t="s">
        <v>109</v>
      </c>
      <c r="E1" s="104" t="s">
        <v>107</v>
      </c>
      <c r="F1" s="105" t="s">
        <v>0</v>
      </c>
      <c r="G1" s="106" t="s">
        <v>108</v>
      </c>
      <c r="H1" s="107" t="s">
        <v>109</v>
      </c>
      <c r="I1" s="113" t="s">
        <v>107</v>
      </c>
      <c r="J1" s="114" t="s">
        <v>0</v>
      </c>
      <c r="K1" s="115" t="s">
        <v>108</v>
      </c>
      <c r="L1" s="116" t="s">
        <v>109</v>
      </c>
      <c r="N1" s="77" t="s">
        <v>116</v>
      </c>
      <c r="O1" s="78">
        <f>1/O2</f>
        <v>0.22588660492432799</v>
      </c>
    </row>
    <row r="2" spans="1:15" ht="16" thickBot="1" x14ac:dyDescent="0.25">
      <c r="A2" s="99"/>
      <c r="B2" s="100"/>
      <c r="C2" s="101" t="s">
        <v>110</v>
      </c>
      <c r="D2" s="102" t="s">
        <v>110</v>
      </c>
      <c r="E2" s="108"/>
      <c r="F2" s="109"/>
      <c r="G2" s="110" t="s">
        <v>110</v>
      </c>
      <c r="H2" s="111" t="s">
        <v>110</v>
      </c>
      <c r="I2" s="117"/>
      <c r="J2" s="118"/>
      <c r="K2" s="119" t="s">
        <v>110</v>
      </c>
      <c r="L2" s="120" t="s">
        <v>110</v>
      </c>
      <c r="N2" s="61" t="s">
        <v>117</v>
      </c>
      <c r="O2" s="79">
        <v>4.4269999999999996</v>
      </c>
    </row>
    <row r="3" spans="1:15" x14ac:dyDescent="0.2">
      <c r="A3" s="91" t="s">
        <v>12</v>
      </c>
      <c r="B3" s="92">
        <v>17.125</v>
      </c>
      <c r="C3" s="93">
        <v>13.8</v>
      </c>
      <c r="D3" s="94" t="s">
        <v>123</v>
      </c>
      <c r="E3" s="91" t="s">
        <v>12</v>
      </c>
      <c r="F3" s="92">
        <v>17.125</v>
      </c>
      <c r="G3" s="93">
        <v>14.2</v>
      </c>
      <c r="H3" s="103">
        <v>0.38800000000000001</v>
      </c>
      <c r="I3" s="91" t="s">
        <v>12</v>
      </c>
      <c r="J3" s="92">
        <v>17.125</v>
      </c>
      <c r="K3" s="112">
        <v>15</v>
      </c>
      <c r="L3" s="103">
        <v>0.59599999999999997</v>
      </c>
      <c r="N3" s="61" t="s">
        <v>118</v>
      </c>
      <c r="O3" s="79">
        <f>1/O4</f>
        <v>0.3048780487804878</v>
      </c>
    </row>
    <row r="4" spans="1:15" ht="16" thickBot="1" x14ac:dyDescent="0.25">
      <c r="A4" s="61" t="s">
        <v>13</v>
      </c>
      <c r="B4" s="62">
        <v>25.125</v>
      </c>
      <c r="C4" s="63">
        <v>17.7</v>
      </c>
      <c r="D4" s="64" t="s">
        <v>123</v>
      </c>
      <c r="E4" s="61" t="s">
        <v>13</v>
      </c>
      <c r="F4" s="62">
        <v>25.125</v>
      </c>
      <c r="G4" s="63">
        <v>16.100000000000001</v>
      </c>
      <c r="H4" s="65">
        <v>0.313</v>
      </c>
      <c r="I4" s="61" t="s">
        <v>13</v>
      </c>
      <c r="J4" s="62">
        <v>25.125</v>
      </c>
      <c r="K4" s="67"/>
      <c r="L4" s="68"/>
      <c r="N4" s="72" t="s">
        <v>119</v>
      </c>
      <c r="O4" s="80">
        <v>3.28</v>
      </c>
    </row>
    <row r="5" spans="1:15" ht="16" thickBot="1" x14ac:dyDescent="0.25">
      <c r="A5" s="61" t="s">
        <v>18</v>
      </c>
      <c r="B5" s="62">
        <v>57.165999999999997</v>
      </c>
      <c r="C5" s="63">
        <v>18.399999999999999</v>
      </c>
      <c r="D5" s="64">
        <v>3.8399999999999997E-2</v>
      </c>
      <c r="E5" s="61" t="s">
        <v>18</v>
      </c>
      <c r="F5" s="62">
        <v>57.165999999999997</v>
      </c>
      <c r="G5" s="63">
        <v>16.399999999999999</v>
      </c>
      <c r="H5" s="65">
        <v>0.17599999999999999</v>
      </c>
      <c r="I5" s="61" t="s">
        <v>18</v>
      </c>
      <c r="J5" s="62">
        <v>57.165999999999997</v>
      </c>
      <c r="K5" s="67"/>
      <c r="L5" s="68"/>
    </row>
    <row r="6" spans="1:15" x14ac:dyDescent="0.2">
      <c r="A6" s="61" t="s">
        <v>21</v>
      </c>
      <c r="B6" s="62">
        <v>73.125</v>
      </c>
      <c r="C6" s="63">
        <v>18.5</v>
      </c>
      <c r="D6" s="64">
        <v>2.2800000000000001E-2</v>
      </c>
      <c r="E6" s="61" t="s">
        <v>21</v>
      </c>
      <c r="F6" s="62">
        <v>73.125</v>
      </c>
      <c r="G6" s="66">
        <v>15.98</v>
      </c>
      <c r="H6" s="65">
        <v>0.114</v>
      </c>
      <c r="I6" s="61" t="s">
        <v>21</v>
      </c>
      <c r="J6" s="62">
        <v>73.125</v>
      </c>
      <c r="K6" s="67"/>
      <c r="L6" s="68"/>
      <c r="N6" s="77" t="s">
        <v>120</v>
      </c>
      <c r="O6" s="78">
        <f>62.0049/1000</f>
        <v>6.2004900000000002E-2</v>
      </c>
    </row>
    <row r="7" spans="1:15" ht="16" thickBot="1" x14ac:dyDescent="0.25">
      <c r="A7" s="61" t="s">
        <v>26</v>
      </c>
      <c r="B7" s="62">
        <v>105.20829999999999</v>
      </c>
      <c r="C7" s="63">
        <v>18.8</v>
      </c>
      <c r="D7" s="64" t="s">
        <v>123</v>
      </c>
      <c r="E7" s="61" t="s">
        <v>26</v>
      </c>
      <c r="F7" s="62">
        <v>105.20829999999999</v>
      </c>
      <c r="G7" s="63">
        <v>16.3</v>
      </c>
      <c r="H7" s="69">
        <v>9.4399999999999998E-2</v>
      </c>
      <c r="I7" s="61" t="s">
        <v>26</v>
      </c>
      <c r="J7" s="62">
        <v>105.20829999999999</v>
      </c>
      <c r="K7" s="67"/>
      <c r="L7" s="68"/>
      <c r="N7" s="72" t="s">
        <v>121</v>
      </c>
      <c r="O7" s="80">
        <f>46.005/1000</f>
        <v>4.6005000000000004E-2</v>
      </c>
    </row>
    <row r="8" spans="1:15" ht="16" thickBot="1" x14ac:dyDescent="0.25">
      <c r="A8" s="61" t="s">
        <v>29</v>
      </c>
      <c r="B8" s="62">
        <v>121.20829999999999</v>
      </c>
      <c r="C8" s="63">
        <v>18.7</v>
      </c>
      <c r="D8" s="64" t="s">
        <v>123</v>
      </c>
      <c r="E8" s="61" t="s">
        <v>29</v>
      </c>
      <c r="F8" s="62">
        <v>121.20829999999999</v>
      </c>
      <c r="G8" s="63">
        <v>16.399999999999999</v>
      </c>
      <c r="H8" s="69">
        <v>7.4800000000000005E-2</v>
      </c>
      <c r="I8" s="61" t="s">
        <v>29</v>
      </c>
      <c r="J8" s="62">
        <v>121.20829999999999</v>
      </c>
      <c r="K8" s="67"/>
      <c r="L8" s="68"/>
    </row>
    <row r="9" spans="1:15" ht="16" thickBot="1" x14ac:dyDescent="0.25">
      <c r="A9" s="61" t="s">
        <v>33</v>
      </c>
      <c r="B9" s="62">
        <v>145.20830000000001</v>
      </c>
      <c r="C9" s="63">
        <v>18.5</v>
      </c>
      <c r="D9" s="64" t="s">
        <v>123</v>
      </c>
      <c r="E9" s="61" t="s">
        <v>33</v>
      </c>
      <c r="F9" s="62">
        <v>145.20830000000001</v>
      </c>
      <c r="G9" s="63">
        <v>16.600000000000001</v>
      </c>
      <c r="H9" s="69">
        <v>7.3800000000000004E-2</v>
      </c>
      <c r="I9" s="61" t="s">
        <v>33</v>
      </c>
      <c r="J9" s="62">
        <v>145.20830000000001</v>
      </c>
      <c r="K9" s="66">
        <v>16</v>
      </c>
      <c r="L9" s="69">
        <v>4.2599999999999999E-2</v>
      </c>
      <c r="N9" s="81" t="s">
        <v>122</v>
      </c>
      <c r="O9" s="82">
        <f>(0.1985-0.0981)/0.0138</f>
        <v>7.27536231884058</v>
      </c>
    </row>
    <row r="10" spans="1:15" x14ac:dyDescent="0.2">
      <c r="A10" s="61" t="s">
        <v>36</v>
      </c>
      <c r="B10" s="62">
        <v>161.23500000000001</v>
      </c>
      <c r="C10" s="67"/>
      <c r="D10" s="70"/>
      <c r="E10" s="61" t="s">
        <v>36</v>
      </c>
      <c r="F10" s="62">
        <v>161.23500000000001</v>
      </c>
      <c r="G10" s="67"/>
      <c r="H10" s="71"/>
      <c r="I10" s="61" t="s">
        <v>36</v>
      </c>
      <c r="J10" s="62">
        <v>161.23500000000001</v>
      </c>
      <c r="K10" s="63">
        <v>15.9</v>
      </c>
      <c r="L10" s="64" t="s">
        <v>111</v>
      </c>
    </row>
    <row r="11" spans="1:15" ht="16" thickBot="1" x14ac:dyDescent="0.25">
      <c r="A11" s="72" t="s">
        <v>37</v>
      </c>
      <c r="B11" s="73">
        <v>169.20830000000001</v>
      </c>
      <c r="C11" s="74">
        <v>17.7</v>
      </c>
      <c r="D11" s="75">
        <v>2.0799999999999999E-2</v>
      </c>
      <c r="E11" s="72" t="s">
        <v>37</v>
      </c>
      <c r="F11" s="73">
        <v>169.20830000000001</v>
      </c>
      <c r="G11" s="74">
        <v>16.3</v>
      </c>
      <c r="H11" s="76">
        <v>6.9500000000000006E-2</v>
      </c>
      <c r="I11" s="72" t="s">
        <v>37</v>
      </c>
      <c r="J11" s="73">
        <v>169.20830000000001</v>
      </c>
      <c r="K11" s="74">
        <v>15.7</v>
      </c>
      <c r="L11" s="76">
        <v>2.58E-2</v>
      </c>
    </row>
    <row r="12" spans="1:15" ht="16" thickBot="1" x14ac:dyDescent="0.25"/>
    <row r="13" spans="1:15" x14ac:dyDescent="0.2">
      <c r="A13" s="121" t="s">
        <v>38</v>
      </c>
      <c r="B13" s="122"/>
      <c r="C13" s="122"/>
      <c r="D13" s="123"/>
      <c r="E13" s="124" t="s">
        <v>39</v>
      </c>
      <c r="F13" s="125"/>
      <c r="G13" s="125"/>
      <c r="H13" s="126"/>
      <c r="I13" s="127" t="s">
        <v>40</v>
      </c>
      <c r="J13" s="128"/>
      <c r="K13" s="128"/>
      <c r="L13" s="129"/>
    </row>
    <row r="14" spans="1:15" x14ac:dyDescent="0.2">
      <c r="A14" s="83" t="s">
        <v>107</v>
      </c>
      <c r="B14" s="84" t="s">
        <v>0</v>
      </c>
      <c r="C14" s="85" t="s">
        <v>112</v>
      </c>
      <c r="D14" s="86" t="s">
        <v>113</v>
      </c>
      <c r="E14" s="57" t="s">
        <v>107</v>
      </c>
      <c r="F14" s="58" t="s">
        <v>0</v>
      </c>
      <c r="G14" s="59" t="s">
        <v>112</v>
      </c>
      <c r="H14" s="60" t="s">
        <v>113</v>
      </c>
      <c r="I14" s="87" t="s">
        <v>107</v>
      </c>
      <c r="J14" s="88" t="s">
        <v>0</v>
      </c>
      <c r="K14" s="89" t="s">
        <v>112</v>
      </c>
      <c r="L14" s="90" t="s">
        <v>113</v>
      </c>
    </row>
    <row r="15" spans="1:15" ht="16" thickBot="1" x14ac:dyDescent="0.25">
      <c r="A15" s="99"/>
      <c r="B15" s="100"/>
      <c r="C15" s="101" t="s">
        <v>114</v>
      </c>
      <c r="D15" s="102" t="s">
        <v>114</v>
      </c>
      <c r="E15" s="108"/>
      <c r="F15" s="109"/>
      <c r="G15" s="110" t="s">
        <v>114</v>
      </c>
      <c r="H15" s="111" t="s">
        <v>114</v>
      </c>
      <c r="I15" s="117"/>
      <c r="J15" s="118"/>
      <c r="K15" s="119" t="s">
        <v>114</v>
      </c>
      <c r="L15" s="120" t="s">
        <v>114</v>
      </c>
    </row>
    <row r="16" spans="1:15" x14ac:dyDescent="0.2">
      <c r="A16" s="91" t="s">
        <v>12</v>
      </c>
      <c r="B16" s="92">
        <v>17.125</v>
      </c>
      <c r="C16" s="93">
        <f>(C3*$O$2/$O$6)-$O$9</f>
        <v>978.01128438166199</v>
      </c>
      <c r="D16" s="94" t="s">
        <v>115</v>
      </c>
      <c r="E16" s="91" t="s">
        <v>12</v>
      </c>
      <c r="F16" s="92">
        <v>17.125</v>
      </c>
      <c r="G16" s="93">
        <f>(G3*$O$2/$O$6)-$O$9</f>
        <v>1006.5703176193576</v>
      </c>
      <c r="H16" s="94">
        <f>H3*$O$4/$O$7</f>
        <v>27.663080099989131</v>
      </c>
      <c r="I16" s="91" t="s">
        <v>12</v>
      </c>
      <c r="J16" s="92">
        <v>17.125</v>
      </c>
      <c r="K16" s="93">
        <f>(K3*$O$2/$O$6)-$O$9</f>
        <v>1063.6883840947494</v>
      </c>
      <c r="L16" s="94">
        <f>L3*$O$4/$O$7</f>
        <v>42.492772524725567</v>
      </c>
    </row>
    <row r="17" spans="1:12" x14ac:dyDescent="0.2">
      <c r="A17" s="61" t="s">
        <v>13</v>
      </c>
      <c r="B17" s="62">
        <v>25.125</v>
      </c>
      <c r="C17" s="63">
        <f t="shared" ref="C17:C22" si="0">(C4*$O$2/$O$6)-$O$9</f>
        <v>1256.4618584491952</v>
      </c>
      <c r="D17" s="64" t="s">
        <v>115</v>
      </c>
      <c r="E17" s="61" t="s">
        <v>13</v>
      </c>
      <c r="F17" s="62">
        <v>25.125</v>
      </c>
      <c r="G17" s="63">
        <f t="shared" ref="G17:G22" si="1">(G4*$O$2/$O$6)-$O$9</f>
        <v>1142.2257254984127</v>
      </c>
      <c r="H17" s="64">
        <f t="shared" ref="H17:H22" si="2">H4*$O$4/$O$7</f>
        <v>22.315835235300508</v>
      </c>
      <c r="I17" s="61" t="s">
        <v>13</v>
      </c>
      <c r="J17" s="62">
        <v>25.125</v>
      </c>
      <c r="K17" s="67"/>
      <c r="L17" s="68"/>
    </row>
    <row r="18" spans="1:12" x14ac:dyDescent="0.2">
      <c r="A18" s="61" t="s">
        <v>18</v>
      </c>
      <c r="B18" s="62">
        <v>57.165999999999997</v>
      </c>
      <c r="C18" s="63">
        <f t="shared" si="0"/>
        <v>1306.4401666151628</v>
      </c>
      <c r="D18" s="64">
        <f>D5*$O$4/$O$7</f>
        <v>2.7377893707205732</v>
      </c>
      <c r="E18" s="61" t="s">
        <v>18</v>
      </c>
      <c r="F18" s="62">
        <v>57.165999999999997</v>
      </c>
      <c r="G18" s="63">
        <f t="shared" si="1"/>
        <v>1163.6450004266842</v>
      </c>
      <c r="H18" s="64">
        <f t="shared" si="2"/>
        <v>12.548201282469293</v>
      </c>
      <c r="I18" s="61" t="s">
        <v>18</v>
      </c>
      <c r="J18" s="62">
        <v>57.165999999999997</v>
      </c>
      <c r="K18" s="67"/>
      <c r="L18" s="68"/>
    </row>
    <row r="19" spans="1:12" x14ac:dyDescent="0.2">
      <c r="A19" s="61" t="s">
        <v>21</v>
      </c>
      <c r="B19" s="62">
        <v>73.125</v>
      </c>
      <c r="C19" s="63">
        <f t="shared" si="0"/>
        <v>1313.5799249245867</v>
      </c>
      <c r="D19" s="64">
        <f>D6*$O$4/$O$7</f>
        <v>1.6255624388653407</v>
      </c>
      <c r="E19" s="61" t="s">
        <v>21</v>
      </c>
      <c r="F19" s="62">
        <v>73.125</v>
      </c>
      <c r="G19" s="63">
        <f t="shared" si="1"/>
        <v>1133.6580155271038</v>
      </c>
      <c r="H19" s="64">
        <f t="shared" si="2"/>
        <v>8.1278121943267028</v>
      </c>
      <c r="I19" s="61" t="s">
        <v>21</v>
      </c>
      <c r="J19" s="62">
        <v>73.125</v>
      </c>
      <c r="K19" s="67"/>
      <c r="L19" s="68"/>
    </row>
    <row r="20" spans="1:12" x14ac:dyDescent="0.2">
      <c r="A20" s="61" t="s">
        <v>26</v>
      </c>
      <c r="B20" s="62">
        <v>105.20829999999999</v>
      </c>
      <c r="C20" s="63">
        <f t="shared" si="0"/>
        <v>1334.9991998528587</v>
      </c>
      <c r="D20" s="64" t="s">
        <v>115</v>
      </c>
      <c r="E20" s="61" t="s">
        <v>26</v>
      </c>
      <c r="F20" s="62">
        <v>105.20829999999999</v>
      </c>
      <c r="G20" s="63">
        <f t="shared" si="1"/>
        <v>1156.5052421172604</v>
      </c>
      <c r="H20" s="64">
        <f t="shared" si="2"/>
        <v>6.7303988696880763</v>
      </c>
      <c r="I20" s="61" t="s">
        <v>26</v>
      </c>
      <c r="J20" s="62">
        <v>105.20829999999999</v>
      </c>
      <c r="K20" s="67"/>
      <c r="L20" s="68"/>
    </row>
    <row r="21" spans="1:12" x14ac:dyDescent="0.2">
      <c r="A21" s="61" t="s">
        <v>29</v>
      </c>
      <c r="B21" s="62">
        <v>121.20829999999999</v>
      </c>
      <c r="C21" s="63">
        <f t="shared" si="0"/>
        <v>1327.8594415434347</v>
      </c>
      <c r="D21" s="64" t="s">
        <v>115</v>
      </c>
      <c r="E21" s="61" t="s">
        <v>29</v>
      </c>
      <c r="F21" s="62">
        <v>121.20829999999999</v>
      </c>
      <c r="G21" s="63">
        <f t="shared" si="1"/>
        <v>1163.6450004266842</v>
      </c>
      <c r="H21" s="64">
        <f t="shared" si="2"/>
        <v>5.3329855450494508</v>
      </c>
      <c r="I21" s="61" t="s">
        <v>29</v>
      </c>
      <c r="J21" s="62">
        <v>121.20829999999999</v>
      </c>
      <c r="K21" s="67"/>
      <c r="L21" s="68"/>
    </row>
    <row r="22" spans="1:12" x14ac:dyDescent="0.2">
      <c r="A22" s="61" t="s">
        <v>33</v>
      </c>
      <c r="B22" s="62">
        <v>145.20830000000001</v>
      </c>
      <c r="C22" s="63">
        <f t="shared" si="0"/>
        <v>1313.5799249245867</v>
      </c>
      <c r="D22" s="64" t="s">
        <v>115</v>
      </c>
      <c r="E22" s="61" t="s">
        <v>33</v>
      </c>
      <c r="F22" s="62">
        <v>145.20830000000001</v>
      </c>
      <c r="G22" s="63">
        <f t="shared" si="1"/>
        <v>1177.9245170455324</v>
      </c>
      <c r="H22" s="64">
        <f t="shared" si="2"/>
        <v>5.2616889468536021</v>
      </c>
      <c r="I22" s="61" t="s">
        <v>33</v>
      </c>
      <c r="J22" s="62">
        <v>145.20830000000001</v>
      </c>
      <c r="K22" s="63">
        <f t="shared" ref="K22:K24" si="3">(K9*$O$2/$O$6)-$O$9</f>
        <v>1135.0859671889887</v>
      </c>
      <c r="L22" s="64">
        <f t="shared" ref="L22" si="4">L9*$O$4/$O$7</f>
        <v>3.0372350831431363</v>
      </c>
    </row>
    <row r="23" spans="1:12" ht="16" thickBot="1" x14ac:dyDescent="0.25">
      <c r="A23" s="72" t="s">
        <v>37</v>
      </c>
      <c r="B23" s="73">
        <v>169.20830000000001</v>
      </c>
      <c r="C23" s="74">
        <f>(C11*$O$2/$O$6)-$O$9</f>
        <v>1256.4618584491952</v>
      </c>
      <c r="D23" s="75">
        <f>D11*$O$4/$O$7</f>
        <v>1.4829692424736438</v>
      </c>
      <c r="E23" s="72" t="s">
        <v>37</v>
      </c>
      <c r="F23" s="73">
        <v>169.20830000000001</v>
      </c>
      <c r="G23" s="74">
        <f>(G11*$O$2/$O$6)-$O$9</f>
        <v>1156.5052421172604</v>
      </c>
      <c r="H23" s="75">
        <f>H11*$O$4/$O$7</f>
        <v>4.9551135746114543</v>
      </c>
      <c r="I23" s="61" t="s">
        <v>36</v>
      </c>
      <c r="J23" s="62">
        <v>161.23500000000001</v>
      </c>
      <c r="K23" s="63">
        <f t="shared" si="3"/>
        <v>1127.9462088795647</v>
      </c>
      <c r="L23" s="64" t="s">
        <v>115</v>
      </c>
    </row>
    <row r="24" spans="1:12" ht="16" thickBot="1" x14ac:dyDescent="0.25">
      <c r="I24" s="72" t="s">
        <v>37</v>
      </c>
      <c r="J24" s="73">
        <v>169.20830000000001</v>
      </c>
      <c r="K24" s="74">
        <f t="shared" si="3"/>
        <v>1113.6666922607167</v>
      </c>
      <c r="L24" s="75">
        <f>L11*$O$4/$O$7</f>
        <v>1.8394522334528851</v>
      </c>
    </row>
  </sheetData>
  <mergeCells count="3">
    <mergeCell ref="A13:D13"/>
    <mergeCell ref="E13:H13"/>
    <mergeCell ref="I13:L1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in_between_samples</vt:lpstr>
      <vt:lpstr>main_samples</vt:lpstr>
      <vt:lpstr>tracer_test</vt:lpstr>
      <vt:lpstr>standards</vt:lpstr>
      <vt:lpstr>nitrate_nitrite</vt:lpstr>
      <vt:lpstr>nitrate_nitrite_Ulla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Bär</dc:creator>
  <cp:lastModifiedBy>Vitor Cantarella</cp:lastModifiedBy>
  <dcterms:created xsi:type="dcterms:W3CDTF">2024-02-29T15:10:58Z</dcterms:created>
  <dcterms:modified xsi:type="dcterms:W3CDTF">2024-06-20T13:23:50Z</dcterms:modified>
</cp:coreProperties>
</file>