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chark/Desktop/prj/"/>
    </mc:Choice>
  </mc:AlternateContent>
  <xr:revisionPtr revIDLastSave="0" documentId="8_{8689A089-01D2-A241-A318-2A9FC3662CBA}" xr6:coauthVersionLast="47" xr6:coauthVersionMax="47" xr10:uidLastSave="{00000000-0000-0000-0000-000000000000}"/>
  <bookViews>
    <workbookView xWindow="0" yWindow="740" windowWidth="29400" windowHeight="18380" xr2:uid="{97D68254-4E06-5D44-8806-C04D3759CC45}"/>
  </bookViews>
  <sheets>
    <sheet name="Comparable company" sheetId="3" r:id="rId1"/>
    <sheet name="Precedent Transaction" sheetId="4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4" l="1" a="1"/>
  <c r="E17" i="4" s="1"/>
  <c r="F17" i="4" a="1"/>
  <c r="F17" i="4" s="1"/>
  <c r="E18" i="4" a="1"/>
  <c r="E18" i="4" s="1"/>
  <c r="F18" i="4" a="1"/>
  <c r="F18" i="4" s="1"/>
  <c r="E19" i="4" a="1"/>
  <c r="E19" i="4" s="1"/>
  <c r="F19" i="4" a="1"/>
  <c r="F19" i="4" s="1"/>
  <c r="E20" i="4" a="1"/>
  <c r="E20" i="4" s="1"/>
  <c r="F20" i="4" a="1"/>
  <c r="F20" i="4" s="1"/>
  <c r="E21" i="4" a="1"/>
  <c r="E21" i="4" s="1"/>
  <c r="F21" i="4" a="1"/>
  <c r="F21" i="4" s="1"/>
  <c r="I13" i="4"/>
  <c r="H13" i="4"/>
  <c r="I12" i="4"/>
  <c r="I11" i="4"/>
  <c r="H11" i="4"/>
  <c r="I10" i="4"/>
  <c r="I9" i="4"/>
  <c r="H9" i="4"/>
  <c r="H21" i="4" l="1" a="1"/>
  <c r="H21" i="4" s="1"/>
  <c r="H18" i="4" a="1"/>
  <c r="H18" i="4" s="1"/>
  <c r="H19" i="4" a="1"/>
  <c r="H19" i="4" s="1"/>
  <c r="H20" i="4" a="1"/>
  <c r="H20" i="4" s="1"/>
  <c r="H17" i="4" a="1"/>
  <c r="H17" i="4" s="1"/>
  <c r="O16" i="3" a="1"/>
  <c r="O16" i="3" s="1"/>
  <c r="P16" i="3" a="1"/>
  <c r="P16" i="3" s="1"/>
  <c r="N16" i="3" a="1"/>
  <c r="N16" i="3" s="1"/>
  <c r="P15" i="3" a="1"/>
  <c r="P15" i="3" s="1"/>
  <c r="O15" i="3" a="1"/>
  <c r="O15" i="3"/>
  <c r="N15" i="3" a="1"/>
  <c r="N15" i="3" s="1"/>
  <c r="P11" i="3"/>
  <c r="O11" i="3"/>
  <c r="N11" i="3"/>
  <c r="N12" i="3"/>
  <c r="N13" i="3"/>
  <c r="N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<sst xmlns="http://schemas.openxmlformats.org/spreadsheetml/2006/main" count="124" uniqueCount="83">
  <si>
    <t>Company name</t>
  </si>
  <si>
    <t>EV/Revenue</t>
  </si>
  <si>
    <t>EV/EBITDA</t>
  </si>
  <si>
    <t>P/E</t>
  </si>
  <si>
    <t>Blueprint Medicines (BPMC)</t>
  </si>
  <si>
    <t>Cogent Biosciences (COGT)</t>
  </si>
  <si>
    <t>Regeneron Pharmaceuticals (REGN)</t>
  </si>
  <si>
    <t>Vertex Pharmaceuticals (VRTX)</t>
  </si>
  <si>
    <t>Alnylam Pharmaceuticals (ALNY)</t>
  </si>
  <si>
    <t>Acquirer</t>
  </si>
  <si>
    <t>Premium</t>
  </si>
  <si>
    <t>Sanofi - Translate Bio</t>
  </si>
  <si>
    <t>Sanofi</t>
  </si>
  <si>
    <t>Pfizer - Trillium Therapeutics</t>
  </si>
  <si>
    <t>Pfizer</t>
  </si>
  <si>
    <t>Gilead - Immunomedics</t>
  </si>
  <si>
    <t>Gilead</t>
  </si>
  <si>
    <t>Merck - Acceleron Pharma</t>
  </si>
  <si>
    <t>Merck</t>
  </si>
  <si>
    <t>N/M</t>
  </si>
  <si>
    <t>Comparable Company Analysis</t>
  </si>
  <si>
    <t>Maket Cap</t>
  </si>
  <si>
    <t>EV</t>
  </si>
  <si>
    <t>Share price</t>
  </si>
  <si>
    <t>Market Data</t>
  </si>
  <si>
    <t>Revenue</t>
  </si>
  <si>
    <t>EBITDA</t>
  </si>
  <si>
    <t>Financial Data (FY24)</t>
  </si>
  <si>
    <t>Valuation</t>
  </si>
  <si>
    <t>($/share)</t>
  </si>
  <si>
    <t>($bn)</t>
  </si>
  <si>
    <t>x</t>
  </si>
  <si>
    <t>Average</t>
  </si>
  <si>
    <t>Median</t>
  </si>
  <si>
    <t>N/M” (Not Meaningful) was used when multiples are not interpretable</t>
  </si>
  <si>
    <t>Since EV/EBITDA and P/E are not meaningful for loss-making companies</t>
  </si>
  <si>
    <t>they were excluded from averages and medians.</t>
  </si>
  <si>
    <t>due to negative EBITDA or negative Net Income.</t>
  </si>
  <si>
    <t>Net Income</t>
  </si>
  <si>
    <t>Precedent Transaction Analysis</t>
  </si>
  <si>
    <t>Transaction</t>
  </si>
  <si>
    <t>Date</t>
  </si>
  <si>
    <t>Transaction Value</t>
  </si>
  <si>
    <t>LTM</t>
  </si>
  <si>
    <t>TEV/LTM</t>
  </si>
  <si>
    <t>($ in Billions, except per unit data)</t>
  </si>
  <si>
    <t xml:space="preserve">      Valuation multiples</t>
  </si>
  <si>
    <t xml:space="preserve">         Operating metrics</t>
  </si>
  <si>
    <t>Translate bio</t>
  </si>
  <si>
    <t>Company</t>
  </si>
  <si>
    <t>Translate Bio reported negative EBITDA; EV/EBITDA shown as N/M and excluded from comp averages.</t>
  </si>
  <si>
    <t xml:space="preserve">Revenue figure uses FY2020 as an LTM proxy (per TBIO 2020 10-K) [source: https://www.annualreports.com/HostedData/AnnualReports/PDF/NASDAQ_TBIO_2020.pdf] </t>
  </si>
  <si>
    <t>Comment</t>
  </si>
  <si>
    <t>Additional sources</t>
  </si>
  <si>
    <t>118% over the 60-day VWAP</t>
  </si>
  <si>
    <t>56% to the 60-day VWAP</t>
  </si>
  <si>
    <t>Trillium Therapeutics</t>
  </si>
  <si>
    <t>Source :</t>
  </si>
  <si>
    <t>https://www.sec.gov/Archives/edgar/data/1616212/000155837021011562/tril-20210630x10q.htm</t>
  </si>
  <si>
    <t>Pfizer – Biohaven</t>
  </si>
  <si>
    <t>33% to VWAP</t>
  </si>
  <si>
    <t>Biohaven’s FY2021 net product revenue was $462.5M; FY2021 EBITDA ≈ –$218M (loss-making), so TEV/LTM EBITDA is N/M</t>
  </si>
  <si>
    <t>Biohaven</t>
  </si>
  <si>
    <t xml:space="preserve">Source: </t>
  </si>
  <si>
    <t>https://www.sec.gov/Archives/edgar/data/1689813/000168981322000012/a2021q4bhvnearningsprex991.htm</t>
  </si>
  <si>
    <t>108% to prior close</t>
  </si>
  <si>
    <t>Immunomedics</t>
  </si>
  <si>
    <t>Source:</t>
  </si>
  <si>
    <t>https://www.globenewswire.com/en/news-release/2020/02/27/1992204/8057/en/Immunomedics-Reports-Fourth-Quarter-and-Full-Year-2019-Results-and-Provides-Corporate-Update.html</t>
  </si>
  <si>
    <t>Immunomedics had de minimis LTM revenue at announcement (FY2019 revenue $0.3m) and negative EBITDA =&gt; therefore TEV/LTM Revenue and TEV/LTM EBITDA are N/M</t>
  </si>
  <si>
    <t>3% to prior close</t>
  </si>
  <si>
    <t>Acceleron</t>
  </si>
  <si>
    <t>Generated TTM revenue of $0.101B and had LTM EBITDA of –$220 million. Due to the small revenue and negative EBITDA, EV/Revenue is extremely high (~114×) and EV/EBITDA is N/M</t>
  </si>
  <si>
    <t>https://www.mergersight.com/post/merck-s-11-5bn-acquisition-of-acceleron-pharma</t>
  </si>
  <si>
    <t>Nominal revenue ($148K in 2020, ≈$0.00015B) and negative EBITDA (net loss of $59.3M in 2020). Clinical-stage, no meaningful revenue; TEV/Revenue not meaningfu</t>
  </si>
  <si>
    <t>Maximum</t>
  </si>
  <si>
    <t>75th Percentile</t>
  </si>
  <si>
    <t>25th Percentile</t>
  </si>
  <si>
    <t>Minimum</t>
  </si>
  <si>
    <t>*Premiums are not summarized due to different reference points</t>
  </si>
  <si>
    <t>(VWAP vs. prior close)</t>
  </si>
  <si>
    <t>Transaction Value is treated as Enterprise Value (TEV) for multiple calculations</t>
  </si>
  <si>
    <t>Prepared by Valeriia Charkovska as part of a self-initiated independent case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</si>
</sst>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164" formatCode="0.00_);\(0.00\)"/>
    <numFmt numFmtId="172" formatCode="0.0\ \x"/>
    <numFmt numFmtId="173" formatCode="0.0"/>
  </numFmts>
  <fonts count="15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u/>
      <sz val="12"/>
      <color theme="10"/>
      <name val="Aptos Narrow"/>
      <family val="2"/>
      <scheme val="minor"/>
    </font>
    <font>
      <sz val="12"/>
      <color theme="0"/>
      <name val="Calibri"/>
      <family val="2"/>
    </font>
    <font>
      <i/>
      <sz val="12"/>
      <color theme="0"/>
      <name val="Calibri"/>
      <family val="2"/>
    </font>
    <font>
      <i/>
      <sz val="12"/>
      <color theme="1" tint="0.34998626667073579"/>
      <name val="Calibri"/>
      <family val="2"/>
    </font>
    <font>
      <sz val="20"/>
      <color theme="1"/>
      <name val="Calibri"/>
      <family val="2"/>
    </font>
    <font>
      <b/>
      <sz val="12"/>
      <color rgb="FF000000"/>
      <name val="Aptos Narrow"/>
      <family val="2"/>
      <scheme val="minor"/>
    </font>
    <font>
      <sz val="12"/>
      <color rgb="FF000000"/>
      <name val="Calibri"/>
      <family val="2"/>
    </font>
    <font>
      <i/>
      <sz val="12"/>
      <color theme="1" tint="0.499984740745262"/>
      <name val="Calibri"/>
      <family val="2"/>
    </font>
    <font>
      <b/>
      <sz val="12"/>
      <color theme="0"/>
      <name val="Calibri"/>
      <family val="2"/>
    </font>
    <font>
      <u/>
      <sz val="12"/>
      <color theme="10"/>
      <name val="Calibri"/>
      <family val="2"/>
    </font>
    <font>
      <i/>
      <sz val="12"/>
      <color theme="2" tint="-0.24997711111789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7" fontId="2" fillId="2" borderId="0" xfId="0" applyNumberFormat="1" applyFont="1" applyFill="1"/>
    <xf numFmtId="164" fontId="2" fillId="2" borderId="0" xfId="0" applyNumberFormat="1" applyFont="1" applyFill="1"/>
    <xf numFmtId="164" fontId="2" fillId="0" borderId="0" xfId="0" applyNumberFormat="1" applyFont="1"/>
    <xf numFmtId="2" fontId="2" fillId="2" borderId="0" xfId="0" applyNumberFormat="1" applyFont="1" applyFill="1"/>
    <xf numFmtId="164" fontId="2" fillId="2" borderId="1" xfId="0" applyNumberFormat="1" applyFont="1" applyFill="1" applyBorder="1"/>
    <xf numFmtId="2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2" fontId="3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right"/>
    </xf>
    <xf numFmtId="0" fontId="2" fillId="3" borderId="0" xfId="0" applyFont="1" applyFill="1"/>
    <xf numFmtId="2" fontId="2" fillId="3" borderId="0" xfId="0" applyNumberFormat="1" applyFont="1" applyFill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3" borderId="2" xfId="0" applyFont="1" applyFill="1" applyBorder="1"/>
    <xf numFmtId="2" fontId="2" fillId="3" borderId="2" xfId="0" applyNumberFormat="1" applyFont="1" applyFill="1" applyBorder="1" applyAlignment="1">
      <alignment horizontal="right"/>
    </xf>
    <xf numFmtId="2" fontId="5" fillId="3" borderId="2" xfId="0" applyNumberFormat="1" applyFont="1" applyFill="1" applyBorder="1" applyAlignment="1">
      <alignment horizontal="right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right"/>
    </xf>
    <xf numFmtId="2" fontId="5" fillId="3" borderId="0" xfId="0" applyNumberFormat="1" applyFont="1" applyFill="1" applyAlignment="1">
      <alignment horizontal="right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right"/>
    </xf>
    <xf numFmtId="2" fontId="6" fillId="3" borderId="0" xfId="0" applyNumberFormat="1" applyFont="1" applyFill="1" applyAlignment="1">
      <alignment horizontal="right"/>
    </xf>
    <xf numFmtId="0" fontId="2" fillId="2" borderId="3" xfId="0" applyFont="1" applyFill="1" applyBorder="1"/>
    <xf numFmtId="0" fontId="2" fillId="2" borderId="4" xfId="0" applyFont="1" applyFill="1" applyBorder="1"/>
    <xf numFmtId="2" fontId="2" fillId="2" borderId="4" xfId="0" applyNumberFormat="1" applyFont="1" applyFill="1" applyBorder="1" applyAlignment="1">
      <alignment horizontal="right"/>
    </xf>
    <xf numFmtId="0" fontId="2" fillId="2" borderId="6" xfId="0" applyFont="1" applyFill="1" applyBorder="1"/>
    <xf numFmtId="0" fontId="2" fillId="2" borderId="7" xfId="0" applyFont="1" applyFill="1" applyBorder="1"/>
    <xf numFmtId="2" fontId="2" fillId="2" borderId="7" xfId="0" applyNumberFormat="1" applyFont="1" applyFill="1" applyBorder="1" applyAlignment="1">
      <alignment horizontal="right"/>
    </xf>
    <xf numFmtId="2" fontId="2" fillId="2" borderId="5" xfId="0" applyNumberFormat="1" applyFont="1" applyFill="1" applyBorder="1" applyAlignment="1">
      <alignment horizontal="right"/>
    </xf>
    <xf numFmtId="2" fontId="2" fillId="2" borderId="8" xfId="0" applyNumberFormat="1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2" fontId="7" fillId="2" borderId="0" xfId="0" applyNumberFormat="1" applyFont="1" applyFill="1" applyAlignment="1">
      <alignment horizontal="left"/>
    </xf>
    <xf numFmtId="0" fontId="8" fillId="2" borderId="1" xfId="0" applyFont="1" applyFill="1" applyBorder="1"/>
    <xf numFmtId="0" fontId="10" fillId="0" borderId="0" xfId="0" applyFont="1"/>
    <xf numFmtId="0" fontId="8" fillId="2" borderId="7" xfId="0" applyFont="1" applyFill="1" applyBorder="1"/>
    <xf numFmtId="0" fontId="2" fillId="2" borderId="7" xfId="0" applyFont="1" applyFill="1" applyBorder="1" applyAlignment="1">
      <alignment horizontal="center"/>
    </xf>
    <xf numFmtId="0" fontId="11" fillId="2" borderId="0" xfId="0" applyFont="1" applyFill="1"/>
    <xf numFmtId="0" fontId="2" fillId="2" borderId="0" xfId="0" applyFont="1" applyFill="1" applyAlignment="1">
      <alignment horizontal="center"/>
    </xf>
    <xf numFmtId="0" fontId="12" fillId="3" borderId="0" xfId="0" applyFont="1" applyFill="1" applyAlignment="1">
      <alignment horizontal="left"/>
    </xf>
    <xf numFmtId="0" fontId="5" fillId="3" borderId="0" xfId="0" applyFont="1" applyFill="1" applyBorder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172" fontId="2" fillId="2" borderId="0" xfId="0" applyNumberFormat="1" applyFont="1" applyFill="1"/>
    <xf numFmtId="172" fontId="2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3" fillId="2" borderId="0" xfId="1" applyFont="1" applyFill="1"/>
    <xf numFmtId="173" fontId="10" fillId="0" borderId="0" xfId="0" applyNumberFormat="1" applyFont="1"/>
    <xf numFmtId="0" fontId="9" fillId="2" borderId="0" xfId="0" applyFont="1" applyFill="1"/>
    <xf numFmtId="0" fontId="14" fillId="0" borderId="7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rgersight.com/post/merck-s-11-5bn-acquisition-of-acceleron-pharma" TargetMode="External"/><Relationship Id="rId2" Type="http://schemas.openxmlformats.org/officeDocument/2006/relationships/hyperlink" Target="https://www.globenewswire.com/en/news-release/2020/02/27/1992204/8057/en/Immunomedics-Reports-Fourth-Quarter-and-Full-Year-2019-Results-and-Provides-Corporate-Update.html" TargetMode="External"/><Relationship Id="rId1" Type="http://schemas.openxmlformats.org/officeDocument/2006/relationships/hyperlink" Target="https://www.sec.gov/Archives/edgar/data/1616212/000155837021011562/tril-20210630x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A34C-DD8C-5E40-B4D4-1ECC200CC0A7}">
  <dimension ref="A1:Q31"/>
  <sheetViews>
    <sheetView tabSelected="1" zoomScale="117" workbookViewId="0">
      <selection activeCell="R9" sqref="R9"/>
    </sheetView>
  </sheetViews>
  <sheetFormatPr baseColWidth="10" defaultRowHeight="16" x14ac:dyDescent="0.2"/>
  <cols>
    <col min="1" max="5" width="10.83203125" style="3"/>
    <col min="6" max="6" width="10.83203125" style="3" customWidth="1"/>
    <col min="7" max="8" width="10.83203125" style="3"/>
    <col min="9" max="9" width="1" style="3" customWidth="1"/>
    <col min="10" max="12" width="10.83203125" style="3"/>
    <col min="13" max="13" width="1" style="3" customWidth="1"/>
    <col min="14" max="16" width="10.83203125" style="10"/>
    <col min="17" max="17" width="1" style="3" customWidth="1"/>
    <col min="18" max="16384" width="10.83203125" style="3"/>
  </cols>
  <sheetData>
    <row r="1" spans="2:17" x14ac:dyDescent="0.2">
      <c r="C1" s="8"/>
      <c r="D1" s="6"/>
    </row>
    <row r="2" spans="2:17" s="4" customFormat="1" ht="26" x14ac:dyDescent="0.3">
      <c r="B2" s="38" t="s">
        <v>20</v>
      </c>
      <c r="C2" s="12"/>
      <c r="D2" s="9"/>
      <c r="N2" s="13"/>
      <c r="O2" s="13"/>
      <c r="P2" s="60" t="s">
        <v>82</v>
      </c>
    </row>
    <row r="5" spans="2:17" x14ac:dyDescent="0.2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4"/>
    </row>
    <row r="6" spans="2:17" x14ac:dyDescent="0.2">
      <c r="B6" s="14"/>
      <c r="C6" s="14"/>
      <c r="D6" s="14"/>
      <c r="E6" s="14"/>
      <c r="F6" s="16"/>
      <c r="G6" s="17" t="s">
        <v>24</v>
      </c>
      <c r="H6" s="18"/>
      <c r="I6" s="14"/>
      <c r="J6" s="16"/>
      <c r="K6" s="17" t="s">
        <v>27</v>
      </c>
      <c r="L6" s="18"/>
      <c r="M6" s="14"/>
      <c r="N6" s="19"/>
      <c r="O6" s="20" t="s">
        <v>28</v>
      </c>
      <c r="P6" s="19"/>
      <c r="Q6" s="18"/>
    </row>
    <row r="7" spans="2:17" x14ac:dyDescent="0.2">
      <c r="B7" s="14"/>
      <c r="C7" s="14"/>
      <c r="D7" s="14"/>
      <c r="E7" s="14"/>
      <c r="F7" s="21" t="s">
        <v>21</v>
      </c>
      <c r="G7" s="22" t="s">
        <v>23</v>
      </c>
      <c r="H7" s="23" t="s">
        <v>22</v>
      </c>
      <c r="I7" s="14"/>
      <c r="J7" s="21" t="s">
        <v>25</v>
      </c>
      <c r="K7" s="21" t="s">
        <v>38</v>
      </c>
      <c r="L7" s="23" t="s">
        <v>26</v>
      </c>
      <c r="M7" s="14"/>
      <c r="N7" s="24" t="s">
        <v>1</v>
      </c>
      <c r="O7" s="24" t="s">
        <v>2</v>
      </c>
      <c r="P7" s="24" t="s">
        <v>3</v>
      </c>
      <c r="Q7" s="14"/>
    </row>
    <row r="8" spans="2:17" x14ac:dyDescent="0.2">
      <c r="B8" s="25" t="s">
        <v>0</v>
      </c>
      <c r="C8" s="26"/>
      <c r="D8" s="26"/>
      <c r="E8" s="26"/>
      <c r="F8" s="26" t="s">
        <v>30</v>
      </c>
      <c r="G8" s="26" t="s">
        <v>29</v>
      </c>
      <c r="H8" s="26" t="s">
        <v>30</v>
      </c>
      <c r="I8" s="26"/>
      <c r="J8" s="26" t="s">
        <v>30</v>
      </c>
      <c r="K8" s="36" t="s">
        <v>30</v>
      </c>
      <c r="L8" s="26" t="s">
        <v>30</v>
      </c>
      <c r="M8" s="26"/>
      <c r="N8" s="27" t="s">
        <v>31</v>
      </c>
      <c r="O8" s="27" t="s">
        <v>31</v>
      </c>
      <c r="P8" s="27" t="s">
        <v>31</v>
      </c>
      <c r="Q8" s="14"/>
    </row>
    <row r="9" spans="2:17" x14ac:dyDescent="0.2">
      <c r="B9" s="5" t="s">
        <v>4</v>
      </c>
      <c r="F9" s="8">
        <v>8.3699999999999992</v>
      </c>
      <c r="G9" s="3">
        <v>129</v>
      </c>
      <c r="H9" s="6">
        <v>5.51</v>
      </c>
      <c r="J9" s="6">
        <v>0.50900000000000001</v>
      </c>
      <c r="K9" s="7">
        <v>-6.7000000000000004E-2</v>
      </c>
      <c r="L9" s="6">
        <v>-2.1000000000000001E-2</v>
      </c>
      <c r="N9" s="10">
        <f>H9/J9</f>
        <v>10.825147347740668</v>
      </c>
      <c r="O9" s="10" t="s">
        <v>19</v>
      </c>
      <c r="P9" s="10" t="s">
        <v>19</v>
      </c>
    </row>
    <row r="10" spans="2:17" x14ac:dyDescent="0.2">
      <c r="B10" s="5" t="s">
        <v>5</v>
      </c>
      <c r="F10" s="8">
        <v>1.69</v>
      </c>
      <c r="G10" s="3">
        <v>12</v>
      </c>
      <c r="H10" s="6">
        <v>0.69699999999999995</v>
      </c>
      <c r="J10" s="6">
        <v>0</v>
      </c>
      <c r="K10" s="6">
        <v>-0.25600000000000001</v>
      </c>
      <c r="L10" s="6">
        <v>-0.27100000000000002</v>
      </c>
      <c r="N10" s="10" t="s">
        <v>19</v>
      </c>
      <c r="O10" s="10" t="s">
        <v>19</v>
      </c>
      <c r="P10" s="10" t="s">
        <v>19</v>
      </c>
    </row>
    <row r="11" spans="2:17" x14ac:dyDescent="0.2">
      <c r="B11" s="5" t="s">
        <v>6</v>
      </c>
      <c r="F11" s="8">
        <v>62.47</v>
      </c>
      <c r="G11" s="3">
        <v>589</v>
      </c>
      <c r="H11" s="6">
        <v>51.04</v>
      </c>
      <c r="J11" s="6">
        <v>14.2</v>
      </c>
      <c r="K11" s="6">
        <v>4.41</v>
      </c>
      <c r="L11" s="6">
        <v>4.6100000000000003</v>
      </c>
      <c r="N11" s="10">
        <f t="shared" ref="N11:N13" si="0">H11/J11</f>
        <v>3.5943661971830987</v>
      </c>
      <c r="O11" s="10">
        <f t="shared" ref="O11" si="1">H11/L11</f>
        <v>11.071583514099782</v>
      </c>
      <c r="P11" s="10">
        <f t="shared" ref="P11" si="2">F11/K11</f>
        <v>14.165532879818594</v>
      </c>
    </row>
    <row r="12" spans="2:17" x14ac:dyDescent="0.2">
      <c r="B12" s="5" t="s">
        <v>7</v>
      </c>
      <c r="F12" s="8">
        <v>101.3</v>
      </c>
      <c r="G12" s="3">
        <v>395</v>
      </c>
      <c r="H12" s="6">
        <v>109.77</v>
      </c>
      <c r="J12" s="6">
        <v>11.02</v>
      </c>
      <c r="K12" s="6">
        <v>-0.54</v>
      </c>
      <c r="L12" s="6">
        <v>-0.11</v>
      </c>
      <c r="N12" s="10">
        <f t="shared" si="0"/>
        <v>9.9609800362976415</v>
      </c>
      <c r="O12" s="10" t="s">
        <v>19</v>
      </c>
      <c r="P12" s="10" t="s">
        <v>19</v>
      </c>
    </row>
    <row r="13" spans="2:17" x14ac:dyDescent="0.2">
      <c r="B13" s="6" t="s">
        <v>8</v>
      </c>
      <c r="F13" s="8">
        <v>59.55</v>
      </c>
      <c r="G13" s="3">
        <v>454</v>
      </c>
      <c r="H13" s="6">
        <v>41.19</v>
      </c>
      <c r="J13" s="6">
        <v>2.25</v>
      </c>
      <c r="K13" s="11">
        <v>-0.28000000000000003</v>
      </c>
      <c r="L13" s="6">
        <v>-0.3</v>
      </c>
      <c r="N13" s="10">
        <f t="shared" si="0"/>
        <v>18.306666666666665</v>
      </c>
      <c r="O13" s="10" t="s">
        <v>19</v>
      </c>
      <c r="P13" s="10" t="s">
        <v>19</v>
      </c>
    </row>
    <row r="14" spans="2:17" x14ac:dyDescent="0.2">
      <c r="H14" s="6"/>
    </row>
    <row r="15" spans="2:17" x14ac:dyDescent="0.2">
      <c r="B15" s="28" t="s">
        <v>32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 cm="1">
        <f t="array" ref="N15">AVERAGE(IF(ISNUMBER(N9:N13),N9:N13))</f>
        <v>10.671790061972018</v>
      </c>
      <c r="O15" s="30" cm="1">
        <f t="array" ref="O15">AVERAGE(IF(ISNUMBER(O9:O13),O9:O13))</f>
        <v>11.071583514099782</v>
      </c>
      <c r="P15" s="34" cm="1">
        <f t="array" ref="P15">AVERAGE(IF(ISNUMBER(P9:P13),P9:P13))</f>
        <v>14.165532879818594</v>
      </c>
    </row>
    <row r="16" spans="2:17" x14ac:dyDescent="0.2">
      <c r="B16" s="31" t="s">
        <v>33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3" cm="1">
        <f t="array" ref="N16">MEDIAN(IF(ISNUMBER(N9:N13),N9:N13))</f>
        <v>10.393063692019155</v>
      </c>
      <c r="O16" s="33" cm="1">
        <f t="array" ref="O16">MEDIAN(IF(ISNUMBER(O9:O13),O9:O13))</f>
        <v>11.071583514099782</v>
      </c>
      <c r="P16" s="35" cm="1">
        <f t="array" ref="P16">MEDIAN(IF(ISNUMBER(P9:P13),P9:P13))</f>
        <v>14.165532879818594</v>
      </c>
    </row>
    <row r="20" spans="1:15" x14ac:dyDescent="0.2">
      <c r="O20" s="37" t="s">
        <v>34</v>
      </c>
    </row>
    <row r="21" spans="1:15" x14ac:dyDescent="0.2">
      <c r="O21" s="37" t="s">
        <v>37</v>
      </c>
    </row>
    <row r="22" spans="1:15" x14ac:dyDescent="0.2">
      <c r="O22" s="37"/>
    </row>
    <row r="23" spans="1:15" x14ac:dyDescent="0.2">
      <c r="O23" s="37" t="s">
        <v>35</v>
      </c>
    </row>
    <row r="24" spans="1:15" x14ac:dyDescent="0.2">
      <c r="O24" s="37" t="s">
        <v>36</v>
      </c>
    </row>
    <row r="25" spans="1:15" x14ac:dyDescent="0.2">
      <c r="A25" s="59"/>
      <c r="B25" s="1"/>
      <c r="C25" s="1"/>
      <c r="D25" s="1"/>
    </row>
    <row r="26" spans="1:15" x14ac:dyDescent="0.2">
      <c r="A26" s="1"/>
      <c r="B26" s="1"/>
      <c r="C26" s="1"/>
      <c r="D26" s="1"/>
    </row>
    <row r="27" spans="1:15" x14ac:dyDescent="0.2">
      <c r="A27" s="1"/>
      <c r="B27" s="1"/>
      <c r="C27" s="1"/>
      <c r="D27" s="1"/>
      <c r="E27" s="1"/>
    </row>
    <row r="28" spans="1:15" x14ac:dyDescent="0.2">
      <c r="A28" s="1"/>
      <c r="B28" s="1"/>
      <c r="C28" s="1"/>
      <c r="D28" s="1"/>
      <c r="E28" s="1"/>
    </row>
    <row r="29" spans="1:15" x14ac:dyDescent="0.2">
      <c r="A29" s="1"/>
      <c r="B29" s="1"/>
      <c r="C29" s="1"/>
      <c r="D29" s="1"/>
      <c r="E29" s="1"/>
    </row>
    <row r="30" spans="1:15" x14ac:dyDescent="0.2">
      <c r="B30" s="1"/>
      <c r="C30" s="1"/>
      <c r="D30" s="1"/>
      <c r="E30" s="1"/>
    </row>
    <row r="31" spans="1:15" x14ac:dyDescent="0.2">
      <c r="B31" s="1"/>
      <c r="C31" s="1"/>
      <c r="D31" s="1"/>
      <c r="E3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2185-0867-D546-B6C5-F0A00C2D23B7}">
  <dimension ref="B2:N42"/>
  <sheetViews>
    <sheetView zoomScale="118" workbookViewId="0">
      <selection activeCell="H4" sqref="H4"/>
    </sheetView>
  </sheetViews>
  <sheetFormatPr baseColWidth="10" defaultRowHeight="16" x14ac:dyDescent="0.2"/>
  <cols>
    <col min="1" max="1" width="10.83203125" style="3"/>
    <col min="2" max="2" width="27.5" style="3" customWidth="1"/>
    <col min="3" max="3" width="10.83203125" style="3"/>
    <col min="4" max="5" width="16" style="3" customWidth="1"/>
    <col min="6" max="6" width="10.83203125" style="3"/>
    <col min="7" max="7" width="10.83203125" style="43"/>
    <col min="8" max="8" width="10.83203125" style="3"/>
    <col min="9" max="9" width="10.83203125" style="43"/>
    <col min="10" max="16384" width="10.83203125" style="3"/>
  </cols>
  <sheetData>
    <row r="2" spans="2:14" s="32" customFormat="1" ht="26" x14ac:dyDescent="0.3">
      <c r="B2" s="40" t="s">
        <v>39</v>
      </c>
      <c r="G2" s="41"/>
      <c r="I2" s="41"/>
      <c r="M2" s="60" t="s">
        <v>82</v>
      </c>
    </row>
    <row r="4" spans="2:14" x14ac:dyDescent="0.2">
      <c r="B4" s="3" t="s">
        <v>81</v>
      </c>
    </row>
    <row r="5" spans="2:14" x14ac:dyDescent="0.2">
      <c r="B5" s="42" t="s">
        <v>45</v>
      </c>
    </row>
    <row r="6" spans="2:14" x14ac:dyDescent="0.2">
      <c r="B6" s="22"/>
      <c r="C6" s="22"/>
      <c r="D6" s="22"/>
      <c r="E6" s="22"/>
      <c r="F6" s="44" t="s">
        <v>47</v>
      </c>
      <c r="G6" s="22"/>
      <c r="H6" s="44" t="s">
        <v>46</v>
      </c>
      <c r="I6" s="22"/>
      <c r="J6" s="22"/>
      <c r="K6" s="14"/>
      <c r="L6" s="14"/>
      <c r="M6" s="14"/>
      <c r="N6" s="14"/>
    </row>
    <row r="7" spans="2:14" x14ac:dyDescent="0.2">
      <c r="B7" s="22"/>
      <c r="C7" s="22"/>
      <c r="D7" s="22"/>
      <c r="E7" s="22"/>
      <c r="F7" s="22" t="s">
        <v>43</v>
      </c>
      <c r="G7" s="22" t="s">
        <v>43</v>
      </c>
      <c r="H7" s="22" t="s">
        <v>44</v>
      </c>
      <c r="I7" s="22" t="s">
        <v>44</v>
      </c>
      <c r="J7" s="22"/>
      <c r="K7" s="14"/>
      <c r="L7" s="14"/>
      <c r="M7" s="14"/>
      <c r="N7" s="14"/>
    </row>
    <row r="8" spans="2:14" x14ac:dyDescent="0.2">
      <c r="B8" s="22" t="s">
        <v>40</v>
      </c>
      <c r="C8" s="22" t="s">
        <v>41</v>
      </c>
      <c r="D8" s="22" t="s">
        <v>9</v>
      </c>
      <c r="E8" s="22" t="s">
        <v>42</v>
      </c>
      <c r="F8" s="22" t="s">
        <v>25</v>
      </c>
      <c r="G8" s="22" t="s">
        <v>26</v>
      </c>
      <c r="H8" s="22" t="s">
        <v>25</v>
      </c>
      <c r="I8" s="45" t="s">
        <v>26</v>
      </c>
      <c r="J8" s="45" t="s">
        <v>10</v>
      </c>
      <c r="K8" s="14"/>
      <c r="L8" s="14"/>
      <c r="M8" s="14"/>
      <c r="N8" s="14"/>
    </row>
    <row r="9" spans="2:14" x14ac:dyDescent="0.2">
      <c r="B9" s="3" t="s">
        <v>11</v>
      </c>
      <c r="C9" s="46">
        <v>44411</v>
      </c>
      <c r="D9" s="43" t="s">
        <v>12</v>
      </c>
      <c r="E9" s="47">
        <v>3.2</v>
      </c>
      <c r="F9" s="47">
        <v>0.13900000000000001</v>
      </c>
      <c r="G9" s="43" t="s">
        <v>19</v>
      </c>
      <c r="H9" s="48">
        <f>IFERROR(IF($F9&lt;=0,"N/M",ROUND($E9/$F9,1)),"N/M")</f>
        <v>23</v>
      </c>
      <c r="I9" s="43" t="str">
        <f>IFERROR(IF($G9&lt;=0,"N/M",ROUND($E9/$G9,1)),"N/M")</f>
        <v>N/M</v>
      </c>
      <c r="J9" s="39" t="s">
        <v>55</v>
      </c>
    </row>
    <row r="10" spans="2:14" x14ac:dyDescent="0.2">
      <c r="B10" s="3" t="s">
        <v>13</v>
      </c>
      <c r="C10" s="46">
        <v>44517</v>
      </c>
      <c r="D10" s="43" t="s">
        <v>14</v>
      </c>
      <c r="E10" s="3">
        <v>2.2599999999999998</v>
      </c>
      <c r="F10" s="3">
        <v>1.4999999999999999E-4</v>
      </c>
      <c r="G10" s="43" t="s">
        <v>19</v>
      </c>
      <c r="H10" s="49" t="s">
        <v>19</v>
      </c>
      <c r="I10" s="43" t="str">
        <f>IFERROR(IF($G10&lt;=0,"N/M",ROUND($E10/$G10,1)),"N/M")</f>
        <v>N/M</v>
      </c>
      <c r="J10" s="3" t="s">
        <v>54</v>
      </c>
    </row>
    <row r="11" spans="2:14" x14ac:dyDescent="0.2">
      <c r="B11" s="3" t="s">
        <v>59</v>
      </c>
      <c r="C11" s="46">
        <v>44691</v>
      </c>
      <c r="D11" s="43" t="s">
        <v>14</v>
      </c>
      <c r="E11" s="3">
        <v>11.6</v>
      </c>
      <c r="F11" s="3">
        <v>0.46300000000000002</v>
      </c>
      <c r="G11" s="43" t="s">
        <v>19</v>
      </c>
      <c r="H11" s="48">
        <f>IFERROR(IF($F11&lt;=0,"N/M",ROUND($E11/$F11,1)),"N/M")</f>
        <v>25.1</v>
      </c>
      <c r="I11" s="43" t="str">
        <f>IFERROR(IF($G11&lt;=0,"N/M",ROUND($E11/$G11,1)),"N/M")</f>
        <v>N/M</v>
      </c>
      <c r="J11" s="3" t="s">
        <v>60</v>
      </c>
    </row>
    <row r="12" spans="2:14" x14ac:dyDescent="0.2">
      <c r="B12" s="3" t="s">
        <v>15</v>
      </c>
      <c r="C12" s="46">
        <v>44087</v>
      </c>
      <c r="D12" s="43" t="s">
        <v>16</v>
      </c>
      <c r="E12" s="58">
        <v>21</v>
      </c>
      <c r="F12" s="3">
        <v>0.3</v>
      </c>
      <c r="G12" s="43" t="s">
        <v>19</v>
      </c>
      <c r="H12" s="49" t="s">
        <v>19</v>
      </c>
      <c r="I12" s="43" t="str">
        <f>IFERROR(IF($G12&lt;=0,"N/M",ROUND($E12/$G12,1)),"N/M")</f>
        <v>N/M</v>
      </c>
      <c r="J12" s="3" t="s">
        <v>65</v>
      </c>
    </row>
    <row r="13" spans="2:14" x14ac:dyDescent="0.2">
      <c r="B13" s="3" t="s">
        <v>17</v>
      </c>
      <c r="C13" s="46">
        <v>44469</v>
      </c>
      <c r="D13" s="43" t="s">
        <v>18</v>
      </c>
      <c r="E13" s="3">
        <v>11.5</v>
      </c>
      <c r="F13" s="3">
        <v>0.10100000000000001</v>
      </c>
      <c r="G13" s="43" t="s">
        <v>19</v>
      </c>
      <c r="H13" s="48">
        <f>IFERROR(IF($F13&lt;=0,"N/M",ROUND($E13/$F13,1)),"N/M")</f>
        <v>113.9</v>
      </c>
      <c r="I13" s="43" t="str">
        <f>IFERROR(IF($G13&lt;=0,"N/M",ROUND($E13/$G13,1)),"N/M")</f>
        <v>N/M</v>
      </c>
      <c r="J13" s="3" t="s">
        <v>70</v>
      </c>
    </row>
    <row r="17" spans="2:10" x14ac:dyDescent="0.2">
      <c r="D17" s="28" t="s">
        <v>75</v>
      </c>
      <c r="E17" s="29" cm="1">
        <f t="array" ref="E17">MAX(IF(ISNUMBER(E9:E13),E9:E13))</f>
        <v>21</v>
      </c>
      <c r="F17" s="29" cm="1">
        <f t="array" ref="F17">MAX(IF(ISNUMBER(F9:F13),F9:F13))</f>
        <v>0.46300000000000002</v>
      </c>
      <c r="G17" s="50" t="s">
        <v>19</v>
      </c>
      <c r="H17" s="29" cm="1">
        <f t="array" ref="H17">MAX(IF(ISNUMBER(H9:H13),H9:H13))</f>
        <v>113.9</v>
      </c>
      <c r="I17" s="51" t="s">
        <v>19</v>
      </c>
      <c r="J17" s="42" t="s">
        <v>79</v>
      </c>
    </row>
    <row r="18" spans="2:10" x14ac:dyDescent="0.2">
      <c r="D18" s="52" t="s">
        <v>76</v>
      </c>
      <c r="E18" s="53" cm="1">
        <f t="array" ref="E18">_xlfn.PERCENTILE.INC(IF(ISNUMBER(E9:E13),E9:E13),0.75)</f>
        <v>11.6</v>
      </c>
      <c r="F18" s="53" cm="1">
        <f t="array" ref="F18">_xlfn.PERCENTILE.INC(IF(ISNUMBER(F9:F13),F9:F13),0.75)</f>
        <v>0.3</v>
      </c>
      <c r="G18" s="54" t="s">
        <v>19</v>
      </c>
      <c r="H18" s="53" cm="1">
        <f t="array" ref="H18">_xlfn.PERCENTILE.INC(IF(ISNUMBER(H9:H13),H9:H13),0.75)</f>
        <v>69.5</v>
      </c>
      <c r="I18" s="55" t="s">
        <v>19</v>
      </c>
      <c r="J18" s="42" t="s">
        <v>80</v>
      </c>
    </row>
    <row r="19" spans="2:10" x14ac:dyDescent="0.2">
      <c r="D19" s="52" t="s">
        <v>33</v>
      </c>
      <c r="E19" s="53" cm="1">
        <f t="array" ref="E19">MEDIAN(IF(ISNUMBER(E9:E13),E9:E13))</f>
        <v>11.5</v>
      </c>
      <c r="F19" s="53" cm="1">
        <f t="array" ref="F19">MEDIAN(IF(ISNUMBER(F9:F13),F9:F13))</f>
        <v>0.13900000000000001</v>
      </c>
      <c r="G19" s="54" t="s">
        <v>19</v>
      </c>
      <c r="H19" s="53" cm="1">
        <f t="array" ref="H19">MEDIAN(IF(ISNUMBER(H9:H13),H9:H13))</f>
        <v>25.1</v>
      </c>
      <c r="I19" s="55" t="s">
        <v>19</v>
      </c>
    </row>
    <row r="20" spans="2:10" x14ac:dyDescent="0.2">
      <c r="D20" s="52" t="s">
        <v>77</v>
      </c>
      <c r="E20" s="53" cm="1">
        <f t="array" ref="E20">_xlfn.PERCENTILE.INC(IF(ISNUMBER(E9:E13),E9:E13),0.25)</f>
        <v>3.2</v>
      </c>
      <c r="F20" s="53" cm="1">
        <f t="array" ref="F20">_xlfn.PERCENTILE.INC(IF(ISNUMBER(F9:F13),F9:F13),0.25)</f>
        <v>0.10100000000000001</v>
      </c>
      <c r="G20" s="54" t="s">
        <v>19</v>
      </c>
      <c r="H20" s="53" cm="1">
        <f t="array" ref="H20">_xlfn.PERCENTILE.INC(IF(ISNUMBER(H9:H13),H9:H13),0.25)</f>
        <v>24.05</v>
      </c>
      <c r="I20" s="55" t="s">
        <v>19</v>
      </c>
    </row>
    <row r="21" spans="2:10" x14ac:dyDescent="0.2">
      <c r="D21" s="31" t="s">
        <v>78</v>
      </c>
      <c r="E21" s="32" cm="1">
        <f t="array" ref="E21">MIN(IF(ISNUMBER(E9:E13),E9:E13))</f>
        <v>2.2599999999999998</v>
      </c>
      <c r="F21" s="32" cm="1">
        <f t="array" ref="F21">MIN(IF(ISNUMBER(F9:F13),F9:F13))</f>
        <v>1.4999999999999999E-4</v>
      </c>
      <c r="G21" s="41" t="s">
        <v>19</v>
      </c>
      <c r="H21" s="32" cm="1">
        <f t="array" ref="H21">MIN(IF(ISNUMBER(H9:H13),H9:H13))</f>
        <v>23</v>
      </c>
      <c r="I21" s="56" t="s">
        <v>19</v>
      </c>
    </row>
    <row r="26" spans="2:10" x14ac:dyDescent="0.2">
      <c r="B26" s="3" t="s">
        <v>53</v>
      </c>
    </row>
    <row r="28" spans="2:10" x14ac:dyDescent="0.2">
      <c r="B28" s="2" t="s">
        <v>49</v>
      </c>
      <c r="C28" s="2" t="s">
        <v>52</v>
      </c>
    </row>
    <row r="29" spans="2:10" x14ac:dyDescent="0.2">
      <c r="B29" s="3" t="s">
        <v>48</v>
      </c>
      <c r="C29" s="3" t="s">
        <v>51</v>
      </c>
    </row>
    <row r="30" spans="2:10" x14ac:dyDescent="0.2">
      <c r="C30" s="3" t="s">
        <v>50</v>
      </c>
    </row>
    <row r="32" spans="2:10" x14ac:dyDescent="0.2">
      <c r="B32" s="3" t="s">
        <v>56</v>
      </c>
      <c r="C32" s="39" t="s">
        <v>74</v>
      </c>
    </row>
    <row r="33" spans="2:4" x14ac:dyDescent="0.2">
      <c r="C33" s="3" t="s">
        <v>57</v>
      </c>
      <c r="D33" s="57" t="s">
        <v>58</v>
      </c>
    </row>
    <row r="35" spans="2:4" x14ac:dyDescent="0.2">
      <c r="B35" s="3" t="s">
        <v>62</v>
      </c>
      <c r="C35" s="3" t="s">
        <v>61</v>
      </c>
    </row>
    <row r="36" spans="2:4" x14ac:dyDescent="0.2">
      <c r="C36" s="3" t="s">
        <v>63</v>
      </c>
      <c r="D36" s="3" t="s">
        <v>64</v>
      </c>
    </row>
    <row r="38" spans="2:4" x14ac:dyDescent="0.2">
      <c r="B38" s="3" t="s">
        <v>66</v>
      </c>
      <c r="C38" s="3" t="s">
        <v>69</v>
      </c>
    </row>
    <row r="39" spans="2:4" x14ac:dyDescent="0.2">
      <c r="C39" s="3" t="s">
        <v>67</v>
      </c>
      <c r="D39" s="57" t="s">
        <v>68</v>
      </c>
    </row>
    <row r="41" spans="2:4" x14ac:dyDescent="0.2">
      <c r="B41" s="3" t="s">
        <v>71</v>
      </c>
      <c r="C41" s="3" t="s">
        <v>72</v>
      </c>
    </row>
    <row r="42" spans="2:4" x14ac:dyDescent="0.2">
      <c r="C42" s="3" t="s">
        <v>67</v>
      </c>
      <c r="D42" s="57" t="s">
        <v>73</v>
      </c>
    </row>
  </sheetData>
  <hyperlinks>
    <hyperlink ref="D33" r:id="rId1" xr:uid="{016DDF09-7243-E44F-8CC1-81CC48F5E2C0}"/>
    <hyperlink ref="D39" r:id="rId2" xr:uid="{D462C274-4CC6-2149-8322-E87478AB40F1}"/>
    <hyperlink ref="D42" r:id="rId3" xr:uid="{6502093E-EB7A-6C47-881E-AF096486732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Comparable company</vt:lpstr>
      <vt:lpstr>Precedent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Valeriia Charkovska</dc:creator>
  <cp:lastModifiedBy>Valeriia Charkovska</cp:lastModifiedBy>
  <dcterms:created xsi:type="dcterms:W3CDTF">2025-08-23T20:13:55Z</dcterms:created>
  <dcterms:modified xsi:type="dcterms:W3CDTF">2025-08-25T09:27:32Z</dcterms:modified>
</cp:coreProperties>
</file>