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io\Desktop\Viko\Academia\UNR - Licenciatura en Estadistica\Tesina\Ap 2 - Cuscuta\"/>
    </mc:Choice>
  </mc:AlternateContent>
  <bookViews>
    <workbookView xWindow="0" yWindow="0" windowWidth="20490" windowHeight="7050" activeTab="1"/>
  </bookViews>
  <sheets>
    <sheet name="Hoja" sheetId="1" r:id="rId1"/>
    <sheet name="Redes" sheetId="2" r:id="rId2"/>
    <sheet name="Analítico" sheetId="3" r:id="rId3"/>
  </sheets>
  <calcPr calcId="162913"/>
  <extLst>
    <ext uri="GoogleSheetsCustomDataVersion2">
      <go:sheetsCustomData xmlns:go="http://customooxmlschemas.google.com/" r:id="rId7" roundtripDataChecksum="fDlWgPY1x4e0HZKNmxwKz6WpJBbkdLZmvNnSWuSkENo="/>
    </ext>
  </extLst>
</workbook>
</file>

<file path=xl/calcChain.xml><?xml version="1.0" encoding="utf-8"?>
<calcChain xmlns="http://schemas.openxmlformats.org/spreadsheetml/2006/main">
  <c r="M55" i="3" l="1"/>
  <c r="J55" i="3"/>
  <c r="K55" i="3" s="1"/>
  <c r="I55" i="3"/>
  <c r="M54" i="3"/>
  <c r="K54" i="3"/>
  <c r="J54" i="3"/>
  <c r="I54" i="3"/>
  <c r="M53" i="3"/>
  <c r="J53" i="3"/>
  <c r="K53" i="3" s="1"/>
  <c r="I53" i="3"/>
  <c r="M52" i="3"/>
  <c r="J52" i="3"/>
  <c r="I52" i="3"/>
  <c r="M51" i="3"/>
  <c r="J51" i="3"/>
  <c r="K51" i="3" s="1"/>
  <c r="I51" i="3"/>
  <c r="M50" i="3"/>
  <c r="K50" i="3"/>
  <c r="J50" i="3"/>
  <c r="I50" i="3"/>
  <c r="M49" i="3"/>
  <c r="J49" i="3"/>
  <c r="K49" i="3" s="1"/>
  <c r="I49" i="3"/>
  <c r="M48" i="3"/>
  <c r="J48" i="3"/>
  <c r="I48" i="3"/>
  <c r="M47" i="3"/>
  <c r="J47" i="3"/>
  <c r="K47" i="3" s="1"/>
  <c r="I47" i="3"/>
  <c r="M46" i="3"/>
  <c r="K46" i="3"/>
  <c r="J46" i="3"/>
  <c r="I46" i="3"/>
  <c r="M45" i="3"/>
  <c r="J45" i="3"/>
  <c r="K45" i="3" s="1"/>
  <c r="I45" i="3"/>
  <c r="M44" i="3"/>
  <c r="J44" i="3"/>
  <c r="I44" i="3"/>
  <c r="M43" i="3"/>
  <c r="J43" i="3"/>
  <c r="K43" i="3" s="1"/>
  <c r="I43" i="3"/>
  <c r="M42" i="3"/>
  <c r="K42" i="3"/>
  <c r="J42" i="3"/>
  <c r="I42" i="3"/>
  <c r="M41" i="3"/>
  <c r="J41" i="3"/>
  <c r="K41" i="3" s="1"/>
  <c r="I41" i="3"/>
  <c r="M40" i="3"/>
  <c r="J40" i="3"/>
  <c r="K40" i="3" s="1"/>
  <c r="I40" i="3"/>
  <c r="M39" i="3"/>
  <c r="J39" i="3"/>
  <c r="K39" i="3" s="1"/>
  <c r="I39" i="3"/>
  <c r="M38" i="3"/>
  <c r="K38" i="3"/>
  <c r="J38" i="3"/>
  <c r="I38" i="3"/>
  <c r="M37" i="3"/>
  <c r="K37" i="3"/>
  <c r="J37" i="3"/>
  <c r="I37" i="3"/>
  <c r="M36" i="3"/>
  <c r="J36" i="3"/>
  <c r="K36" i="3" s="1"/>
  <c r="I36" i="3"/>
  <c r="M35" i="3"/>
  <c r="J35" i="3"/>
  <c r="K35" i="3" s="1"/>
  <c r="I35" i="3"/>
  <c r="M34" i="3"/>
  <c r="K34" i="3"/>
  <c r="J34" i="3"/>
  <c r="I34" i="3"/>
  <c r="M33" i="3"/>
  <c r="K33" i="3"/>
  <c r="J33" i="3"/>
  <c r="I33" i="3"/>
  <c r="M32" i="3"/>
  <c r="J32" i="3"/>
  <c r="I32" i="3"/>
  <c r="M31" i="3"/>
  <c r="J31" i="3"/>
  <c r="I31" i="3"/>
  <c r="M30" i="3"/>
  <c r="K30" i="3"/>
  <c r="J30" i="3"/>
  <c r="I30" i="3"/>
  <c r="M29" i="3"/>
  <c r="K29" i="3"/>
  <c r="J29" i="3"/>
  <c r="I29" i="3"/>
  <c r="M28" i="3"/>
  <c r="J28" i="3"/>
  <c r="I28" i="3"/>
  <c r="M27" i="3"/>
  <c r="J27" i="3"/>
  <c r="I27" i="3"/>
  <c r="M26" i="3"/>
  <c r="K26" i="3"/>
  <c r="J26" i="3"/>
  <c r="I26" i="3"/>
  <c r="M25" i="3"/>
  <c r="K25" i="3"/>
  <c r="J25" i="3"/>
  <c r="I25" i="3"/>
  <c r="M24" i="3"/>
  <c r="J24" i="3"/>
  <c r="I24" i="3"/>
  <c r="M23" i="3"/>
  <c r="J23" i="3"/>
  <c r="K23" i="3" s="1"/>
  <c r="I23" i="3"/>
  <c r="M22" i="3"/>
  <c r="K22" i="3"/>
  <c r="J22" i="3"/>
  <c r="I22" i="3"/>
  <c r="M21" i="3"/>
  <c r="J21" i="3"/>
  <c r="I21" i="3"/>
  <c r="K21" i="3" s="1"/>
  <c r="M20" i="3"/>
  <c r="K20" i="3"/>
  <c r="J20" i="3"/>
  <c r="I20" i="3"/>
  <c r="M19" i="3"/>
  <c r="J19" i="3"/>
  <c r="K19" i="3" s="1"/>
  <c r="I19" i="3"/>
  <c r="M18" i="3"/>
  <c r="K18" i="3"/>
  <c r="J18" i="3"/>
  <c r="I18" i="3"/>
  <c r="M17" i="3"/>
  <c r="J17" i="3"/>
  <c r="K17" i="3" s="1"/>
  <c r="I17" i="3"/>
  <c r="M16" i="3"/>
  <c r="K16" i="3"/>
  <c r="J16" i="3"/>
  <c r="I16" i="3"/>
  <c r="M15" i="3"/>
  <c r="J15" i="3"/>
  <c r="K15" i="3" s="1"/>
  <c r="I15" i="3"/>
  <c r="M14" i="3"/>
  <c r="K14" i="3"/>
  <c r="J14" i="3"/>
  <c r="I14" i="3"/>
  <c r="M13" i="3"/>
  <c r="J13" i="3"/>
  <c r="K13" i="3" s="1"/>
  <c r="I13" i="3"/>
  <c r="M12" i="3"/>
  <c r="K12" i="3"/>
  <c r="J12" i="3"/>
  <c r="I12" i="3"/>
  <c r="M11" i="3"/>
  <c r="J11" i="3"/>
  <c r="K11" i="3" s="1"/>
  <c r="I11" i="3"/>
  <c r="M10" i="3"/>
  <c r="K10" i="3"/>
  <c r="J10" i="3"/>
  <c r="I10" i="3"/>
  <c r="M9" i="3"/>
  <c r="J9" i="3"/>
  <c r="K9" i="3" s="1"/>
  <c r="I9" i="3"/>
  <c r="M8" i="3"/>
  <c r="K8" i="3"/>
  <c r="J8" i="3"/>
  <c r="I8" i="3"/>
  <c r="M7" i="3"/>
  <c r="K7" i="3"/>
  <c r="J7" i="3"/>
  <c r="I7" i="3"/>
  <c r="M6" i="3"/>
  <c r="J6" i="3"/>
  <c r="I6" i="3"/>
  <c r="K6" i="3" s="1"/>
  <c r="M5" i="3"/>
  <c r="J5" i="3"/>
  <c r="I5" i="3"/>
  <c r="M4" i="3"/>
  <c r="J4" i="3"/>
  <c r="K4" i="3" s="1"/>
  <c r="I4" i="3"/>
  <c r="M3" i="3"/>
  <c r="J3" i="3"/>
  <c r="K3" i="3" s="1"/>
  <c r="I3" i="3"/>
  <c r="M2" i="3"/>
  <c r="K2" i="3"/>
  <c r="J2" i="3"/>
  <c r="I2" i="3"/>
  <c r="M55" i="2"/>
  <c r="J55" i="2"/>
  <c r="I55" i="2"/>
  <c r="K55" i="2" s="1"/>
  <c r="M54" i="2"/>
  <c r="J54" i="2"/>
  <c r="I54" i="2"/>
  <c r="M53" i="2"/>
  <c r="J53" i="2"/>
  <c r="K53" i="2" s="1"/>
  <c r="I53" i="2"/>
  <c r="M52" i="2"/>
  <c r="K52" i="2"/>
  <c r="J52" i="2"/>
  <c r="I52" i="2"/>
  <c r="M51" i="2"/>
  <c r="J51" i="2"/>
  <c r="I51" i="2"/>
  <c r="K51" i="2" s="1"/>
  <c r="M50" i="2"/>
  <c r="J50" i="2"/>
  <c r="I50" i="2"/>
  <c r="M49" i="2"/>
  <c r="J49" i="2"/>
  <c r="K49" i="2" s="1"/>
  <c r="I49" i="2"/>
  <c r="M48" i="2"/>
  <c r="K48" i="2"/>
  <c r="J48" i="2"/>
  <c r="I48" i="2"/>
  <c r="M47" i="2"/>
  <c r="J47" i="2"/>
  <c r="I47" i="2"/>
  <c r="K47" i="2" s="1"/>
  <c r="M46" i="2"/>
  <c r="J46" i="2"/>
  <c r="I46" i="2"/>
  <c r="M45" i="2"/>
  <c r="J45" i="2"/>
  <c r="K45" i="2" s="1"/>
  <c r="I45" i="2"/>
  <c r="M44" i="2"/>
  <c r="K44" i="2"/>
  <c r="J44" i="2"/>
  <c r="I44" i="2"/>
  <c r="M43" i="2"/>
  <c r="K43" i="2"/>
  <c r="J43" i="2"/>
  <c r="I43" i="2"/>
  <c r="M42" i="2"/>
  <c r="J42" i="2"/>
  <c r="I42" i="2"/>
  <c r="K42" i="2" s="1"/>
  <c r="M41" i="2"/>
  <c r="J41" i="2"/>
  <c r="I41" i="2"/>
  <c r="K41" i="2" s="1"/>
  <c r="M40" i="2"/>
  <c r="J40" i="2"/>
  <c r="I40" i="2"/>
  <c r="K40" i="2" s="1"/>
  <c r="M39" i="2"/>
  <c r="K39" i="2"/>
  <c r="J39" i="2"/>
  <c r="I39" i="2"/>
  <c r="M38" i="2"/>
  <c r="J38" i="2"/>
  <c r="I38" i="2"/>
  <c r="K38" i="2" s="1"/>
  <c r="M37" i="2"/>
  <c r="J37" i="2"/>
  <c r="I37" i="2"/>
  <c r="M36" i="2"/>
  <c r="J36" i="2"/>
  <c r="I36" i="2"/>
  <c r="K36" i="2" s="1"/>
  <c r="M35" i="2"/>
  <c r="K35" i="2"/>
  <c r="J35" i="2"/>
  <c r="I35" i="2"/>
  <c r="M34" i="2"/>
  <c r="K34" i="2"/>
  <c r="J34" i="2"/>
  <c r="I34" i="2"/>
  <c r="M33" i="2"/>
  <c r="J33" i="2"/>
  <c r="K33" i="2" s="1"/>
  <c r="I33" i="2"/>
  <c r="M32" i="2"/>
  <c r="K32" i="2"/>
  <c r="J32" i="2"/>
  <c r="I32" i="2"/>
  <c r="M31" i="2"/>
  <c r="J31" i="2"/>
  <c r="I31" i="2"/>
  <c r="K31" i="2" s="1"/>
  <c r="M30" i="2"/>
  <c r="J30" i="2"/>
  <c r="I30" i="2"/>
  <c r="K30" i="2" s="1"/>
  <c r="M29" i="2"/>
  <c r="J29" i="2"/>
  <c r="K29" i="2" s="1"/>
  <c r="I29" i="2"/>
  <c r="M28" i="2"/>
  <c r="K28" i="2"/>
  <c r="J28" i="2"/>
  <c r="I28" i="2"/>
  <c r="M27" i="2"/>
  <c r="J27" i="2"/>
  <c r="I27" i="2"/>
  <c r="K27" i="2" s="1"/>
  <c r="M26" i="2"/>
  <c r="J26" i="2"/>
  <c r="I26" i="2"/>
  <c r="K26" i="2" s="1"/>
  <c r="M25" i="2"/>
  <c r="J25" i="2"/>
  <c r="K25" i="2" s="1"/>
  <c r="I25" i="2"/>
  <c r="M24" i="2"/>
  <c r="K24" i="2"/>
  <c r="J24" i="2"/>
  <c r="I24" i="2"/>
  <c r="M23" i="2"/>
  <c r="J23" i="2"/>
  <c r="I23" i="2"/>
  <c r="K23" i="2" s="1"/>
  <c r="M22" i="2"/>
  <c r="K22" i="2"/>
  <c r="J22" i="2"/>
  <c r="I22" i="2"/>
  <c r="M21" i="2"/>
  <c r="J21" i="2"/>
  <c r="I21" i="2"/>
  <c r="K21" i="2" s="1"/>
  <c r="M20" i="2"/>
  <c r="J20" i="2"/>
  <c r="K20" i="2" s="1"/>
  <c r="I20" i="2"/>
  <c r="M19" i="2"/>
  <c r="K19" i="2"/>
  <c r="J19" i="2"/>
  <c r="I19" i="2"/>
  <c r="M18" i="2"/>
  <c r="J18" i="2"/>
  <c r="I18" i="2"/>
  <c r="K18" i="2" s="1"/>
  <c r="M17" i="2"/>
  <c r="J17" i="2"/>
  <c r="I17" i="2"/>
  <c r="K17" i="2" s="1"/>
  <c r="M16" i="2"/>
  <c r="J16" i="2"/>
  <c r="K16" i="2" s="1"/>
  <c r="I16" i="2"/>
  <c r="M15" i="2"/>
  <c r="K15" i="2"/>
  <c r="J15" i="2"/>
  <c r="I15" i="2"/>
  <c r="M14" i="2"/>
  <c r="J14" i="2"/>
  <c r="I14" i="2"/>
  <c r="K14" i="2" s="1"/>
  <c r="M13" i="2"/>
  <c r="J13" i="2"/>
  <c r="I13" i="2"/>
  <c r="K13" i="2" s="1"/>
  <c r="M12" i="2"/>
  <c r="J12" i="2"/>
  <c r="K12" i="2" s="1"/>
  <c r="I12" i="2"/>
  <c r="M11" i="2"/>
  <c r="K11" i="2"/>
  <c r="J11" i="2"/>
  <c r="I11" i="2"/>
  <c r="M10" i="2"/>
  <c r="J10" i="2"/>
  <c r="I10" i="2"/>
  <c r="K10" i="2" s="1"/>
  <c r="M9" i="2"/>
  <c r="J9" i="2"/>
  <c r="I9" i="2"/>
  <c r="K9" i="2" s="1"/>
  <c r="M8" i="2"/>
  <c r="J8" i="2"/>
  <c r="K8" i="2" s="1"/>
  <c r="I8" i="2"/>
  <c r="M7" i="2"/>
  <c r="K7" i="2"/>
  <c r="J7" i="2"/>
  <c r="I7" i="2"/>
  <c r="M6" i="2"/>
  <c r="J6" i="2"/>
  <c r="I6" i="2"/>
  <c r="K6" i="2" s="1"/>
  <c r="M5" i="2"/>
  <c r="J5" i="2"/>
  <c r="I5" i="2"/>
  <c r="K5" i="2" s="1"/>
  <c r="M4" i="2"/>
  <c r="K4" i="2"/>
  <c r="J4" i="2"/>
  <c r="I4" i="2"/>
  <c r="M3" i="2"/>
  <c r="J3" i="2"/>
  <c r="I3" i="2"/>
  <c r="K3" i="2" s="1"/>
  <c r="M2" i="2"/>
  <c r="K2" i="2"/>
  <c r="J2" i="2"/>
  <c r="I2" i="2"/>
  <c r="H55" i="1"/>
  <c r="I55" i="1" s="1"/>
  <c r="G55" i="1"/>
  <c r="H54" i="1"/>
  <c r="I54" i="1" s="1"/>
  <c r="G54" i="1"/>
  <c r="H53" i="1"/>
  <c r="G53" i="1"/>
  <c r="I53" i="1" s="1"/>
  <c r="I52" i="1"/>
  <c r="H52" i="1"/>
  <c r="C52" i="1"/>
  <c r="G52" i="1" s="1"/>
  <c r="I51" i="1"/>
  <c r="H51" i="1"/>
  <c r="G51" i="1"/>
  <c r="H50" i="1"/>
  <c r="I50" i="1" s="1"/>
  <c r="G50" i="1"/>
  <c r="K49" i="1"/>
  <c r="H49" i="1"/>
  <c r="I49" i="1" s="1"/>
  <c r="G49" i="1"/>
  <c r="K48" i="1"/>
  <c r="H48" i="1"/>
  <c r="I48" i="1" s="1"/>
  <c r="G48" i="1"/>
  <c r="H47" i="1"/>
  <c r="G47" i="1"/>
  <c r="K46" i="1"/>
  <c r="H46" i="1"/>
  <c r="I46" i="1" s="1"/>
  <c r="G46" i="1"/>
  <c r="K45" i="1"/>
  <c r="H45" i="1"/>
  <c r="G45" i="1"/>
  <c r="K44" i="1"/>
  <c r="H44" i="1"/>
  <c r="G44" i="1"/>
  <c r="K43" i="1"/>
  <c r="H43" i="1"/>
  <c r="G43" i="1"/>
  <c r="K42" i="1"/>
  <c r="H42" i="1"/>
  <c r="I42" i="1" s="1"/>
  <c r="G42" i="1"/>
  <c r="K41" i="1"/>
  <c r="H41" i="1"/>
  <c r="G41" i="1"/>
  <c r="K40" i="1"/>
  <c r="H40" i="1"/>
  <c r="G40" i="1"/>
  <c r="K39" i="1"/>
  <c r="H39" i="1"/>
  <c r="G39" i="1"/>
  <c r="K38" i="1"/>
  <c r="H38" i="1"/>
  <c r="I38" i="1" s="1"/>
  <c r="G38" i="1"/>
  <c r="K37" i="1"/>
  <c r="H37" i="1"/>
  <c r="G37" i="1"/>
  <c r="K36" i="1"/>
  <c r="H36" i="1"/>
  <c r="G36" i="1"/>
  <c r="K35" i="1"/>
  <c r="H35" i="1"/>
  <c r="G35" i="1"/>
  <c r="K34" i="1"/>
  <c r="H34" i="1"/>
  <c r="I34" i="1" s="1"/>
  <c r="G34" i="1"/>
  <c r="K33" i="1"/>
  <c r="H33" i="1"/>
  <c r="G33" i="1"/>
  <c r="K32" i="1"/>
  <c r="H32" i="1"/>
  <c r="G32" i="1"/>
  <c r="H31" i="1"/>
  <c r="G31" i="1"/>
  <c r="I31" i="1" s="1"/>
  <c r="H30" i="1"/>
  <c r="C30" i="1"/>
  <c r="G30" i="1" s="1"/>
  <c r="I30" i="1" s="1"/>
  <c r="I29" i="1"/>
  <c r="H29" i="1"/>
  <c r="G29" i="1"/>
  <c r="K28" i="1"/>
  <c r="H28" i="1"/>
  <c r="I28" i="1" s="1"/>
  <c r="G28" i="1"/>
  <c r="K27" i="1"/>
  <c r="H27" i="1"/>
  <c r="I27" i="1" s="1"/>
  <c r="G27" i="1"/>
  <c r="K26" i="1"/>
  <c r="H26" i="1"/>
  <c r="I26" i="1" s="1"/>
  <c r="G26" i="1"/>
  <c r="K25" i="1"/>
  <c r="H25" i="1"/>
  <c r="I25" i="1" s="1"/>
  <c r="G25" i="1"/>
  <c r="I24" i="1"/>
  <c r="H24" i="1"/>
  <c r="G24" i="1"/>
  <c r="C24" i="1"/>
  <c r="I23" i="1"/>
  <c r="H23" i="1"/>
  <c r="G23" i="1"/>
  <c r="C23" i="1"/>
  <c r="I22" i="1"/>
  <c r="H22" i="1"/>
  <c r="G22" i="1"/>
  <c r="C22" i="1"/>
  <c r="I21" i="1"/>
  <c r="H21" i="1"/>
  <c r="G21" i="1"/>
  <c r="K20" i="1"/>
  <c r="I20" i="1"/>
  <c r="H20" i="1"/>
  <c r="G20" i="1"/>
  <c r="H19" i="1"/>
  <c r="G19" i="1"/>
  <c r="H18" i="1"/>
  <c r="G18" i="1"/>
  <c r="I18" i="1" s="1"/>
  <c r="I17" i="1"/>
  <c r="H17" i="1"/>
  <c r="G17" i="1"/>
  <c r="H16" i="1"/>
  <c r="I16" i="1" s="1"/>
  <c r="G16" i="1"/>
  <c r="H15" i="1"/>
  <c r="G15" i="1"/>
  <c r="I14" i="1"/>
  <c r="H14" i="1"/>
  <c r="G14" i="1"/>
  <c r="H13" i="1"/>
  <c r="I13" i="1" s="1"/>
  <c r="G13" i="1"/>
  <c r="H12" i="1"/>
  <c r="I12" i="1" s="1"/>
  <c r="G12" i="1"/>
  <c r="K11" i="1"/>
  <c r="H11" i="1"/>
  <c r="I11" i="1" s="1"/>
  <c r="G11" i="1"/>
  <c r="H10" i="1"/>
  <c r="G10" i="1"/>
  <c r="I9" i="1"/>
  <c r="H9" i="1"/>
  <c r="G9" i="1"/>
  <c r="H8" i="1"/>
  <c r="I8" i="1" s="1"/>
  <c r="G8" i="1"/>
  <c r="H7" i="1"/>
  <c r="I7" i="1" s="1"/>
  <c r="G7" i="1"/>
  <c r="H6" i="1"/>
  <c r="I6" i="1" s="1"/>
  <c r="G6" i="1"/>
  <c r="H5" i="1"/>
  <c r="G5" i="1"/>
  <c r="I5" i="1" s="1"/>
  <c r="H4" i="1"/>
  <c r="I4" i="1" s="1"/>
  <c r="G4" i="1"/>
  <c r="K3" i="1"/>
  <c r="H3" i="1"/>
  <c r="I3" i="1" s="1"/>
  <c r="G3" i="1"/>
  <c r="K2" i="1"/>
  <c r="H2" i="1"/>
  <c r="I2" i="1" s="1"/>
  <c r="G2" i="1"/>
  <c r="I37" i="1" l="1"/>
  <c r="I41" i="1"/>
  <c r="I45" i="1"/>
  <c r="I15" i="1"/>
  <c r="I32" i="1"/>
  <c r="I36" i="1"/>
  <c r="I40" i="1"/>
  <c r="I44" i="1"/>
  <c r="I19" i="1"/>
  <c r="I33" i="1"/>
  <c r="I10" i="1"/>
  <c r="I35" i="1"/>
  <c r="I39" i="1"/>
  <c r="I43" i="1"/>
  <c r="I47" i="1"/>
  <c r="K37" i="2"/>
  <c r="K46" i="2"/>
  <c r="K50" i="2"/>
  <c r="K54" i="2"/>
  <c r="K5" i="3"/>
  <c r="K27" i="3"/>
  <c r="K28" i="3"/>
  <c r="K31" i="3"/>
  <c r="K32" i="3"/>
  <c r="K48" i="3"/>
  <c r="K24" i="3"/>
  <c r="K44" i="3"/>
  <c r="K52" i="3"/>
</calcChain>
</file>

<file path=xl/sharedStrings.xml><?xml version="1.0" encoding="utf-8"?>
<sst xmlns="http://schemas.openxmlformats.org/spreadsheetml/2006/main" count="287" uniqueCount="45">
  <si>
    <t>ID</t>
  </si>
  <si>
    <t>Muestra</t>
  </si>
  <si>
    <t>Especie</t>
  </si>
  <si>
    <t>Cuscuta</t>
  </si>
  <si>
    <t>Cluster</t>
  </si>
  <si>
    <t>Cuscuta_bien</t>
  </si>
  <si>
    <t>n</t>
  </si>
  <si>
    <t>n_estimado</t>
  </si>
  <si>
    <t>Diferencia</t>
  </si>
  <si>
    <t>Peso_gr</t>
  </si>
  <si>
    <t>Segundos</t>
  </si>
  <si>
    <t>Alfalfa0</t>
  </si>
  <si>
    <t>Sí</t>
  </si>
  <si>
    <t>Peso de 1000 semillas: 2,088gr.</t>
  </si>
  <si>
    <t>El n_estimado es mediante peso de 1000 semillas</t>
  </si>
  <si>
    <t>Alfalfa1</t>
  </si>
  <si>
    <t>Tiempo de proceso sin considerar la clasificación</t>
  </si>
  <si>
    <t>Alfalfa2</t>
  </si>
  <si>
    <t>Cuscuta_bien indica si se clasificaron bien las malezas</t>
  </si>
  <si>
    <t>Alfalfa3</t>
  </si>
  <si>
    <t>Alfalfa4</t>
  </si>
  <si>
    <t>Alfalfa5</t>
  </si>
  <si>
    <t>TrebolB0</t>
  </si>
  <si>
    <t>TrebolB1</t>
  </si>
  <si>
    <t>TrebolB2</t>
  </si>
  <si>
    <t>Revisar con mamá</t>
  </si>
  <si>
    <t>TrebolB3</t>
  </si>
  <si>
    <t>TrebolB4</t>
  </si>
  <si>
    <t>TrebolB5</t>
  </si>
  <si>
    <t>Lotus0</t>
  </si>
  <si>
    <t>Lotus1</t>
  </si>
  <si>
    <t>Lotus2</t>
  </si>
  <si>
    <t>Lotus3</t>
  </si>
  <si>
    <t>Lotus4</t>
  </si>
  <si>
    <t>Lotus5</t>
  </si>
  <si>
    <t>Contaminación</t>
  </si>
  <si>
    <t>Class_E</t>
  </si>
  <si>
    <t>Class_C</t>
  </si>
  <si>
    <t>Cuscuta_en_Cluster</t>
  </si>
  <si>
    <t>Alfalfa</t>
  </si>
  <si>
    <t>-</t>
  </si>
  <si>
    <t>TrébolB</t>
  </si>
  <si>
    <t>Lotus</t>
  </si>
  <si>
    <t>Cuscuta_en_Otros</t>
  </si>
  <si>
    <t>Class_O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</si>
</sst>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00"/>
    <numFmt numFmtId="166" formatCode="0.0000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CC0000"/>
        <bgColor rgb="FFCC0000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1" fontId="1" fillId="0" borderId="0" xfId="0" applyNumberFormat="1" applyFont="1" applyAlignment="1"/>
    <xf numFmtId="1" fontId="2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horizontal="center" wrapText="1"/>
    </xf>
    <xf numFmtId="164" fontId="1" fillId="0" borderId="0" xfId="0" applyNumberFormat="1" applyFont="1" applyAlignment="1"/>
    <xf numFmtId="0" fontId="5" fillId="0" borderId="0" xfId="0" applyFont="1" applyAlignment="1">
      <alignment horizontal="center" vertical="center" wrapText="1"/>
    </xf>
    <xf numFmtId="0" fontId="1" fillId="3" borderId="0" xfId="0" applyFont="1" applyFill="1" applyAlignment="1"/>
    <xf numFmtId="0" fontId="5" fillId="0" borderId="0" xfId="0" applyFont="1" applyAlignment="1">
      <alignment vertical="center" wrapText="1"/>
    </xf>
    <xf numFmtId="165" fontId="1" fillId="0" borderId="0" xfId="0" applyNumberFormat="1" applyFont="1" applyAlignment="1"/>
    <xf numFmtId="166" fontId="1" fillId="0" borderId="0" xfId="0" applyNumberFormat="1" applyFont="1"/>
    <xf numFmtId="166" fontId="1" fillId="0" borderId="0" xfId="0" applyNumberFormat="1" applyFont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6" borderId="0" xfId="0" applyFont="1" applyFill="1"/>
    <xf numFmtId="1" fontId="1" fillId="6" borderId="0" xfId="0" applyNumberFormat="1" applyFont="1" applyFill="1"/>
    <xf numFmtId="0" fontId="1" fillId="9" borderId="0" xfId="0" applyFont="1" applyFill="1"/>
    <xf numFmtId="0" fontId="1" fillId="9" borderId="0" xfId="0" applyFont="1" applyFill="1" applyAlignment="1"/>
    <xf numFmtId="0" fontId="2" fillId="10" borderId="0" xfId="0" applyFont="1" applyFill="1" applyAlignment="1"/>
    <xf numFmtId="1" fontId="1" fillId="9" borderId="0" xfId="0" applyNumberFormat="1" applyFont="1" applyFill="1"/>
    <xf numFmtId="1" fontId="1" fillId="9" borderId="0" xfId="0" applyNumberFormat="1" applyFont="1" applyFill="1" applyAlignment="1"/>
    <xf numFmtId="0" fontId="1" fillId="10" borderId="0" xfId="0" applyFont="1" applyFill="1" applyAlignment="1"/>
    <xf numFmtId="164" fontId="1" fillId="9" borderId="0" xfId="0" applyNumberFormat="1" applyFont="1" applyFill="1"/>
    <xf numFmtId="164" fontId="1" fillId="9" borderId="0" xfId="0" applyNumberFormat="1" applyFont="1" applyFill="1" applyAlignment="1"/>
    <xf numFmtId="165" fontId="1" fillId="9" borderId="0" xfId="0" applyNumberFormat="1" applyFont="1" applyFill="1" applyAlignment="1"/>
    <xf numFmtId="0" fontId="1" fillId="10" borderId="0" xfId="0" applyFont="1" applyFill="1"/>
    <xf numFmtId="0" fontId="0" fillId="11" borderId="0" xfId="0" applyFont="1" applyFill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10.7109375" customWidth="1"/>
    <col min="2" max="2" width="14.7109375" customWidth="1"/>
    <col min="3" max="3" width="10.7109375" customWidth="1"/>
    <col min="4" max="5" width="15" customWidth="1"/>
    <col min="6" max="6" width="16.5703125" customWidth="1"/>
    <col min="7" max="28" width="10.7109375" customWidth="1"/>
  </cols>
  <sheetData>
    <row r="1" spans="1:17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7">
      <c r="A2" s="1">
        <v>19</v>
      </c>
      <c r="B2" s="2" t="s">
        <v>11</v>
      </c>
      <c r="C2" s="3">
        <v>22006</v>
      </c>
      <c r="D2" s="3">
        <v>513</v>
      </c>
      <c r="E2" s="3">
        <v>89</v>
      </c>
      <c r="F2" s="3" t="s">
        <v>12</v>
      </c>
      <c r="G2" s="2">
        <f t="shared" ref="G2:G55" si="0">SUM(C2:E2)</f>
        <v>22608</v>
      </c>
      <c r="H2" s="4">
        <f t="shared" ref="H2:H19" si="1">J2*1000/2.088</f>
        <v>24040.22988505747</v>
      </c>
      <c r="I2" s="5">
        <f t="shared" ref="I2:I55" si="2">H2-G2</f>
        <v>1432.2298850574698</v>
      </c>
      <c r="J2" s="1">
        <v>50.195999999999998</v>
      </c>
      <c r="K2" s="6">
        <f>60*8+17</f>
        <v>497</v>
      </c>
      <c r="M2" s="32" t="s">
        <v>13</v>
      </c>
      <c r="N2" s="33"/>
      <c r="O2" s="33"/>
      <c r="P2" s="33"/>
      <c r="Q2" s="34"/>
    </row>
    <row r="3" spans="1:17">
      <c r="A3" s="1">
        <v>19</v>
      </c>
      <c r="B3" s="2" t="s">
        <v>11</v>
      </c>
      <c r="C3" s="2">
        <v>22322</v>
      </c>
      <c r="D3" s="2">
        <v>514</v>
      </c>
      <c r="E3" s="2">
        <v>81</v>
      </c>
      <c r="F3" s="2" t="s">
        <v>12</v>
      </c>
      <c r="G3" s="2">
        <f t="shared" si="0"/>
        <v>22917</v>
      </c>
      <c r="H3" s="4">
        <f t="shared" si="1"/>
        <v>24040.22988505747</v>
      </c>
      <c r="I3" s="5">
        <f t="shared" si="2"/>
        <v>1123.2298850574698</v>
      </c>
      <c r="J3" s="1">
        <v>50.195999999999998</v>
      </c>
      <c r="K3" s="2">
        <f>60*8+20</f>
        <v>500</v>
      </c>
    </row>
    <row r="4" spans="1:17" ht="15" customHeight="1">
      <c r="A4" s="1">
        <v>19</v>
      </c>
      <c r="B4" s="2" t="s">
        <v>11</v>
      </c>
      <c r="C4" s="2">
        <v>22342</v>
      </c>
      <c r="D4" s="2">
        <v>506</v>
      </c>
      <c r="E4" s="2">
        <v>78</v>
      </c>
      <c r="F4" s="2" t="s">
        <v>12</v>
      </c>
      <c r="G4" s="2">
        <f t="shared" si="0"/>
        <v>22926</v>
      </c>
      <c r="H4" s="4">
        <f t="shared" si="1"/>
        <v>24040.22988505747</v>
      </c>
      <c r="I4" s="5">
        <f t="shared" si="2"/>
        <v>1114.2298850574698</v>
      </c>
      <c r="J4" s="1">
        <v>50.195999999999998</v>
      </c>
      <c r="K4" s="2">
        <v>495</v>
      </c>
      <c r="M4" s="35" t="s">
        <v>14</v>
      </c>
      <c r="N4" s="33"/>
      <c r="O4" s="33"/>
      <c r="P4" s="33"/>
      <c r="Q4" s="34"/>
    </row>
    <row r="5" spans="1:17">
      <c r="A5" s="1">
        <v>52</v>
      </c>
      <c r="B5" s="2" t="s">
        <v>15</v>
      </c>
      <c r="C5" s="2">
        <v>22273</v>
      </c>
      <c r="D5" s="2">
        <v>730</v>
      </c>
      <c r="E5" s="2">
        <v>81</v>
      </c>
      <c r="F5" s="2" t="s">
        <v>12</v>
      </c>
      <c r="G5" s="2">
        <f t="shared" si="0"/>
        <v>23084</v>
      </c>
      <c r="H5" s="4">
        <f t="shared" si="1"/>
        <v>23952.107279693486</v>
      </c>
      <c r="I5" s="5">
        <f t="shared" si="2"/>
        <v>868.10727969348591</v>
      </c>
      <c r="J5" s="2">
        <v>50.012</v>
      </c>
      <c r="K5" s="2">
        <v>503</v>
      </c>
    </row>
    <row r="6" spans="1:17">
      <c r="A6" s="1">
        <v>52</v>
      </c>
      <c r="B6" s="2" t="s">
        <v>15</v>
      </c>
      <c r="C6" s="2">
        <v>22181</v>
      </c>
      <c r="D6" s="2">
        <v>681</v>
      </c>
      <c r="E6" s="2">
        <v>94</v>
      </c>
      <c r="F6" s="2" t="s">
        <v>12</v>
      </c>
      <c r="G6" s="2">
        <f t="shared" si="0"/>
        <v>22956</v>
      </c>
      <c r="H6" s="4">
        <f t="shared" si="1"/>
        <v>23952.107279693486</v>
      </c>
      <c r="I6" s="5">
        <f t="shared" si="2"/>
        <v>996.10727969348591</v>
      </c>
      <c r="J6" s="2">
        <v>50.012</v>
      </c>
      <c r="K6" s="2">
        <v>498</v>
      </c>
      <c r="M6" s="36" t="s">
        <v>16</v>
      </c>
      <c r="N6" s="33"/>
      <c r="O6" s="33"/>
      <c r="P6" s="33"/>
      <c r="Q6" s="34"/>
    </row>
    <row r="7" spans="1:17">
      <c r="A7" s="1">
        <v>52</v>
      </c>
      <c r="B7" s="2" t="s">
        <v>15</v>
      </c>
      <c r="C7" s="2">
        <v>22033</v>
      </c>
      <c r="D7" s="2">
        <v>646</v>
      </c>
      <c r="E7" s="2">
        <v>72</v>
      </c>
      <c r="F7" s="2" t="s">
        <v>12</v>
      </c>
      <c r="G7" s="2">
        <f t="shared" si="0"/>
        <v>22751</v>
      </c>
      <c r="H7" s="4">
        <f t="shared" si="1"/>
        <v>23952.107279693486</v>
      </c>
      <c r="I7" s="5">
        <f t="shared" si="2"/>
        <v>1201.1072796934859</v>
      </c>
      <c r="J7" s="2">
        <v>50.012</v>
      </c>
      <c r="K7" s="2">
        <v>490</v>
      </c>
    </row>
    <row r="8" spans="1:17">
      <c r="A8" s="1">
        <v>36</v>
      </c>
      <c r="B8" s="2" t="s">
        <v>17</v>
      </c>
      <c r="C8" s="2">
        <v>21916</v>
      </c>
      <c r="D8" s="2">
        <v>592</v>
      </c>
      <c r="E8" s="2">
        <v>97</v>
      </c>
      <c r="F8" s="2" t="s">
        <v>12</v>
      </c>
      <c r="G8" s="2">
        <f t="shared" si="0"/>
        <v>22605</v>
      </c>
      <c r="H8" s="4">
        <f t="shared" si="1"/>
        <v>23970.30651340996</v>
      </c>
      <c r="I8" s="5">
        <f t="shared" si="2"/>
        <v>1365.3065134099597</v>
      </c>
      <c r="J8" s="7">
        <v>50.05</v>
      </c>
      <c r="K8" s="2">
        <v>498</v>
      </c>
      <c r="M8" s="37" t="s">
        <v>18</v>
      </c>
      <c r="N8" s="33"/>
      <c r="O8" s="33"/>
      <c r="P8" s="33"/>
      <c r="Q8" s="34"/>
    </row>
    <row r="9" spans="1:17">
      <c r="A9" s="1">
        <v>36</v>
      </c>
      <c r="B9" s="2" t="s">
        <v>17</v>
      </c>
      <c r="C9" s="2">
        <v>21817</v>
      </c>
      <c r="D9" s="2">
        <v>623</v>
      </c>
      <c r="E9" s="2">
        <v>77</v>
      </c>
      <c r="F9" s="2" t="s">
        <v>12</v>
      </c>
      <c r="G9" s="2">
        <f t="shared" si="0"/>
        <v>22517</v>
      </c>
      <c r="H9" s="4">
        <f t="shared" si="1"/>
        <v>23970.30651340996</v>
      </c>
      <c r="I9" s="5">
        <f t="shared" si="2"/>
        <v>1453.3065134099597</v>
      </c>
      <c r="J9" s="7">
        <v>50.05</v>
      </c>
      <c r="K9" s="2">
        <v>483</v>
      </c>
    </row>
    <row r="10" spans="1:17">
      <c r="A10" s="1">
        <v>36</v>
      </c>
      <c r="B10" s="2" t="s">
        <v>17</v>
      </c>
      <c r="C10" s="2">
        <v>21838</v>
      </c>
      <c r="D10" s="2">
        <v>611</v>
      </c>
      <c r="E10" s="2">
        <v>75</v>
      </c>
      <c r="F10" s="2" t="s">
        <v>12</v>
      </c>
      <c r="G10" s="2">
        <f t="shared" si="0"/>
        <v>22524</v>
      </c>
      <c r="H10" s="4">
        <f t="shared" si="1"/>
        <v>23970.30651340996</v>
      </c>
      <c r="I10" s="5">
        <f t="shared" si="2"/>
        <v>1446.3065134099597</v>
      </c>
      <c r="J10" s="7">
        <v>50.05</v>
      </c>
      <c r="K10" s="2">
        <v>481</v>
      </c>
      <c r="M10" s="8"/>
      <c r="N10" s="8"/>
      <c r="O10" s="8"/>
      <c r="P10" s="8"/>
      <c r="Q10" s="8"/>
    </row>
    <row r="11" spans="1:17">
      <c r="A11" s="1">
        <v>44</v>
      </c>
      <c r="B11" s="1" t="s">
        <v>19</v>
      </c>
      <c r="C11" s="1">
        <v>22291</v>
      </c>
      <c r="D11" s="1">
        <v>565</v>
      </c>
      <c r="E11" s="1">
        <v>93</v>
      </c>
      <c r="F11" s="1" t="s">
        <v>12</v>
      </c>
      <c r="G11" s="2">
        <f t="shared" si="0"/>
        <v>22949</v>
      </c>
      <c r="H11" s="4">
        <f t="shared" si="1"/>
        <v>24401.340996168583</v>
      </c>
      <c r="I11" s="5">
        <f t="shared" si="2"/>
        <v>1452.3409961685829</v>
      </c>
      <c r="J11" s="9">
        <v>50.95</v>
      </c>
      <c r="K11" s="1">
        <f>9*60+11</f>
        <v>551</v>
      </c>
      <c r="M11" s="8"/>
      <c r="N11" s="8"/>
      <c r="O11" s="8"/>
      <c r="P11" s="8"/>
      <c r="Q11" s="8"/>
    </row>
    <row r="12" spans="1:17">
      <c r="A12" s="1">
        <v>44</v>
      </c>
      <c r="B12" s="1" t="s">
        <v>19</v>
      </c>
      <c r="C12" s="1">
        <v>22458</v>
      </c>
      <c r="D12" s="1">
        <v>570</v>
      </c>
      <c r="E12" s="1">
        <v>103</v>
      </c>
      <c r="F12" s="1" t="s">
        <v>12</v>
      </c>
      <c r="G12" s="2">
        <f t="shared" si="0"/>
        <v>23131</v>
      </c>
      <c r="H12" s="4">
        <f t="shared" si="1"/>
        <v>24401.340996168583</v>
      </c>
      <c r="I12" s="5">
        <f t="shared" si="2"/>
        <v>1270.3409961685829</v>
      </c>
      <c r="J12" s="9">
        <v>50.95</v>
      </c>
      <c r="K12" s="1">
        <v>512</v>
      </c>
    </row>
    <row r="13" spans="1:17">
      <c r="A13" s="1">
        <v>44</v>
      </c>
      <c r="B13" s="1" t="s">
        <v>19</v>
      </c>
      <c r="C13" s="1">
        <v>21964</v>
      </c>
      <c r="D13" s="1">
        <v>525</v>
      </c>
      <c r="E13" s="1">
        <v>90</v>
      </c>
      <c r="F13" s="1" t="s">
        <v>12</v>
      </c>
      <c r="G13" s="2">
        <f t="shared" si="0"/>
        <v>22579</v>
      </c>
      <c r="H13" s="4">
        <f t="shared" si="1"/>
        <v>24401.340996168583</v>
      </c>
      <c r="I13" s="5">
        <f t="shared" si="2"/>
        <v>1822.3409961685829</v>
      </c>
      <c r="J13" s="9">
        <v>50.95</v>
      </c>
      <c r="K13" s="1">
        <v>496</v>
      </c>
      <c r="M13" s="10"/>
      <c r="N13" s="10"/>
      <c r="O13" s="10"/>
      <c r="P13" s="10"/>
      <c r="Q13" s="10"/>
    </row>
    <row r="14" spans="1:17">
      <c r="A14" s="1">
        <v>49</v>
      </c>
      <c r="B14" s="1" t="s">
        <v>20</v>
      </c>
      <c r="C14" s="1">
        <v>20806</v>
      </c>
      <c r="D14" s="1">
        <v>537</v>
      </c>
      <c r="E14" s="1">
        <v>114</v>
      </c>
      <c r="F14" s="1"/>
      <c r="G14" s="2">
        <f t="shared" si="0"/>
        <v>21457</v>
      </c>
      <c r="H14" s="4">
        <f t="shared" si="1"/>
        <v>23998.563218390802</v>
      </c>
      <c r="I14" s="5">
        <f t="shared" si="2"/>
        <v>2541.5632183908019</v>
      </c>
      <c r="J14" s="1">
        <v>50.109000000000002</v>
      </c>
      <c r="M14" s="10"/>
      <c r="N14" s="10"/>
      <c r="O14" s="10"/>
      <c r="P14" s="10"/>
      <c r="Q14" s="10"/>
    </row>
    <row r="15" spans="1:17">
      <c r="A15" s="1">
        <v>49</v>
      </c>
      <c r="B15" s="1" t="s">
        <v>20</v>
      </c>
      <c r="C15" s="1">
        <v>20697</v>
      </c>
      <c r="D15" s="1">
        <v>566</v>
      </c>
      <c r="E15" s="1">
        <v>99</v>
      </c>
      <c r="G15" s="2">
        <f t="shared" si="0"/>
        <v>21362</v>
      </c>
      <c r="H15" s="4">
        <f t="shared" si="1"/>
        <v>23998.563218390802</v>
      </c>
      <c r="I15" s="5">
        <f t="shared" si="2"/>
        <v>2636.5632183908019</v>
      </c>
      <c r="J15" s="1">
        <v>50.109000000000002</v>
      </c>
      <c r="K15" s="1">
        <v>470</v>
      </c>
      <c r="M15" s="10"/>
      <c r="N15" s="10"/>
      <c r="O15" s="10"/>
      <c r="P15" s="10"/>
      <c r="Q15" s="10"/>
    </row>
    <row r="16" spans="1:17">
      <c r="A16" s="1">
        <v>49</v>
      </c>
      <c r="B16" s="1" t="s">
        <v>20</v>
      </c>
      <c r="C16" s="1">
        <v>20649</v>
      </c>
      <c r="D16" s="1">
        <v>599</v>
      </c>
      <c r="E16" s="1">
        <v>90</v>
      </c>
      <c r="G16" s="2">
        <f t="shared" si="0"/>
        <v>21338</v>
      </c>
      <c r="H16" s="4">
        <f t="shared" si="1"/>
        <v>23998.563218390802</v>
      </c>
      <c r="I16" s="5">
        <f t="shared" si="2"/>
        <v>2660.5632183908019</v>
      </c>
      <c r="J16" s="1">
        <v>50.109000000000002</v>
      </c>
      <c r="K16" s="1">
        <v>474</v>
      </c>
      <c r="M16" s="10"/>
      <c r="N16" s="10"/>
      <c r="O16" s="10"/>
      <c r="P16" s="10"/>
      <c r="Q16" s="10"/>
    </row>
    <row r="17" spans="1:17">
      <c r="A17" s="1">
        <v>50</v>
      </c>
      <c r="B17" s="1" t="s">
        <v>21</v>
      </c>
      <c r="C17" s="1">
        <v>21977</v>
      </c>
      <c r="D17" s="1">
        <v>560</v>
      </c>
      <c r="E17" s="1">
        <v>71</v>
      </c>
      <c r="F17" s="1"/>
      <c r="G17" s="2">
        <f t="shared" si="0"/>
        <v>22608</v>
      </c>
      <c r="H17" s="4">
        <f t="shared" si="1"/>
        <v>24605.842911877393</v>
      </c>
      <c r="I17" s="5">
        <f t="shared" si="2"/>
        <v>1997.8429118773929</v>
      </c>
      <c r="J17" s="1">
        <v>51.377000000000002</v>
      </c>
      <c r="K17" s="1">
        <v>521</v>
      </c>
      <c r="M17" s="10"/>
      <c r="N17" s="10"/>
      <c r="O17" s="10"/>
      <c r="P17" s="10"/>
      <c r="Q17" s="10"/>
    </row>
    <row r="18" spans="1:17">
      <c r="A18" s="1">
        <v>50</v>
      </c>
      <c r="B18" s="1" t="s">
        <v>21</v>
      </c>
      <c r="C18" s="1">
        <v>22019</v>
      </c>
      <c r="D18" s="1">
        <v>590</v>
      </c>
      <c r="E18" s="1">
        <v>71</v>
      </c>
      <c r="F18" s="1"/>
      <c r="G18" s="2">
        <f t="shared" si="0"/>
        <v>22680</v>
      </c>
      <c r="H18" s="4">
        <f t="shared" si="1"/>
        <v>24605.842911877393</v>
      </c>
      <c r="I18" s="5">
        <f t="shared" si="2"/>
        <v>1925.8429118773929</v>
      </c>
      <c r="J18" s="1">
        <v>51.377000000000002</v>
      </c>
      <c r="K18" s="1">
        <v>540</v>
      </c>
      <c r="M18" s="10"/>
      <c r="N18" s="10"/>
      <c r="O18" s="10"/>
      <c r="P18" s="10"/>
      <c r="Q18" s="10"/>
    </row>
    <row r="19" spans="1:17">
      <c r="A19" s="1">
        <v>50</v>
      </c>
      <c r="B19" s="1" t="s">
        <v>21</v>
      </c>
      <c r="C19" s="1">
        <v>22048</v>
      </c>
      <c r="D19" s="1">
        <v>590</v>
      </c>
      <c r="E19" s="1">
        <v>78</v>
      </c>
      <c r="F19" s="1"/>
      <c r="G19" s="2">
        <f t="shared" si="0"/>
        <v>22716</v>
      </c>
      <c r="H19" s="4">
        <f t="shared" si="1"/>
        <v>24605.842911877393</v>
      </c>
      <c r="I19" s="5">
        <f t="shared" si="2"/>
        <v>1889.8429118773929</v>
      </c>
      <c r="J19" s="1">
        <v>51.377000000000002</v>
      </c>
      <c r="K19" s="1">
        <v>493</v>
      </c>
      <c r="M19" s="10"/>
      <c r="N19" s="10"/>
      <c r="O19" s="10"/>
      <c r="P19" s="10"/>
      <c r="Q19" s="10"/>
    </row>
    <row r="20" spans="1:17">
      <c r="A20" s="1">
        <v>26</v>
      </c>
      <c r="B20" s="1" t="s">
        <v>22</v>
      </c>
      <c r="C20" s="1">
        <v>24755</v>
      </c>
      <c r="D20" s="1">
        <v>61</v>
      </c>
      <c r="E20" s="1">
        <v>1571</v>
      </c>
      <c r="F20" s="3" t="s">
        <v>12</v>
      </c>
      <c r="G20" s="2">
        <f t="shared" si="0"/>
        <v>26387</v>
      </c>
      <c r="H20" s="5">
        <f t="shared" ref="H20:H22" si="3">20.903*1000/0.649</f>
        <v>32208.012326656393</v>
      </c>
      <c r="I20" s="5">
        <f t="shared" si="2"/>
        <v>5821.0123266563933</v>
      </c>
      <c r="J20" s="1">
        <v>20.902999999999999</v>
      </c>
      <c r="K20" s="2">
        <f>60*9+35</f>
        <v>575</v>
      </c>
      <c r="M20" s="10"/>
      <c r="N20" s="10"/>
      <c r="O20" s="10"/>
      <c r="P20" s="10"/>
      <c r="Q20" s="10"/>
    </row>
    <row r="21" spans="1:17" ht="15.75" customHeight="1">
      <c r="A21" s="1">
        <v>26</v>
      </c>
      <c r="B21" s="1" t="s">
        <v>22</v>
      </c>
      <c r="C21" s="1">
        <v>25045</v>
      </c>
      <c r="D21" s="1">
        <v>73</v>
      </c>
      <c r="E21" s="1">
        <v>1530</v>
      </c>
      <c r="F21" s="2" t="s">
        <v>12</v>
      </c>
      <c r="G21" s="2">
        <f t="shared" si="0"/>
        <v>26648</v>
      </c>
      <c r="H21" s="5">
        <f t="shared" si="3"/>
        <v>32208.012326656393</v>
      </c>
      <c r="I21" s="5">
        <f t="shared" si="2"/>
        <v>5560.0123266563933</v>
      </c>
      <c r="J21" s="1">
        <v>20.902999999999999</v>
      </c>
      <c r="K21" s="1">
        <v>588</v>
      </c>
      <c r="M21" s="10"/>
      <c r="N21" s="10"/>
      <c r="O21" s="10"/>
      <c r="P21" s="10"/>
      <c r="Q21" s="10"/>
    </row>
    <row r="22" spans="1:17" ht="15.75" customHeight="1">
      <c r="A22" s="1">
        <v>26</v>
      </c>
      <c r="B22" s="1" t="s">
        <v>22</v>
      </c>
      <c r="C22" s="2">
        <f>27+24597</f>
        <v>24624</v>
      </c>
      <c r="D22" s="1">
        <v>66</v>
      </c>
      <c r="E22" s="1">
        <v>1675</v>
      </c>
      <c r="F22" s="2" t="s">
        <v>12</v>
      </c>
      <c r="G22" s="2">
        <f t="shared" si="0"/>
        <v>26365</v>
      </c>
      <c r="H22" s="5">
        <f t="shared" si="3"/>
        <v>32208.012326656393</v>
      </c>
      <c r="I22" s="5">
        <f t="shared" si="2"/>
        <v>5843.0123266563933</v>
      </c>
      <c r="J22" s="1">
        <v>20.902999999999999</v>
      </c>
      <c r="K22" s="1">
        <v>617</v>
      </c>
    </row>
    <row r="23" spans="1:17" ht="15.75" customHeight="1">
      <c r="A23" s="1">
        <v>30</v>
      </c>
      <c r="B23" s="1" t="s">
        <v>23</v>
      </c>
      <c r="C23" s="2">
        <f>24957+21</f>
        <v>24978</v>
      </c>
      <c r="D23" s="1">
        <v>63</v>
      </c>
      <c r="E23" s="1">
        <v>1608</v>
      </c>
      <c r="F23" s="1" t="s">
        <v>12</v>
      </c>
      <c r="G23" s="2">
        <f t="shared" si="0"/>
        <v>26649</v>
      </c>
      <c r="H23" s="5">
        <f t="shared" ref="H23:H25" si="4">20.467*1000/0.649</f>
        <v>31536.209553158704</v>
      </c>
      <c r="I23" s="5">
        <f t="shared" si="2"/>
        <v>4887.2095531587038</v>
      </c>
      <c r="J23" s="1">
        <v>20.466999999999999</v>
      </c>
      <c r="K23" s="1">
        <v>603</v>
      </c>
    </row>
    <row r="24" spans="1:17" ht="15.75" customHeight="1">
      <c r="A24" s="1">
        <v>30</v>
      </c>
      <c r="B24" s="1" t="s">
        <v>23</v>
      </c>
      <c r="C24" s="2">
        <f>24761+47</f>
        <v>24808</v>
      </c>
      <c r="D24" s="1">
        <v>43</v>
      </c>
      <c r="E24" s="1">
        <v>1523</v>
      </c>
      <c r="F24" s="1" t="s">
        <v>12</v>
      </c>
      <c r="G24" s="2">
        <f t="shared" si="0"/>
        <v>26374</v>
      </c>
      <c r="H24" s="5">
        <f t="shared" si="4"/>
        <v>31536.209553158704</v>
      </c>
      <c r="I24" s="5">
        <f t="shared" si="2"/>
        <v>5162.2095531587038</v>
      </c>
      <c r="J24" s="1">
        <v>20.466999999999999</v>
      </c>
      <c r="K24" s="1">
        <v>589</v>
      </c>
    </row>
    <row r="25" spans="1:17" ht="15.75" customHeight="1">
      <c r="A25" s="1">
        <v>30</v>
      </c>
      <c r="B25" s="1" t="s">
        <v>23</v>
      </c>
      <c r="C25" s="1">
        <v>24520</v>
      </c>
      <c r="D25" s="1">
        <v>51</v>
      </c>
      <c r="E25" s="1">
        <v>1629</v>
      </c>
      <c r="F25" s="1" t="s">
        <v>12</v>
      </c>
      <c r="G25" s="2">
        <f t="shared" si="0"/>
        <v>26200</v>
      </c>
      <c r="H25" s="5">
        <f t="shared" si="4"/>
        <v>31536.209553158704</v>
      </c>
      <c r="I25" s="5">
        <f t="shared" si="2"/>
        <v>5336.2095531587038</v>
      </c>
      <c r="J25" s="1">
        <v>20.466999999999999</v>
      </c>
      <c r="K25" s="2">
        <f>9*60+53</f>
        <v>593</v>
      </c>
    </row>
    <row r="26" spans="1:17" ht="15.75" customHeight="1">
      <c r="A26" s="1">
        <v>40</v>
      </c>
      <c r="B26" s="1" t="s">
        <v>24</v>
      </c>
      <c r="C26" s="1">
        <v>24279</v>
      </c>
      <c r="D26" s="1">
        <v>63</v>
      </c>
      <c r="E26" s="1">
        <v>1499</v>
      </c>
      <c r="F26" s="11" t="s">
        <v>25</v>
      </c>
      <c r="G26" s="2">
        <f t="shared" si="0"/>
        <v>25841</v>
      </c>
      <c r="H26" s="5">
        <f t="shared" ref="H26:H28" si="5">20.888*1000/0.649</f>
        <v>32184.899845916792</v>
      </c>
      <c r="I26" s="5">
        <f t="shared" si="2"/>
        <v>6343.8998459167924</v>
      </c>
      <c r="J26" s="1">
        <v>20.888000000000002</v>
      </c>
      <c r="K26" s="2">
        <f>9*60+34</f>
        <v>574</v>
      </c>
    </row>
    <row r="27" spans="1:17" ht="15.75" customHeight="1">
      <c r="A27" s="1">
        <v>40</v>
      </c>
      <c r="B27" s="1" t="s">
        <v>24</v>
      </c>
      <c r="C27" s="1">
        <v>24818</v>
      </c>
      <c r="D27" s="1">
        <v>71</v>
      </c>
      <c r="E27" s="1">
        <v>1542</v>
      </c>
      <c r="F27" s="11" t="s">
        <v>25</v>
      </c>
      <c r="G27" s="2">
        <f t="shared" si="0"/>
        <v>26431</v>
      </c>
      <c r="H27" s="5">
        <f t="shared" si="5"/>
        <v>32184.899845916792</v>
      </c>
      <c r="I27" s="5">
        <f t="shared" si="2"/>
        <v>5753.8998459167924</v>
      </c>
      <c r="J27" s="1">
        <v>20.888000000000002</v>
      </c>
      <c r="K27" s="2">
        <f>60*9+48</f>
        <v>588</v>
      </c>
    </row>
    <row r="28" spans="1:17" ht="15.75" customHeight="1">
      <c r="A28" s="1">
        <v>40</v>
      </c>
      <c r="B28" s="1" t="s">
        <v>24</v>
      </c>
      <c r="C28" s="1">
        <v>25552</v>
      </c>
      <c r="D28" s="1">
        <v>54</v>
      </c>
      <c r="E28" s="1">
        <v>1728</v>
      </c>
      <c r="F28" s="11" t="s">
        <v>25</v>
      </c>
      <c r="G28" s="2">
        <f t="shared" si="0"/>
        <v>27334</v>
      </c>
      <c r="H28" s="5">
        <f t="shared" si="5"/>
        <v>32184.899845916792</v>
      </c>
      <c r="I28" s="5">
        <f t="shared" si="2"/>
        <v>4850.8998459167924</v>
      </c>
      <c r="J28" s="1">
        <v>20.888000000000002</v>
      </c>
      <c r="K28" s="2">
        <f>10*60+22</f>
        <v>622</v>
      </c>
      <c r="M28" s="12"/>
      <c r="N28" s="12"/>
      <c r="O28" s="12"/>
      <c r="P28" s="12"/>
    </row>
    <row r="29" spans="1:17" ht="15.75" customHeight="1">
      <c r="A29" s="1">
        <v>31</v>
      </c>
      <c r="B29" s="1" t="s">
        <v>26</v>
      </c>
      <c r="C29" s="1">
        <v>24536</v>
      </c>
      <c r="D29" s="1">
        <v>95</v>
      </c>
      <c r="E29" s="1">
        <v>1514</v>
      </c>
      <c r="F29" s="1" t="s">
        <v>12</v>
      </c>
      <c r="G29" s="2">
        <f t="shared" si="0"/>
        <v>26145</v>
      </c>
      <c r="H29" s="5">
        <f t="shared" ref="H29:H31" si="6">20.864*1000/0.649</f>
        <v>32147.919876733435</v>
      </c>
      <c r="I29" s="5">
        <f t="shared" si="2"/>
        <v>6002.9198767334346</v>
      </c>
      <c r="J29" s="13">
        <v>20.864000000000001</v>
      </c>
      <c r="K29" s="1">
        <v>570</v>
      </c>
      <c r="M29" s="12"/>
      <c r="N29" s="12"/>
      <c r="O29" s="12"/>
      <c r="P29" s="12"/>
    </row>
    <row r="30" spans="1:17" ht="15.75" customHeight="1">
      <c r="A30" s="1">
        <v>31</v>
      </c>
      <c r="B30" s="1" t="s">
        <v>26</v>
      </c>
      <c r="C30" s="2">
        <f>24771</f>
        <v>24771</v>
      </c>
      <c r="D30" s="1">
        <v>86</v>
      </c>
      <c r="E30" s="1">
        <v>1430</v>
      </c>
      <c r="F30" s="11" t="s">
        <v>25</v>
      </c>
      <c r="G30" s="2">
        <f t="shared" si="0"/>
        <v>26287</v>
      </c>
      <c r="H30" s="5">
        <f t="shared" si="6"/>
        <v>32147.919876733435</v>
      </c>
      <c r="I30" s="5">
        <f t="shared" si="2"/>
        <v>5860.9198767334346</v>
      </c>
      <c r="J30" s="13">
        <v>20.864000000000001</v>
      </c>
      <c r="K30" s="1">
        <v>582</v>
      </c>
      <c r="M30" s="12"/>
      <c r="N30" s="12"/>
      <c r="O30" s="12"/>
      <c r="P30" s="12"/>
    </row>
    <row r="31" spans="1:17" ht="15.75" customHeight="1">
      <c r="A31" s="1">
        <v>31</v>
      </c>
      <c r="B31" s="1" t="s">
        <v>26</v>
      </c>
      <c r="C31" s="1">
        <v>24562</v>
      </c>
      <c r="D31" s="1">
        <v>79</v>
      </c>
      <c r="E31" s="1">
        <v>1497</v>
      </c>
      <c r="F31" s="11" t="s">
        <v>25</v>
      </c>
      <c r="G31" s="2">
        <f t="shared" si="0"/>
        <v>26138</v>
      </c>
      <c r="H31" s="5">
        <f t="shared" si="6"/>
        <v>32147.919876733435</v>
      </c>
      <c r="I31" s="5">
        <f t="shared" si="2"/>
        <v>6009.9198767334346</v>
      </c>
      <c r="J31" s="13">
        <v>20.864000000000001</v>
      </c>
      <c r="K31" s="1">
        <v>589</v>
      </c>
      <c r="M31" s="12"/>
      <c r="N31" s="12"/>
      <c r="O31" s="12"/>
      <c r="P31" s="12"/>
    </row>
    <row r="32" spans="1:17" ht="15.75" customHeight="1">
      <c r="A32" s="1">
        <v>41</v>
      </c>
      <c r="B32" s="1" t="s">
        <v>27</v>
      </c>
      <c r="C32" s="1">
        <v>24996</v>
      </c>
      <c r="D32" s="1">
        <v>66</v>
      </c>
      <c r="E32" s="1">
        <v>1713</v>
      </c>
      <c r="F32" s="11" t="s">
        <v>25</v>
      </c>
      <c r="G32" s="2">
        <f t="shared" si="0"/>
        <v>26775</v>
      </c>
      <c r="H32" s="5">
        <f t="shared" ref="H32:H34" si="7">20.873*1000/0.649</f>
        <v>32161.787365177195</v>
      </c>
      <c r="I32" s="5">
        <f t="shared" si="2"/>
        <v>5386.7873651771952</v>
      </c>
      <c r="J32" s="1">
        <v>20.873000000000001</v>
      </c>
      <c r="K32" s="2">
        <f>9*60+58</f>
        <v>598</v>
      </c>
      <c r="M32" s="12"/>
      <c r="N32" s="12"/>
      <c r="O32" s="12"/>
      <c r="P32" s="12"/>
    </row>
    <row r="33" spans="1:11" ht="15.75" customHeight="1">
      <c r="A33" s="1">
        <v>41</v>
      </c>
      <c r="B33" s="1" t="s">
        <v>27</v>
      </c>
      <c r="C33" s="1">
        <v>24673</v>
      </c>
      <c r="D33" s="1">
        <v>69</v>
      </c>
      <c r="E33" s="1">
        <v>1772</v>
      </c>
      <c r="F33" s="1" t="s">
        <v>12</v>
      </c>
      <c r="G33" s="2">
        <f t="shared" si="0"/>
        <v>26514</v>
      </c>
      <c r="H33" s="5">
        <f t="shared" si="7"/>
        <v>32161.787365177195</v>
      </c>
      <c r="I33" s="5">
        <f t="shared" si="2"/>
        <v>5647.7873651771952</v>
      </c>
      <c r="J33" s="1">
        <v>20.873000000000001</v>
      </c>
      <c r="K33" s="2">
        <f>10*60+6</f>
        <v>606</v>
      </c>
    </row>
    <row r="34" spans="1:11" ht="15.75" customHeight="1">
      <c r="A34" s="1">
        <v>41</v>
      </c>
      <c r="B34" s="1" t="s">
        <v>27</v>
      </c>
      <c r="C34" s="1">
        <v>24318</v>
      </c>
      <c r="D34" s="1">
        <v>71</v>
      </c>
      <c r="E34" s="1">
        <v>1703</v>
      </c>
      <c r="F34" s="11" t="s">
        <v>25</v>
      </c>
      <c r="G34" s="2">
        <f t="shared" si="0"/>
        <v>26092</v>
      </c>
      <c r="H34" s="5">
        <f t="shared" si="7"/>
        <v>32161.787365177195</v>
      </c>
      <c r="I34" s="5">
        <f t="shared" si="2"/>
        <v>6069.7873651771952</v>
      </c>
      <c r="J34" s="1">
        <v>20.873000000000001</v>
      </c>
      <c r="K34" s="2">
        <f>9*60+38</f>
        <v>578</v>
      </c>
    </row>
    <row r="35" spans="1:11" ht="15.75" customHeight="1">
      <c r="A35" s="1">
        <v>35</v>
      </c>
      <c r="B35" s="1" t="s">
        <v>28</v>
      </c>
      <c r="C35" s="1">
        <v>25367</v>
      </c>
      <c r="D35" s="1">
        <v>134</v>
      </c>
      <c r="E35" s="1">
        <v>1330</v>
      </c>
      <c r="F35" s="11" t="s">
        <v>25</v>
      </c>
      <c r="G35" s="2">
        <f t="shared" si="0"/>
        <v>26831</v>
      </c>
      <c r="H35" s="5">
        <f t="shared" ref="H35:H37" si="8">20.79*1000/0.649</f>
        <v>32033.898305084746</v>
      </c>
      <c r="I35" s="5">
        <f t="shared" si="2"/>
        <v>5202.8983050847455</v>
      </c>
      <c r="J35" s="9">
        <v>20.79</v>
      </c>
      <c r="K35" s="2">
        <f t="shared" ref="K35:K36" si="9">9*60+50</f>
        <v>590</v>
      </c>
    </row>
    <row r="36" spans="1:11" ht="15.75" customHeight="1">
      <c r="A36" s="1">
        <v>35</v>
      </c>
      <c r="B36" s="1" t="s">
        <v>28</v>
      </c>
      <c r="C36" s="1">
        <v>24853</v>
      </c>
      <c r="D36" s="1">
        <v>105</v>
      </c>
      <c r="E36" s="1">
        <v>1486</v>
      </c>
      <c r="F36" s="1" t="s">
        <v>12</v>
      </c>
      <c r="G36" s="2">
        <f t="shared" si="0"/>
        <v>26444</v>
      </c>
      <c r="H36" s="5">
        <f t="shared" si="8"/>
        <v>32033.898305084746</v>
      </c>
      <c r="I36" s="5">
        <f t="shared" si="2"/>
        <v>5589.8983050847455</v>
      </c>
      <c r="J36" s="9">
        <v>20.79</v>
      </c>
      <c r="K36" s="2">
        <f t="shared" si="9"/>
        <v>590</v>
      </c>
    </row>
    <row r="37" spans="1:11" ht="15.75" customHeight="1">
      <c r="A37" s="1">
        <v>35</v>
      </c>
      <c r="B37" s="1" t="s">
        <v>28</v>
      </c>
      <c r="C37" s="1">
        <v>25179</v>
      </c>
      <c r="D37" s="1">
        <v>92</v>
      </c>
      <c r="E37" s="1">
        <v>1453</v>
      </c>
      <c r="F37" s="1" t="s">
        <v>12</v>
      </c>
      <c r="G37" s="2">
        <f t="shared" si="0"/>
        <v>26724</v>
      </c>
      <c r="H37" s="5">
        <f t="shared" si="8"/>
        <v>32033.898305084746</v>
      </c>
      <c r="I37" s="5">
        <f t="shared" si="2"/>
        <v>5309.8983050847455</v>
      </c>
      <c r="J37" s="9">
        <v>20.79</v>
      </c>
      <c r="K37" s="2">
        <f>9*60+59</f>
        <v>599</v>
      </c>
    </row>
    <row r="38" spans="1:11" ht="15.75" customHeight="1">
      <c r="A38" s="1">
        <v>54</v>
      </c>
      <c r="B38" s="1" t="s">
        <v>29</v>
      </c>
      <c r="C38" s="1">
        <v>16766</v>
      </c>
      <c r="D38" s="1">
        <v>252</v>
      </c>
      <c r="E38" s="1">
        <v>1938</v>
      </c>
      <c r="F38" s="1" t="s">
        <v>12</v>
      </c>
      <c r="G38" s="2">
        <f t="shared" si="0"/>
        <v>18956</v>
      </c>
      <c r="H38" s="4">
        <f t="shared" ref="H38:H55" si="10">J38*1000/1.09</f>
        <v>28065.137614678897</v>
      </c>
      <c r="I38" s="5">
        <f t="shared" si="2"/>
        <v>9109.1376146788971</v>
      </c>
      <c r="J38" s="1">
        <v>30.591000000000001</v>
      </c>
      <c r="K38" s="2">
        <f>6*60+32</f>
        <v>392</v>
      </c>
    </row>
    <row r="39" spans="1:11" ht="15.75" customHeight="1">
      <c r="A39" s="1">
        <v>54</v>
      </c>
      <c r="B39" s="1" t="s">
        <v>29</v>
      </c>
      <c r="C39" s="1">
        <v>17298</v>
      </c>
      <c r="D39" s="1">
        <v>224</v>
      </c>
      <c r="E39" s="1">
        <v>1562</v>
      </c>
      <c r="F39" s="1" t="s">
        <v>12</v>
      </c>
      <c r="G39" s="2">
        <f t="shared" si="0"/>
        <v>19084</v>
      </c>
      <c r="H39" s="4">
        <f t="shared" si="10"/>
        <v>28065.137614678897</v>
      </c>
      <c r="I39" s="5">
        <f t="shared" si="2"/>
        <v>8981.1376146788971</v>
      </c>
      <c r="J39" s="1">
        <v>30.591000000000001</v>
      </c>
      <c r="K39" s="2">
        <f>7*60+8</f>
        <v>428</v>
      </c>
    </row>
    <row r="40" spans="1:11" ht="15.75" customHeight="1">
      <c r="A40" s="1">
        <v>54</v>
      </c>
      <c r="B40" s="1" t="s">
        <v>29</v>
      </c>
      <c r="C40" s="1">
        <v>17477</v>
      </c>
      <c r="D40" s="1">
        <v>261</v>
      </c>
      <c r="E40" s="1">
        <v>1593</v>
      </c>
      <c r="F40" s="1" t="s">
        <v>12</v>
      </c>
      <c r="G40" s="2">
        <f t="shared" si="0"/>
        <v>19331</v>
      </c>
      <c r="H40" s="4">
        <f t="shared" si="10"/>
        <v>28065.137614678897</v>
      </c>
      <c r="I40" s="5">
        <f t="shared" si="2"/>
        <v>8734.1376146788971</v>
      </c>
      <c r="J40" s="1">
        <v>30.591000000000001</v>
      </c>
      <c r="K40" s="2">
        <f>6*60+39</f>
        <v>399</v>
      </c>
    </row>
    <row r="41" spans="1:11" ht="15.75" customHeight="1">
      <c r="A41" s="1">
        <v>46</v>
      </c>
      <c r="B41" s="1" t="s">
        <v>30</v>
      </c>
      <c r="C41" s="1">
        <v>16926</v>
      </c>
      <c r="D41" s="1">
        <v>263</v>
      </c>
      <c r="E41" s="1">
        <v>1906</v>
      </c>
      <c r="F41" s="1" t="s">
        <v>12</v>
      </c>
      <c r="G41" s="2">
        <f t="shared" si="0"/>
        <v>19095</v>
      </c>
      <c r="H41" s="4">
        <f t="shared" si="10"/>
        <v>28051.376146788989</v>
      </c>
      <c r="I41" s="5">
        <f t="shared" si="2"/>
        <v>8956.376146788989</v>
      </c>
      <c r="J41" s="1">
        <v>30.576000000000001</v>
      </c>
      <c r="K41" s="2">
        <f>6*60+37</f>
        <v>397</v>
      </c>
    </row>
    <row r="42" spans="1:11" ht="15.75" customHeight="1">
      <c r="A42" s="1">
        <v>46</v>
      </c>
      <c r="B42" s="1" t="s">
        <v>30</v>
      </c>
      <c r="C42" s="1">
        <v>15564</v>
      </c>
      <c r="D42" s="1">
        <v>249</v>
      </c>
      <c r="E42" s="1">
        <v>1830</v>
      </c>
      <c r="F42" s="1" t="s">
        <v>12</v>
      </c>
      <c r="G42" s="2">
        <f t="shared" si="0"/>
        <v>17643</v>
      </c>
      <c r="H42" s="4">
        <f t="shared" si="10"/>
        <v>28051.376146788989</v>
      </c>
      <c r="I42" s="5">
        <f t="shared" si="2"/>
        <v>10408.376146788989</v>
      </c>
      <c r="J42" s="1">
        <v>30.576000000000001</v>
      </c>
      <c r="K42" s="2">
        <f>6*60+59</f>
        <v>419</v>
      </c>
    </row>
    <row r="43" spans="1:11" ht="15.75" customHeight="1">
      <c r="A43" s="1">
        <v>46</v>
      </c>
      <c r="B43" s="1" t="s">
        <v>30</v>
      </c>
      <c r="C43" s="1">
        <v>16438</v>
      </c>
      <c r="D43" s="1">
        <v>289</v>
      </c>
      <c r="E43" s="1">
        <v>2017</v>
      </c>
      <c r="F43" s="1" t="s">
        <v>12</v>
      </c>
      <c r="G43" s="2">
        <f t="shared" si="0"/>
        <v>18744</v>
      </c>
      <c r="H43" s="4">
        <f t="shared" si="10"/>
        <v>28051.376146788989</v>
      </c>
      <c r="I43" s="5">
        <f t="shared" si="2"/>
        <v>9307.376146788989</v>
      </c>
      <c r="J43" s="1">
        <v>30.576000000000001</v>
      </c>
      <c r="K43" s="2">
        <f>6*60+27</f>
        <v>387</v>
      </c>
    </row>
    <row r="44" spans="1:11" ht="15.75" customHeight="1">
      <c r="A44" s="1">
        <v>53</v>
      </c>
      <c r="B44" s="1" t="s">
        <v>31</v>
      </c>
      <c r="C44" s="1">
        <v>16146</v>
      </c>
      <c r="D44" s="1">
        <v>295</v>
      </c>
      <c r="E44" s="1">
        <v>2010</v>
      </c>
      <c r="F44" s="11" t="s">
        <v>25</v>
      </c>
      <c r="G44" s="2">
        <f t="shared" si="0"/>
        <v>18451</v>
      </c>
      <c r="H44" s="4">
        <f t="shared" si="10"/>
        <v>27735.779816513761</v>
      </c>
      <c r="I44" s="5">
        <f t="shared" si="2"/>
        <v>9284.779816513761</v>
      </c>
      <c r="J44" s="1">
        <v>30.231999999999999</v>
      </c>
      <c r="K44" s="2">
        <f>6*60+29</f>
        <v>389</v>
      </c>
    </row>
    <row r="45" spans="1:11" ht="15.75" customHeight="1">
      <c r="A45" s="1">
        <v>53</v>
      </c>
      <c r="B45" s="1" t="s">
        <v>31</v>
      </c>
      <c r="C45" s="1">
        <v>15987</v>
      </c>
      <c r="D45" s="1">
        <v>267</v>
      </c>
      <c r="E45" s="1">
        <v>1997</v>
      </c>
      <c r="F45" s="11" t="s">
        <v>25</v>
      </c>
      <c r="G45" s="2">
        <f t="shared" si="0"/>
        <v>18251</v>
      </c>
      <c r="H45" s="4">
        <f t="shared" si="10"/>
        <v>27735.779816513761</v>
      </c>
      <c r="I45" s="5">
        <f t="shared" si="2"/>
        <v>9484.779816513761</v>
      </c>
      <c r="J45" s="1">
        <v>30.231999999999999</v>
      </c>
      <c r="K45" s="2">
        <f>60*6+16</f>
        <v>376</v>
      </c>
    </row>
    <row r="46" spans="1:11" ht="15.75" customHeight="1">
      <c r="A46" s="1">
        <v>53</v>
      </c>
      <c r="B46" s="1" t="s">
        <v>31</v>
      </c>
      <c r="C46" s="1">
        <v>16463</v>
      </c>
      <c r="D46" s="1">
        <v>284</v>
      </c>
      <c r="E46" s="1">
        <v>1936</v>
      </c>
      <c r="F46" s="11" t="s">
        <v>25</v>
      </c>
      <c r="G46" s="2">
        <f t="shared" si="0"/>
        <v>18683</v>
      </c>
      <c r="H46" s="4">
        <f t="shared" si="10"/>
        <v>27735.779816513761</v>
      </c>
      <c r="I46" s="5">
        <f t="shared" si="2"/>
        <v>9052.779816513761</v>
      </c>
      <c r="J46" s="1">
        <v>30.231999999999999</v>
      </c>
      <c r="K46" s="2">
        <f>60*6+29</f>
        <v>389</v>
      </c>
    </row>
    <row r="47" spans="1:11" ht="15.75" customHeight="1">
      <c r="A47" s="1">
        <v>27</v>
      </c>
      <c r="B47" s="1" t="s">
        <v>32</v>
      </c>
      <c r="C47" s="1">
        <v>16685</v>
      </c>
      <c r="D47" s="1">
        <v>340</v>
      </c>
      <c r="E47" s="1">
        <v>1910</v>
      </c>
      <c r="F47" s="11" t="s">
        <v>25</v>
      </c>
      <c r="G47" s="2">
        <f t="shared" si="0"/>
        <v>18935</v>
      </c>
      <c r="H47" s="4">
        <f t="shared" si="10"/>
        <v>28392.660550458713</v>
      </c>
      <c r="I47" s="5">
        <f t="shared" si="2"/>
        <v>9457.6605504587133</v>
      </c>
      <c r="J47" s="1">
        <v>30.948</v>
      </c>
      <c r="K47" s="1">
        <v>393</v>
      </c>
    </row>
    <row r="48" spans="1:11" ht="15.75" customHeight="1">
      <c r="A48" s="1">
        <v>27</v>
      </c>
      <c r="B48" s="1" t="s">
        <v>32</v>
      </c>
      <c r="C48" s="1">
        <v>16470</v>
      </c>
      <c r="D48" s="1">
        <v>284</v>
      </c>
      <c r="E48" s="1">
        <v>2080</v>
      </c>
      <c r="F48" s="11" t="s">
        <v>25</v>
      </c>
      <c r="G48" s="2">
        <f t="shared" si="0"/>
        <v>18834</v>
      </c>
      <c r="H48" s="4">
        <f t="shared" si="10"/>
        <v>28392.660550458713</v>
      </c>
      <c r="I48" s="5">
        <f t="shared" si="2"/>
        <v>9558.6605504587133</v>
      </c>
      <c r="J48" s="1">
        <v>30.948</v>
      </c>
      <c r="K48" s="2">
        <f>60*6+28</f>
        <v>388</v>
      </c>
    </row>
    <row r="49" spans="1:11" ht="15.75" customHeight="1">
      <c r="A49" s="1">
        <v>27</v>
      </c>
      <c r="B49" s="1" t="s">
        <v>32</v>
      </c>
      <c r="C49" s="1">
        <v>16283</v>
      </c>
      <c r="D49" s="1">
        <v>295</v>
      </c>
      <c r="E49" s="1">
        <v>1899</v>
      </c>
      <c r="F49" s="11" t="s">
        <v>25</v>
      </c>
      <c r="G49" s="2">
        <f t="shared" si="0"/>
        <v>18477</v>
      </c>
      <c r="H49" s="4">
        <f t="shared" si="10"/>
        <v>28392.660550458713</v>
      </c>
      <c r="I49" s="5">
        <f t="shared" si="2"/>
        <v>9915.6605504587133</v>
      </c>
      <c r="J49" s="1">
        <v>30.948</v>
      </c>
      <c r="K49" s="2">
        <f>6*60+42</f>
        <v>402</v>
      </c>
    </row>
    <row r="50" spans="1:11" ht="15.75" customHeight="1">
      <c r="A50" s="1">
        <v>51</v>
      </c>
      <c r="B50" s="1" t="s">
        <v>33</v>
      </c>
      <c r="C50" s="1">
        <v>16906</v>
      </c>
      <c r="D50" s="1">
        <v>293</v>
      </c>
      <c r="E50" s="1">
        <v>1846</v>
      </c>
      <c r="F50" s="11" t="s">
        <v>25</v>
      </c>
      <c r="G50" s="2">
        <f t="shared" si="0"/>
        <v>19045</v>
      </c>
      <c r="H50" s="4">
        <f t="shared" si="10"/>
        <v>28199.082568807338</v>
      </c>
      <c r="I50" s="5">
        <f t="shared" si="2"/>
        <v>9154.0825688073382</v>
      </c>
      <c r="J50" s="1">
        <v>30.736999999999998</v>
      </c>
      <c r="K50" s="1">
        <v>376</v>
      </c>
    </row>
    <row r="51" spans="1:11" ht="15.75" customHeight="1">
      <c r="A51" s="1">
        <v>51</v>
      </c>
      <c r="B51" s="1" t="s">
        <v>33</v>
      </c>
      <c r="C51" s="1">
        <v>16692</v>
      </c>
      <c r="D51" s="1">
        <v>278</v>
      </c>
      <c r="E51" s="1">
        <v>2053</v>
      </c>
      <c r="F51" s="11" t="s">
        <v>25</v>
      </c>
      <c r="G51" s="2">
        <f t="shared" si="0"/>
        <v>19023</v>
      </c>
      <c r="H51" s="4">
        <f t="shared" si="10"/>
        <v>28199.082568807338</v>
      </c>
      <c r="I51" s="5">
        <f t="shared" si="2"/>
        <v>9176.0825688073382</v>
      </c>
      <c r="J51" s="1">
        <v>30.736999999999998</v>
      </c>
      <c r="K51" s="1">
        <v>378</v>
      </c>
    </row>
    <row r="52" spans="1:11" ht="15.75" customHeight="1">
      <c r="A52" s="1">
        <v>51</v>
      </c>
      <c r="B52" s="1" t="s">
        <v>33</v>
      </c>
      <c r="C52" s="2">
        <f>16622+27</f>
        <v>16649</v>
      </c>
      <c r="D52" s="1">
        <v>260</v>
      </c>
      <c r="E52" s="1">
        <v>2012</v>
      </c>
      <c r="F52" s="11" t="s">
        <v>25</v>
      </c>
      <c r="G52" s="2">
        <f t="shared" si="0"/>
        <v>18921</v>
      </c>
      <c r="H52" s="4">
        <f t="shared" si="10"/>
        <v>28199.082568807338</v>
      </c>
      <c r="I52" s="5">
        <f t="shared" si="2"/>
        <v>9278.0825688073382</v>
      </c>
      <c r="J52" s="1">
        <v>30.736999999999998</v>
      </c>
      <c r="K52" s="1">
        <v>400</v>
      </c>
    </row>
    <row r="53" spans="1:11" ht="15.75" customHeight="1">
      <c r="A53" s="1">
        <v>25</v>
      </c>
      <c r="B53" s="1" t="s">
        <v>34</v>
      </c>
      <c r="C53" s="1">
        <v>17285</v>
      </c>
      <c r="D53" s="1">
        <v>254</v>
      </c>
      <c r="E53" s="1">
        <v>2051</v>
      </c>
      <c r="F53" s="11" t="s">
        <v>25</v>
      </c>
      <c r="G53" s="2">
        <f t="shared" si="0"/>
        <v>19590</v>
      </c>
      <c r="H53" s="4">
        <f t="shared" si="10"/>
        <v>28613.761467889904</v>
      </c>
      <c r="I53" s="5">
        <f t="shared" si="2"/>
        <v>9023.7614678899045</v>
      </c>
      <c r="J53" s="1">
        <v>31.189</v>
      </c>
      <c r="K53" s="1">
        <v>414</v>
      </c>
    </row>
    <row r="54" spans="1:11" ht="15.75" customHeight="1">
      <c r="A54" s="1">
        <v>25</v>
      </c>
      <c r="B54" s="1" t="s">
        <v>34</v>
      </c>
      <c r="C54" s="1">
        <v>16897</v>
      </c>
      <c r="D54" s="1">
        <v>292</v>
      </c>
      <c r="E54" s="1">
        <v>1806</v>
      </c>
      <c r="F54" s="11" t="s">
        <v>25</v>
      </c>
      <c r="G54" s="2">
        <f t="shared" si="0"/>
        <v>18995</v>
      </c>
      <c r="H54" s="4">
        <f t="shared" si="10"/>
        <v>28613.761467889904</v>
      </c>
      <c r="I54" s="5">
        <f t="shared" si="2"/>
        <v>9618.7614678899045</v>
      </c>
      <c r="J54" s="1">
        <v>31.189</v>
      </c>
      <c r="K54" s="1">
        <v>382</v>
      </c>
    </row>
    <row r="55" spans="1:11" ht="15.75" customHeight="1">
      <c r="A55" s="1">
        <v>25</v>
      </c>
      <c r="B55" s="1" t="s">
        <v>34</v>
      </c>
      <c r="C55" s="1">
        <v>17624</v>
      </c>
      <c r="D55" s="1">
        <v>249</v>
      </c>
      <c r="E55" s="1">
        <v>1827</v>
      </c>
      <c r="F55" s="11" t="s">
        <v>25</v>
      </c>
      <c r="G55" s="2">
        <f t="shared" si="0"/>
        <v>19700</v>
      </c>
      <c r="H55" s="4">
        <f t="shared" si="10"/>
        <v>28613.761467889904</v>
      </c>
      <c r="I55" s="5">
        <f t="shared" si="2"/>
        <v>8913.7614678899045</v>
      </c>
      <c r="J55" s="1">
        <v>31.189</v>
      </c>
      <c r="K55" s="1">
        <v>397</v>
      </c>
    </row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M2:Q2"/>
    <mergeCell ref="M4:Q4"/>
    <mergeCell ref="M6:Q6"/>
    <mergeCell ref="M8:Q8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59"/>
  <sheetViews>
    <sheetView tabSelected="1" topLeftCell="E1" workbookViewId="0">
      <selection activeCell="F2" sqref="F2"/>
    </sheetView>
  </sheetViews>
  <sheetFormatPr baseColWidth="10" defaultColWidth="14.42578125" defaultRowHeight="15" customHeight="1"/>
  <cols>
    <col min="1" max="1" width="3.28515625" customWidth="1"/>
    <col min="2" max="2" width="7.5703125" customWidth="1"/>
    <col min="3" max="3" width="14" customWidth="1"/>
    <col min="4" max="4" width="7.42578125" customWidth="1"/>
    <col min="5" max="5" width="7.5703125" customWidth="1"/>
    <col min="6" max="6" width="12.42578125" customWidth="1"/>
    <col min="7" max="7" width="12.5703125" customWidth="1"/>
    <col min="8" max="8" width="18.5703125" customWidth="1"/>
    <col min="9" max="9" width="6.42578125" customWidth="1"/>
    <col min="10" max="10" width="11.140625" customWidth="1"/>
    <col min="11" max="11" width="9.7109375" customWidth="1"/>
    <col min="12" max="12" width="7.85546875" customWidth="1"/>
    <col min="13" max="13" width="9.42578125" customWidth="1"/>
    <col min="14" max="14" width="3.28515625" customWidth="1"/>
    <col min="15" max="15" width="6.42578125" customWidth="1"/>
    <col min="16" max="16" width="4.28515625" customWidth="1"/>
    <col min="17" max="17" width="3.42578125" customWidth="1"/>
    <col min="18" max="20" width="8" customWidth="1"/>
    <col min="21" max="21" width="8.28515625" customWidth="1"/>
    <col min="22" max="22" width="15.28515625" customWidth="1"/>
    <col min="23" max="23" width="8" customWidth="1"/>
    <col min="24" max="24" width="14.85546875" customWidth="1"/>
  </cols>
  <sheetData>
    <row r="1" spans="1:30">
      <c r="A1" s="1" t="s">
        <v>0</v>
      </c>
      <c r="B1" s="1" t="s">
        <v>2</v>
      </c>
      <c r="C1" s="1" t="s">
        <v>35</v>
      </c>
      <c r="D1" s="1" t="s">
        <v>36</v>
      </c>
      <c r="E1" s="1" t="s">
        <v>37</v>
      </c>
      <c r="F1" t="s">
        <v>44</v>
      </c>
      <c r="G1" s="2" t="s">
        <v>5</v>
      </c>
      <c r="H1" s="1" t="s">
        <v>38</v>
      </c>
      <c r="I1" s="2" t="s">
        <v>6</v>
      </c>
      <c r="J1" s="2" t="s">
        <v>7</v>
      </c>
      <c r="K1" s="1" t="s">
        <v>8</v>
      </c>
      <c r="L1" s="2" t="s">
        <v>9</v>
      </c>
      <c r="M1" s="2" t="s">
        <v>10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0" ht="15.75" customHeight="1">
      <c r="A2" s="1">
        <v>19</v>
      </c>
      <c r="B2" s="1" t="s">
        <v>39</v>
      </c>
      <c r="C2" s="1">
        <v>0</v>
      </c>
      <c r="D2" s="1">
        <v>23732</v>
      </c>
      <c r="E2" s="1">
        <v>559</v>
      </c>
      <c r="F2" s="1">
        <v>59</v>
      </c>
      <c r="G2" s="1">
        <v>0</v>
      </c>
      <c r="H2" s="1">
        <v>0</v>
      </c>
      <c r="I2" s="2">
        <f t="shared" ref="I2:I55" si="0">D2+E2+F2</f>
        <v>24350</v>
      </c>
      <c r="J2" s="4">
        <f t="shared" ref="J2:J19" si="1">L2*1000/2.088</f>
        <v>24040.22988505747</v>
      </c>
      <c r="K2" s="4">
        <f t="shared" ref="K2:K55" si="2">I2-J2</f>
        <v>309.7701149425302</v>
      </c>
      <c r="L2" s="1">
        <v>50.195999999999998</v>
      </c>
      <c r="M2" s="2">
        <f>14*60+55</f>
        <v>895</v>
      </c>
      <c r="N2" s="2"/>
      <c r="O2" s="2"/>
      <c r="P2" s="2"/>
      <c r="Q2" s="2"/>
      <c r="R2" s="14"/>
      <c r="S2" s="15"/>
      <c r="T2" s="14"/>
      <c r="U2" s="15"/>
      <c r="V2" s="15"/>
      <c r="W2" s="15"/>
      <c r="X2" s="15"/>
      <c r="Y2" s="15"/>
      <c r="Z2" s="15"/>
    </row>
    <row r="3" spans="1:30" ht="15.75" customHeight="1">
      <c r="A3" s="1">
        <v>19</v>
      </c>
      <c r="B3" s="1" t="s">
        <v>39</v>
      </c>
      <c r="C3" s="1">
        <v>0</v>
      </c>
      <c r="D3" s="1">
        <v>23732</v>
      </c>
      <c r="E3" s="1">
        <v>503</v>
      </c>
      <c r="F3" s="1">
        <v>69</v>
      </c>
      <c r="G3" s="1">
        <v>0</v>
      </c>
      <c r="H3" s="1">
        <v>0</v>
      </c>
      <c r="I3" s="2">
        <f t="shared" si="0"/>
        <v>24304</v>
      </c>
      <c r="J3" s="4">
        <f t="shared" si="1"/>
        <v>24040.22988505747</v>
      </c>
      <c r="K3" s="4">
        <f t="shared" si="2"/>
        <v>263.7701149425302</v>
      </c>
      <c r="L3" s="1">
        <v>50.195999999999998</v>
      </c>
      <c r="M3" s="2">
        <f>15*60+37</f>
        <v>937</v>
      </c>
      <c r="N3" s="2"/>
      <c r="O3" s="2"/>
      <c r="P3" s="2"/>
      <c r="Q3" s="2"/>
      <c r="R3" s="14"/>
      <c r="S3" s="15"/>
      <c r="T3" s="14"/>
      <c r="U3" s="15"/>
      <c r="V3" s="15"/>
      <c r="W3" s="15"/>
      <c r="X3" s="15"/>
      <c r="Y3" s="15"/>
      <c r="Z3" s="15"/>
    </row>
    <row r="4" spans="1:30" ht="15.75" customHeight="1">
      <c r="A4" s="1">
        <v>19</v>
      </c>
      <c r="B4" s="1" t="s">
        <v>39</v>
      </c>
      <c r="C4" s="1">
        <v>0</v>
      </c>
      <c r="D4" s="1">
        <v>23744</v>
      </c>
      <c r="E4" s="1">
        <v>542</v>
      </c>
      <c r="F4" s="1">
        <v>55</v>
      </c>
      <c r="G4" s="1">
        <v>0</v>
      </c>
      <c r="H4" s="1">
        <v>0</v>
      </c>
      <c r="I4" s="2">
        <f t="shared" si="0"/>
        <v>24341</v>
      </c>
      <c r="J4" s="4">
        <f t="shared" si="1"/>
        <v>24040.22988505747</v>
      </c>
      <c r="K4" s="4">
        <f t="shared" si="2"/>
        <v>300.7701149425302</v>
      </c>
      <c r="L4" s="1">
        <v>50.195999999999998</v>
      </c>
      <c r="M4" s="2">
        <f>15*60+53</f>
        <v>953</v>
      </c>
      <c r="N4" s="2"/>
      <c r="O4" s="2"/>
      <c r="P4" s="2"/>
      <c r="Q4" s="2"/>
      <c r="R4" s="14"/>
      <c r="S4" s="15"/>
      <c r="T4" s="14"/>
      <c r="U4" s="15"/>
      <c r="V4" s="15"/>
      <c r="W4" s="15"/>
      <c r="X4" s="15"/>
      <c r="Y4" s="15"/>
      <c r="Z4" s="15"/>
    </row>
    <row r="5" spans="1:30" ht="15.75" customHeight="1">
      <c r="A5" s="1">
        <v>52</v>
      </c>
      <c r="B5" s="1" t="s">
        <v>39</v>
      </c>
      <c r="C5" s="1">
        <v>1</v>
      </c>
      <c r="D5" s="1">
        <v>23916</v>
      </c>
      <c r="E5" s="1">
        <v>614</v>
      </c>
      <c r="F5" s="1">
        <v>54</v>
      </c>
      <c r="G5" s="1">
        <v>1</v>
      </c>
      <c r="H5" s="1">
        <v>0</v>
      </c>
      <c r="I5" s="2">
        <f t="shared" si="0"/>
        <v>24584</v>
      </c>
      <c r="J5" s="4">
        <f t="shared" si="1"/>
        <v>23952.107279693486</v>
      </c>
      <c r="K5" s="4">
        <f t="shared" si="2"/>
        <v>631.89272030651409</v>
      </c>
      <c r="L5" s="2">
        <v>50.012</v>
      </c>
      <c r="M5" s="2">
        <f>15*60+20</f>
        <v>920</v>
      </c>
      <c r="N5" s="2"/>
      <c r="O5" s="2"/>
      <c r="P5" s="2"/>
      <c r="Q5" s="2"/>
      <c r="R5" s="14"/>
      <c r="S5" s="14"/>
      <c r="T5" s="14"/>
      <c r="U5" s="14"/>
      <c r="V5" s="14"/>
      <c r="W5" s="14"/>
      <c r="X5" s="14"/>
      <c r="Y5" s="14"/>
      <c r="Z5" s="14"/>
    </row>
    <row r="6" spans="1:30">
      <c r="A6" s="1">
        <v>52</v>
      </c>
      <c r="B6" s="1" t="s">
        <v>39</v>
      </c>
      <c r="C6" s="1">
        <v>1</v>
      </c>
      <c r="D6" s="1">
        <v>23818</v>
      </c>
      <c r="E6" s="1">
        <v>624</v>
      </c>
      <c r="F6" s="1">
        <v>49</v>
      </c>
      <c r="G6" s="1">
        <v>1</v>
      </c>
      <c r="H6" s="1">
        <v>0</v>
      </c>
      <c r="I6" s="2">
        <f t="shared" si="0"/>
        <v>24491</v>
      </c>
      <c r="J6" s="4">
        <f t="shared" si="1"/>
        <v>23952.107279693486</v>
      </c>
      <c r="K6" s="4">
        <f t="shared" si="2"/>
        <v>538.89272030651409</v>
      </c>
      <c r="L6" s="2">
        <v>50.012</v>
      </c>
      <c r="M6" s="2">
        <f>14*60+16</f>
        <v>856</v>
      </c>
      <c r="N6" s="2"/>
      <c r="O6" s="2"/>
      <c r="P6" s="2"/>
      <c r="Q6" s="2"/>
      <c r="R6" s="14"/>
      <c r="S6" s="14"/>
      <c r="T6" s="14"/>
      <c r="U6" s="14"/>
      <c r="V6" s="14"/>
      <c r="W6" s="14"/>
      <c r="X6" s="14"/>
      <c r="Y6" s="14"/>
      <c r="Z6" s="14"/>
    </row>
    <row r="7" spans="1:30">
      <c r="A7" s="1">
        <v>52</v>
      </c>
      <c r="B7" s="1" t="s">
        <v>39</v>
      </c>
      <c r="C7" s="1">
        <v>1</v>
      </c>
      <c r="D7" s="1">
        <v>23879</v>
      </c>
      <c r="E7" s="1">
        <v>601</v>
      </c>
      <c r="F7" s="1">
        <v>59</v>
      </c>
      <c r="G7" s="1">
        <v>1</v>
      </c>
      <c r="H7" s="1">
        <v>0</v>
      </c>
      <c r="I7" s="2">
        <f t="shared" si="0"/>
        <v>24539</v>
      </c>
      <c r="J7" s="4">
        <f t="shared" si="1"/>
        <v>23952.107279693486</v>
      </c>
      <c r="K7" s="4">
        <f t="shared" si="2"/>
        <v>586.89272030651409</v>
      </c>
      <c r="L7" s="2">
        <v>50.012</v>
      </c>
      <c r="M7" s="2">
        <f>13*60+46</f>
        <v>826</v>
      </c>
      <c r="N7" s="2"/>
      <c r="O7" s="2"/>
      <c r="P7" s="2"/>
      <c r="Q7" s="2"/>
      <c r="R7" s="14"/>
      <c r="S7" s="14"/>
      <c r="T7" s="14"/>
      <c r="U7" s="14"/>
      <c r="V7" s="14"/>
      <c r="W7" s="14"/>
      <c r="X7" s="14"/>
      <c r="Y7" s="14"/>
      <c r="Z7" s="14"/>
    </row>
    <row r="8" spans="1:30">
      <c r="A8" s="1">
        <v>36</v>
      </c>
      <c r="B8" s="1" t="s">
        <v>39</v>
      </c>
      <c r="C8" s="1">
        <v>2</v>
      </c>
      <c r="D8" s="1">
        <v>23524</v>
      </c>
      <c r="E8" s="1">
        <v>628</v>
      </c>
      <c r="F8" s="1">
        <v>60</v>
      </c>
      <c r="G8" s="1">
        <v>2</v>
      </c>
      <c r="H8" s="1">
        <v>0</v>
      </c>
      <c r="I8" s="2">
        <f t="shared" si="0"/>
        <v>24212</v>
      </c>
      <c r="J8" s="4">
        <f t="shared" si="1"/>
        <v>23970.30651340996</v>
      </c>
      <c r="K8" s="4">
        <f t="shared" si="2"/>
        <v>241.69348659004027</v>
      </c>
      <c r="L8" s="7">
        <v>50.05</v>
      </c>
      <c r="M8" s="2">
        <f>14*60+9</f>
        <v>849</v>
      </c>
      <c r="N8" s="2"/>
      <c r="O8" s="2"/>
      <c r="P8" s="2"/>
      <c r="Q8" s="2"/>
      <c r="R8" s="14"/>
      <c r="S8" s="14"/>
      <c r="T8" s="14"/>
      <c r="U8" s="14"/>
      <c r="V8" s="14"/>
      <c r="W8" s="14"/>
      <c r="X8" s="14"/>
      <c r="Y8" s="14"/>
      <c r="Z8" s="14"/>
    </row>
    <row r="9" spans="1:30">
      <c r="A9" s="1">
        <v>36</v>
      </c>
      <c r="B9" s="1" t="s">
        <v>39</v>
      </c>
      <c r="C9" s="1">
        <v>2</v>
      </c>
      <c r="D9" s="1">
        <v>23553</v>
      </c>
      <c r="E9" s="1">
        <v>615</v>
      </c>
      <c r="F9" s="1">
        <v>69</v>
      </c>
      <c r="G9" s="1">
        <v>2</v>
      </c>
      <c r="H9" s="1">
        <v>0</v>
      </c>
      <c r="I9" s="2">
        <f t="shared" si="0"/>
        <v>24237</v>
      </c>
      <c r="J9" s="4">
        <f t="shared" si="1"/>
        <v>23970.30651340996</v>
      </c>
      <c r="K9" s="4">
        <f t="shared" si="2"/>
        <v>266.69348659004027</v>
      </c>
      <c r="L9" s="7">
        <v>50.05</v>
      </c>
      <c r="M9" s="2">
        <f>15*60+23</f>
        <v>923</v>
      </c>
      <c r="N9" s="2"/>
      <c r="O9" s="2"/>
      <c r="P9" s="2"/>
      <c r="Q9" s="2"/>
      <c r="R9" s="14"/>
      <c r="S9" s="14"/>
      <c r="T9" s="14"/>
      <c r="U9" s="14"/>
      <c r="V9" s="14"/>
      <c r="W9" s="14"/>
      <c r="X9" s="14"/>
      <c r="Y9" s="14"/>
      <c r="Z9" s="14"/>
    </row>
    <row r="10" spans="1:30">
      <c r="A10" s="1">
        <v>36</v>
      </c>
      <c r="B10" s="1" t="s">
        <v>39</v>
      </c>
      <c r="C10" s="1">
        <v>2</v>
      </c>
      <c r="D10" s="1">
        <v>23544</v>
      </c>
      <c r="E10" s="1">
        <v>635</v>
      </c>
      <c r="F10" s="1">
        <v>63</v>
      </c>
      <c r="G10" s="16">
        <v>2</v>
      </c>
      <c r="H10" s="1">
        <v>0</v>
      </c>
      <c r="I10" s="2">
        <f t="shared" si="0"/>
        <v>24242</v>
      </c>
      <c r="J10" s="4">
        <f t="shared" si="1"/>
        <v>23970.30651340996</v>
      </c>
      <c r="K10" s="4">
        <f t="shared" si="2"/>
        <v>271.69348659004027</v>
      </c>
      <c r="L10" s="7">
        <v>50.05</v>
      </c>
      <c r="M10" s="2">
        <f>19*60+9</f>
        <v>1149</v>
      </c>
      <c r="N10" s="2"/>
      <c r="O10" s="2"/>
      <c r="P10" s="2"/>
      <c r="Q10" s="2"/>
      <c r="R10" s="14"/>
      <c r="S10" s="14"/>
      <c r="T10" s="14"/>
      <c r="U10" s="14"/>
      <c r="V10" s="14"/>
      <c r="W10" s="14"/>
      <c r="X10" s="14"/>
      <c r="Y10" s="14"/>
      <c r="Z10" s="14"/>
    </row>
    <row r="11" spans="1:30">
      <c r="A11" s="1">
        <v>44</v>
      </c>
      <c r="B11" s="1" t="s">
        <v>39</v>
      </c>
      <c r="C11" s="1">
        <v>3</v>
      </c>
      <c r="D11" s="1">
        <v>23568</v>
      </c>
      <c r="E11" s="1">
        <v>507</v>
      </c>
      <c r="F11" s="1">
        <v>46</v>
      </c>
      <c r="G11" s="17">
        <v>2</v>
      </c>
      <c r="H11" s="1">
        <v>0</v>
      </c>
      <c r="I11" s="2">
        <f t="shared" si="0"/>
        <v>24121</v>
      </c>
      <c r="J11" s="4">
        <f t="shared" si="1"/>
        <v>24401.340996168583</v>
      </c>
      <c r="K11" s="4">
        <f t="shared" si="2"/>
        <v>-280.34099616858293</v>
      </c>
      <c r="L11" s="9">
        <v>50.95</v>
      </c>
      <c r="M11" s="2">
        <f>17*60+53</f>
        <v>1073</v>
      </c>
      <c r="N11" s="2"/>
      <c r="O11" s="2"/>
      <c r="P11" s="2"/>
      <c r="Q11" s="2"/>
      <c r="R11" s="14"/>
      <c r="S11" s="14"/>
      <c r="T11" s="14"/>
      <c r="U11" s="14"/>
      <c r="V11" s="14"/>
      <c r="W11" s="14"/>
      <c r="X11" s="14"/>
      <c r="Y11" s="14"/>
      <c r="Z11" s="14"/>
    </row>
    <row r="12" spans="1:30">
      <c r="A12" s="1">
        <v>44</v>
      </c>
      <c r="B12" s="1" t="s">
        <v>39</v>
      </c>
      <c r="C12" s="1">
        <v>3</v>
      </c>
      <c r="D12" s="1">
        <v>23659</v>
      </c>
      <c r="E12" s="1">
        <v>539</v>
      </c>
      <c r="F12" s="1">
        <v>73</v>
      </c>
      <c r="G12" s="1">
        <v>3</v>
      </c>
      <c r="H12" s="1">
        <v>0</v>
      </c>
      <c r="I12" s="2">
        <f t="shared" si="0"/>
        <v>24271</v>
      </c>
      <c r="J12" s="4">
        <f t="shared" si="1"/>
        <v>24401.340996168583</v>
      </c>
      <c r="K12" s="4">
        <f t="shared" si="2"/>
        <v>-130.34099616858293</v>
      </c>
      <c r="L12" s="9">
        <v>50.95</v>
      </c>
      <c r="M12" s="2">
        <f>16*60+57</f>
        <v>1017</v>
      </c>
      <c r="N12" s="2"/>
      <c r="O12" s="2"/>
      <c r="P12" s="2"/>
      <c r="Q12" s="2"/>
      <c r="R12" s="14"/>
      <c r="S12" s="14"/>
      <c r="T12" s="14"/>
      <c r="U12" s="14"/>
      <c r="V12" s="14"/>
      <c r="W12" s="14"/>
      <c r="X12" s="14"/>
      <c r="Y12" s="14"/>
      <c r="Z12" s="14"/>
    </row>
    <row r="13" spans="1:30">
      <c r="A13" s="1">
        <v>44</v>
      </c>
      <c r="B13" s="1" t="s">
        <v>39</v>
      </c>
      <c r="C13" s="1">
        <v>3</v>
      </c>
      <c r="D13" s="1">
        <v>23464</v>
      </c>
      <c r="E13" s="1">
        <v>530</v>
      </c>
      <c r="F13" s="1">
        <v>77</v>
      </c>
      <c r="G13" s="1">
        <v>3</v>
      </c>
      <c r="H13" s="1">
        <v>0</v>
      </c>
      <c r="I13" s="2">
        <f t="shared" si="0"/>
        <v>24071</v>
      </c>
      <c r="J13" s="4">
        <f t="shared" si="1"/>
        <v>24401.340996168583</v>
      </c>
      <c r="K13" s="4">
        <f t="shared" si="2"/>
        <v>-330.34099616858293</v>
      </c>
      <c r="L13" s="9">
        <v>50.95</v>
      </c>
      <c r="M13" s="2">
        <f>15*60+4</f>
        <v>904</v>
      </c>
      <c r="N13" s="2"/>
      <c r="O13" s="2"/>
      <c r="P13" s="2"/>
      <c r="Q13" s="2"/>
      <c r="R13" s="14"/>
      <c r="S13" s="14"/>
      <c r="T13" s="14"/>
      <c r="U13" s="14"/>
      <c r="V13" s="14"/>
      <c r="W13" s="14"/>
      <c r="X13" s="14"/>
      <c r="Y13" s="14"/>
      <c r="Z13" s="14"/>
    </row>
    <row r="14" spans="1:30">
      <c r="A14" s="1">
        <v>49</v>
      </c>
      <c r="B14" s="1" t="s">
        <v>39</v>
      </c>
      <c r="C14" s="1">
        <v>4</v>
      </c>
      <c r="D14" s="1">
        <v>23536</v>
      </c>
      <c r="E14" s="1">
        <v>519</v>
      </c>
      <c r="F14" s="1">
        <v>68</v>
      </c>
      <c r="G14" s="18">
        <v>3</v>
      </c>
      <c r="H14" s="1">
        <v>1</v>
      </c>
      <c r="I14" s="2">
        <f t="shared" si="0"/>
        <v>24123</v>
      </c>
      <c r="J14" s="4">
        <f t="shared" si="1"/>
        <v>23998.563218390802</v>
      </c>
      <c r="K14" s="4">
        <f t="shared" si="2"/>
        <v>124.43678160919808</v>
      </c>
      <c r="L14" s="1">
        <v>50.109000000000002</v>
      </c>
      <c r="M14" s="2">
        <f>13*60+33</f>
        <v>813</v>
      </c>
      <c r="N14" s="2"/>
      <c r="O14" s="2"/>
      <c r="P14" s="2"/>
      <c r="Q14" s="2"/>
      <c r="R14" s="14"/>
      <c r="S14" s="14"/>
      <c r="T14" s="14"/>
      <c r="U14" s="14"/>
      <c r="V14" s="14"/>
      <c r="W14" s="14"/>
      <c r="X14" s="14"/>
      <c r="Y14" s="14"/>
      <c r="Z14" s="14"/>
    </row>
    <row r="15" spans="1:30">
      <c r="A15" s="1">
        <v>49</v>
      </c>
      <c r="B15" s="1" t="s">
        <v>39</v>
      </c>
      <c r="C15" s="1">
        <v>4</v>
      </c>
      <c r="D15" s="1">
        <v>23500</v>
      </c>
      <c r="E15" s="1">
        <v>528</v>
      </c>
      <c r="F15" s="1">
        <v>67</v>
      </c>
      <c r="G15" s="1">
        <v>4</v>
      </c>
      <c r="H15" s="1">
        <v>0</v>
      </c>
      <c r="I15" s="2">
        <f t="shared" si="0"/>
        <v>24095</v>
      </c>
      <c r="J15" s="4">
        <f t="shared" si="1"/>
        <v>23998.563218390802</v>
      </c>
      <c r="K15" s="4">
        <f t="shared" si="2"/>
        <v>96.436781609198079</v>
      </c>
      <c r="L15" s="1">
        <v>50.109000000000002</v>
      </c>
      <c r="M15" s="2">
        <f>13*60+49</f>
        <v>829</v>
      </c>
      <c r="N15" s="2"/>
      <c r="O15" s="2"/>
      <c r="P15" s="2"/>
      <c r="Q15" s="2"/>
      <c r="R15" s="14"/>
      <c r="S15" s="14"/>
      <c r="T15" s="14"/>
      <c r="U15" s="14"/>
      <c r="V15" s="14"/>
      <c r="W15" s="14"/>
      <c r="X15" s="14"/>
      <c r="Y15" s="14"/>
      <c r="Z15" s="14"/>
    </row>
    <row r="16" spans="1:30">
      <c r="A16" s="16">
        <v>49</v>
      </c>
      <c r="B16" s="1" t="s">
        <v>39</v>
      </c>
      <c r="C16" s="16">
        <v>4</v>
      </c>
      <c r="D16" s="16">
        <v>23432</v>
      </c>
      <c r="E16" s="16">
        <v>535</v>
      </c>
      <c r="F16" s="16">
        <v>63</v>
      </c>
      <c r="G16" s="16">
        <v>2</v>
      </c>
      <c r="H16" s="16">
        <v>2</v>
      </c>
      <c r="I16" s="19">
        <f t="shared" si="0"/>
        <v>24030</v>
      </c>
      <c r="J16" s="20">
        <f t="shared" si="1"/>
        <v>23998.563218390802</v>
      </c>
      <c r="K16" s="20">
        <f t="shared" si="2"/>
        <v>31.436781609198079</v>
      </c>
      <c r="L16" s="16">
        <v>50.109000000000002</v>
      </c>
      <c r="M16" s="19">
        <f>15*60+17</f>
        <v>917</v>
      </c>
      <c r="N16" s="2"/>
      <c r="O16" s="2"/>
      <c r="P16" s="2"/>
      <c r="Q16" s="2"/>
      <c r="R16" s="14"/>
      <c r="S16" s="14"/>
      <c r="T16" s="14"/>
      <c r="U16" s="14"/>
      <c r="V16" s="14"/>
      <c r="W16" s="14"/>
      <c r="X16" s="14"/>
      <c r="Y16" s="14"/>
      <c r="Z16" s="14"/>
      <c r="AA16" s="19"/>
      <c r="AB16" s="19"/>
      <c r="AC16" s="19"/>
      <c r="AD16" s="19"/>
    </row>
    <row r="17" spans="1:26">
      <c r="A17" s="1">
        <v>50</v>
      </c>
      <c r="B17" s="1" t="s">
        <v>39</v>
      </c>
      <c r="C17" s="1">
        <v>5</v>
      </c>
      <c r="D17" s="1">
        <v>23600</v>
      </c>
      <c r="E17" s="1">
        <v>552</v>
      </c>
      <c r="F17" s="1">
        <v>68</v>
      </c>
      <c r="G17" s="17">
        <v>2</v>
      </c>
      <c r="H17" s="1">
        <v>0</v>
      </c>
      <c r="I17" s="2">
        <f t="shared" si="0"/>
        <v>24220</v>
      </c>
      <c r="J17" s="4">
        <f t="shared" si="1"/>
        <v>24605.842911877393</v>
      </c>
      <c r="K17" s="4">
        <f t="shared" si="2"/>
        <v>-385.84291187739291</v>
      </c>
      <c r="L17" s="1">
        <v>51.377000000000002</v>
      </c>
      <c r="M17" s="2">
        <f>19*60+1</f>
        <v>1141</v>
      </c>
      <c r="N17" s="2"/>
      <c r="O17" s="2"/>
      <c r="P17" s="2"/>
      <c r="Q17" s="2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">
        <v>50</v>
      </c>
      <c r="B18" s="1" t="s">
        <v>39</v>
      </c>
      <c r="C18" s="1">
        <v>5</v>
      </c>
      <c r="D18" s="1">
        <v>24409</v>
      </c>
      <c r="E18" s="1">
        <v>602</v>
      </c>
      <c r="F18" s="1">
        <v>58</v>
      </c>
      <c r="G18" s="1">
        <v>5</v>
      </c>
      <c r="H18" s="1">
        <v>0</v>
      </c>
      <c r="I18" s="2">
        <f t="shared" si="0"/>
        <v>25069</v>
      </c>
      <c r="J18" s="4">
        <f t="shared" si="1"/>
        <v>24605.842911877393</v>
      </c>
      <c r="K18" s="4">
        <f t="shared" si="2"/>
        <v>463.15708812260709</v>
      </c>
      <c r="L18" s="1">
        <v>51.377000000000002</v>
      </c>
      <c r="M18" s="2">
        <f>14*60+19</f>
        <v>859</v>
      </c>
      <c r="N18" s="2"/>
      <c r="O18" s="2"/>
      <c r="P18" s="2"/>
      <c r="Q18" s="2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">
        <v>50</v>
      </c>
      <c r="B19" s="1" t="s">
        <v>39</v>
      </c>
      <c r="C19" s="1">
        <v>5</v>
      </c>
      <c r="D19" s="1">
        <v>24446</v>
      </c>
      <c r="E19" s="1">
        <v>577</v>
      </c>
      <c r="F19" s="1">
        <v>75</v>
      </c>
      <c r="G19" s="16">
        <v>5</v>
      </c>
      <c r="H19" s="1">
        <v>0</v>
      </c>
      <c r="I19" s="2">
        <f t="shared" si="0"/>
        <v>25098</v>
      </c>
      <c r="J19" s="4">
        <f t="shared" si="1"/>
        <v>24605.842911877393</v>
      </c>
      <c r="K19" s="4">
        <f t="shared" si="2"/>
        <v>492.15708812260709</v>
      </c>
      <c r="L19" s="1">
        <v>51.377000000000002</v>
      </c>
      <c r="M19" s="2">
        <f>15*60+11</f>
        <v>911</v>
      </c>
      <c r="N19" s="2"/>
      <c r="O19" s="2"/>
      <c r="P19" s="2"/>
      <c r="Q19" s="2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>
        <v>26</v>
      </c>
      <c r="B20" s="1" t="s">
        <v>41</v>
      </c>
      <c r="C20" s="1">
        <v>0</v>
      </c>
      <c r="D20" s="1">
        <v>27415</v>
      </c>
      <c r="E20" s="1">
        <v>175</v>
      </c>
      <c r="F20" s="1">
        <v>92</v>
      </c>
      <c r="G20" s="1">
        <v>0</v>
      </c>
      <c r="H20" s="1">
        <v>0</v>
      </c>
      <c r="I20" s="2">
        <f t="shared" si="0"/>
        <v>27682</v>
      </c>
      <c r="J20" s="5">
        <f t="shared" ref="J20:J22" si="3">20.903*1000/0.649</f>
        <v>32208.012326656393</v>
      </c>
      <c r="K20" s="4">
        <f t="shared" si="2"/>
        <v>-4526.0123266563933</v>
      </c>
      <c r="L20" s="1">
        <v>20.902999999999999</v>
      </c>
      <c r="M20" s="2">
        <f>13*60+38</f>
        <v>818</v>
      </c>
      <c r="N20" s="2"/>
      <c r="O20" s="2"/>
      <c r="P20" s="2"/>
      <c r="Q20" s="2"/>
      <c r="R20" s="14"/>
      <c r="S20" s="15"/>
      <c r="T20" s="14"/>
      <c r="U20" s="15"/>
      <c r="V20" s="15"/>
      <c r="W20" s="15"/>
      <c r="X20" s="15"/>
      <c r="Y20" s="15"/>
      <c r="Z20" s="15"/>
    </row>
    <row r="21" spans="1:26">
      <c r="A21" s="1">
        <v>26</v>
      </c>
      <c r="B21" s="1" t="s">
        <v>41</v>
      </c>
      <c r="C21" s="1">
        <v>0</v>
      </c>
      <c r="D21" s="1">
        <v>27523</v>
      </c>
      <c r="E21" s="1">
        <v>179</v>
      </c>
      <c r="F21" s="1">
        <v>107</v>
      </c>
      <c r="G21" s="1">
        <v>0</v>
      </c>
      <c r="H21" s="1">
        <v>0</v>
      </c>
      <c r="I21" s="2">
        <f t="shared" si="0"/>
        <v>27809</v>
      </c>
      <c r="J21" s="5">
        <f t="shared" si="3"/>
        <v>32208.012326656393</v>
      </c>
      <c r="K21" s="4">
        <f t="shared" si="2"/>
        <v>-4399.0123266563933</v>
      </c>
      <c r="L21" s="1">
        <v>20.902999999999999</v>
      </c>
      <c r="M21" s="2">
        <f>12*60+29</f>
        <v>749</v>
      </c>
      <c r="N21" s="2"/>
      <c r="O21" s="2"/>
      <c r="P21" s="2"/>
      <c r="Q21" s="2"/>
      <c r="R21" s="14"/>
      <c r="S21" s="15"/>
      <c r="T21" s="14"/>
      <c r="U21" s="15"/>
      <c r="V21" s="15"/>
      <c r="W21" s="15"/>
      <c r="X21" s="15"/>
      <c r="Y21" s="15"/>
      <c r="Z21" s="15"/>
    </row>
    <row r="22" spans="1:26">
      <c r="A22" s="1">
        <v>26</v>
      </c>
      <c r="B22" s="1" t="s">
        <v>41</v>
      </c>
      <c r="C22" s="1">
        <v>0</v>
      </c>
      <c r="D22" s="1">
        <v>27213</v>
      </c>
      <c r="E22" s="1">
        <v>161</v>
      </c>
      <c r="F22" s="1">
        <v>102</v>
      </c>
      <c r="G22" s="1">
        <v>0</v>
      </c>
      <c r="H22" s="1">
        <v>0</v>
      </c>
      <c r="I22" s="2">
        <f t="shared" si="0"/>
        <v>27476</v>
      </c>
      <c r="J22" s="5">
        <f t="shared" si="3"/>
        <v>32208.012326656393</v>
      </c>
      <c r="K22" s="4">
        <f t="shared" si="2"/>
        <v>-4732.0123266563933</v>
      </c>
      <c r="L22" s="1">
        <v>20.902999999999999</v>
      </c>
      <c r="M22" s="2">
        <f>14*60+16</f>
        <v>856</v>
      </c>
      <c r="N22" s="2"/>
      <c r="O22" s="2"/>
      <c r="P22" s="2"/>
      <c r="Q22" s="2"/>
      <c r="R22" s="14"/>
      <c r="S22" s="15"/>
      <c r="T22" s="14"/>
      <c r="U22" s="15"/>
      <c r="V22" s="15"/>
      <c r="W22" s="15"/>
      <c r="X22" s="15"/>
      <c r="Y22" s="15"/>
      <c r="Z22" s="15"/>
    </row>
    <row r="23" spans="1:26">
      <c r="A23" s="1">
        <v>30</v>
      </c>
      <c r="B23" s="1" t="s">
        <v>41</v>
      </c>
      <c r="C23" s="1">
        <v>1</v>
      </c>
      <c r="D23" s="1">
        <v>27149</v>
      </c>
      <c r="E23" s="1">
        <v>165</v>
      </c>
      <c r="F23" s="1">
        <v>108</v>
      </c>
      <c r="G23" s="1">
        <v>1</v>
      </c>
      <c r="H23" s="1">
        <v>0</v>
      </c>
      <c r="I23" s="2">
        <f t="shared" si="0"/>
        <v>27422</v>
      </c>
      <c r="J23" s="5">
        <f t="shared" ref="J23:J25" si="4">20.467*1000/0.649</f>
        <v>31536.209553158704</v>
      </c>
      <c r="K23" s="4">
        <f t="shared" si="2"/>
        <v>-4114.2095531587038</v>
      </c>
      <c r="L23" s="1">
        <v>20.466999999999999</v>
      </c>
      <c r="M23" s="2">
        <f>12*60+49</f>
        <v>769</v>
      </c>
      <c r="N23" s="2"/>
      <c r="O23" s="2"/>
      <c r="P23" s="2"/>
      <c r="Q23" s="2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1">
        <v>30</v>
      </c>
      <c r="B24" s="1" t="s">
        <v>41</v>
      </c>
      <c r="C24" s="1">
        <v>1</v>
      </c>
      <c r="D24" s="1">
        <v>27054</v>
      </c>
      <c r="E24" s="1">
        <v>153</v>
      </c>
      <c r="F24" s="1">
        <v>112</v>
      </c>
      <c r="G24" s="1">
        <v>1</v>
      </c>
      <c r="H24" s="1">
        <v>0</v>
      </c>
      <c r="I24" s="2">
        <f t="shared" si="0"/>
        <v>27319</v>
      </c>
      <c r="J24" s="5">
        <f t="shared" si="4"/>
        <v>31536.209553158704</v>
      </c>
      <c r="K24" s="4">
        <f t="shared" si="2"/>
        <v>-4217.2095531587038</v>
      </c>
      <c r="L24" s="1">
        <v>20.466999999999999</v>
      </c>
      <c r="M24" s="2">
        <f>12*60+22</f>
        <v>742</v>
      </c>
      <c r="N24" s="2"/>
      <c r="O24" s="2"/>
      <c r="P24" s="2"/>
      <c r="Q24" s="2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1">
        <v>30</v>
      </c>
      <c r="B25" s="1" t="s">
        <v>41</v>
      </c>
      <c r="C25" s="1">
        <v>1</v>
      </c>
      <c r="D25" s="1">
        <v>27314</v>
      </c>
      <c r="E25" s="1">
        <v>169</v>
      </c>
      <c r="F25" s="1">
        <v>122</v>
      </c>
      <c r="G25" s="1">
        <v>1</v>
      </c>
      <c r="H25" s="1">
        <v>0</v>
      </c>
      <c r="I25" s="2">
        <f t="shared" si="0"/>
        <v>27605</v>
      </c>
      <c r="J25" s="5">
        <f t="shared" si="4"/>
        <v>31536.209553158704</v>
      </c>
      <c r="K25" s="4">
        <f t="shared" si="2"/>
        <v>-3931.2095531587038</v>
      </c>
      <c r="L25" s="1">
        <v>20.466999999999999</v>
      </c>
      <c r="M25" s="2">
        <f>12*60+21</f>
        <v>741</v>
      </c>
      <c r="N25" s="2"/>
      <c r="O25" s="2"/>
      <c r="P25" s="2"/>
      <c r="Q25" s="2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1">
        <v>40</v>
      </c>
      <c r="B26" s="1" t="s">
        <v>41</v>
      </c>
      <c r="C26" s="1">
        <v>2</v>
      </c>
      <c r="D26" s="1">
        <v>27458</v>
      </c>
      <c r="E26" s="1">
        <v>196</v>
      </c>
      <c r="F26" s="1">
        <v>152</v>
      </c>
      <c r="G26" s="1">
        <v>2</v>
      </c>
      <c r="H26" s="1">
        <v>0</v>
      </c>
      <c r="I26" s="2">
        <f t="shared" si="0"/>
        <v>27806</v>
      </c>
      <c r="J26" s="5">
        <f t="shared" ref="J26:J28" si="5">20.888*1000/0.649</f>
        <v>32184.899845916792</v>
      </c>
      <c r="K26" s="4">
        <f t="shared" si="2"/>
        <v>-4378.8998459167924</v>
      </c>
      <c r="L26" s="1">
        <v>20.888000000000002</v>
      </c>
      <c r="M26" s="2">
        <f>12*60+38</f>
        <v>758</v>
      </c>
      <c r="N26" s="2"/>
      <c r="O26" s="2"/>
      <c r="P26" s="2"/>
      <c r="Q26" s="2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">
        <v>40</v>
      </c>
      <c r="B27" s="1" t="s">
        <v>41</v>
      </c>
      <c r="C27" s="1">
        <v>2</v>
      </c>
      <c r="D27" s="1">
        <v>27190</v>
      </c>
      <c r="E27" s="1">
        <v>191</v>
      </c>
      <c r="F27" s="1">
        <v>127</v>
      </c>
      <c r="G27" s="1">
        <v>2</v>
      </c>
      <c r="H27" s="1">
        <v>0</v>
      </c>
      <c r="I27" s="2">
        <f t="shared" si="0"/>
        <v>27508</v>
      </c>
      <c r="J27" s="5">
        <f t="shared" si="5"/>
        <v>32184.899845916792</v>
      </c>
      <c r="K27" s="4">
        <f t="shared" si="2"/>
        <v>-4676.8998459167924</v>
      </c>
      <c r="L27" s="1">
        <v>20.888000000000002</v>
      </c>
      <c r="M27" s="2">
        <f>13*60+45</f>
        <v>825</v>
      </c>
      <c r="N27" s="2"/>
      <c r="O27" s="2"/>
      <c r="P27" s="2"/>
      <c r="Q27" s="2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">
        <v>40</v>
      </c>
      <c r="B28" s="1" t="s">
        <v>41</v>
      </c>
      <c r="C28" s="1">
        <v>2</v>
      </c>
      <c r="D28" s="1">
        <v>27184</v>
      </c>
      <c r="E28" s="1">
        <v>193</v>
      </c>
      <c r="F28" s="1">
        <v>135</v>
      </c>
      <c r="G28" s="1">
        <v>2</v>
      </c>
      <c r="H28" s="1">
        <v>0</v>
      </c>
      <c r="I28" s="2">
        <f t="shared" si="0"/>
        <v>27512</v>
      </c>
      <c r="J28" s="5">
        <f t="shared" si="5"/>
        <v>32184.899845916792</v>
      </c>
      <c r="K28" s="4">
        <f t="shared" si="2"/>
        <v>-4672.8998459167924</v>
      </c>
      <c r="L28" s="1">
        <v>20.888000000000002</v>
      </c>
      <c r="M28" s="2">
        <f>14*60+8</f>
        <v>848</v>
      </c>
      <c r="N28" s="2"/>
      <c r="O28" s="2"/>
      <c r="P28" s="2"/>
      <c r="Q28" s="2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">
        <v>31</v>
      </c>
      <c r="B29" s="1" t="s">
        <v>41</v>
      </c>
      <c r="C29" s="1">
        <v>3</v>
      </c>
      <c r="D29" s="1">
        <v>29194</v>
      </c>
      <c r="E29" s="1">
        <v>210</v>
      </c>
      <c r="F29" s="1">
        <v>127</v>
      </c>
      <c r="G29" s="1">
        <v>3</v>
      </c>
      <c r="H29" s="1">
        <v>0</v>
      </c>
      <c r="I29" s="2">
        <f t="shared" si="0"/>
        <v>29531</v>
      </c>
      <c r="J29" s="5">
        <f t="shared" ref="J29:J31" si="6">20.864*1000/0.649</f>
        <v>32147.919876733435</v>
      </c>
      <c r="K29" s="4">
        <f t="shared" si="2"/>
        <v>-2616.9198767334346</v>
      </c>
      <c r="L29" s="13">
        <v>20.864000000000001</v>
      </c>
      <c r="M29" s="2">
        <f>14*60+10</f>
        <v>850</v>
      </c>
      <c r="N29" s="2"/>
      <c r="O29" s="2"/>
      <c r="P29" s="2"/>
      <c r="Q29" s="2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">
        <v>31</v>
      </c>
      <c r="B30" s="1" t="s">
        <v>41</v>
      </c>
      <c r="C30" s="1">
        <v>3</v>
      </c>
      <c r="D30" s="1">
        <v>28701</v>
      </c>
      <c r="E30" s="1">
        <v>208</v>
      </c>
      <c r="F30" s="1">
        <v>144</v>
      </c>
      <c r="G30" s="1">
        <v>3</v>
      </c>
      <c r="H30" s="1">
        <v>0</v>
      </c>
      <c r="I30" s="2">
        <f t="shared" si="0"/>
        <v>29053</v>
      </c>
      <c r="J30" s="5">
        <f t="shared" si="6"/>
        <v>32147.919876733435</v>
      </c>
      <c r="K30" s="4">
        <f t="shared" si="2"/>
        <v>-3094.9198767334346</v>
      </c>
      <c r="L30" s="13">
        <v>20.864000000000001</v>
      </c>
      <c r="M30" s="2">
        <f>14*60+7</f>
        <v>847</v>
      </c>
      <c r="N30" s="2"/>
      <c r="O30" s="2"/>
      <c r="P30" s="2"/>
      <c r="Q30" s="2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">
        <v>31</v>
      </c>
      <c r="B31" s="1" t="s">
        <v>41</v>
      </c>
      <c r="C31" s="1">
        <v>3</v>
      </c>
      <c r="D31" s="1">
        <v>27497</v>
      </c>
      <c r="E31" s="1">
        <v>191</v>
      </c>
      <c r="F31" s="1">
        <v>145</v>
      </c>
      <c r="G31" s="1">
        <v>3</v>
      </c>
      <c r="H31" s="1">
        <v>0</v>
      </c>
      <c r="I31" s="2">
        <f t="shared" si="0"/>
        <v>27833</v>
      </c>
      <c r="J31" s="5">
        <f t="shared" si="6"/>
        <v>32147.919876733435</v>
      </c>
      <c r="K31" s="4">
        <f t="shared" si="2"/>
        <v>-4314.9198767334346</v>
      </c>
      <c r="L31" s="13">
        <v>20.864000000000001</v>
      </c>
      <c r="M31" s="2">
        <f t="shared" ref="M31:M32" si="7">13*60+14</f>
        <v>794</v>
      </c>
      <c r="N31" s="2"/>
      <c r="O31" s="2"/>
      <c r="P31" s="2"/>
      <c r="Q31" s="2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">
        <v>41</v>
      </c>
      <c r="B32" s="1" t="s">
        <v>41</v>
      </c>
      <c r="C32" s="1">
        <v>4</v>
      </c>
      <c r="D32" s="1">
        <v>28808</v>
      </c>
      <c r="E32" s="1">
        <v>145</v>
      </c>
      <c r="F32" s="1">
        <v>108</v>
      </c>
      <c r="G32" s="1">
        <v>4</v>
      </c>
      <c r="H32" s="1">
        <v>0</v>
      </c>
      <c r="I32" s="2">
        <f t="shared" si="0"/>
        <v>29061</v>
      </c>
      <c r="J32" s="5">
        <f t="shared" ref="J32:J34" si="8">20.873*1000/0.649</f>
        <v>32161.787365177195</v>
      </c>
      <c r="K32" s="4">
        <f t="shared" si="2"/>
        <v>-3100.7873651771952</v>
      </c>
      <c r="L32" s="1">
        <v>20.873000000000001</v>
      </c>
      <c r="M32" s="2">
        <f t="shared" si="7"/>
        <v>794</v>
      </c>
      <c r="N32" s="2"/>
      <c r="O32" s="2"/>
      <c r="P32" s="2"/>
      <c r="Q32" s="2"/>
      <c r="R32" s="14"/>
      <c r="S32" s="14"/>
      <c r="T32" s="14"/>
      <c r="U32" s="14"/>
      <c r="V32" s="14"/>
      <c r="W32" s="14"/>
      <c r="X32" s="14"/>
      <c r="Y32" s="14"/>
      <c r="Z32" s="14"/>
    </row>
    <row r="33" spans="1:30">
      <c r="A33" s="1">
        <v>41</v>
      </c>
      <c r="B33" s="1" t="s">
        <v>41</v>
      </c>
      <c r="C33" s="1">
        <v>4</v>
      </c>
      <c r="D33" s="1">
        <v>28968</v>
      </c>
      <c r="E33" s="1">
        <v>148</v>
      </c>
      <c r="F33" s="1">
        <v>84</v>
      </c>
      <c r="G33" s="1">
        <v>4</v>
      </c>
      <c r="H33" s="1">
        <v>0</v>
      </c>
      <c r="I33" s="2">
        <f t="shared" si="0"/>
        <v>29200</v>
      </c>
      <c r="J33" s="5">
        <f t="shared" si="8"/>
        <v>32161.787365177195</v>
      </c>
      <c r="K33" s="4">
        <f t="shared" si="2"/>
        <v>-2961.7873651771952</v>
      </c>
      <c r="L33" s="1">
        <v>20.873000000000001</v>
      </c>
      <c r="M33" s="2">
        <f>13*60+17</f>
        <v>797</v>
      </c>
      <c r="N33" s="2"/>
      <c r="O33" s="2"/>
      <c r="P33" s="2"/>
      <c r="Q33" s="2"/>
      <c r="R33" s="14"/>
      <c r="S33" s="14"/>
      <c r="T33" s="14"/>
      <c r="U33" s="14"/>
      <c r="V33" s="14"/>
      <c r="W33" s="14"/>
      <c r="X33" s="14"/>
      <c r="Y33" s="14"/>
      <c r="Z33" s="14"/>
    </row>
    <row r="34" spans="1:30">
      <c r="A34" s="1">
        <v>41</v>
      </c>
      <c r="B34" s="1" t="s">
        <v>41</v>
      </c>
      <c r="C34" s="16">
        <v>4</v>
      </c>
      <c r="D34" s="1">
        <v>28727</v>
      </c>
      <c r="E34" s="1">
        <v>167</v>
      </c>
      <c r="F34" s="1">
        <v>104</v>
      </c>
      <c r="G34" s="1">
        <v>4</v>
      </c>
      <c r="H34" s="1">
        <v>0</v>
      </c>
      <c r="I34" s="2">
        <f t="shared" si="0"/>
        <v>28998</v>
      </c>
      <c r="J34" s="5">
        <f t="shared" si="8"/>
        <v>32161.787365177195</v>
      </c>
      <c r="K34" s="4">
        <f t="shared" si="2"/>
        <v>-3163.7873651771952</v>
      </c>
      <c r="L34" s="1">
        <v>20.873000000000001</v>
      </c>
      <c r="M34" s="2">
        <f>14*60+19</f>
        <v>859</v>
      </c>
      <c r="N34" s="2"/>
      <c r="O34" s="2"/>
      <c r="P34" s="2"/>
      <c r="Q34" s="2"/>
      <c r="R34" s="14"/>
      <c r="S34" s="14"/>
      <c r="T34" s="14"/>
      <c r="U34" s="14"/>
      <c r="V34" s="14"/>
      <c r="W34" s="14"/>
      <c r="X34" s="14"/>
      <c r="Y34" s="14"/>
      <c r="Z34" s="14"/>
    </row>
    <row r="35" spans="1:30">
      <c r="A35" s="1">
        <v>35</v>
      </c>
      <c r="B35" s="1" t="s">
        <v>41</v>
      </c>
      <c r="C35" s="1">
        <v>5</v>
      </c>
      <c r="D35" s="1">
        <v>28338</v>
      </c>
      <c r="E35" s="1">
        <v>204</v>
      </c>
      <c r="F35" s="1">
        <v>99</v>
      </c>
      <c r="G35" s="1">
        <v>5</v>
      </c>
      <c r="H35" s="1">
        <v>0</v>
      </c>
      <c r="I35" s="2">
        <f t="shared" si="0"/>
        <v>28641</v>
      </c>
      <c r="J35" s="5">
        <f t="shared" ref="J35:J37" si="9">20.79*1000/0.649</f>
        <v>32033.898305084746</v>
      </c>
      <c r="K35" s="4">
        <f t="shared" si="2"/>
        <v>-3392.8983050847455</v>
      </c>
      <c r="L35" s="9">
        <v>20.79</v>
      </c>
      <c r="M35" s="2">
        <f>13*60+39</f>
        <v>819</v>
      </c>
      <c r="N35" s="2"/>
      <c r="O35" s="2"/>
      <c r="P35" s="2"/>
      <c r="Q35" s="2"/>
      <c r="R35" s="14"/>
      <c r="S35" s="14"/>
      <c r="T35" s="14"/>
      <c r="U35" s="14"/>
      <c r="V35" s="14"/>
      <c r="W35" s="14"/>
      <c r="X35" s="14"/>
      <c r="Y35" s="14"/>
      <c r="Z35" s="14"/>
    </row>
    <row r="36" spans="1:30">
      <c r="A36" s="1">
        <v>35</v>
      </c>
      <c r="B36" s="1" t="s">
        <v>41</v>
      </c>
      <c r="C36" s="1">
        <v>5</v>
      </c>
      <c r="D36" s="1">
        <v>27871</v>
      </c>
      <c r="E36" s="1">
        <v>219</v>
      </c>
      <c r="F36" s="1">
        <v>113</v>
      </c>
      <c r="G36" s="17">
        <v>3</v>
      </c>
      <c r="H36" s="1">
        <v>0</v>
      </c>
      <c r="I36" s="2">
        <f t="shared" si="0"/>
        <v>28203</v>
      </c>
      <c r="J36" s="5">
        <f t="shared" si="9"/>
        <v>32033.898305084746</v>
      </c>
      <c r="K36" s="4">
        <f t="shared" si="2"/>
        <v>-3830.8983050847455</v>
      </c>
      <c r="L36" s="9">
        <v>20.79</v>
      </c>
      <c r="M36" s="2">
        <f>13*60+56</f>
        <v>836</v>
      </c>
      <c r="N36" s="2"/>
      <c r="O36" s="2"/>
      <c r="P36" s="2"/>
      <c r="Q36" s="2"/>
      <c r="R36" s="14"/>
      <c r="S36" s="14"/>
      <c r="T36" s="14"/>
      <c r="U36" s="14"/>
      <c r="V36" s="14"/>
      <c r="W36" s="14"/>
      <c r="X36" s="14"/>
      <c r="Y36" s="14"/>
      <c r="Z36" s="14"/>
    </row>
    <row r="37" spans="1:30">
      <c r="A37" s="1">
        <v>35</v>
      </c>
      <c r="B37" s="1" t="s">
        <v>41</v>
      </c>
      <c r="C37" s="1">
        <v>5</v>
      </c>
      <c r="D37" s="1">
        <v>28156</v>
      </c>
      <c r="E37" s="1">
        <v>216</v>
      </c>
      <c r="F37" s="1">
        <v>108</v>
      </c>
      <c r="G37" s="1">
        <v>5</v>
      </c>
      <c r="H37" s="1">
        <v>0</v>
      </c>
      <c r="I37" s="2">
        <f t="shared" si="0"/>
        <v>28480</v>
      </c>
      <c r="J37" s="5">
        <f t="shared" si="9"/>
        <v>32033.898305084746</v>
      </c>
      <c r="K37" s="4">
        <f t="shared" si="2"/>
        <v>-3553.8983050847455</v>
      </c>
      <c r="L37" s="9">
        <v>20.79</v>
      </c>
      <c r="M37" s="2">
        <f>12*60+51</f>
        <v>771</v>
      </c>
      <c r="N37" s="2"/>
      <c r="O37" s="2"/>
      <c r="P37" s="2"/>
      <c r="Q37" s="2"/>
      <c r="R37" s="14"/>
      <c r="S37" s="14"/>
      <c r="T37" s="14"/>
      <c r="U37" s="14"/>
      <c r="V37" s="14"/>
      <c r="W37" s="14"/>
      <c r="X37" s="14"/>
      <c r="Y37" s="14"/>
      <c r="Z37" s="14"/>
    </row>
    <row r="38" spans="1:30">
      <c r="A38" s="1">
        <v>54</v>
      </c>
      <c r="B38" s="1" t="s">
        <v>42</v>
      </c>
      <c r="C38" s="1">
        <v>0</v>
      </c>
      <c r="D38" s="1">
        <v>21684</v>
      </c>
      <c r="E38" s="1">
        <v>564</v>
      </c>
      <c r="F38" s="1">
        <v>103</v>
      </c>
      <c r="G38" s="1">
        <v>0</v>
      </c>
      <c r="H38" s="1">
        <v>0</v>
      </c>
      <c r="I38" s="2">
        <f t="shared" si="0"/>
        <v>22351</v>
      </c>
      <c r="J38" s="4">
        <f t="shared" ref="J38:J55" si="10">L38*1000/1.09</f>
        <v>28065.137614678897</v>
      </c>
      <c r="K38" s="4">
        <f t="shared" si="2"/>
        <v>-5714.1376146788971</v>
      </c>
      <c r="L38" s="1">
        <v>30.591000000000001</v>
      </c>
      <c r="M38" s="2">
        <f>14*60+29</f>
        <v>869</v>
      </c>
      <c r="N38" s="2"/>
      <c r="O38" s="2"/>
      <c r="P38" s="2"/>
      <c r="Q38" s="2"/>
      <c r="R38" s="14"/>
      <c r="S38" s="15"/>
      <c r="T38" s="14"/>
      <c r="U38" s="15"/>
      <c r="V38" s="15"/>
      <c r="W38" s="15"/>
      <c r="X38" s="15"/>
      <c r="Y38" s="15"/>
      <c r="Z38" s="15"/>
    </row>
    <row r="39" spans="1:30">
      <c r="A39" s="1">
        <v>54</v>
      </c>
      <c r="B39" s="1" t="s">
        <v>42</v>
      </c>
      <c r="C39" s="1">
        <v>0</v>
      </c>
      <c r="D39" s="1">
        <v>21817</v>
      </c>
      <c r="E39" s="1">
        <v>549</v>
      </c>
      <c r="F39" s="1">
        <v>91</v>
      </c>
      <c r="G39" s="1">
        <v>0</v>
      </c>
      <c r="H39" s="1">
        <v>0</v>
      </c>
      <c r="I39" s="2">
        <f t="shared" si="0"/>
        <v>22457</v>
      </c>
      <c r="J39" s="4">
        <f t="shared" si="10"/>
        <v>28065.137614678897</v>
      </c>
      <c r="K39" s="4">
        <f t="shared" si="2"/>
        <v>-5608.1376146788971</v>
      </c>
      <c r="L39" s="1">
        <v>30.591000000000001</v>
      </c>
      <c r="M39" s="2">
        <f>13*60+3</f>
        <v>783</v>
      </c>
      <c r="N39" s="2"/>
      <c r="O39" s="2"/>
      <c r="P39" s="2"/>
      <c r="Q39" s="2"/>
      <c r="R39" s="14"/>
      <c r="S39" s="15"/>
      <c r="T39" s="14"/>
      <c r="U39" s="15"/>
      <c r="V39" s="15"/>
      <c r="W39" s="15"/>
      <c r="X39" s="15"/>
      <c r="Y39" s="15"/>
      <c r="Z39" s="15"/>
    </row>
    <row r="40" spans="1:30">
      <c r="A40" s="1">
        <v>54</v>
      </c>
      <c r="B40" s="1" t="s">
        <v>42</v>
      </c>
      <c r="C40" s="1">
        <v>0</v>
      </c>
      <c r="D40" s="1">
        <v>21845</v>
      </c>
      <c r="E40" s="1">
        <v>489</v>
      </c>
      <c r="F40" s="1">
        <v>98</v>
      </c>
      <c r="G40" s="1">
        <v>0</v>
      </c>
      <c r="H40" s="1">
        <v>0</v>
      </c>
      <c r="I40" s="2">
        <f t="shared" si="0"/>
        <v>22432</v>
      </c>
      <c r="J40" s="4">
        <f t="shared" si="10"/>
        <v>28065.137614678897</v>
      </c>
      <c r="K40" s="4">
        <f t="shared" si="2"/>
        <v>-5633.1376146788971</v>
      </c>
      <c r="L40" s="1">
        <v>30.591000000000001</v>
      </c>
      <c r="M40" s="2">
        <f>12*60+36</f>
        <v>756</v>
      </c>
      <c r="N40" s="2"/>
      <c r="O40" s="2"/>
      <c r="P40" s="2"/>
      <c r="Q40" s="2"/>
      <c r="R40" s="14"/>
      <c r="S40" s="15"/>
      <c r="T40" s="14"/>
      <c r="U40" s="15"/>
      <c r="V40" s="15"/>
      <c r="W40" s="15"/>
      <c r="X40" s="15"/>
      <c r="Y40" s="15"/>
      <c r="Z40" s="15"/>
    </row>
    <row r="41" spans="1:30">
      <c r="A41" s="1">
        <v>46</v>
      </c>
      <c r="B41" s="1" t="s">
        <v>42</v>
      </c>
      <c r="C41" s="1">
        <v>1</v>
      </c>
      <c r="D41" s="1">
        <v>22616</v>
      </c>
      <c r="E41" s="1">
        <v>564</v>
      </c>
      <c r="F41" s="1">
        <v>104</v>
      </c>
      <c r="G41" s="1">
        <v>1</v>
      </c>
      <c r="H41" s="1">
        <v>0</v>
      </c>
      <c r="I41" s="2">
        <f t="shared" si="0"/>
        <v>23284</v>
      </c>
      <c r="J41" s="4">
        <f t="shared" si="10"/>
        <v>28051.376146788989</v>
      </c>
      <c r="K41" s="4">
        <f t="shared" si="2"/>
        <v>-4767.376146788989</v>
      </c>
      <c r="L41" s="1">
        <v>30.576000000000001</v>
      </c>
      <c r="M41" s="2">
        <f t="shared" ref="M41:M42" si="11">14*60+59</f>
        <v>899</v>
      </c>
      <c r="N41" s="2"/>
      <c r="O41" s="2"/>
      <c r="P41" s="2"/>
      <c r="Q41" s="2"/>
      <c r="R41" s="14"/>
      <c r="S41" s="14"/>
      <c r="T41" s="14"/>
      <c r="U41" s="14"/>
      <c r="V41" s="14"/>
      <c r="W41" s="14"/>
      <c r="X41" s="14"/>
      <c r="Y41" s="14"/>
      <c r="Z41" s="14"/>
    </row>
    <row r="42" spans="1:30">
      <c r="A42" s="1">
        <v>46</v>
      </c>
      <c r="B42" s="1" t="s">
        <v>42</v>
      </c>
      <c r="C42" s="1">
        <v>1</v>
      </c>
      <c r="D42" s="1">
        <v>22402</v>
      </c>
      <c r="E42" s="1">
        <v>502</v>
      </c>
      <c r="F42" s="1">
        <v>111</v>
      </c>
      <c r="G42" s="1">
        <v>1</v>
      </c>
      <c r="H42" s="1">
        <v>0</v>
      </c>
      <c r="I42" s="2">
        <f t="shared" si="0"/>
        <v>23015</v>
      </c>
      <c r="J42" s="4">
        <f t="shared" si="10"/>
        <v>28051.376146788989</v>
      </c>
      <c r="K42" s="4">
        <f t="shared" si="2"/>
        <v>-5036.376146788989</v>
      </c>
      <c r="L42" s="1">
        <v>30.576000000000001</v>
      </c>
      <c r="M42" s="2">
        <f t="shared" si="11"/>
        <v>899</v>
      </c>
      <c r="N42" s="2"/>
      <c r="O42" s="2"/>
      <c r="P42" s="2"/>
      <c r="Q42" s="2"/>
      <c r="R42" s="14"/>
      <c r="S42" s="14"/>
      <c r="T42" s="14"/>
      <c r="U42" s="14"/>
      <c r="V42" s="14"/>
      <c r="W42" s="14"/>
      <c r="X42" s="14"/>
      <c r="Y42" s="14"/>
      <c r="Z42" s="14"/>
    </row>
    <row r="43" spans="1:30">
      <c r="A43" s="1">
        <v>46</v>
      </c>
      <c r="B43" s="1" t="s">
        <v>42</v>
      </c>
      <c r="C43" s="1">
        <v>1</v>
      </c>
      <c r="D43" s="1">
        <v>22182</v>
      </c>
      <c r="E43" s="1">
        <v>467</v>
      </c>
      <c r="F43" s="1">
        <v>122</v>
      </c>
      <c r="G43" s="1">
        <v>1</v>
      </c>
      <c r="H43" s="1">
        <v>0</v>
      </c>
      <c r="I43" s="2">
        <f t="shared" si="0"/>
        <v>22771</v>
      </c>
      <c r="J43" s="4">
        <f t="shared" si="10"/>
        <v>28051.376146788989</v>
      </c>
      <c r="K43" s="4">
        <f t="shared" si="2"/>
        <v>-5280.376146788989</v>
      </c>
      <c r="L43" s="1">
        <v>30.576000000000001</v>
      </c>
      <c r="M43" s="2">
        <f>14*60+30</f>
        <v>870</v>
      </c>
      <c r="N43" s="2"/>
      <c r="O43" s="2"/>
      <c r="P43" s="2"/>
      <c r="Q43" s="2"/>
      <c r="R43" s="14"/>
      <c r="S43" s="14"/>
      <c r="T43" s="14"/>
      <c r="U43" s="14"/>
      <c r="V43" s="14"/>
      <c r="W43" s="14"/>
      <c r="X43" s="14"/>
      <c r="Y43" s="14"/>
      <c r="Z43" s="14"/>
    </row>
    <row r="44" spans="1:30">
      <c r="A44" s="1">
        <v>53</v>
      </c>
      <c r="B44" s="1" t="s">
        <v>42</v>
      </c>
      <c r="C44" s="1">
        <v>2</v>
      </c>
      <c r="D44" s="1">
        <v>21964</v>
      </c>
      <c r="E44" s="1">
        <v>513</v>
      </c>
      <c r="F44" s="1">
        <v>104</v>
      </c>
      <c r="G44" s="1">
        <v>1</v>
      </c>
      <c r="H44" s="1">
        <v>1</v>
      </c>
      <c r="I44" s="2">
        <f t="shared" si="0"/>
        <v>22581</v>
      </c>
      <c r="J44" s="4">
        <f t="shared" si="10"/>
        <v>27735.779816513761</v>
      </c>
      <c r="K44" s="4">
        <f t="shared" si="2"/>
        <v>-5154.779816513761</v>
      </c>
      <c r="L44" s="1">
        <v>30.231999999999999</v>
      </c>
      <c r="M44" s="2">
        <f>12*60+53</f>
        <v>773</v>
      </c>
      <c r="N44" s="2"/>
      <c r="O44" s="2"/>
      <c r="P44" s="2"/>
      <c r="Q44" s="2"/>
      <c r="R44" s="14"/>
      <c r="S44" s="14"/>
      <c r="T44" s="14"/>
      <c r="U44" s="14"/>
      <c r="V44" s="14"/>
      <c r="W44" s="14"/>
      <c r="X44" s="14"/>
      <c r="Y44" s="14"/>
      <c r="Z44" s="14"/>
    </row>
    <row r="45" spans="1:30">
      <c r="A45" s="16">
        <v>53</v>
      </c>
      <c r="B45" s="1" t="s">
        <v>42</v>
      </c>
      <c r="C45" s="1">
        <v>2</v>
      </c>
      <c r="D45" s="16">
        <v>21955</v>
      </c>
      <c r="E45" s="16">
        <v>487</v>
      </c>
      <c r="F45" s="16">
        <v>120</v>
      </c>
      <c r="G45" s="17">
        <v>1</v>
      </c>
      <c r="H45" s="16">
        <v>0</v>
      </c>
      <c r="I45" s="19">
        <f t="shared" si="0"/>
        <v>22562</v>
      </c>
      <c r="J45" s="20">
        <f t="shared" si="10"/>
        <v>27735.779816513761</v>
      </c>
      <c r="K45" s="20">
        <f t="shared" si="2"/>
        <v>-5173.779816513761</v>
      </c>
      <c r="L45" s="16">
        <v>30.231999999999999</v>
      </c>
      <c r="M45" s="19">
        <f>12*60+36</f>
        <v>756</v>
      </c>
      <c r="N45" s="2"/>
      <c r="O45" s="2"/>
      <c r="P45" s="2"/>
      <c r="Q45" s="2"/>
      <c r="R45" s="14"/>
      <c r="S45" s="14"/>
      <c r="T45" s="14"/>
      <c r="U45" s="14"/>
      <c r="V45" s="14"/>
      <c r="W45" s="14"/>
      <c r="X45" s="14"/>
      <c r="Y45" s="14"/>
      <c r="Z45" s="14"/>
      <c r="AA45" s="19"/>
      <c r="AB45" s="19"/>
      <c r="AC45" s="19"/>
      <c r="AD45" s="19"/>
    </row>
    <row r="46" spans="1:30">
      <c r="A46" s="1">
        <v>53</v>
      </c>
      <c r="B46" s="1" t="s">
        <v>42</v>
      </c>
      <c r="C46" s="1">
        <v>2</v>
      </c>
      <c r="D46" s="1">
        <v>21695</v>
      </c>
      <c r="E46" s="1">
        <v>505</v>
      </c>
      <c r="F46" s="1">
        <v>99</v>
      </c>
      <c r="G46" s="17">
        <v>1</v>
      </c>
      <c r="H46" s="16">
        <v>0</v>
      </c>
      <c r="I46" s="2">
        <f t="shared" si="0"/>
        <v>22299</v>
      </c>
      <c r="J46" s="4">
        <f t="shared" si="10"/>
        <v>27735.779816513761</v>
      </c>
      <c r="K46" s="4">
        <f t="shared" si="2"/>
        <v>-5436.779816513761</v>
      </c>
      <c r="L46" s="1">
        <v>30.231999999999999</v>
      </c>
      <c r="M46" s="2">
        <f>14*60+49</f>
        <v>889</v>
      </c>
      <c r="N46" s="2"/>
      <c r="O46" s="2"/>
      <c r="P46" s="2"/>
      <c r="Q46" s="2"/>
      <c r="R46" s="14"/>
      <c r="S46" s="14"/>
      <c r="T46" s="14"/>
      <c r="U46" s="14"/>
      <c r="V46" s="14"/>
      <c r="W46" s="14"/>
      <c r="X46" s="14"/>
      <c r="Y46" s="14"/>
      <c r="Z46" s="14"/>
    </row>
    <row r="47" spans="1:30">
      <c r="A47" s="16">
        <v>27</v>
      </c>
      <c r="B47" s="1" t="s">
        <v>42</v>
      </c>
      <c r="C47" s="1">
        <v>3</v>
      </c>
      <c r="D47" s="16">
        <v>21553</v>
      </c>
      <c r="E47" s="16">
        <v>614</v>
      </c>
      <c r="F47" s="16">
        <v>123</v>
      </c>
      <c r="G47" s="17">
        <v>3</v>
      </c>
      <c r="H47" s="16">
        <v>0</v>
      </c>
      <c r="I47" s="19">
        <f t="shared" si="0"/>
        <v>22290</v>
      </c>
      <c r="J47" s="20">
        <f t="shared" si="10"/>
        <v>28392.660550458713</v>
      </c>
      <c r="K47" s="20">
        <f t="shared" si="2"/>
        <v>-6102.6605504587133</v>
      </c>
      <c r="L47" s="16">
        <v>30.948</v>
      </c>
      <c r="M47" s="19">
        <f>16*60+7</f>
        <v>967</v>
      </c>
      <c r="N47" s="2"/>
      <c r="O47" s="2"/>
      <c r="P47" s="2"/>
      <c r="Q47" s="2"/>
      <c r="R47" s="14"/>
      <c r="S47" s="14"/>
      <c r="T47" s="14"/>
      <c r="U47" s="14"/>
      <c r="V47" s="14"/>
      <c r="W47" s="14"/>
      <c r="X47" s="14"/>
      <c r="Y47" s="14"/>
      <c r="Z47" s="14"/>
      <c r="AA47" s="19"/>
      <c r="AB47" s="19"/>
      <c r="AC47" s="19"/>
      <c r="AD47" s="19"/>
    </row>
    <row r="48" spans="1:30">
      <c r="A48" s="16">
        <v>27</v>
      </c>
      <c r="B48" s="1" t="s">
        <v>42</v>
      </c>
      <c r="C48" s="1">
        <v>3</v>
      </c>
      <c r="D48" s="16">
        <v>21979</v>
      </c>
      <c r="E48" s="16">
        <v>546</v>
      </c>
      <c r="F48" s="16">
        <v>116</v>
      </c>
      <c r="G48" s="17">
        <v>2</v>
      </c>
      <c r="H48" s="16">
        <v>0</v>
      </c>
      <c r="I48" s="19">
        <f t="shared" si="0"/>
        <v>22641</v>
      </c>
      <c r="J48" s="20">
        <f t="shared" si="10"/>
        <v>28392.660550458713</v>
      </c>
      <c r="K48" s="20">
        <f t="shared" si="2"/>
        <v>-5751.6605504587133</v>
      </c>
      <c r="L48" s="16">
        <v>30.948</v>
      </c>
      <c r="M48" s="19">
        <f>12*60+40</f>
        <v>760</v>
      </c>
      <c r="N48" s="2"/>
      <c r="O48" s="2"/>
      <c r="P48" s="2"/>
      <c r="Q48" s="2"/>
      <c r="R48" s="14"/>
      <c r="S48" s="14"/>
      <c r="T48" s="14"/>
      <c r="U48" s="14"/>
      <c r="V48" s="14"/>
      <c r="W48" s="14"/>
      <c r="X48" s="14"/>
      <c r="Y48" s="14"/>
      <c r="Z48" s="14"/>
      <c r="AA48" s="19"/>
      <c r="AB48" s="19"/>
      <c r="AC48" s="19"/>
      <c r="AD48" s="19"/>
    </row>
    <row r="49" spans="1:30">
      <c r="A49" s="16">
        <v>27</v>
      </c>
      <c r="B49" s="1" t="s">
        <v>42</v>
      </c>
      <c r="C49" s="1">
        <v>3</v>
      </c>
      <c r="D49" s="16">
        <v>22092</v>
      </c>
      <c r="E49" s="16">
        <v>561</v>
      </c>
      <c r="F49" s="16">
        <v>104</v>
      </c>
      <c r="G49" s="17">
        <v>2</v>
      </c>
      <c r="H49" s="16">
        <v>0</v>
      </c>
      <c r="I49" s="19">
        <f t="shared" si="0"/>
        <v>22757</v>
      </c>
      <c r="J49" s="20">
        <f t="shared" si="10"/>
        <v>28392.660550458713</v>
      </c>
      <c r="K49" s="20">
        <f t="shared" si="2"/>
        <v>-5635.6605504587133</v>
      </c>
      <c r="L49" s="16">
        <v>30.948</v>
      </c>
      <c r="M49" s="19">
        <f>12*60+36</f>
        <v>756</v>
      </c>
      <c r="N49" s="2"/>
      <c r="O49" s="2"/>
      <c r="P49" s="2"/>
      <c r="Q49" s="2"/>
      <c r="R49" s="14"/>
      <c r="S49" s="14"/>
      <c r="T49" s="14"/>
      <c r="U49" s="14"/>
      <c r="V49" s="14"/>
      <c r="W49" s="14"/>
      <c r="X49" s="14"/>
      <c r="Y49" s="14"/>
      <c r="Z49" s="14"/>
      <c r="AA49" s="19"/>
      <c r="AB49" s="19"/>
      <c r="AC49" s="19"/>
      <c r="AD49" s="19"/>
    </row>
    <row r="50" spans="1:30">
      <c r="A50" s="1">
        <v>51</v>
      </c>
      <c r="B50" s="1" t="s">
        <v>42</v>
      </c>
      <c r="C50" s="1">
        <v>4</v>
      </c>
      <c r="D50" s="1">
        <v>22231</v>
      </c>
      <c r="E50" s="1">
        <v>507</v>
      </c>
      <c r="F50" s="1">
        <v>107</v>
      </c>
      <c r="G50" s="17">
        <v>4</v>
      </c>
      <c r="H50" s="1">
        <v>0</v>
      </c>
      <c r="I50" s="2">
        <f t="shared" si="0"/>
        <v>22845</v>
      </c>
      <c r="J50" s="4">
        <f t="shared" si="10"/>
        <v>28199.082568807338</v>
      </c>
      <c r="K50" s="4">
        <f t="shared" si="2"/>
        <v>-5354.0825688073382</v>
      </c>
      <c r="L50" s="1">
        <v>30.736999999999998</v>
      </c>
      <c r="M50" s="2">
        <f>14*60+12</f>
        <v>852</v>
      </c>
      <c r="N50" s="2"/>
      <c r="O50" s="2"/>
      <c r="P50" s="2"/>
      <c r="Q50" s="2"/>
      <c r="R50" s="14"/>
      <c r="S50" s="14"/>
      <c r="T50" s="14"/>
      <c r="U50" s="14"/>
      <c r="V50" s="14"/>
      <c r="W50" s="14"/>
      <c r="X50" s="14"/>
      <c r="Y50" s="14"/>
      <c r="Z50" s="14"/>
    </row>
    <row r="51" spans="1:30">
      <c r="A51" s="1">
        <v>51</v>
      </c>
      <c r="B51" s="1" t="s">
        <v>42</v>
      </c>
      <c r="C51" s="1">
        <v>4</v>
      </c>
      <c r="D51" s="1">
        <v>22487</v>
      </c>
      <c r="E51" s="1">
        <v>470</v>
      </c>
      <c r="F51" s="1">
        <v>91</v>
      </c>
      <c r="G51" s="17">
        <v>4</v>
      </c>
      <c r="H51" s="1">
        <v>0</v>
      </c>
      <c r="I51" s="2">
        <f t="shared" si="0"/>
        <v>23048</v>
      </c>
      <c r="J51" s="4">
        <f t="shared" si="10"/>
        <v>28199.082568807338</v>
      </c>
      <c r="K51" s="4">
        <f t="shared" si="2"/>
        <v>-5151.0825688073382</v>
      </c>
      <c r="L51" s="1">
        <v>30.736999999999998</v>
      </c>
      <c r="M51" s="2">
        <f>14*60+42</f>
        <v>882</v>
      </c>
      <c r="N51" s="2"/>
      <c r="O51" s="2"/>
      <c r="P51" s="2"/>
      <c r="Q51" s="2"/>
      <c r="R51" s="14"/>
      <c r="S51" s="14"/>
      <c r="T51" s="14"/>
      <c r="U51" s="14"/>
      <c r="V51" s="14"/>
      <c r="W51" s="14"/>
      <c r="X51" s="14"/>
      <c r="Y51" s="14"/>
      <c r="Z51" s="14"/>
    </row>
    <row r="52" spans="1:30">
      <c r="A52" s="1">
        <v>51</v>
      </c>
      <c r="B52" s="1" t="s">
        <v>42</v>
      </c>
      <c r="C52" s="16">
        <v>4</v>
      </c>
      <c r="D52" s="1">
        <v>22225</v>
      </c>
      <c r="E52" s="1">
        <v>473</v>
      </c>
      <c r="F52" s="1">
        <v>101</v>
      </c>
      <c r="G52" s="17">
        <v>4</v>
      </c>
      <c r="H52" s="1">
        <v>0</v>
      </c>
      <c r="I52" s="2">
        <f t="shared" si="0"/>
        <v>22799</v>
      </c>
      <c r="J52" s="4">
        <f t="shared" si="10"/>
        <v>28199.082568807338</v>
      </c>
      <c r="K52" s="4">
        <f t="shared" si="2"/>
        <v>-5400.0825688073382</v>
      </c>
      <c r="L52" s="1">
        <v>30.736999999999998</v>
      </c>
      <c r="M52" s="2">
        <f>12*60+25</f>
        <v>745</v>
      </c>
      <c r="N52" s="2"/>
      <c r="O52" s="2"/>
      <c r="P52" s="2"/>
      <c r="Q52" s="2"/>
      <c r="R52" s="14"/>
      <c r="S52" s="14"/>
      <c r="T52" s="14"/>
      <c r="U52" s="14"/>
      <c r="V52" s="14"/>
      <c r="W52" s="14"/>
      <c r="X52" s="14"/>
      <c r="Y52" s="14"/>
      <c r="Z52" s="14"/>
    </row>
    <row r="53" spans="1:30">
      <c r="A53" s="1">
        <v>25</v>
      </c>
      <c r="B53" s="1" t="s">
        <v>42</v>
      </c>
      <c r="C53" s="1">
        <v>5</v>
      </c>
      <c r="D53" s="1">
        <v>22744</v>
      </c>
      <c r="E53" s="1">
        <v>513</v>
      </c>
      <c r="F53" s="1">
        <v>101</v>
      </c>
      <c r="G53" s="17">
        <v>5</v>
      </c>
      <c r="H53" s="1">
        <v>0</v>
      </c>
      <c r="I53" s="2">
        <f t="shared" si="0"/>
        <v>23358</v>
      </c>
      <c r="J53" s="4">
        <f t="shared" si="10"/>
        <v>28613.761467889904</v>
      </c>
      <c r="K53" s="4">
        <f t="shared" si="2"/>
        <v>-5255.7614678899045</v>
      </c>
      <c r="L53" s="1">
        <v>31.189</v>
      </c>
      <c r="M53" s="2">
        <f>13*60+4</f>
        <v>784</v>
      </c>
      <c r="N53" s="2"/>
      <c r="O53" s="2"/>
      <c r="P53" s="2"/>
      <c r="Q53" s="2"/>
      <c r="R53" s="14"/>
      <c r="S53" s="14"/>
      <c r="T53" s="14"/>
      <c r="U53" s="14"/>
      <c r="V53" s="14"/>
      <c r="W53" s="14"/>
      <c r="X53" s="14"/>
      <c r="Y53" s="14"/>
      <c r="Z53" s="14"/>
    </row>
    <row r="54" spans="1:30">
      <c r="A54" s="1">
        <v>25</v>
      </c>
      <c r="B54" s="1" t="s">
        <v>42</v>
      </c>
      <c r="C54" s="1">
        <v>5</v>
      </c>
      <c r="D54" s="1">
        <v>22914</v>
      </c>
      <c r="E54" s="1">
        <v>449</v>
      </c>
      <c r="F54" s="1">
        <v>96</v>
      </c>
      <c r="G54" s="17">
        <v>4</v>
      </c>
      <c r="H54" s="1">
        <v>0</v>
      </c>
      <c r="I54" s="2">
        <f t="shared" si="0"/>
        <v>23459</v>
      </c>
      <c r="J54" s="4">
        <f t="shared" si="10"/>
        <v>28613.761467889904</v>
      </c>
      <c r="K54" s="4">
        <f t="shared" si="2"/>
        <v>-5154.7614678899045</v>
      </c>
      <c r="L54" s="1">
        <v>31.189</v>
      </c>
      <c r="M54" s="2">
        <f>15*60+4</f>
        <v>904</v>
      </c>
      <c r="N54" s="2"/>
      <c r="O54" s="2"/>
      <c r="P54" s="2"/>
      <c r="Q54" s="2"/>
      <c r="R54" s="14"/>
      <c r="S54" s="14"/>
      <c r="T54" s="14"/>
      <c r="U54" s="14"/>
      <c r="V54" s="14"/>
      <c r="W54" s="14"/>
      <c r="X54" s="14"/>
      <c r="Y54" s="14"/>
      <c r="Z54" s="14"/>
    </row>
    <row r="55" spans="1:30">
      <c r="A55" s="1">
        <v>25</v>
      </c>
      <c r="B55" s="1" t="s">
        <v>42</v>
      </c>
      <c r="C55" s="1">
        <v>5</v>
      </c>
      <c r="D55" s="1">
        <v>22869</v>
      </c>
      <c r="E55" s="1">
        <v>465</v>
      </c>
      <c r="F55" s="1">
        <v>92</v>
      </c>
      <c r="G55" s="17">
        <v>5</v>
      </c>
      <c r="H55" s="1">
        <v>0</v>
      </c>
      <c r="I55" s="2">
        <f t="shared" si="0"/>
        <v>23426</v>
      </c>
      <c r="J55" s="4">
        <f t="shared" si="10"/>
        <v>28613.761467889904</v>
      </c>
      <c r="K55" s="4">
        <f t="shared" si="2"/>
        <v>-5187.7614678899045</v>
      </c>
      <c r="L55" s="1">
        <v>31.189</v>
      </c>
      <c r="M55" s="2">
        <f>13*60+46</f>
        <v>826</v>
      </c>
      <c r="N55" s="2"/>
      <c r="O55" s="2"/>
      <c r="P55" s="2"/>
      <c r="Q55" s="2"/>
      <c r="R55" s="14"/>
      <c r="S55" s="14"/>
      <c r="T55" s="14"/>
      <c r="U55" s="14"/>
      <c r="V55" s="14"/>
      <c r="W55" s="14"/>
      <c r="X55" s="14"/>
      <c r="Y55" s="14"/>
      <c r="Z55" s="14"/>
    </row>
    <row r="57" spans="1:30">
      <c r="N57" s="2"/>
      <c r="O57" s="2"/>
      <c r="P57" s="2"/>
      <c r="Q57" s="2"/>
    </row>
    <row r="58" spans="1:30">
      <c r="N58" s="2"/>
      <c r="O58" s="2"/>
      <c r="P58" s="2"/>
      <c r="Q58" s="2"/>
    </row>
    <row r="59" spans="1:30">
      <c r="N59" s="1"/>
      <c r="O59" s="1"/>
      <c r="P59" s="1"/>
      <c r="Q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F2" sqref="F2"/>
    </sheetView>
  </sheetViews>
  <sheetFormatPr baseColWidth="10" defaultColWidth="14.42578125" defaultRowHeight="15" customHeight="1"/>
  <cols>
    <col min="1" max="1" width="3.28515625" customWidth="1"/>
    <col min="2" max="2" width="7.5703125" customWidth="1"/>
    <col min="3" max="3" width="14" customWidth="1"/>
    <col min="4" max="4" width="7.42578125" customWidth="1"/>
    <col min="5" max="5" width="7.5703125" customWidth="1"/>
    <col min="6" max="6" width="11.140625" customWidth="1"/>
    <col min="7" max="7" width="12.5703125" customWidth="1"/>
    <col min="8" max="8" width="16.7109375" customWidth="1"/>
    <col min="9" max="9" width="6.42578125" customWidth="1"/>
    <col min="10" max="10" width="11.140625" customWidth="1"/>
    <col min="11" max="11" width="9.7109375" customWidth="1"/>
    <col min="12" max="12" width="7.85546875" customWidth="1"/>
    <col min="13" max="13" width="9.42578125" customWidth="1"/>
    <col min="14" max="14" width="3.28515625" customWidth="1"/>
    <col min="15" max="15" width="6.42578125" customWidth="1"/>
    <col min="16" max="16" width="5.42578125" customWidth="1"/>
    <col min="17" max="17" width="3.42578125" customWidth="1"/>
    <col min="18" max="20" width="8" customWidth="1"/>
    <col min="21" max="21" width="8.28515625" customWidth="1"/>
    <col min="22" max="22" width="15.28515625" customWidth="1"/>
    <col min="23" max="23" width="8" customWidth="1"/>
    <col min="24" max="24" width="14.85546875" customWidth="1"/>
  </cols>
  <sheetData>
    <row r="1" spans="1:26">
      <c r="A1" s="1" t="s">
        <v>0</v>
      </c>
      <c r="B1" s="1" t="s">
        <v>2</v>
      </c>
      <c r="C1" s="1" t="s">
        <v>35</v>
      </c>
      <c r="D1" s="1" t="s">
        <v>36</v>
      </c>
      <c r="E1" s="1" t="s">
        <v>37</v>
      </c>
      <c r="F1" t="s">
        <v>44</v>
      </c>
      <c r="G1" s="2" t="s">
        <v>5</v>
      </c>
      <c r="H1" s="1" t="s">
        <v>43</v>
      </c>
      <c r="I1" s="21" t="s">
        <v>6</v>
      </c>
      <c r="J1" s="21" t="s">
        <v>7</v>
      </c>
      <c r="K1" s="22" t="s">
        <v>8</v>
      </c>
      <c r="L1" s="21" t="s">
        <v>9</v>
      </c>
      <c r="M1" s="2" t="s">
        <v>10</v>
      </c>
      <c r="N1" s="1"/>
      <c r="O1" s="1"/>
      <c r="P1" s="1"/>
      <c r="Q1" s="1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1">
        <v>19</v>
      </c>
      <c r="B2" s="1" t="s">
        <v>39</v>
      </c>
      <c r="C2" s="1">
        <v>0</v>
      </c>
      <c r="D2" s="23">
        <v>21251</v>
      </c>
      <c r="E2" s="23">
        <v>50</v>
      </c>
      <c r="F2" s="23">
        <v>721</v>
      </c>
      <c r="G2" s="23">
        <v>0</v>
      </c>
      <c r="H2" s="23">
        <v>0</v>
      </c>
      <c r="I2" s="21">
        <f t="shared" ref="I2:I55" si="0">SUM(D2:F2)</f>
        <v>22022</v>
      </c>
      <c r="J2" s="24">
        <f t="shared" ref="J2:J19" si="1">L2*1000/2.088</f>
        <v>24040.22988505747</v>
      </c>
      <c r="K2" s="25">
        <f t="shared" ref="K2:K55" si="2">J2-I2</f>
        <v>2018.2298850574698</v>
      </c>
      <c r="L2" s="22">
        <v>50.195999999999998</v>
      </c>
      <c r="M2" s="6">
        <f>60*16+54</f>
        <v>1014</v>
      </c>
      <c r="N2" s="2"/>
      <c r="O2" s="2"/>
      <c r="P2" s="2"/>
      <c r="Q2" s="2"/>
      <c r="R2" s="14"/>
      <c r="S2" s="15"/>
      <c r="T2" s="14"/>
      <c r="U2" s="15"/>
      <c r="V2" s="15"/>
      <c r="W2" s="15"/>
      <c r="X2" s="15"/>
      <c r="Y2" s="15"/>
      <c r="Z2" s="15"/>
    </row>
    <row r="3" spans="1:26">
      <c r="A3" s="1">
        <v>19</v>
      </c>
      <c r="B3" s="1" t="s">
        <v>39</v>
      </c>
      <c r="C3" s="1">
        <v>0</v>
      </c>
      <c r="D3" s="26">
        <v>21166</v>
      </c>
      <c r="E3" s="26">
        <v>56</v>
      </c>
      <c r="F3" s="26">
        <v>628</v>
      </c>
      <c r="G3" s="26">
        <v>0</v>
      </c>
      <c r="H3" s="26">
        <v>0</v>
      </c>
      <c r="I3" s="21">
        <f t="shared" si="0"/>
        <v>21850</v>
      </c>
      <c r="J3" s="24">
        <f t="shared" si="1"/>
        <v>24040.22988505747</v>
      </c>
      <c r="K3" s="25">
        <f t="shared" si="2"/>
        <v>2190.2298850574698</v>
      </c>
      <c r="L3" s="22">
        <v>50.195999999999998</v>
      </c>
      <c r="M3" s="2">
        <f>60*15+54</f>
        <v>954</v>
      </c>
      <c r="N3" s="2"/>
      <c r="O3" s="2"/>
      <c r="P3" s="2"/>
      <c r="Q3" s="2"/>
      <c r="R3" s="14"/>
      <c r="S3" s="15"/>
      <c r="T3" s="14"/>
      <c r="U3" s="15"/>
      <c r="V3" s="15"/>
      <c r="W3" s="15"/>
      <c r="X3" s="15"/>
      <c r="Y3" s="15"/>
      <c r="Z3" s="15"/>
    </row>
    <row r="4" spans="1:26">
      <c r="A4" s="1">
        <v>19</v>
      </c>
      <c r="B4" s="1" t="s">
        <v>39</v>
      </c>
      <c r="C4" s="1">
        <v>0</v>
      </c>
      <c r="D4" s="26">
        <v>20688</v>
      </c>
      <c r="E4" s="26">
        <v>61</v>
      </c>
      <c r="F4" s="26">
        <v>657</v>
      </c>
      <c r="G4" s="26">
        <v>0</v>
      </c>
      <c r="H4" s="26">
        <v>0</v>
      </c>
      <c r="I4" s="21">
        <f t="shared" si="0"/>
        <v>21406</v>
      </c>
      <c r="J4" s="24">
        <f t="shared" si="1"/>
        <v>24040.22988505747</v>
      </c>
      <c r="K4" s="25">
        <f t="shared" si="2"/>
        <v>2634.2298850574698</v>
      </c>
      <c r="L4" s="22">
        <v>50.195999999999998</v>
      </c>
      <c r="M4" s="2">
        <f>60*19+18</f>
        <v>1158</v>
      </c>
      <c r="N4" s="2"/>
      <c r="O4" s="2"/>
      <c r="P4" s="2"/>
      <c r="Q4" s="2"/>
      <c r="R4" s="14"/>
      <c r="S4" s="15"/>
      <c r="T4" s="14"/>
      <c r="U4" s="15"/>
      <c r="V4" s="15"/>
      <c r="W4" s="15"/>
      <c r="X4" s="15"/>
      <c r="Y4" s="15"/>
      <c r="Z4" s="15"/>
    </row>
    <row r="5" spans="1:26">
      <c r="A5" s="1">
        <v>52</v>
      </c>
      <c r="B5" s="1" t="s">
        <v>39</v>
      </c>
      <c r="C5" s="1">
        <v>1</v>
      </c>
      <c r="D5" s="26">
        <v>21720</v>
      </c>
      <c r="E5" s="26">
        <v>55</v>
      </c>
      <c r="F5" s="26">
        <v>720</v>
      </c>
      <c r="G5" s="26">
        <v>0</v>
      </c>
      <c r="H5" s="26">
        <v>1</v>
      </c>
      <c r="I5" s="21">
        <f t="shared" si="0"/>
        <v>22495</v>
      </c>
      <c r="J5" s="24">
        <f t="shared" si="1"/>
        <v>23952.107279693486</v>
      </c>
      <c r="K5" s="25">
        <f t="shared" si="2"/>
        <v>1457.1072796934859</v>
      </c>
      <c r="L5" s="21">
        <v>50.012</v>
      </c>
      <c r="M5" s="2">
        <f>60*16+58</f>
        <v>1018</v>
      </c>
      <c r="N5" s="2"/>
      <c r="O5" s="2"/>
      <c r="P5" s="2"/>
      <c r="Q5" s="2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1">
        <v>52</v>
      </c>
      <c r="B6" s="1" t="s">
        <v>39</v>
      </c>
      <c r="C6" s="1">
        <v>1</v>
      </c>
      <c r="D6" s="26">
        <v>20651</v>
      </c>
      <c r="E6" s="26">
        <v>55</v>
      </c>
      <c r="F6" s="26">
        <v>681</v>
      </c>
      <c r="G6" s="17">
        <v>0</v>
      </c>
      <c r="H6" s="17">
        <v>0</v>
      </c>
      <c r="I6" s="21">
        <f t="shared" si="0"/>
        <v>21387</v>
      </c>
      <c r="J6" s="24">
        <f t="shared" si="1"/>
        <v>23952.107279693486</v>
      </c>
      <c r="K6" s="25">
        <f t="shared" si="2"/>
        <v>2565.1072796934859</v>
      </c>
      <c r="L6" s="21">
        <v>50.012</v>
      </c>
      <c r="M6" s="2">
        <f>60*15+53</f>
        <v>953</v>
      </c>
      <c r="N6" s="2"/>
      <c r="O6" s="2"/>
      <c r="P6" s="2"/>
      <c r="Q6" s="2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1">
        <v>52</v>
      </c>
      <c r="B7" s="1" t="s">
        <v>39</v>
      </c>
      <c r="C7" s="1">
        <v>1</v>
      </c>
      <c r="D7" s="26">
        <v>21269</v>
      </c>
      <c r="E7" s="26">
        <v>50</v>
      </c>
      <c r="F7" s="26">
        <v>796</v>
      </c>
      <c r="G7" s="26">
        <v>0</v>
      </c>
      <c r="H7" s="26">
        <v>1</v>
      </c>
      <c r="I7" s="21">
        <f t="shared" si="0"/>
        <v>22115</v>
      </c>
      <c r="J7" s="24">
        <f t="shared" si="1"/>
        <v>23952.107279693486</v>
      </c>
      <c r="K7" s="25">
        <f t="shared" si="2"/>
        <v>1837.1072796934859</v>
      </c>
      <c r="L7" s="21">
        <v>50.012</v>
      </c>
      <c r="M7" s="2">
        <f>60*19+6</f>
        <v>1146</v>
      </c>
      <c r="N7" s="2"/>
      <c r="O7" s="2"/>
      <c r="P7" s="2"/>
      <c r="Q7" s="2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">
        <v>36</v>
      </c>
      <c r="B8" s="1" t="s">
        <v>39</v>
      </c>
      <c r="C8" s="1">
        <v>2</v>
      </c>
      <c r="D8" s="26">
        <v>20938</v>
      </c>
      <c r="E8" s="26">
        <v>64</v>
      </c>
      <c r="F8" s="26">
        <v>871</v>
      </c>
      <c r="G8" s="26">
        <v>0</v>
      </c>
      <c r="H8" s="26">
        <v>2</v>
      </c>
      <c r="I8" s="21">
        <f t="shared" si="0"/>
        <v>21873</v>
      </c>
      <c r="J8" s="24">
        <f t="shared" si="1"/>
        <v>23970.30651340996</v>
      </c>
      <c r="K8" s="25">
        <f t="shared" si="2"/>
        <v>2097.3065134099597</v>
      </c>
      <c r="L8" s="27">
        <v>50.05</v>
      </c>
      <c r="M8" s="2">
        <f>60*18+59</f>
        <v>1139</v>
      </c>
      <c r="N8" s="2"/>
      <c r="O8" s="2"/>
      <c r="P8" s="2"/>
      <c r="Q8" s="2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1">
        <v>36</v>
      </c>
      <c r="B9" s="1" t="s">
        <v>39</v>
      </c>
      <c r="C9" s="1">
        <v>2</v>
      </c>
      <c r="D9" s="26">
        <v>21021</v>
      </c>
      <c r="E9" s="26">
        <v>67</v>
      </c>
      <c r="F9" s="26">
        <v>880</v>
      </c>
      <c r="G9" s="26">
        <v>0</v>
      </c>
      <c r="H9" s="26">
        <v>1</v>
      </c>
      <c r="I9" s="21">
        <f t="shared" si="0"/>
        <v>21968</v>
      </c>
      <c r="J9" s="24">
        <f t="shared" si="1"/>
        <v>23970.30651340996</v>
      </c>
      <c r="K9" s="25">
        <f t="shared" si="2"/>
        <v>2002.3065134099597</v>
      </c>
      <c r="L9" s="27">
        <v>50.05</v>
      </c>
      <c r="M9" s="2">
        <f>60*19+19</f>
        <v>1159</v>
      </c>
      <c r="N9" s="2"/>
      <c r="O9" s="2"/>
      <c r="P9" s="2"/>
      <c r="Q9" s="2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">
        <v>36</v>
      </c>
      <c r="B10" s="1" t="s">
        <v>39</v>
      </c>
      <c r="C10" s="1">
        <v>2</v>
      </c>
      <c r="D10" s="26">
        <v>20912</v>
      </c>
      <c r="E10" s="26">
        <v>75</v>
      </c>
      <c r="F10" s="26">
        <v>893</v>
      </c>
      <c r="G10" s="26">
        <v>0</v>
      </c>
      <c r="H10" s="26">
        <v>1</v>
      </c>
      <c r="I10" s="21">
        <f t="shared" si="0"/>
        <v>21880</v>
      </c>
      <c r="J10" s="24">
        <f t="shared" si="1"/>
        <v>23970.30651340996</v>
      </c>
      <c r="K10" s="25">
        <f t="shared" si="2"/>
        <v>2090.3065134099597</v>
      </c>
      <c r="L10" s="27">
        <v>50.05</v>
      </c>
      <c r="M10" s="2">
        <f>60*19+6</f>
        <v>1146</v>
      </c>
      <c r="N10" s="2"/>
      <c r="O10" s="2"/>
      <c r="P10" s="2"/>
      <c r="Q10" s="2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>
        <v>44</v>
      </c>
      <c r="B11" s="1" t="s">
        <v>39</v>
      </c>
      <c r="C11" s="1">
        <v>3</v>
      </c>
      <c r="D11" s="26">
        <v>21368</v>
      </c>
      <c r="E11" s="26">
        <v>62</v>
      </c>
      <c r="F11" s="26">
        <v>875</v>
      </c>
      <c r="G11" s="26">
        <v>1</v>
      </c>
      <c r="H11" s="26">
        <v>2</v>
      </c>
      <c r="I11" s="21">
        <f t="shared" si="0"/>
        <v>22305</v>
      </c>
      <c r="J11" s="24">
        <f t="shared" si="1"/>
        <v>24401.340996168583</v>
      </c>
      <c r="K11" s="25">
        <f t="shared" si="2"/>
        <v>2096.3409961685829</v>
      </c>
      <c r="L11" s="28">
        <v>50.95</v>
      </c>
      <c r="M11" s="2">
        <f>60*19+10</f>
        <v>1150</v>
      </c>
      <c r="N11" s="2"/>
      <c r="O11" s="2"/>
      <c r="P11" s="2"/>
      <c r="Q11" s="2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1">
        <v>44</v>
      </c>
      <c r="B12" s="1" t="s">
        <v>39</v>
      </c>
      <c r="C12" s="1">
        <v>3</v>
      </c>
      <c r="D12" s="26">
        <v>21370</v>
      </c>
      <c r="E12" s="26">
        <v>59</v>
      </c>
      <c r="F12" s="26">
        <v>921</v>
      </c>
      <c r="G12" s="26">
        <v>1</v>
      </c>
      <c r="H12" s="26">
        <v>2</v>
      </c>
      <c r="I12" s="21">
        <f t="shared" si="0"/>
        <v>22350</v>
      </c>
      <c r="J12" s="24">
        <f t="shared" si="1"/>
        <v>24401.340996168583</v>
      </c>
      <c r="K12" s="25">
        <f t="shared" si="2"/>
        <v>2051.3409961685829</v>
      </c>
      <c r="L12" s="28">
        <v>50.95</v>
      </c>
      <c r="M12" s="2">
        <f>60*18+45</f>
        <v>1125</v>
      </c>
      <c r="N12" s="2"/>
      <c r="O12" s="2"/>
      <c r="P12" s="2"/>
      <c r="Q12" s="2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1">
        <v>44</v>
      </c>
      <c r="B13" s="1" t="s">
        <v>39</v>
      </c>
      <c r="C13" s="1">
        <v>3</v>
      </c>
      <c r="D13" s="26">
        <v>21337</v>
      </c>
      <c r="E13" s="26">
        <v>76</v>
      </c>
      <c r="F13" s="26">
        <v>871</v>
      </c>
      <c r="G13" s="26">
        <v>1</v>
      </c>
      <c r="H13" s="26">
        <v>1</v>
      </c>
      <c r="I13" s="21">
        <f t="shared" si="0"/>
        <v>22284</v>
      </c>
      <c r="J13" s="24">
        <f t="shared" si="1"/>
        <v>24401.340996168583</v>
      </c>
      <c r="K13" s="25">
        <f t="shared" si="2"/>
        <v>2117.3409961685829</v>
      </c>
      <c r="L13" s="28">
        <v>50.95</v>
      </c>
      <c r="M13" s="2">
        <f>60*18+5</f>
        <v>1085</v>
      </c>
      <c r="N13" s="2"/>
      <c r="O13" s="2"/>
      <c r="P13" s="2"/>
      <c r="Q13" s="2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1">
        <v>49</v>
      </c>
      <c r="B14" s="1" t="s">
        <v>39</v>
      </c>
      <c r="C14" s="1">
        <v>4</v>
      </c>
      <c r="D14" s="26">
        <v>21240</v>
      </c>
      <c r="E14" s="26">
        <v>55</v>
      </c>
      <c r="F14" s="26">
        <v>925</v>
      </c>
      <c r="G14" s="26">
        <v>1</v>
      </c>
      <c r="H14" s="26">
        <v>3</v>
      </c>
      <c r="I14" s="21">
        <f t="shared" si="0"/>
        <v>22220</v>
      </c>
      <c r="J14" s="24">
        <f t="shared" si="1"/>
        <v>23998.563218390802</v>
      </c>
      <c r="K14" s="25">
        <f t="shared" si="2"/>
        <v>1778.5632183908019</v>
      </c>
      <c r="L14" s="22">
        <v>50.109000000000002</v>
      </c>
      <c r="M14" s="2">
        <f>60*16+33</f>
        <v>993</v>
      </c>
      <c r="N14" s="2"/>
      <c r="O14" s="2"/>
      <c r="P14" s="2"/>
      <c r="Q14" s="2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1">
        <v>49</v>
      </c>
      <c r="B15" s="1" t="s">
        <v>39</v>
      </c>
      <c r="C15" s="1">
        <v>4</v>
      </c>
      <c r="D15" s="26">
        <v>21058</v>
      </c>
      <c r="E15" s="26">
        <v>70</v>
      </c>
      <c r="F15" s="26">
        <v>877</v>
      </c>
      <c r="G15" s="26">
        <v>3</v>
      </c>
      <c r="H15" s="26">
        <v>1</v>
      </c>
      <c r="I15" s="21">
        <f t="shared" si="0"/>
        <v>22005</v>
      </c>
      <c r="J15" s="24">
        <f t="shared" si="1"/>
        <v>23998.563218390802</v>
      </c>
      <c r="K15" s="25">
        <f t="shared" si="2"/>
        <v>1993.5632183908019</v>
      </c>
      <c r="L15" s="22">
        <v>50.109000000000002</v>
      </c>
      <c r="M15" s="2">
        <f>60*16+37</f>
        <v>997</v>
      </c>
      <c r="N15" s="2"/>
      <c r="O15" s="2"/>
      <c r="P15" s="2"/>
      <c r="Q15" s="2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1">
        <v>49</v>
      </c>
      <c r="B16" s="1" t="s">
        <v>39</v>
      </c>
      <c r="C16" s="16">
        <v>4</v>
      </c>
      <c r="D16" s="26">
        <v>21072</v>
      </c>
      <c r="E16" s="26">
        <v>64</v>
      </c>
      <c r="F16" s="26">
        <v>889</v>
      </c>
      <c r="G16" s="26">
        <v>2</v>
      </c>
      <c r="H16" s="26">
        <v>2</v>
      </c>
      <c r="I16" s="21">
        <f t="shared" si="0"/>
        <v>22025</v>
      </c>
      <c r="J16" s="24">
        <f t="shared" si="1"/>
        <v>23998.563218390802</v>
      </c>
      <c r="K16" s="25">
        <f t="shared" si="2"/>
        <v>1973.5632183908019</v>
      </c>
      <c r="L16" s="22">
        <v>50.109000000000002</v>
      </c>
      <c r="M16" s="2">
        <f>60*18+56</f>
        <v>1136</v>
      </c>
      <c r="N16" s="2"/>
      <c r="O16" s="2"/>
      <c r="P16" s="2"/>
      <c r="Q16" s="2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">
        <v>50</v>
      </c>
      <c r="B17" s="1" t="s">
        <v>39</v>
      </c>
      <c r="C17" s="1">
        <v>5</v>
      </c>
      <c r="D17" s="26">
        <v>22140</v>
      </c>
      <c r="E17" s="26">
        <v>64</v>
      </c>
      <c r="F17" s="26">
        <v>895</v>
      </c>
      <c r="G17" s="17">
        <v>1</v>
      </c>
      <c r="H17" s="17">
        <v>1</v>
      </c>
      <c r="I17" s="21">
        <f t="shared" si="0"/>
        <v>23099</v>
      </c>
      <c r="J17" s="24">
        <f t="shared" si="1"/>
        <v>24605.842911877393</v>
      </c>
      <c r="K17" s="25">
        <f t="shared" si="2"/>
        <v>1506.8429118773929</v>
      </c>
      <c r="L17" s="22">
        <v>51.377000000000002</v>
      </c>
      <c r="M17" s="2">
        <f>60*18+25</f>
        <v>1105</v>
      </c>
      <c r="N17" s="2"/>
      <c r="O17" s="2"/>
      <c r="P17" s="2"/>
      <c r="Q17" s="2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">
        <v>50</v>
      </c>
      <c r="B18" s="1" t="s">
        <v>39</v>
      </c>
      <c r="C18" s="1">
        <v>5</v>
      </c>
      <c r="D18" s="26">
        <v>22127</v>
      </c>
      <c r="E18" s="26">
        <v>54</v>
      </c>
      <c r="F18" s="26">
        <v>888</v>
      </c>
      <c r="G18" s="17">
        <v>2</v>
      </c>
      <c r="H18" s="17">
        <v>1</v>
      </c>
      <c r="I18" s="21">
        <f t="shared" si="0"/>
        <v>23069</v>
      </c>
      <c r="J18" s="24">
        <f t="shared" si="1"/>
        <v>24605.842911877393</v>
      </c>
      <c r="K18" s="25">
        <f t="shared" si="2"/>
        <v>1536.8429118773929</v>
      </c>
      <c r="L18" s="22">
        <v>51.377000000000002</v>
      </c>
      <c r="M18" s="2">
        <f>60*18+10</f>
        <v>1090</v>
      </c>
      <c r="N18" s="2"/>
      <c r="O18" s="2"/>
      <c r="P18" s="2"/>
      <c r="Q18" s="2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">
        <v>50</v>
      </c>
      <c r="B19" s="1" t="s">
        <v>39</v>
      </c>
      <c r="C19" s="1">
        <v>5</v>
      </c>
      <c r="D19" s="26">
        <v>22054</v>
      </c>
      <c r="E19" s="26">
        <v>57</v>
      </c>
      <c r="F19" s="26">
        <v>924</v>
      </c>
      <c r="G19" s="17">
        <v>1</v>
      </c>
      <c r="H19" s="17">
        <v>3</v>
      </c>
      <c r="I19" s="21">
        <f t="shared" si="0"/>
        <v>23035</v>
      </c>
      <c r="J19" s="24">
        <f t="shared" si="1"/>
        <v>24605.842911877393</v>
      </c>
      <c r="K19" s="25">
        <f t="shared" si="2"/>
        <v>1570.8429118773929</v>
      </c>
      <c r="L19" s="22">
        <v>51.377000000000002</v>
      </c>
      <c r="M19" s="2">
        <f>60*17+5</f>
        <v>1025</v>
      </c>
      <c r="N19" s="2"/>
      <c r="O19" s="2"/>
      <c r="P19" s="2"/>
      <c r="Q19" s="2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>
        <v>26</v>
      </c>
      <c r="B20" s="1" t="s">
        <v>41</v>
      </c>
      <c r="C20" s="1">
        <v>0</v>
      </c>
      <c r="D20" s="26">
        <v>25607</v>
      </c>
      <c r="E20" s="26">
        <v>7</v>
      </c>
      <c r="F20" s="26">
        <v>321</v>
      </c>
      <c r="G20" s="23">
        <v>0</v>
      </c>
      <c r="H20" s="23">
        <v>0</v>
      </c>
      <c r="I20" s="21">
        <f t="shared" si="0"/>
        <v>25935</v>
      </c>
      <c r="J20" s="25">
        <f t="shared" ref="J20:J22" si="3">20.903*1000/0.649</f>
        <v>32208.012326656393</v>
      </c>
      <c r="K20" s="25">
        <f t="shared" si="2"/>
        <v>6273.0123266563933</v>
      </c>
      <c r="L20" s="22">
        <v>20.902999999999999</v>
      </c>
      <c r="M20" s="2">
        <f>12*60+5</f>
        <v>725</v>
      </c>
      <c r="N20" s="2"/>
      <c r="O20" s="2"/>
      <c r="P20" s="2"/>
      <c r="Q20" s="2"/>
      <c r="R20" s="14"/>
      <c r="S20" s="15"/>
      <c r="T20" s="14"/>
      <c r="U20" s="15"/>
      <c r="V20" s="15"/>
      <c r="W20" s="15"/>
      <c r="X20" s="15"/>
      <c r="Y20" s="15"/>
      <c r="Z20" s="15"/>
    </row>
    <row r="21" spans="1:26">
      <c r="A21" s="1">
        <v>26</v>
      </c>
      <c r="B21" s="1" t="s">
        <v>41</v>
      </c>
      <c r="C21" s="1">
        <v>0</v>
      </c>
      <c r="D21" s="26">
        <v>25444</v>
      </c>
      <c r="E21" s="26">
        <v>5</v>
      </c>
      <c r="F21" s="26">
        <v>340</v>
      </c>
      <c r="G21" s="26">
        <v>0</v>
      </c>
      <c r="H21" s="26">
        <v>0</v>
      </c>
      <c r="I21" s="21">
        <f t="shared" si="0"/>
        <v>25789</v>
      </c>
      <c r="J21" s="25">
        <f t="shared" si="3"/>
        <v>32208.012326656393</v>
      </c>
      <c r="K21" s="25">
        <f t="shared" si="2"/>
        <v>6419.0123266563933</v>
      </c>
      <c r="L21" s="22">
        <v>20.902999999999999</v>
      </c>
      <c r="M21" s="2">
        <f t="shared" ref="M21:M22" si="4">60*10+44</f>
        <v>644</v>
      </c>
      <c r="N21" s="2"/>
      <c r="O21" s="2"/>
      <c r="P21" s="2"/>
      <c r="Q21" s="2"/>
      <c r="R21" s="14"/>
      <c r="S21" s="15"/>
      <c r="T21" s="14"/>
      <c r="U21" s="15"/>
      <c r="V21" s="15"/>
      <c r="W21" s="15"/>
      <c r="X21" s="15"/>
      <c r="Y21" s="15"/>
      <c r="Z21" s="15"/>
    </row>
    <row r="22" spans="1:26">
      <c r="A22" s="1">
        <v>26</v>
      </c>
      <c r="B22" s="1" t="s">
        <v>41</v>
      </c>
      <c r="C22" s="1">
        <v>0</v>
      </c>
      <c r="D22" s="26">
        <v>24835</v>
      </c>
      <c r="E22" s="26">
        <v>8</v>
      </c>
      <c r="F22" s="26">
        <v>301</v>
      </c>
      <c r="G22" s="26">
        <v>0</v>
      </c>
      <c r="H22" s="26">
        <v>0</v>
      </c>
      <c r="I22" s="21">
        <f t="shared" si="0"/>
        <v>25144</v>
      </c>
      <c r="J22" s="25">
        <f t="shared" si="3"/>
        <v>32208.012326656393</v>
      </c>
      <c r="K22" s="25">
        <f t="shared" si="2"/>
        <v>7064.0123266563933</v>
      </c>
      <c r="L22" s="22">
        <v>20.902999999999999</v>
      </c>
      <c r="M22" s="2">
        <f t="shared" si="4"/>
        <v>644</v>
      </c>
      <c r="N22" s="2"/>
      <c r="O22" s="2"/>
      <c r="P22" s="2"/>
      <c r="Q22" s="2"/>
      <c r="R22" s="14"/>
      <c r="S22" s="15"/>
      <c r="T22" s="14"/>
      <c r="U22" s="15"/>
      <c r="V22" s="15"/>
      <c r="W22" s="15"/>
      <c r="X22" s="15"/>
      <c r="Y22" s="15"/>
      <c r="Z22" s="15"/>
    </row>
    <row r="23" spans="1:26">
      <c r="A23" s="1">
        <v>30</v>
      </c>
      <c r="B23" s="1" t="s">
        <v>41</v>
      </c>
      <c r="C23" s="1">
        <v>1</v>
      </c>
      <c r="D23" s="26">
        <v>24381</v>
      </c>
      <c r="E23" s="26">
        <v>8</v>
      </c>
      <c r="F23" s="26">
        <v>463</v>
      </c>
      <c r="G23" s="26">
        <v>0</v>
      </c>
      <c r="H23" s="26">
        <v>0</v>
      </c>
      <c r="I23" s="21">
        <f t="shared" si="0"/>
        <v>24852</v>
      </c>
      <c r="J23" s="25">
        <f t="shared" ref="J23:J25" si="5">20.467*1000/0.649</f>
        <v>31536.209553158704</v>
      </c>
      <c r="K23" s="25">
        <f t="shared" si="2"/>
        <v>6684.2095531587038</v>
      </c>
      <c r="L23" s="22">
        <v>20.466999999999999</v>
      </c>
      <c r="M23" s="2">
        <f>60*12+46</f>
        <v>766</v>
      </c>
      <c r="N23" s="2"/>
      <c r="O23" s="2"/>
      <c r="P23" s="2"/>
      <c r="Q23" s="2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1">
        <v>30</v>
      </c>
      <c r="B24" s="1" t="s">
        <v>41</v>
      </c>
      <c r="C24" s="1">
        <v>1</v>
      </c>
      <c r="D24" s="26">
        <v>25210</v>
      </c>
      <c r="E24" s="26">
        <v>5</v>
      </c>
      <c r="F24" s="26">
        <v>471</v>
      </c>
      <c r="G24" s="17">
        <v>0</v>
      </c>
      <c r="H24" s="17">
        <v>0</v>
      </c>
      <c r="I24" s="21">
        <f t="shared" si="0"/>
        <v>25686</v>
      </c>
      <c r="J24" s="25">
        <f t="shared" si="5"/>
        <v>31536.209553158704</v>
      </c>
      <c r="K24" s="25">
        <f t="shared" si="2"/>
        <v>5850.2095531587038</v>
      </c>
      <c r="L24" s="22">
        <v>20.466999999999999</v>
      </c>
      <c r="M24" s="2">
        <f>60*12+23</f>
        <v>743</v>
      </c>
      <c r="N24" s="2"/>
      <c r="O24" s="2"/>
      <c r="P24" s="2"/>
      <c r="Q24" s="2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1">
        <v>30</v>
      </c>
      <c r="B25" s="1" t="s">
        <v>41</v>
      </c>
      <c r="C25" s="1">
        <v>1</v>
      </c>
      <c r="D25" s="26">
        <v>25168</v>
      </c>
      <c r="E25" s="26">
        <v>8</v>
      </c>
      <c r="F25" s="26">
        <v>482</v>
      </c>
      <c r="G25" s="26">
        <v>0</v>
      </c>
      <c r="H25" s="26">
        <v>1</v>
      </c>
      <c r="I25" s="21">
        <f t="shared" si="0"/>
        <v>25658</v>
      </c>
      <c r="J25" s="25">
        <f t="shared" si="5"/>
        <v>31536.209553158704</v>
      </c>
      <c r="K25" s="25">
        <f t="shared" si="2"/>
        <v>5878.2095531587038</v>
      </c>
      <c r="L25" s="22">
        <v>20.466999999999999</v>
      </c>
      <c r="M25" s="2">
        <f>60*11+47</f>
        <v>707</v>
      </c>
      <c r="N25" s="2"/>
      <c r="O25" s="2"/>
      <c r="P25" s="2"/>
      <c r="Q25" s="2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1">
        <v>40</v>
      </c>
      <c r="B26" s="1" t="s">
        <v>41</v>
      </c>
      <c r="C26" s="1">
        <v>2</v>
      </c>
      <c r="D26" s="26">
        <v>25077</v>
      </c>
      <c r="E26" s="26">
        <v>10</v>
      </c>
      <c r="F26" s="26">
        <v>336</v>
      </c>
      <c r="G26" s="26">
        <v>0</v>
      </c>
      <c r="H26" s="26">
        <v>0</v>
      </c>
      <c r="I26" s="21">
        <f t="shared" si="0"/>
        <v>25423</v>
      </c>
      <c r="J26" s="25">
        <f t="shared" ref="J26:J28" si="6">20.888*1000/0.649</f>
        <v>32184.899845916792</v>
      </c>
      <c r="K26" s="25">
        <f t="shared" si="2"/>
        <v>6761.8998459167924</v>
      </c>
      <c r="L26" s="22">
        <v>20.888000000000002</v>
      </c>
      <c r="M26" s="2">
        <f>60*13+39</f>
        <v>819</v>
      </c>
      <c r="N26" s="2"/>
      <c r="O26" s="2"/>
      <c r="P26" s="2"/>
      <c r="Q26" s="2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">
        <v>40</v>
      </c>
      <c r="B27" s="1" t="s">
        <v>41</v>
      </c>
      <c r="C27" s="1">
        <v>2</v>
      </c>
      <c r="D27" s="26">
        <v>25451</v>
      </c>
      <c r="E27" s="26">
        <v>12</v>
      </c>
      <c r="F27" s="26">
        <v>378</v>
      </c>
      <c r="G27" s="26">
        <v>0</v>
      </c>
      <c r="H27" s="26">
        <v>0</v>
      </c>
      <c r="I27" s="21">
        <f t="shared" si="0"/>
        <v>25841</v>
      </c>
      <c r="J27" s="25">
        <f t="shared" si="6"/>
        <v>32184.899845916792</v>
      </c>
      <c r="K27" s="25">
        <f t="shared" si="2"/>
        <v>6343.8998459167924</v>
      </c>
      <c r="L27" s="22">
        <v>20.888000000000002</v>
      </c>
      <c r="M27" s="2">
        <f>60*15+9</f>
        <v>909</v>
      </c>
      <c r="N27" s="2"/>
      <c r="O27" s="2"/>
      <c r="P27" s="2"/>
      <c r="Q27" s="2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">
        <v>40</v>
      </c>
      <c r="B28" s="1" t="s">
        <v>41</v>
      </c>
      <c r="C28" s="1">
        <v>2</v>
      </c>
      <c r="D28" s="26">
        <v>25393</v>
      </c>
      <c r="E28" s="26">
        <v>10</v>
      </c>
      <c r="F28" s="26">
        <v>365</v>
      </c>
      <c r="G28" s="26">
        <v>2</v>
      </c>
      <c r="H28" s="26">
        <v>0</v>
      </c>
      <c r="I28" s="21">
        <f t="shared" si="0"/>
        <v>25768</v>
      </c>
      <c r="J28" s="25">
        <f t="shared" si="6"/>
        <v>32184.899845916792</v>
      </c>
      <c r="K28" s="25">
        <f t="shared" si="2"/>
        <v>6416.8998459167924</v>
      </c>
      <c r="L28" s="22">
        <v>20.888000000000002</v>
      </c>
      <c r="M28" s="2">
        <f>60*11+26</f>
        <v>686</v>
      </c>
      <c r="N28" s="2"/>
      <c r="O28" s="2"/>
      <c r="P28" s="2"/>
      <c r="Q28" s="2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">
        <v>31</v>
      </c>
      <c r="B29" s="1" t="s">
        <v>41</v>
      </c>
      <c r="C29" s="1">
        <v>3</v>
      </c>
      <c r="D29" s="26">
        <v>24859</v>
      </c>
      <c r="E29" s="26">
        <v>17</v>
      </c>
      <c r="F29" s="26">
        <v>333</v>
      </c>
      <c r="G29" s="26">
        <v>3</v>
      </c>
      <c r="H29" s="26">
        <v>0</v>
      </c>
      <c r="I29" s="21">
        <f t="shared" si="0"/>
        <v>25209</v>
      </c>
      <c r="J29" s="25">
        <f t="shared" ref="J29:J31" si="7">20.864*1000/0.649</f>
        <v>32147.919876733435</v>
      </c>
      <c r="K29" s="25">
        <f t="shared" si="2"/>
        <v>6938.9198767334346</v>
      </c>
      <c r="L29" s="29">
        <v>20.864000000000001</v>
      </c>
      <c r="M29" s="2">
        <f>60*12+8</f>
        <v>728</v>
      </c>
      <c r="N29" s="2"/>
      <c r="O29" s="2"/>
      <c r="P29" s="2"/>
      <c r="Q29" s="2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">
        <v>31</v>
      </c>
      <c r="B30" s="1" t="s">
        <v>41</v>
      </c>
      <c r="C30" s="1">
        <v>3</v>
      </c>
      <c r="D30" s="26">
        <v>24864</v>
      </c>
      <c r="E30" s="26">
        <v>8</v>
      </c>
      <c r="F30" s="26">
        <v>323</v>
      </c>
      <c r="G30" s="26">
        <v>2</v>
      </c>
      <c r="H30" s="26">
        <v>0</v>
      </c>
      <c r="I30" s="21">
        <f t="shared" si="0"/>
        <v>25195</v>
      </c>
      <c r="J30" s="25">
        <f t="shared" si="7"/>
        <v>32147.919876733435</v>
      </c>
      <c r="K30" s="25">
        <f t="shared" si="2"/>
        <v>6952.9198767334346</v>
      </c>
      <c r="L30" s="29">
        <v>20.864000000000001</v>
      </c>
      <c r="M30" s="2">
        <f>60*12+26</f>
        <v>746</v>
      </c>
      <c r="N30" s="2"/>
      <c r="O30" s="2"/>
      <c r="P30" s="2"/>
      <c r="Q30" s="2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">
        <v>31</v>
      </c>
      <c r="B31" s="1" t="s">
        <v>41</v>
      </c>
      <c r="C31" s="1">
        <v>3</v>
      </c>
      <c r="D31" s="26">
        <v>25066</v>
      </c>
      <c r="E31" s="26">
        <v>7</v>
      </c>
      <c r="F31" s="26">
        <v>336</v>
      </c>
      <c r="G31" s="26">
        <v>2</v>
      </c>
      <c r="H31" s="26">
        <v>0</v>
      </c>
      <c r="I31" s="21">
        <f t="shared" si="0"/>
        <v>25409</v>
      </c>
      <c r="J31" s="25">
        <f t="shared" si="7"/>
        <v>32147.919876733435</v>
      </c>
      <c r="K31" s="25">
        <f t="shared" si="2"/>
        <v>6738.9198767334346</v>
      </c>
      <c r="L31" s="29">
        <v>20.864000000000001</v>
      </c>
      <c r="M31" s="2">
        <f>60*11+13</f>
        <v>673</v>
      </c>
      <c r="N31" s="2"/>
      <c r="O31" s="2"/>
      <c r="P31" s="2"/>
      <c r="Q31" s="2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">
        <v>41</v>
      </c>
      <c r="B32" s="1" t="s">
        <v>41</v>
      </c>
      <c r="C32" s="1">
        <v>4</v>
      </c>
      <c r="D32" s="26">
        <v>25229</v>
      </c>
      <c r="E32" s="26">
        <v>13</v>
      </c>
      <c r="F32" s="26">
        <v>322</v>
      </c>
      <c r="G32" s="26">
        <v>1</v>
      </c>
      <c r="H32" s="26">
        <v>0</v>
      </c>
      <c r="I32" s="21">
        <f t="shared" si="0"/>
        <v>25564</v>
      </c>
      <c r="J32" s="25">
        <f t="shared" ref="J32:J34" si="8">20.873*1000/0.649</f>
        <v>32161.787365177195</v>
      </c>
      <c r="K32" s="25">
        <f t="shared" si="2"/>
        <v>6597.7873651771952</v>
      </c>
      <c r="L32" s="22">
        <v>20.873000000000001</v>
      </c>
      <c r="M32" s="2">
        <f>60*11+42</f>
        <v>702</v>
      </c>
      <c r="N32" s="2"/>
      <c r="O32" s="2"/>
      <c r="P32" s="2"/>
      <c r="Q32" s="2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">
        <v>41</v>
      </c>
      <c r="B33" s="1" t="s">
        <v>41</v>
      </c>
      <c r="C33" s="1">
        <v>4</v>
      </c>
      <c r="D33" s="26">
        <v>25348</v>
      </c>
      <c r="E33" s="26">
        <v>8</v>
      </c>
      <c r="F33" s="26">
        <v>281</v>
      </c>
      <c r="G33" s="26">
        <v>0</v>
      </c>
      <c r="H33" s="26">
        <v>0</v>
      </c>
      <c r="I33" s="21">
        <f t="shared" si="0"/>
        <v>25637</v>
      </c>
      <c r="J33" s="25">
        <f t="shared" si="8"/>
        <v>32161.787365177195</v>
      </c>
      <c r="K33" s="25">
        <f t="shared" si="2"/>
        <v>6524.7873651771952</v>
      </c>
      <c r="L33" s="22">
        <v>20.873000000000001</v>
      </c>
      <c r="M33" s="2">
        <f>60*12+20</f>
        <v>740</v>
      </c>
      <c r="N33" s="2"/>
      <c r="O33" s="2"/>
      <c r="P33" s="2"/>
      <c r="Q33" s="2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">
        <v>41</v>
      </c>
      <c r="B34" s="1" t="s">
        <v>41</v>
      </c>
      <c r="C34" s="16">
        <v>4</v>
      </c>
      <c r="D34" s="26">
        <v>24495</v>
      </c>
      <c r="E34" s="26">
        <v>3</v>
      </c>
      <c r="F34" s="26">
        <v>321</v>
      </c>
      <c r="G34" s="26">
        <v>0</v>
      </c>
      <c r="H34" s="26">
        <v>0</v>
      </c>
      <c r="I34" s="21">
        <f t="shared" si="0"/>
        <v>24819</v>
      </c>
      <c r="J34" s="25">
        <f t="shared" si="8"/>
        <v>32161.787365177195</v>
      </c>
      <c r="K34" s="25">
        <f t="shared" si="2"/>
        <v>7342.7873651771952</v>
      </c>
      <c r="L34" s="22">
        <v>20.873000000000001</v>
      </c>
      <c r="M34" s="2">
        <f>60*15+57</f>
        <v>957</v>
      </c>
      <c r="N34" s="2"/>
      <c r="O34" s="2"/>
      <c r="P34" s="2"/>
      <c r="Q34" s="2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">
        <v>35</v>
      </c>
      <c r="B35" s="1" t="s">
        <v>41</v>
      </c>
      <c r="C35" s="1">
        <v>5</v>
      </c>
      <c r="D35" s="26">
        <v>24598</v>
      </c>
      <c r="E35" s="26">
        <v>9</v>
      </c>
      <c r="F35" s="26">
        <v>400</v>
      </c>
      <c r="G35" s="26">
        <v>2</v>
      </c>
      <c r="H35" s="26">
        <v>0</v>
      </c>
      <c r="I35" s="21">
        <f t="shared" si="0"/>
        <v>25007</v>
      </c>
      <c r="J35" s="25">
        <f t="shared" ref="J35:J37" si="9">20.79*1000/0.649</f>
        <v>32033.898305084746</v>
      </c>
      <c r="K35" s="25">
        <f t="shared" si="2"/>
        <v>7026.8983050847455</v>
      </c>
      <c r="L35" s="28">
        <v>20.79</v>
      </c>
      <c r="M35" s="2">
        <f>60*11+11</f>
        <v>671</v>
      </c>
      <c r="N35" s="2"/>
      <c r="O35" s="2"/>
      <c r="P35" s="2"/>
      <c r="Q35" s="2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">
        <v>35</v>
      </c>
      <c r="B36" s="1" t="s">
        <v>41</v>
      </c>
      <c r="C36" s="1">
        <v>5</v>
      </c>
      <c r="D36" s="26">
        <v>25015</v>
      </c>
      <c r="E36" s="26">
        <v>7</v>
      </c>
      <c r="F36" s="26">
        <v>432</v>
      </c>
      <c r="G36" s="26">
        <v>1</v>
      </c>
      <c r="H36" s="26">
        <v>0</v>
      </c>
      <c r="I36" s="21">
        <f t="shared" si="0"/>
        <v>25454</v>
      </c>
      <c r="J36" s="25">
        <f t="shared" si="9"/>
        <v>32033.898305084746</v>
      </c>
      <c r="K36" s="25">
        <f t="shared" si="2"/>
        <v>6579.8983050847455</v>
      </c>
      <c r="L36" s="28">
        <v>20.79</v>
      </c>
      <c r="M36" s="2">
        <f>60*11+45</f>
        <v>705</v>
      </c>
      <c r="N36" s="2"/>
      <c r="O36" s="2"/>
      <c r="P36" s="2"/>
      <c r="Q36" s="2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">
        <v>35</v>
      </c>
      <c r="B37" s="1" t="s">
        <v>41</v>
      </c>
      <c r="C37" s="1">
        <v>5</v>
      </c>
      <c r="D37" s="26">
        <v>25163</v>
      </c>
      <c r="E37" s="26">
        <v>10</v>
      </c>
      <c r="F37" s="26">
        <v>452</v>
      </c>
      <c r="G37" s="26">
        <v>2</v>
      </c>
      <c r="H37" s="26">
        <v>0</v>
      </c>
      <c r="I37" s="21">
        <f t="shared" si="0"/>
        <v>25625</v>
      </c>
      <c r="J37" s="25">
        <f t="shared" si="9"/>
        <v>32033.898305084746</v>
      </c>
      <c r="K37" s="25">
        <f t="shared" si="2"/>
        <v>6408.8983050847455</v>
      </c>
      <c r="L37" s="28">
        <v>20.79</v>
      </c>
      <c r="M37" s="2">
        <f>60*12+57</f>
        <v>777</v>
      </c>
      <c r="N37" s="2"/>
      <c r="O37" s="2"/>
      <c r="P37" s="2"/>
      <c r="Q37" s="2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">
        <v>54</v>
      </c>
      <c r="B38" s="1" t="s">
        <v>42</v>
      </c>
      <c r="C38" s="1">
        <v>0</v>
      </c>
      <c r="D38" s="26">
        <v>17502</v>
      </c>
      <c r="E38" s="26">
        <v>3709</v>
      </c>
      <c r="F38" s="26">
        <v>1000</v>
      </c>
      <c r="G38" s="31" t="s">
        <v>40</v>
      </c>
      <c r="H38" s="31" t="s">
        <v>40</v>
      </c>
      <c r="I38" s="21">
        <f t="shared" si="0"/>
        <v>22211</v>
      </c>
      <c r="J38" s="24">
        <f t="shared" ref="J38:J55" si="10">L38*1000/1.09</f>
        <v>28065.137614678897</v>
      </c>
      <c r="K38" s="25">
        <f t="shared" si="2"/>
        <v>5854.1376146788971</v>
      </c>
      <c r="L38" s="22">
        <v>30.591000000000001</v>
      </c>
      <c r="M38" s="2">
        <f>60*10+20</f>
        <v>620</v>
      </c>
      <c r="N38" s="2"/>
      <c r="O38" s="2"/>
      <c r="P38" s="2"/>
      <c r="Q38" s="2"/>
      <c r="R38" s="14"/>
      <c r="S38" s="15"/>
      <c r="T38" s="14"/>
      <c r="U38" s="15"/>
      <c r="V38" s="15"/>
      <c r="W38" s="15"/>
      <c r="X38" s="15"/>
      <c r="Y38" s="15"/>
      <c r="Z38" s="15"/>
    </row>
    <row r="39" spans="1:26">
      <c r="A39" s="1">
        <v>54</v>
      </c>
      <c r="B39" s="1" t="s">
        <v>42</v>
      </c>
      <c r="C39" s="1">
        <v>0</v>
      </c>
      <c r="D39" s="26">
        <v>17303</v>
      </c>
      <c r="E39" s="26">
        <v>3687</v>
      </c>
      <c r="F39" s="26">
        <v>1043</v>
      </c>
      <c r="G39" s="31" t="s">
        <v>40</v>
      </c>
      <c r="H39" s="31" t="s">
        <v>40</v>
      </c>
      <c r="I39" s="21">
        <f t="shared" si="0"/>
        <v>22033</v>
      </c>
      <c r="J39" s="24">
        <f t="shared" si="10"/>
        <v>28065.137614678897</v>
      </c>
      <c r="K39" s="25">
        <f t="shared" si="2"/>
        <v>6032.1376146788971</v>
      </c>
      <c r="L39" s="22">
        <v>30.591000000000001</v>
      </c>
      <c r="M39" s="2">
        <f>60*9+58</f>
        <v>598</v>
      </c>
      <c r="N39" s="2"/>
      <c r="O39" s="2"/>
      <c r="P39" s="2"/>
      <c r="Q39" s="2"/>
      <c r="R39" s="14"/>
      <c r="S39" s="15"/>
      <c r="T39" s="14"/>
      <c r="U39" s="15"/>
      <c r="V39" s="15"/>
      <c r="W39" s="15"/>
      <c r="X39" s="15"/>
      <c r="Y39" s="15"/>
      <c r="Z39" s="15"/>
    </row>
    <row r="40" spans="1:26">
      <c r="A40" s="1">
        <v>54</v>
      </c>
      <c r="B40" s="1" t="s">
        <v>42</v>
      </c>
      <c r="C40" s="1">
        <v>0</v>
      </c>
      <c r="D40" s="26">
        <v>17093</v>
      </c>
      <c r="E40" s="26">
        <v>3648</v>
      </c>
      <c r="F40" s="26">
        <v>1016</v>
      </c>
      <c r="G40" s="31" t="s">
        <v>40</v>
      </c>
      <c r="H40" s="31" t="s">
        <v>40</v>
      </c>
      <c r="I40" s="21">
        <f t="shared" si="0"/>
        <v>21757</v>
      </c>
      <c r="J40" s="24">
        <f t="shared" si="10"/>
        <v>28065.137614678897</v>
      </c>
      <c r="K40" s="25">
        <f t="shared" si="2"/>
        <v>6308.1376146788971</v>
      </c>
      <c r="L40" s="22">
        <v>30.591000000000001</v>
      </c>
      <c r="M40" s="2">
        <f>60*11+3</f>
        <v>663</v>
      </c>
      <c r="N40" s="2"/>
      <c r="O40" s="2"/>
      <c r="P40" s="2"/>
      <c r="Q40" s="2"/>
      <c r="R40" s="14"/>
      <c r="S40" s="15"/>
      <c r="T40" s="14"/>
      <c r="U40" s="15"/>
      <c r="V40" s="15"/>
      <c r="W40" s="15"/>
      <c r="X40" s="15"/>
      <c r="Y40" s="15"/>
      <c r="Z40" s="15"/>
    </row>
    <row r="41" spans="1:26">
      <c r="A41" s="1">
        <v>46</v>
      </c>
      <c r="B41" s="1" t="s">
        <v>42</v>
      </c>
      <c r="C41" s="1">
        <v>1</v>
      </c>
      <c r="D41" s="26">
        <v>16901</v>
      </c>
      <c r="E41" s="26">
        <v>3828</v>
      </c>
      <c r="F41" s="26">
        <v>969</v>
      </c>
      <c r="G41" s="31" t="s">
        <v>40</v>
      </c>
      <c r="H41" s="31" t="s">
        <v>40</v>
      </c>
      <c r="I41" s="21">
        <f t="shared" si="0"/>
        <v>21698</v>
      </c>
      <c r="J41" s="24">
        <f t="shared" si="10"/>
        <v>28051.376146788989</v>
      </c>
      <c r="K41" s="25">
        <f t="shared" si="2"/>
        <v>6353.376146788989</v>
      </c>
      <c r="L41" s="22">
        <v>30.576000000000001</v>
      </c>
      <c r="M41" s="2">
        <f>9*60+22</f>
        <v>562</v>
      </c>
      <c r="N41" s="2"/>
      <c r="O41" s="2"/>
      <c r="P41" s="2"/>
      <c r="Q41" s="2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">
        <v>46</v>
      </c>
      <c r="B42" s="1" t="s">
        <v>42</v>
      </c>
      <c r="C42" s="1">
        <v>1</v>
      </c>
      <c r="D42" s="26">
        <v>16792</v>
      </c>
      <c r="E42" s="26">
        <v>3828</v>
      </c>
      <c r="F42" s="26">
        <v>993</v>
      </c>
      <c r="G42" s="31" t="s">
        <v>40</v>
      </c>
      <c r="H42" s="31" t="s">
        <v>40</v>
      </c>
      <c r="I42" s="21">
        <f t="shared" si="0"/>
        <v>21613</v>
      </c>
      <c r="J42" s="24">
        <f t="shared" si="10"/>
        <v>28051.376146788989</v>
      </c>
      <c r="K42" s="25">
        <f t="shared" si="2"/>
        <v>6438.376146788989</v>
      </c>
      <c r="L42" s="22">
        <v>30.576000000000001</v>
      </c>
      <c r="M42" s="2">
        <f>60*10+34</f>
        <v>634</v>
      </c>
      <c r="N42" s="2"/>
      <c r="O42" s="2"/>
      <c r="P42" s="2"/>
      <c r="Q42" s="2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">
        <v>46</v>
      </c>
      <c r="B43" s="1" t="s">
        <v>42</v>
      </c>
      <c r="C43" s="1">
        <v>1</v>
      </c>
      <c r="D43" s="26">
        <v>16956</v>
      </c>
      <c r="E43" s="26">
        <v>3871</v>
      </c>
      <c r="F43" s="26">
        <v>1067</v>
      </c>
      <c r="G43" s="31" t="s">
        <v>40</v>
      </c>
      <c r="H43" s="31" t="s">
        <v>40</v>
      </c>
      <c r="I43" s="21">
        <f t="shared" si="0"/>
        <v>21894</v>
      </c>
      <c r="J43" s="24">
        <f t="shared" si="10"/>
        <v>28051.376146788989</v>
      </c>
      <c r="K43" s="25">
        <f t="shared" si="2"/>
        <v>6157.376146788989</v>
      </c>
      <c r="L43" s="22">
        <v>30.576000000000001</v>
      </c>
      <c r="M43" s="2">
        <f>60*9+37</f>
        <v>577</v>
      </c>
      <c r="N43" s="2"/>
      <c r="O43" s="2"/>
      <c r="P43" s="2"/>
      <c r="Q43" s="2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">
        <v>53</v>
      </c>
      <c r="B44" s="1" t="s">
        <v>42</v>
      </c>
      <c r="C44" s="1">
        <v>2</v>
      </c>
      <c r="D44" s="26">
        <v>16530</v>
      </c>
      <c r="E44" s="26">
        <v>3953</v>
      </c>
      <c r="F44" s="26">
        <v>939</v>
      </c>
      <c r="G44" s="31" t="s">
        <v>40</v>
      </c>
      <c r="H44" s="31" t="s">
        <v>40</v>
      </c>
      <c r="I44" s="21">
        <f t="shared" si="0"/>
        <v>21422</v>
      </c>
      <c r="J44" s="24">
        <f t="shared" si="10"/>
        <v>27735.779816513761</v>
      </c>
      <c r="K44" s="25">
        <f t="shared" si="2"/>
        <v>6313.779816513761</v>
      </c>
      <c r="L44" s="22">
        <v>30.231999999999999</v>
      </c>
      <c r="M44" s="2">
        <f>60*11+14</f>
        <v>674</v>
      </c>
      <c r="N44" s="2"/>
      <c r="O44" s="2"/>
      <c r="P44" s="2"/>
      <c r="Q44" s="2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">
        <v>53</v>
      </c>
      <c r="B45" s="1" t="s">
        <v>42</v>
      </c>
      <c r="C45" s="1">
        <v>2</v>
      </c>
      <c r="D45" s="26">
        <v>16618</v>
      </c>
      <c r="E45" s="26">
        <v>3909</v>
      </c>
      <c r="F45" s="26">
        <v>976</v>
      </c>
      <c r="G45" s="31" t="s">
        <v>40</v>
      </c>
      <c r="H45" s="31" t="s">
        <v>40</v>
      </c>
      <c r="I45" s="21">
        <f t="shared" si="0"/>
        <v>21503</v>
      </c>
      <c r="J45" s="24">
        <f t="shared" si="10"/>
        <v>27735.779816513761</v>
      </c>
      <c r="K45" s="25">
        <f t="shared" si="2"/>
        <v>6232.779816513761</v>
      </c>
      <c r="L45" s="22">
        <v>30.231999999999999</v>
      </c>
      <c r="M45" s="2">
        <f>60*14+15</f>
        <v>855</v>
      </c>
      <c r="N45" s="2"/>
      <c r="O45" s="2"/>
      <c r="P45" s="2"/>
      <c r="Q45" s="2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">
        <v>53</v>
      </c>
      <c r="B46" s="1" t="s">
        <v>42</v>
      </c>
      <c r="C46" s="1">
        <v>2</v>
      </c>
      <c r="D46" s="26">
        <v>16502</v>
      </c>
      <c r="E46" s="26">
        <v>3948</v>
      </c>
      <c r="F46" s="26">
        <v>953</v>
      </c>
      <c r="G46" s="31" t="s">
        <v>40</v>
      </c>
      <c r="H46" s="31" t="s">
        <v>40</v>
      </c>
      <c r="I46" s="21">
        <f t="shared" si="0"/>
        <v>21403</v>
      </c>
      <c r="J46" s="24">
        <f t="shared" si="10"/>
        <v>27735.779816513761</v>
      </c>
      <c r="K46" s="25">
        <f t="shared" si="2"/>
        <v>6332.779816513761</v>
      </c>
      <c r="L46" s="22">
        <v>30.231999999999999</v>
      </c>
      <c r="M46" s="2">
        <f>60*13+28</f>
        <v>808</v>
      </c>
      <c r="N46" s="2"/>
      <c r="O46" s="2"/>
      <c r="P46" s="2"/>
      <c r="Q46" s="2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">
        <v>27</v>
      </c>
      <c r="B47" s="1" t="s">
        <v>42</v>
      </c>
      <c r="C47" s="1">
        <v>3</v>
      </c>
      <c r="D47" s="26">
        <v>16446</v>
      </c>
      <c r="E47" s="26">
        <v>4264</v>
      </c>
      <c r="F47" s="26">
        <v>1069</v>
      </c>
      <c r="G47" s="31" t="s">
        <v>40</v>
      </c>
      <c r="H47" s="31" t="s">
        <v>40</v>
      </c>
      <c r="I47" s="21">
        <f t="shared" si="0"/>
        <v>21779</v>
      </c>
      <c r="J47" s="24">
        <f t="shared" si="10"/>
        <v>28392.660550458713</v>
      </c>
      <c r="K47" s="25">
        <f t="shared" si="2"/>
        <v>6613.6605504587133</v>
      </c>
      <c r="L47" s="22">
        <v>30.948</v>
      </c>
      <c r="M47" s="2">
        <f>60*10+33</f>
        <v>633</v>
      </c>
      <c r="N47" s="2"/>
      <c r="O47" s="2"/>
      <c r="P47" s="2"/>
      <c r="Q47" s="2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">
        <v>27</v>
      </c>
      <c r="B48" s="1" t="s">
        <v>42</v>
      </c>
      <c r="C48" s="1">
        <v>3</v>
      </c>
      <c r="D48" s="26">
        <v>16600</v>
      </c>
      <c r="E48" s="26">
        <v>4314</v>
      </c>
      <c r="F48" s="26">
        <v>1071</v>
      </c>
      <c r="G48" s="31" t="s">
        <v>40</v>
      </c>
      <c r="H48" s="31" t="s">
        <v>40</v>
      </c>
      <c r="I48" s="21">
        <f t="shared" si="0"/>
        <v>21985</v>
      </c>
      <c r="J48" s="24">
        <f t="shared" si="10"/>
        <v>28392.660550458713</v>
      </c>
      <c r="K48" s="25">
        <f t="shared" si="2"/>
        <v>6407.6605504587133</v>
      </c>
      <c r="L48" s="22">
        <v>30.948</v>
      </c>
      <c r="M48" s="2">
        <f>60*9+15</f>
        <v>555</v>
      </c>
      <c r="N48" s="2"/>
      <c r="O48" s="2"/>
      <c r="P48" s="2"/>
      <c r="Q48" s="2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">
        <v>27</v>
      </c>
      <c r="B49" s="1" t="s">
        <v>42</v>
      </c>
      <c r="C49" s="1">
        <v>3</v>
      </c>
      <c r="D49" s="26">
        <v>16618</v>
      </c>
      <c r="E49" s="26">
        <v>4262</v>
      </c>
      <c r="F49" s="26">
        <v>1139</v>
      </c>
      <c r="G49" s="31" t="s">
        <v>40</v>
      </c>
      <c r="H49" s="31" t="s">
        <v>40</v>
      </c>
      <c r="I49" s="21">
        <f t="shared" si="0"/>
        <v>22019</v>
      </c>
      <c r="J49" s="24">
        <f t="shared" si="10"/>
        <v>28392.660550458713</v>
      </c>
      <c r="K49" s="25">
        <f t="shared" si="2"/>
        <v>6373.6605504587133</v>
      </c>
      <c r="L49" s="22">
        <v>30.948</v>
      </c>
      <c r="M49" s="2">
        <f>60*10+47</f>
        <v>647</v>
      </c>
      <c r="N49" s="2"/>
      <c r="O49" s="2"/>
      <c r="P49" s="2"/>
      <c r="Q49" s="2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">
        <v>51</v>
      </c>
      <c r="B50" s="1" t="s">
        <v>42</v>
      </c>
      <c r="C50" s="1">
        <v>4</v>
      </c>
      <c r="D50" s="26">
        <v>17090</v>
      </c>
      <c r="E50" s="26">
        <v>3927</v>
      </c>
      <c r="F50" s="26">
        <v>1109</v>
      </c>
      <c r="G50" s="31" t="s">
        <v>40</v>
      </c>
      <c r="H50" s="31" t="s">
        <v>40</v>
      </c>
      <c r="I50" s="21">
        <f t="shared" si="0"/>
        <v>22126</v>
      </c>
      <c r="J50" s="24">
        <f t="shared" si="10"/>
        <v>28199.082568807338</v>
      </c>
      <c r="K50" s="25">
        <f t="shared" si="2"/>
        <v>6073.0825688073382</v>
      </c>
      <c r="L50" s="22">
        <v>30.736999999999998</v>
      </c>
      <c r="M50" s="2">
        <f>60*10+28</f>
        <v>628</v>
      </c>
      <c r="N50" s="2"/>
      <c r="O50" s="2"/>
      <c r="P50" s="2"/>
      <c r="Q50" s="2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">
        <v>51</v>
      </c>
      <c r="B51" s="1" t="s">
        <v>42</v>
      </c>
      <c r="C51" s="1">
        <v>4</v>
      </c>
      <c r="D51" s="26">
        <v>16992</v>
      </c>
      <c r="E51" s="26">
        <v>3985</v>
      </c>
      <c r="F51" s="26">
        <v>1122</v>
      </c>
      <c r="G51" s="31" t="s">
        <v>40</v>
      </c>
      <c r="H51" s="31" t="s">
        <v>40</v>
      </c>
      <c r="I51" s="21">
        <f t="shared" si="0"/>
        <v>22099</v>
      </c>
      <c r="J51" s="24">
        <f t="shared" si="10"/>
        <v>28199.082568807338</v>
      </c>
      <c r="K51" s="25">
        <f t="shared" si="2"/>
        <v>6100.0825688073382</v>
      </c>
      <c r="L51" s="22">
        <v>30.736999999999998</v>
      </c>
      <c r="M51" s="2">
        <f>60*10+32</f>
        <v>632</v>
      </c>
      <c r="N51" s="2"/>
      <c r="O51" s="2"/>
      <c r="P51" s="2"/>
      <c r="Q51" s="2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">
        <v>51</v>
      </c>
      <c r="B52" s="1" t="s">
        <v>42</v>
      </c>
      <c r="C52" s="16">
        <v>4</v>
      </c>
      <c r="D52" s="26">
        <v>16974</v>
      </c>
      <c r="E52" s="26">
        <v>3967</v>
      </c>
      <c r="F52" s="26">
        <v>1139</v>
      </c>
      <c r="G52" s="31" t="s">
        <v>40</v>
      </c>
      <c r="H52" s="31" t="s">
        <v>40</v>
      </c>
      <c r="I52" s="21">
        <f t="shared" si="0"/>
        <v>22080</v>
      </c>
      <c r="J52" s="24">
        <f t="shared" si="10"/>
        <v>28199.082568807338</v>
      </c>
      <c r="K52" s="25">
        <f t="shared" si="2"/>
        <v>6119.0825688073382</v>
      </c>
      <c r="L52" s="22">
        <v>30.736999999999998</v>
      </c>
      <c r="M52" s="2">
        <f>60*9+25</f>
        <v>565</v>
      </c>
      <c r="N52" s="2"/>
      <c r="O52" s="2"/>
      <c r="P52" s="2"/>
      <c r="Q52" s="2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">
        <v>25</v>
      </c>
      <c r="B53" s="1" t="s">
        <v>42</v>
      </c>
      <c r="C53" s="1">
        <v>5</v>
      </c>
      <c r="D53" s="26">
        <v>17325</v>
      </c>
      <c r="E53" s="26">
        <v>4120</v>
      </c>
      <c r="F53" s="26">
        <v>1207</v>
      </c>
      <c r="G53" s="31" t="s">
        <v>40</v>
      </c>
      <c r="H53" s="31" t="s">
        <v>40</v>
      </c>
      <c r="I53" s="21">
        <f t="shared" si="0"/>
        <v>22652</v>
      </c>
      <c r="J53" s="24">
        <f t="shared" si="10"/>
        <v>28613.761467889904</v>
      </c>
      <c r="K53" s="25">
        <f t="shared" si="2"/>
        <v>5961.7614678899045</v>
      </c>
      <c r="L53" s="22">
        <v>31.189</v>
      </c>
      <c r="M53" s="2">
        <f>60*10+21</f>
        <v>621</v>
      </c>
      <c r="N53" s="2"/>
      <c r="O53" s="2"/>
      <c r="P53" s="2"/>
      <c r="Q53" s="2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">
        <v>25</v>
      </c>
      <c r="B54" s="1" t="s">
        <v>42</v>
      </c>
      <c r="C54" s="1">
        <v>5</v>
      </c>
      <c r="D54" s="26">
        <v>17175</v>
      </c>
      <c r="E54" s="26">
        <v>4059</v>
      </c>
      <c r="F54" s="26">
        <v>1279</v>
      </c>
      <c r="G54" s="31" t="s">
        <v>40</v>
      </c>
      <c r="H54" s="31" t="s">
        <v>40</v>
      </c>
      <c r="I54" s="21">
        <f t="shared" si="0"/>
        <v>22513</v>
      </c>
      <c r="J54" s="24">
        <f t="shared" si="10"/>
        <v>28613.761467889904</v>
      </c>
      <c r="K54" s="25">
        <f t="shared" si="2"/>
        <v>6100.7614678899045</v>
      </c>
      <c r="L54" s="22">
        <v>31.189</v>
      </c>
      <c r="M54" s="2">
        <f>60*10+55</f>
        <v>655</v>
      </c>
      <c r="N54" s="2"/>
      <c r="O54" s="2"/>
      <c r="P54" s="2"/>
      <c r="Q54" s="2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">
        <v>25</v>
      </c>
      <c r="B55" s="1" t="s">
        <v>42</v>
      </c>
      <c r="C55" s="1">
        <v>5</v>
      </c>
      <c r="D55" s="26">
        <v>17330</v>
      </c>
      <c r="E55" s="26">
        <v>4054</v>
      </c>
      <c r="F55" s="26">
        <v>1239</v>
      </c>
      <c r="G55" s="31" t="s">
        <v>40</v>
      </c>
      <c r="H55" s="31" t="s">
        <v>40</v>
      </c>
      <c r="I55" s="21">
        <f t="shared" si="0"/>
        <v>22623</v>
      </c>
      <c r="J55" s="24">
        <f t="shared" si="10"/>
        <v>28613.761467889904</v>
      </c>
      <c r="K55" s="25">
        <f t="shared" si="2"/>
        <v>5990.7614678899045</v>
      </c>
      <c r="L55" s="22">
        <v>31.189</v>
      </c>
      <c r="M55" s="2">
        <f>60*11+2</f>
        <v>662</v>
      </c>
      <c r="N55" s="2"/>
      <c r="O55" s="2"/>
      <c r="P55" s="2"/>
      <c r="Q55" s="2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D56" s="30"/>
      <c r="E56" s="30"/>
      <c r="F56" s="30"/>
      <c r="G56" s="30"/>
      <c r="H56" s="30"/>
      <c r="I56" s="21"/>
      <c r="J56" s="21"/>
      <c r="K56" s="21"/>
      <c r="L56" s="21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D57" s="30"/>
      <c r="E57" s="30"/>
      <c r="F57" s="30"/>
      <c r="G57" s="30"/>
      <c r="H57" s="30"/>
      <c r="I57" s="21"/>
      <c r="J57" s="21"/>
      <c r="K57" s="21"/>
      <c r="L57" s="21"/>
      <c r="P57" s="2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D58" s="30"/>
      <c r="E58" s="30"/>
      <c r="F58" s="30"/>
      <c r="G58" s="30"/>
      <c r="H58" s="30"/>
      <c r="I58" s="21"/>
      <c r="J58" s="21"/>
      <c r="K58" s="21"/>
      <c r="L58" s="21"/>
      <c r="P58" s="2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D59" s="30"/>
      <c r="E59" s="30"/>
      <c r="F59" s="30"/>
      <c r="G59" s="30"/>
      <c r="H59" s="30"/>
      <c r="I59" s="21"/>
      <c r="J59" s="21"/>
      <c r="K59" s="21"/>
      <c r="L59" s="21"/>
      <c r="P59" s="1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D60" s="30"/>
      <c r="E60" s="30"/>
      <c r="F60" s="30"/>
      <c r="G60" s="30"/>
      <c r="H60" s="30"/>
      <c r="I60" s="21"/>
      <c r="J60" s="21"/>
      <c r="K60" s="21"/>
      <c r="L60" s="21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D61" s="30"/>
      <c r="E61" s="30"/>
      <c r="F61" s="30"/>
      <c r="G61" s="30"/>
      <c r="H61" s="30"/>
      <c r="I61" s="21"/>
      <c r="J61" s="21"/>
      <c r="K61" s="21"/>
      <c r="L61" s="21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D62" s="30"/>
      <c r="E62" s="30"/>
      <c r="F62" s="30"/>
      <c r="G62" s="30"/>
      <c r="H62" s="30"/>
      <c r="I62" s="21"/>
      <c r="J62" s="21"/>
      <c r="K62" s="21"/>
      <c r="L62" s="21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D63" s="30"/>
      <c r="E63" s="30"/>
      <c r="F63" s="30"/>
      <c r="G63" s="30"/>
      <c r="H63" s="30"/>
      <c r="I63" s="21"/>
      <c r="J63" s="21"/>
      <c r="K63" s="21"/>
      <c r="L63" s="21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D64" s="30"/>
      <c r="E64" s="30"/>
      <c r="F64" s="30"/>
      <c r="G64" s="30"/>
      <c r="H64" s="30"/>
      <c r="I64" s="21"/>
      <c r="J64" s="21"/>
      <c r="K64" s="21"/>
      <c r="L64" s="21"/>
      <c r="R64" s="14"/>
      <c r="S64" s="14"/>
      <c r="T64" s="14"/>
      <c r="U64" s="14"/>
      <c r="V64" s="14"/>
      <c r="W64" s="14"/>
      <c r="X64" s="14"/>
      <c r="Y64" s="14"/>
      <c r="Z64" s="14"/>
    </row>
    <row r="65" spans="4:26">
      <c r="D65" s="30"/>
      <c r="E65" s="30"/>
      <c r="F65" s="30"/>
      <c r="G65" s="30"/>
      <c r="H65" s="30"/>
      <c r="I65" s="21"/>
      <c r="J65" s="21"/>
      <c r="K65" s="21"/>
      <c r="L65" s="21"/>
      <c r="R65" s="14"/>
      <c r="S65" s="14"/>
      <c r="T65" s="14"/>
      <c r="U65" s="14"/>
      <c r="V65" s="14"/>
      <c r="W65" s="14"/>
      <c r="X65" s="14"/>
      <c r="Y65" s="14"/>
      <c r="Z65" s="14"/>
    </row>
    <row r="66" spans="4:26">
      <c r="D66" s="30"/>
      <c r="E66" s="30"/>
      <c r="F66" s="30"/>
      <c r="G66" s="30"/>
      <c r="H66" s="30"/>
      <c r="I66" s="21"/>
      <c r="J66" s="21"/>
      <c r="K66" s="21"/>
      <c r="L66" s="21"/>
      <c r="R66" s="14"/>
      <c r="S66" s="14"/>
      <c r="T66" s="14"/>
      <c r="U66" s="14"/>
      <c r="V66" s="14"/>
      <c r="W66" s="14"/>
      <c r="X66" s="14"/>
      <c r="Y66" s="14"/>
      <c r="Z66" s="14"/>
    </row>
    <row r="67" spans="4:26">
      <c r="D67" s="30"/>
      <c r="E67" s="30"/>
      <c r="F67" s="30"/>
      <c r="G67" s="30"/>
      <c r="H67" s="30"/>
      <c r="I67" s="21"/>
      <c r="J67" s="21"/>
      <c r="K67" s="21"/>
      <c r="L67" s="21"/>
      <c r="R67" s="14"/>
      <c r="S67" s="14"/>
      <c r="T67" s="14"/>
      <c r="U67" s="14"/>
      <c r="V67" s="14"/>
      <c r="W67" s="14"/>
      <c r="X67" s="14"/>
      <c r="Y67" s="14"/>
      <c r="Z67" s="14"/>
    </row>
    <row r="68" spans="4:26">
      <c r="D68" s="30"/>
      <c r="E68" s="30"/>
      <c r="F68" s="30"/>
      <c r="G68" s="30"/>
      <c r="H68" s="30"/>
      <c r="I68" s="21"/>
      <c r="J68" s="21"/>
      <c r="K68" s="21"/>
      <c r="L68" s="21"/>
      <c r="R68" s="14"/>
      <c r="S68" s="14"/>
      <c r="T68" s="14"/>
      <c r="U68" s="14"/>
      <c r="V68" s="14"/>
      <c r="W68" s="14"/>
      <c r="X68" s="14"/>
      <c r="Y68" s="14"/>
      <c r="Z68" s="14"/>
    </row>
    <row r="69" spans="4:26">
      <c r="I69" s="21"/>
      <c r="J69" s="21"/>
      <c r="K69" s="21"/>
      <c r="L69" s="21"/>
      <c r="R69" s="14"/>
      <c r="S69" s="14"/>
      <c r="T69" s="14"/>
      <c r="U69" s="14"/>
      <c r="V69" s="14"/>
      <c r="W69" s="14"/>
      <c r="X69" s="14"/>
      <c r="Y69" s="14"/>
      <c r="Z69" s="14"/>
    </row>
    <row r="70" spans="4:26">
      <c r="I70" s="21"/>
      <c r="J70" s="21"/>
      <c r="K70" s="21"/>
      <c r="L70" s="21"/>
      <c r="R70" s="14"/>
      <c r="S70" s="14"/>
      <c r="T70" s="14"/>
      <c r="U70" s="14"/>
      <c r="V70" s="14"/>
      <c r="W70" s="14"/>
      <c r="X70" s="14"/>
      <c r="Y70" s="14"/>
      <c r="Z70" s="14"/>
    </row>
    <row r="71" spans="4:26">
      <c r="I71" s="21"/>
      <c r="J71" s="21"/>
      <c r="K71" s="21"/>
      <c r="L71" s="21"/>
      <c r="R71" s="14"/>
      <c r="S71" s="14"/>
      <c r="T71" s="14"/>
      <c r="U71" s="14"/>
      <c r="V71" s="14"/>
      <c r="W71" s="14"/>
      <c r="X71" s="14"/>
      <c r="Y71" s="14"/>
      <c r="Z71" s="14"/>
    </row>
    <row r="72" spans="4:26">
      <c r="I72" s="21"/>
      <c r="J72" s="21"/>
      <c r="K72" s="21"/>
      <c r="L72" s="21"/>
      <c r="R72" s="14"/>
      <c r="S72" s="14"/>
      <c r="T72" s="14"/>
      <c r="U72" s="14"/>
      <c r="V72" s="14"/>
      <c r="W72" s="14"/>
      <c r="X72" s="14"/>
      <c r="Y72" s="14"/>
      <c r="Z72" s="14"/>
    </row>
    <row r="73" spans="4:26">
      <c r="I73" s="21"/>
      <c r="J73" s="21"/>
      <c r="K73" s="21"/>
      <c r="L73" s="21"/>
      <c r="R73" s="14"/>
      <c r="S73" s="14"/>
      <c r="T73" s="14"/>
      <c r="U73" s="14"/>
      <c r="V73" s="14"/>
      <c r="W73" s="14"/>
      <c r="X73" s="14"/>
      <c r="Y73" s="14"/>
      <c r="Z73" s="14"/>
    </row>
    <row r="74" spans="4:26">
      <c r="I74" s="21"/>
      <c r="J74" s="21"/>
      <c r="K74" s="21"/>
      <c r="L74" s="21"/>
      <c r="R74" s="14"/>
      <c r="S74" s="14"/>
      <c r="T74" s="14"/>
      <c r="U74" s="14"/>
      <c r="V74" s="14"/>
      <c r="W74" s="14"/>
      <c r="X74" s="14"/>
      <c r="Y74" s="14"/>
      <c r="Z74" s="14"/>
    </row>
    <row r="75" spans="4:26">
      <c r="I75" s="21"/>
      <c r="J75" s="21"/>
      <c r="K75" s="21"/>
      <c r="L75" s="21"/>
      <c r="R75" s="14"/>
      <c r="S75" s="14"/>
      <c r="T75" s="14"/>
      <c r="U75" s="14"/>
      <c r="V75" s="14"/>
      <c r="W75" s="14"/>
      <c r="X75" s="14"/>
      <c r="Y75" s="14"/>
      <c r="Z75" s="14"/>
    </row>
    <row r="76" spans="4:26">
      <c r="I76" s="21"/>
      <c r="J76" s="21"/>
      <c r="K76" s="21"/>
      <c r="L76" s="21"/>
      <c r="R76" s="14"/>
      <c r="S76" s="14"/>
      <c r="T76" s="14"/>
      <c r="U76" s="14"/>
      <c r="V76" s="14"/>
      <c r="W76" s="14"/>
      <c r="X76" s="14"/>
      <c r="Y76" s="14"/>
      <c r="Z76" s="14"/>
    </row>
    <row r="77" spans="4:26">
      <c r="I77" s="21"/>
      <c r="J77" s="21"/>
      <c r="K77" s="21"/>
      <c r="L77" s="21"/>
      <c r="R77" s="14"/>
      <c r="S77" s="14"/>
      <c r="T77" s="14"/>
      <c r="U77" s="14"/>
      <c r="V77" s="14"/>
      <c r="W77" s="14"/>
      <c r="X77" s="14"/>
      <c r="Y77" s="14"/>
      <c r="Z77" s="14"/>
    </row>
    <row r="78" spans="4:26">
      <c r="I78" s="21"/>
      <c r="J78" s="21"/>
      <c r="K78" s="21"/>
      <c r="L78" s="21"/>
      <c r="R78" s="14"/>
      <c r="S78" s="14"/>
      <c r="T78" s="14"/>
      <c r="U78" s="14"/>
      <c r="V78" s="14"/>
      <c r="W78" s="14"/>
      <c r="X78" s="14"/>
      <c r="Y78" s="14"/>
      <c r="Z78" s="14"/>
    </row>
    <row r="79" spans="4:26">
      <c r="I79" s="21"/>
      <c r="J79" s="21"/>
      <c r="K79" s="21"/>
      <c r="L79" s="21"/>
      <c r="R79" s="14"/>
      <c r="S79" s="14"/>
      <c r="T79" s="14"/>
      <c r="U79" s="14"/>
      <c r="V79" s="14"/>
      <c r="W79" s="14"/>
      <c r="X79" s="14"/>
      <c r="Y79" s="14"/>
      <c r="Z79" s="14"/>
    </row>
    <row r="80" spans="4:26">
      <c r="I80" s="21"/>
      <c r="J80" s="21"/>
      <c r="K80" s="21"/>
      <c r="L80" s="21"/>
      <c r="R80" s="14"/>
      <c r="S80" s="14"/>
      <c r="T80" s="14"/>
      <c r="U80" s="14"/>
      <c r="V80" s="14"/>
      <c r="W80" s="14"/>
      <c r="X80" s="14"/>
      <c r="Y80" s="14"/>
      <c r="Z80" s="14"/>
    </row>
    <row r="81" spans="9:26">
      <c r="I81" s="21"/>
      <c r="J81" s="21"/>
      <c r="K81" s="21"/>
      <c r="L81" s="21"/>
      <c r="R81" s="14"/>
      <c r="S81" s="14"/>
      <c r="T81" s="14"/>
      <c r="U81" s="14"/>
      <c r="V81" s="14"/>
      <c r="W81" s="14"/>
      <c r="X81" s="14"/>
      <c r="Y81" s="14"/>
      <c r="Z81" s="14"/>
    </row>
    <row r="82" spans="9:26">
      <c r="I82" s="21"/>
      <c r="J82" s="21"/>
      <c r="K82" s="21"/>
      <c r="L82" s="21"/>
      <c r="R82" s="14"/>
      <c r="S82" s="14"/>
      <c r="T82" s="14"/>
      <c r="U82" s="14"/>
      <c r="V82" s="14"/>
      <c r="W82" s="14"/>
      <c r="X82" s="14"/>
      <c r="Y82" s="14"/>
      <c r="Z82" s="14"/>
    </row>
    <row r="83" spans="9:26">
      <c r="I83" s="21"/>
      <c r="J83" s="21"/>
      <c r="K83" s="21"/>
      <c r="L83" s="21"/>
      <c r="R83" s="14"/>
      <c r="S83" s="14"/>
      <c r="T83" s="14"/>
      <c r="U83" s="14"/>
      <c r="V83" s="14"/>
      <c r="W83" s="14"/>
      <c r="X83" s="14"/>
      <c r="Y83" s="14"/>
      <c r="Z83" s="14"/>
    </row>
    <row r="84" spans="9:26">
      <c r="I84" s="21"/>
      <c r="J84" s="21"/>
      <c r="K84" s="21"/>
      <c r="L84" s="21"/>
      <c r="R84" s="14"/>
      <c r="S84" s="14"/>
      <c r="T84" s="14"/>
      <c r="U84" s="14"/>
      <c r="V84" s="14"/>
      <c r="W84" s="14"/>
      <c r="X84" s="14"/>
      <c r="Y84" s="14"/>
      <c r="Z84" s="14"/>
    </row>
    <row r="85" spans="9:26">
      <c r="I85" s="21"/>
      <c r="J85" s="21"/>
      <c r="K85" s="21"/>
      <c r="L85" s="21"/>
      <c r="R85" s="14"/>
      <c r="S85" s="14"/>
      <c r="T85" s="14"/>
      <c r="U85" s="14"/>
      <c r="V85" s="14"/>
      <c r="W85" s="14"/>
      <c r="X85" s="14"/>
      <c r="Y85" s="14"/>
      <c r="Z85" s="14"/>
    </row>
    <row r="86" spans="9:26">
      <c r="I86" s="21"/>
      <c r="J86" s="21"/>
      <c r="K86" s="21"/>
      <c r="L86" s="21"/>
      <c r="R86" s="14"/>
      <c r="S86" s="14"/>
      <c r="T86" s="14"/>
      <c r="U86" s="14"/>
      <c r="V86" s="14"/>
      <c r="W86" s="14"/>
      <c r="X86" s="14"/>
      <c r="Y86" s="14"/>
      <c r="Z86" s="14"/>
    </row>
    <row r="87" spans="9:26">
      <c r="I87" s="21"/>
      <c r="J87" s="21"/>
      <c r="K87" s="21"/>
      <c r="L87" s="21"/>
      <c r="R87" s="14"/>
      <c r="S87" s="14"/>
      <c r="T87" s="14"/>
      <c r="U87" s="14"/>
      <c r="V87" s="14"/>
      <c r="W87" s="14"/>
      <c r="X87" s="14"/>
      <c r="Y87" s="14"/>
      <c r="Z87" s="14"/>
    </row>
    <row r="88" spans="9:26">
      <c r="I88" s="21"/>
      <c r="J88" s="21"/>
      <c r="K88" s="21"/>
      <c r="L88" s="21"/>
      <c r="R88" s="14"/>
      <c r="S88" s="14"/>
      <c r="T88" s="14"/>
      <c r="U88" s="14"/>
      <c r="V88" s="14"/>
      <c r="W88" s="14"/>
      <c r="X88" s="14"/>
      <c r="Y88" s="14"/>
      <c r="Z88" s="14"/>
    </row>
    <row r="89" spans="9:26">
      <c r="I89" s="21"/>
      <c r="J89" s="21"/>
      <c r="K89" s="21"/>
      <c r="L89" s="21"/>
      <c r="R89" s="14"/>
      <c r="S89" s="14"/>
      <c r="T89" s="14"/>
      <c r="U89" s="14"/>
      <c r="V89" s="14"/>
      <c r="W89" s="14"/>
      <c r="X89" s="14"/>
      <c r="Y89" s="14"/>
      <c r="Z89" s="14"/>
    </row>
    <row r="90" spans="9:26">
      <c r="I90" s="21"/>
      <c r="J90" s="21"/>
      <c r="K90" s="21"/>
      <c r="L90" s="21"/>
      <c r="R90" s="14"/>
      <c r="S90" s="14"/>
      <c r="T90" s="14"/>
      <c r="U90" s="14"/>
      <c r="V90" s="14"/>
      <c r="W90" s="14"/>
      <c r="X90" s="14"/>
      <c r="Y90" s="14"/>
      <c r="Z90" s="14"/>
    </row>
    <row r="91" spans="9:26">
      <c r="I91" s="21"/>
      <c r="J91" s="21"/>
      <c r="K91" s="21"/>
      <c r="L91" s="21"/>
      <c r="R91" s="14"/>
      <c r="S91" s="14"/>
      <c r="T91" s="14"/>
      <c r="U91" s="14"/>
      <c r="V91" s="14"/>
      <c r="W91" s="14"/>
      <c r="X91" s="14"/>
      <c r="Y91" s="14"/>
      <c r="Z91" s="14"/>
    </row>
    <row r="92" spans="9:26">
      <c r="I92" s="21"/>
      <c r="J92" s="21"/>
      <c r="K92" s="21"/>
      <c r="L92" s="21"/>
      <c r="R92" s="14"/>
      <c r="S92" s="14"/>
      <c r="T92" s="14"/>
      <c r="U92" s="14"/>
      <c r="V92" s="14"/>
      <c r="W92" s="14"/>
      <c r="X92" s="14"/>
      <c r="Y92" s="14"/>
      <c r="Z92" s="14"/>
    </row>
    <row r="93" spans="9:26">
      <c r="I93" s="21"/>
      <c r="J93" s="21"/>
      <c r="K93" s="21"/>
      <c r="L93" s="21"/>
      <c r="R93" s="14"/>
      <c r="S93" s="14"/>
      <c r="T93" s="14"/>
      <c r="U93" s="14"/>
      <c r="V93" s="14"/>
      <c r="W93" s="14"/>
      <c r="X93" s="14"/>
      <c r="Y93" s="14"/>
      <c r="Z93" s="14"/>
    </row>
    <row r="94" spans="9:26">
      <c r="I94" s="21"/>
      <c r="J94" s="21"/>
      <c r="K94" s="21"/>
      <c r="L94" s="21"/>
      <c r="R94" s="14"/>
      <c r="S94" s="14"/>
      <c r="T94" s="14"/>
      <c r="U94" s="14"/>
      <c r="V94" s="14"/>
      <c r="W94" s="14"/>
      <c r="X94" s="14"/>
      <c r="Y94" s="14"/>
      <c r="Z94" s="14"/>
    </row>
    <row r="95" spans="9:26">
      <c r="I95" s="21"/>
      <c r="J95" s="21"/>
      <c r="K95" s="21"/>
      <c r="L95" s="21"/>
      <c r="R95" s="14"/>
      <c r="S95" s="14"/>
      <c r="T95" s="14"/>
      <c r="U95" s="14"/>
      <c r="V95" s="14"/>
      <c r="W95" s="14"/>
      <c r="X95" s="14"/>
      <c r="Y95" s="14"/>
      <c r="Z95" s="14"/>
    </row>
    <row r="96" spans="9:26">
      <c r="I96" s="21"/>
      <c r="J96" s="21"/>
      <c r="K96" s="21"/>
      <c r="L96" s="21"/>
      <c r="R96" s="14"/>
      <c r="S96" s="14"/>
      <c r="T96" s="14"/>
      <c r="U96" s="14"/>
      <c r="V96" s="14"/>
      <c r="W96" s="14"/>
      <c r="X96" s="14"/>
      <c r="Y96" s="14"/>
      <c r="Z96" s="14"/>
    </row>
    <row r="97" spans="9:26">
      <c r="I97" s="21"/>
      <c r="J97" s="21"/>
      <c r="K97" s="21"/>
      <c r="L97" s="21"/>
      <c r="R97" s="14"/>
      <c r="S97" s="14"/>
      <c r="T97" s="14"/>
      <c r="U97" s="14"/>
      <c r="V97" s="14"/>
      <c r="W97" s="14"/>
      <c r="X97" s="14"/>
      <c r="Y97" s="14"/>
      <c r="Z97" s="14"/>
    </row>
    <row r="98" spans="9:26">
      <c r="I98" s="21"/>
      <c r="J98" s="21"/>
      <c r="K98" s="21"/>
      <c r="L98" s="21"/>
      <c r="R98" s="14"/>
      <c r="S98" s="14"/>
      <c r="T98" s="14"/>
      <c r="U98" s="14"/>
      <c r="V98" s="14"/>
      <c r="W98" s="14"/>
      <c r="X98" s="14"/>
      <c r="Y98" s="14"/>
      <c r="Z98" s="14"/>
    </row>
    <row r="99" spans="9:26">
      <c r="I99" s="21"/>
      <c r="J99" s="21"/>
      <c r="K99" s="21"/>
      <c r="L99" s="21"/>
      <c r="R99" s="14"/>
      <c r="S99" s="14"/>
      <c r="T99" s="14"/>
      <c r="U99" s="14"/>
      <c r="V99" s="14"/>
      <c r="W99" s="14"/>
      <c r="X99" s="14"/>
      <c r="Y99" s="14"/>
      <c r="Z99" s="14"/>
    </row>
    <row r="100" spans="9:26">
      <c r="I100" s="21"/>
      <c r="J100" s="21"/>
      <c r="K100" s="21"/>
      <c r="L100" s="21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9:26">
      <c r="I101" s="21"/>
      <c r="J101" s="21"/>
      <c r="K101" s="21"/>
      <c r="L101" s="21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9:26">
      <c r="I102" s="21"/>
      <c r="J102" s="21"/>
      <c r="K102" s="21"/>
      <c r="L102" s="21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9:26">
      <c r="I103" s="21"/>
      <c r="J103" s="21"/>
      <c r="K103" s="21"/>
      <c r="L103" s="21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9:26">
      <c r="I104" s="21"/>
      <c r="J104" s="21"/>
      <c r="K104" s="21"/>
      <c r="L104" s="21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9:26">
      <c r="I105" s="21"/>
      <c r="J105" s="21"/>
      <c r="K105" s="21"/>
      <c r="L105" s="21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9:26">
      <c r="I106" s="21"/>
      <c r="J106" s="21"/>
      <c r="K106" s="21"/>
      <c r="L106" s="21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9:26">
      <c r="I107" s="21"/>
      <c r="J107" s="21"/>
      <c r="K107" s="21"/>
      <c r="L107" s="21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9:26">
      <c r="I108" s="21"/>
      <c r="J108" s="21"/>
      <c r="K108" s="21"/>
      <c r="L108" s="21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9:26">
      <c r="I109" s="21"/>
      <c r="J109" s="21"/>
      <c r="K109" s="21"/>
      <c r="L109" s="21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9:26">
      <c r="I110" s="21"/>
      <c r="J110" s="21"/>
      <c r="K110" s="21"/>
      <c r="L110" s="21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9:26">
      <c r="I111" s="21"/>
      <c r="J111" s="21"/>
      <c r="K111" s="21"/>
      <c r="L111" s="21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9:26">
      <c r="I112" s="21"/>
      <c r="J112" s="21"/>
      <c r="K112" s="21"/>
      <c r="L112" s="21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9:26">
      <c r="I113" s="21"/>
      <c r="J113" s="21"/>
      <c r="K113" s="21"/>
      <c r="L113" s="21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9:26">
      <c r="I114" s="21"/>
      <c r="J114" s="21"/>
      <c r="K114" s="21"/>
      <c r="L114" s="21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9:26">
      <c r="I115" s="21"/>
      <c r="J115" s="21"/>
      <c r="K115" s="21"/>
      <c r="L115" s="21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9:26">
      <c r="I116" s="21"/>
      <c r="J116" s="21"/>
      <c r="K116" s="21"/>
      <c r="L116" s="21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9:26">
      <c r="I117" s="21"/>
      <c r="J117" s="21"/>
      <c r="K117" s="21"/>
      <c r="L117" s="21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9:26">
      <c r="I118" s="21"/>
      <c r="J118" s="21"/>
      <c r="K118" s="21"/>
      <c r="L118" s="21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9:26">
      <c r="I119" s="21"/>
      <c r="J119" s="21"/>
      <c r="K119" s="21"/>
      <c r="L119" s="21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9:26">
      <c r="I120" s="21"/>
      <c r="J120" s="21"/>
      <c r="K120" s="21"/>
      <c r="L120" s="21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9:26">
      <c r="I121" s="21"/>
      <c r="J121" s="21"/>
      <c r="K121" s="21"/>
      <c r="L121" s="21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9:26">
      <c r="I122" s="21"/>
      <c r="J122" s="21"/>
      <c r="K122" s="21"/>
      <c r="L122" s="21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9:26">
      <c r="I123" s="21"/>
      <c r="J123" s="21"/>
      <c r="K123" s="21"/>
      <c r="L123" s="21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9:26">
      <c r="I124" s="21"/>
      <c r="J124" s="21"/>
      <c r="K124" s="21"/>
      <c r="L124" s="21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9:26">
      <c r="I125" s="21"/>
      <c r="J125" s="21"/>
      <c r="K125" s="21"/>
      <c r="L125" s="21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9:26">
      <c r="I126" s="21"/>
      <c r="J126" s="21"/>
      <c r="K126" s="21"/>
      <c r="L126" s="21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9:26">
      <c r="I127" s="21"/>
      <c r="J127" s="21"/>
      <c r="K127" s="21"/>
      <c r="L127" s="21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9:26">
      <c r="I128" s="21"/>
      <c r="J128" s="21"/>
      <c r="K128" s="21"/>
      <c r="L128" s="21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9:26">
      <c r="I129" s="21"/>
      <c r="J129" s="21"/>
      <c r="K129" s="21"/>
      <c r="L129" s="21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9:26">
      <c r="I130" s="21"/>
      <c r="J130" s="21"/>
      <c r="K130" s="21"/>
      <c r="L130" s="21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9:26">
      <c r="I131" s="21"/>
      <c r="J131" s="21"/>
      <c r="K131" s="21"/>
      <c r="L131" s="21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9:26">
      <c r="I132" s="21"/>
      <c r="J132" s="21"/>
      <c r="K132" s="21"/>
      <c r="L132" s="21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9:26">
      <c r="I133" s="21"/>
      <c r="J133" s="21"/>
      <c r="K133" s="21"/>
      <c r="L133" s="21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9:26">
      <c r="I134" s="21"/>
      <c r="J134" s="21"/>
      <c r="K134" s="21"/>
      <c r="L134" s="21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9:26">
      <c r="I135" s="21"/>
      <c r="J135" s="21"/>
      <c r="K135" s="21"/>
      <c r="L135" s="21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9:26">
      <c r="I136" s="21"/>
      <c r="J136" s="21"/>
      <c r="K136" s="21"/>
      <c r="L136" s="21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9:26">
      <c r="I137" s="21"/>
      <c r="J137" s="21"/>
      <c r="K137" s="21"/>
      <c r="L137" s="21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9:26">
      <c r="I138" s="21"/>
      <c r="J138" s="21"/>
      <c r="K138" s="21"/>
      <c r="L138" s="21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9:26">
      <c r="I139" s="21"/>
      <c r="J139" s="21"/>
      <c r="K139" s="21"/>
      <c r="L139" s="21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9:26">
      <c r="I140" s="21"/>
      <c r="J140" s="21"/>
      <c r="K140" s="21"/>
      <c r="L140" s="21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9:26">
      <c r="I141" s="21"/>
      <c r="J141" s="21"/>
      <c r="K141" s="21"/>
      <c r="L141" s="21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9:26">
      <c r="I142" s="21"/>
      <c r="J142" s="21"/>
      <c r="K142" s="21"/>
      <c r="L142" s="21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9:26">
      <c r="I143" s="21"/>
      <c r="J143" s="21"/>
      <c r="K143" s="21"/>
      <c r="L143" s="21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9:26">
      <c r="I144" s="21"/>
      <c r="J144" s="21"/>
      <c r="K144" s="21"/>
      <c r="L144" s="21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9:26">
      <c r="I145" s="21"/>
      <c r="J145" s="21"/>
      <c r="K145" s="21"/>
      <c r="L145" s="21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9:26">
      <c r="I146" s="21"/>
      <c r="J146" s="21"/>
      <c r="K146" s="21"/>
      <c r="L146" s="21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9:26">
      <c r="I147" s="21"/>
      <c r="J147" s="21"/>
      <c r="K147" s="21"/>
      <c r="L147" s="21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9:26">
      <c r="I148" s="21"/>
      <c r="J148" s="21"/>
      <c r="K148" s="21"/>
      <c r="L148" s="21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9:26">
      <c r="I149" s="21"/>
      <c r="J149" s="21"/>
      <c r="K149" s="21"/>
      <c r="L149" s="21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9:26">
      <c r="I150" s="21"/>
      <c r="J150" s="21"/>
      <c r="K150" s="21"/>
      <c r="L150" s="21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9:26">
      <c r="I151" s="21"/>
      <c r="J151" s="21"/>
      <c r="K151" s="21"/>
      <c r="L151" s="21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9:26">
      <c r="I152" s="21"/>
      <c r="J152" s="21"/>
      <c r="K152" s="21"/>
      <c r="L152" s="21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9:26">
      <c r="I153" s="21"/>
      <c r="J153" s="21"/>
      <c r="K153" s="21"/>
      <c r="L153" s="21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9:26">
      <c r="I154" s="21"/>
      <c r="J154" s="21"/>
      <c r="K154" s="21"/>
      <c r="L154" s="21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9:26">
      <c r="I155" s="21"/>
      <c r="J155" s="21"/>
      <c r="K155" s="21"/>
      <c r="L155" s="21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9:26">
      <c r="I156" s="21"/>
      <c r="J156" s="21"/>
      <c r="K156" s="21"/>
      <c r="L156" s="21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9:26">
      <c r="I157" s="21"/>
      <c r="J157" s="21"/>
      <c r="K157" s="21"/>
      <c r="L157" s="21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9:26">
      <c r="I158" s="21"/>
      <c r="J158" s="21"/>
      <c r="K158" s="21"/>
      <c r="L158" s="21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9:26">
      <c r="I159" s="21"/>
      <c r="J159" s="21"/>
      <c r="K159" s="21"/>
      <c r="L159" s="21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9:26">
      <c r="I160" s="21"/>
      <c r="J160" s="21"/>
      <c r="K160" s="21"/>
      <c r="L160" s="21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9:26">
      <c r="I161" s="21"/>
      <c r="J161" s="21"/>
      <c r="K161" s="21"/>
      <c r="L161" s="21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9:26">
      <c r="I162" s="21"/>
      <c r="J162" s="21"/>
      <c r="K162" s="21"/>
      <c r="L162" s="21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9:26">
      <c r="I163" s="21"/>
      <c r="J163" s="21"/>
      <c r="K163" s="21"/>
      <c r="L163" s="21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9:26">
      <c r="I164" s="21"/>
      <c r="J164" s="21"/>
      <c r="K164" s="21"/>
      <c r="L164" s="21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9:26">
      <c r="I165" s="21"/>
      <c r="J165" s="21"/>
      <c r="K165" s="21"/>
      <c r="L165" s="21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9:26">
      <c r="I166" s="21"/>
      <c r="J166" s="21"/>
      <c r="K166" s="21"/>
      <c r="L166" s="21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9:26">
      <c r="I167" s="21"/>
      <c r="J167" s="21"/>
      <c r="K167" s="21"/>
      <c r="L167" s="21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9:26">
      <c r="I168" s="21"/>
      <c r="J168" s="21"/>
      <c r="K168" s="21"/>
      <c r="L168" s="21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9:26">
      <c r="I169" s="21"/>
      <c r="J169" s="21"/>
      <c r="K169" s="21"/>
      <c r="L169" s="21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9:26">
      <c r="I170" s="21"/>
      <c r="J170" s="21"/>
      <c r="K170" s="21"/>
      <c r="L170" s="21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9:26">
      <c r="I171" s="21"/>
      <c r="J171" s="21"/>
      <c r="K171" s="21"/>
      <c r="L171" s="21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9:26">
      <c r="I172" s="21"/>
      <c r="J172" s="21"/>
      <c r="K172" s="21"/>
      <c r="L172" s="21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9:26">
      <c r="I173" s="21"/>
      <c r="J173" s="21"/>
      <c r="K173" s="21"/>
      <c r="L173" s="21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9:26">
      <c r="I174" s="21"/>
      <c r="J174" s="21"/>
      <c r="K174" s="21"/>
      <c r="L174" s="21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9:26">
      <c r="I175" s="21"/>
      <c r="J175" s="21"/>
      <c r="K175" s="21"/>
      <c r="L175" s="21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9:26">
      <c r="I176" s="21"/>
      <c r="J176" s="21"/>
      <c r="K176" s="21"/>
      <c r="L176" s="21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9:26">
      <c r="I177" s="21"/>
      <c r="J177" s="21"/>
      <c r="K177" s="21"/>
      <c r="L177" s="21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9:26">
      <c r="I178" s="21"/>
      <c r="J178" s="21"/>
      <c r="K178" s="21"/>
      <c r="L178" s="21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9:26">
      <c r="I179" s="21"/>
      <c r="J179" s="21"/>
      <c r="K179" s="21"/>
      <c r="L179" s="21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9:26">
      <c r="I180" s="21"/>
      <c r="J180" s="21"/>
      <c r="K180" s="21"/>
      <c r="L180" s="21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9:26">
      <c r="I181" s="21"/>
      <c r="J181" s="21"/>
      <c r="K181" s="21"/>
      <c r="L181" s="21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9:26">
      <c r="I182" s="21"/>
      <c r="J182" s="21"/>
      <c r="K182" s="21"/>
      <c r="L182" s="21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9:26">
      <c r="I183" s="21"/>
      <c r="J183" s="21"/>
      <c r="K183" s="21"/>
      <c r="L183" s="21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9:26">
      <c r="I184" s="21"/>
      <c r="J184" s="21"/>
      <c r="K184" s="21"/>
      <c r="L184" s="21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9:26">
      <c r="I185" s="21"/>
      <c r="J185" s="21"/>
      <c r="K185" s="21"/>
      <c r="L185" s="21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9:26">
      <c r="I186" s="21"/>
      <c r="J186" s="21"/>
      <c r="K186" s="21"/>
      <c r="L186" s="21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9:26">
      <c r="I187" s="21"/>
      <c r="J187" s="21"/>
      <c r="K187" s="21"/>
      <c r="L187" s="21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9:26">
      <c r="I188" s="21"/>
      <c r="J188" s="21"/>
      <c r="K188" s="21"/>
      <c r="L188" s="21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9:26">
      <c r="I189" s="21"/>
      <c r="J189" s="21"/>
      <c r="K189" s="21"/>
      <c r="L189" s="21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9:26">
      <c r="I190" s="21"/>
      <c r="J190" s="21"/>
      <c r="K190" s="21"/>
      <c r="L190" s="21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9:26">
      <c r="I191" s="21"/>
      <c r="J191" s="21"/>
      <c r="K191" s="21"/>
      <c r="L191" s="21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9:26">
      <c r="I192" s="21"/>
      <c r="J192" s="21"/>
      <c r="K192" s="21"/>
      <c r="L192" s="21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9:26">
      <c r="I193" s="21"/>
      <c r="J193" s="21"/>
      <c r="K193" s="21"/>
      <c r="L193" s="21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9:26">
      <c r="I194" s="21"/>
      <c r="J194" s="21"/>
      <c r="K194" s="21"/>
      <c r="L194" s="21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9:26">
      <c r="I195" s="21"/>
      <c r="J195" s="21"/>
      <c r="K195" s="21"/>
      <c r="L195" s="21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9:26">
      <c r="I196" s="21"/>
      <c r="J196" s="21"/>
      <c r="K196" s="21"/>
      <c r="L196" s="21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9:26">
      <c r="I197" s="21"/>
      <c r="J197" s="21"/>
      <c r="K197" s="21"/>
      <c r="L197" s="21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9:26">
      <c r="I198" s="21"/>
      <c r="J198" s="21"/>
      <c r="K198" s="21"/>
      <c r="L198" s="21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9:26">
      <c r="I199" s="21"/>
      <c r="J199" s="21"/>
      <c r="K199" s="21"/>
      <c r="L199" s="21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9:26">
      <c r="I200" s="21"/>
      <c r="J200" s="21"/>
      <c r="K200" s="21"/>
      <c r="L200" s="21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9:26">
      <c r="I201" s="21"/>
      <c r="J201" s="21"/>
      <c r="K201" s="21"/>
      <c r="L201" s="21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9:26">
      <c r="I202" s="21"/>
      <c r="J202" s="21"/>
      <c r="K202" s="21"/>
      <c r="L202" s="21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9:26">
      <c r="I203" s="21"/>
      <c r="J203" s="21"/>
      <c r="K203" s="21"/>
      <c r="L203" s="21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9:26">
      <c r="I204" s="21"/>
      <c r="J204" s="21"/>
      <c r="K204" s="21"/>
      <c r="L204" s="21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9:26">
      <c r="I205" s="21"/>
      <c r="J205" s="21"/>
      <c r="K205" s="21"/>
      <c r="L205" s="21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9:26">
      <c r="I206" s="21"/>
      <c r="J206" s="21"/>
      <c r="K206" s="21"/>
      <c r="L206" s="21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9:26">
      <c r="I207" s="21"/>
      <c r="J207" s="21"/>
      <c r="K207" s="21"/>
      <c r="L207" s="21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9:26">
      <c r="I208" s="21"/>
      <c r="J208" s="21"/>
      <c r="K208" s="21"/>
      <c r="L208" s="21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9:26">
      <c r="I209" s="21"/>
      <c r="J209" s="21"/>
      <c r="K209" s="21"/>
      <c r="L209" s="21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9:26">
      <c r="I210" s="21"/>
      <c r="J210" s="21"/>
      <c r="K210" s="21"/>
      <c r="L210" s="21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9:26">
      <c r="I211" s="21"/>
      <c r="J211" s="21"/>
      <c r="K211" s="21"/>
      <c r="L211" s="21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9:26">
      <c r="I212" s="21"/>
      <c r="J212" s="21"/>
      <c r="K212" s="21"/>
      <c r="L212" s="21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9:26">
      <c r="I213" s="21"/>
      <c r="J213" s="21"/>
      <c r="K213" s="21"/>
      <c r="L213" s="21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9:26">
      <c r="I214" s="21"/>
      <c r="J214" s="21"/>
      <c r="K214" s="21"/>
      <c r="L214" s="21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9:26">
      <c r="I215" s="21"/>
      <c r="J215" s="21"/>
      <c r="K215" s="21"/>
      <c r="L215" s="21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9:26">
      <c r="I216" s="21"/>
      <c r="J216" s="21"/>
      <c r="K216" s="21"/>
      <c r="L216" s="21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9:26">
      <c r="I217" s="21"/>
      <c r="J217" s="21"/>
      <c r="K217" s="21"/>
      <c r="L217" s="21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9:26">
      <c r="I218" s="21"/>
      <c r="J218" s="21"/>
      <c r="K218" s="21"/>
      <c r="L218" s="21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9:26">
      <c r="I219" s="21"/>
      <c r="J219" s="21"/>
      <c r="K219" s="21"/>
      <c r="L219" s="21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9:26">
      <c r="I220" s="21"/>
      <c r="J220" s="21"/>
      <c r="K220" s="21"/>
      <c r="L220" s="21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9:26">
      <c r="I221" s="21"/>
      <c r="J221" s="21"/>
      <c r="K221" s="21"/>
      <c r="L221" s="21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9:26">
      <c r="I222" s="21"/>
      <c r="J222" s="21"/>
      <c r="K222" s="21"/>
      <c r="L222" s="21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9:26">
      <c r="I223" s="21"/>
      <c r="J223" s="21"/>
      <c r="K223" s="21"/>
      <c r="L223" s="21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9:26">
      <c r="I224" s="21"/>
      <c r="J224" s="21"/>
      <c r="K224" s="21"/>
      <c r="L224" s="21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9:26">
      <c r="I225" s="21"/>
      <c r="J225" s="21"/>
      <c r="K225" s="21"/>
      <c r="L225" s="21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9:26">
      <c r="I226" s="21"/>
      <c r="J226" s="21"/>
      <c r="K226" s="21"/>
      <c r="L226" s="21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9:26">
      <c r="I227" s="21"/>
      <c r="J227" s="21"/>
      <c r="K227" s="21"/>
      <c r="L227" s="21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9:26">
      <c r="I228" s="21"/>
      <c r="J228" s="21"/>
      <c r="K228" s="21"/>
      <c r="L228" s="21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9:26">
      <c r="I229" s="21"/>
      <c r="J229" s="21"/>
      <c r="K229" s="21"/>
      <c r="L229" s="21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9:26">
      <c r="I230" s="21"/>
      <c r="J230" s="21"/>
      <c r="K230" s="21"/>
      <c r="L230" s="21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9:26">
      <c r="I231" s="21"/>
      <c r="J231" s="21"/>
      <c r="K231" s="21"/>
      <c r="L231" s="21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9:26">
      <c r="I232" s="21"/>
      <c r="J232" s="21"/>
      <c r="K232" s="21"/>
      <c r="L232" s="21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9:26">
      <c r="I233" s="21"/>
      <c r="J233" s="21"/>
      <c r="K233" s="21"/>
      <c r="L233" s="21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9:26">
      <c r="I234" s="21"/>
      <c r="J234" s="21"/>
      <c r="K234" s="21"/>
      <c r="L234" s="21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9:26">
      <c r="I235" s="21"/>
      <c r="J235" s="21"/>
      <c r="K235" s="21"/>
      <c r="L235" s="21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9:26">
      <c r="I236" s="21"/>
      <c r="J236" s="21"/>
      <c r="K236" s="21"/>
      <c r="L236" s="21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9:26">
      <c r="I237" s="21"/>
      <c r="J237" s="21"/>
      <c r="K237" s="21"/>
      <c r="L237" s="21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9:26">
      <c r="I238" s="21"/>
      <c r="J238" s="21"/>
      <c r="K238" s="21"/>
      <c r="L238" s="21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9:26">
      <c r="I239" s="21"/>
      <c r="J239" s="21"/>
      <c r="K239" s="21"/>
      <c r="L239" s="21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9:26">
      <c r="I240" s="21"/>
      <c r="J240" s="21"/>
      <c r="K240" s="21"/>
      <c r="L240" s="21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9:26">
      <c r="I241" s="21"/>
      <c r="J241" s="21"/>
      <c r="K241" s="21"/>
      <c r="L241" s="21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9:26">
      <c r="I242" s="21"/>
      <c r="J242" s="21"/>
      <c r="K242" s="21"/>
      <c r="L242" s="21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9:26">
      <c r="I243" s="21"/>
      <c r="J243" s="21"/>
      <c r="K243" s="21"/>
      <c r="L243" s="21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9:26">
      <c r="I244" s="21"/>
      <c r="J244" s="21"/>
      <c r="K244" s="21"/>
      <c r="L244" s="21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9:26">
      <c r="I245" s="21"/>
      <c r="J245" s="21"/>
      <c r="K245" s="21"/>
      <c r="L245" s="21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9:26">
      <c r="I246" s="21"/>
      <c r="J246" s="21"/>
      <c r="K246" s="21"/>
      <c r="L246" s="21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9:26">
      <c r="I247" s="21"/>
      <c r="J247" s="21"/>
      <c r="K247" s="21"/>
      <c r="L247" s="21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9:26">
      <c r="I248" s="21"/>
      <c r="J248" s="21"/>
      <c r="K248" s="21"/>
      <c r="L248" s="21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9:26">
      <c r="I249" s="21"/>
      <c r="J249" s="21"/>
      <c r="K249" s="21"/>
      <c r="L249" s="21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9:26">
      <c r="I250" s="21"/>
      <c r="J250" s="21"/>
      <c r="K250" s="21"/>
      <c r="L250" s="21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9:26">
      <c r="I251" s="21"/>
      <c r="J251" s="21"/>
      <c r="K251" s="21"/>
      <c r="L251" s="21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9:26">
      <c r="I252" s="21"/>
      <c r="J252" s="21"/>
      <c r="K252" s="21"/>
      <c r="L252" s="21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9:26">
      <c r="I253" s="21"/>
      <c r="J253" s="21"/>
      <c r="K253" s="21"/>
      <c r="L253" s="21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9:26">
      <c r="I254" s="21"/>
      <c r="J254" s="21"/>
      <c r="K254" s="21"/>
      <c r="L254" s="21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9:26">
      <c r="I255" s="21"/>
      <c r="J255" s="21"/>
      <c r="K255" s="21"/>
      <c r="L255" s="21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9:26">
      <c r="I256" s="21"/>
      <c r="J256" s="21"/>
      <c r="K256" s="21"/>
      <c r="L256" s="21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9:26">
      <c r="I257" s="21"/>
      <c r="J257" s="21"/>
      <c r="K257" s="21"/>
      <c r="L257" s="21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9:26">
      <c r="I258" s="21"/>
      <c r="J258" s="21"/>
      <c r="K258" s="21"/>
      <c r="L258" s="21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9:26">
      <c r="I259" s="21"/>
      <c r="J259" s="21"/>
      <c r="K259" s="21"/>
      <c r="L259" s="21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9:26">
      <c r="I260" s="21"/>
      <c r="J260" s="21"/>
      <c r="K260" s="21"/>
      <c r="L260" s="21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9:26">
      <c r="I261" s="21"/>
      <c r="J261" s="21"/>
      <c r="K261" s="21"/>
      <c r="L261" s="21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9:26">
      <c r="I262" s="21"/>
      <c r="J262" s="21"/>
      <c r="K262" s="21"/>
      <c r="L262" s="21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9:26">
      <c r="I263" s="21"/>
      <c r="J263" s="21"/>
      <c r="K263" s="21"/>
      <c r="L263" s="21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9:26">
      <c r="I264" s="21"/>
      <c r="J264" s="21"/>
      <c r="K264" s="21"/>
      <c r="L264" s="21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9:26">
      <c r="I265" s="21"/>
      <c r="J265" s="21"/>
      <c r="K265" s="21"/>
      <c r="L265" s="21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9:26">
      <c r="I266" s="21"/>
      <c r="J266" s="21"/>
      <c r="K266" s="21"/>
      <c r="L266" s="21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9:26">
      <c r="I267" s="21"/>
      <c r="J267" s="21"/>
      <c r="K267" s="21"/>
      <c r="L267" s="21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9:26">
      <c r="I268" s="21"/>
      <c r="J268" s="21"/>
      <c r="K268" s="21"/>
      <c r="L268" s="21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9:26">
      <c r="I269" s="21"/>
      <c r="J269" s="21"/>
      <c r="K269" s="21"/>
      <c r="L269" s="21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9:26">
      <c r="I270" s="21"/>
      <c r="J270" s="21"/>
      <c r="K270" s="21"/>
      <c r="L270" s="21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9:26">
      <c r="I271" s="21"/>
      <c r="J271" s="21"/>
      <c r="K271" s="21"/>
      <c r="L271" s="21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9:26">
      <c r="I272" s="21"/>
      <c r="J272" s="21"/>
      <c r="K272" s="21"/>
      <c r="L272" s="21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9:26">
      <c r="I273" s="21"/>
      <c r="J273" s="21"/>
      <c r="K273" s="21"/>
      <c r="L273" s="21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9:26">
      <c r="I274" s="21"/>
      <c r="J274" s="21"/>
      <c r="K274" s="21"/>
      <c r="L274" s="21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9:26">
      <c r="I275" s="21"/>
      <c r="J275" s="21"/>
      <c r="K275" s="21"/>
      <c r="L275" s="21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9:26">
      <c r="I276" s="21"/>
      <c r="J276" s="21"/>
      <c r="K276" s="21"/>
      <c r="L276" s="21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9:26">
      <c r="I277" s="21"/>
      <c r="J277" s="21"/>
      <c r="K277" s="21"/>
      <c r="L277" s="21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9:26">
      <c r="I278" s="21"/>
      <c r="J278" s="21"/>
      <c r="K278" s="21"/>
      <c r="L278" s="21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9:26">
      <c r="I279" s="21"/>
      <c r="J279" s="21"/>
      <c r="K279" s="21"/>
      <c r="L279" s="21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9:26">
      <c r="I280" s="21"/>
      <c r="J280" s="21"/>
      <c r="K280" s="21"/>
      <c r="L280" s="21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9:26">
      <c r="I281" s="21"/>
      <c r="J281" s="21"/>
      <c r="K281" s="21"/>
      <c r="L281" s="21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9:26">
      <c r="I282" s="21"/>
      <c r="J282" s="21"/>
      <c r="K282" s="21"/>
      <c r="L282" s="21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9:26">
      <c r="I283" s="21"/>
      <c r="J283" s="21"/>
      <c r="K283" s="21"/>
      <c r="L283" s="21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9:26">
      <c r="I284" s="21"/>
      <c r="J284" s="21"/>
      <c r="K284" s="21"/>
      <c r="L284" s="21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9:26">
      <c r="I285" s="21"/>
      <c r="J285" s="21"/>
      <c r="K285" s="21"/>
      <c r="L285" s="21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9:26">
      <c r="I286" s="21"/>
      <c r="J286" s="21"/>
      <c r="K286" s="21"/>
      <c r="L286" s="21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9:26">
      <c r="I287" s="21"/>
      <c r="J287" s="21"/>
      <c r="K287" s="21"/>
      <c r="L287" s="21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9:26">
      <c r="I288" s="21"/>
      <c r="J288" s="21"/>
      <c r="K288" s="21"/>
      <c r="L288" s="21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9:26">
      <c r="I289" s="21"/>
      <c r="J289" s="21"/>
      <c r="K289" s="21"/>
      <c r="L289" s="21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9:26">
      <c r="I290" s="21"/>
      <c r="J290" s="21"/>
      <c r="K290" s="21"/>
      <c r="L290" s="21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9:26">
      <c r="I291" s="21"/>
      <c r="J291" s="21"/>
      <c r="K291" s="21"/>
      <c r="L291" s="21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9:26">
      <c r="I292" s="21"/>
      <c r="J292" s="21"/>
      <c r="K292" s="21"/>
      <c r="L292" s="21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9:26">
      <c r="I293" s="21"/>
      <c r="J293" s="21"/>
      <c r="K293" s="21"/>
      <c r="L293" s="21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9:26">
      <c r="I294" s="21"/>
      <c r="J294" s="21"/>
      <c r="K294" s="21"/>
      <c r="L294" s="21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9:26">
      <c r="I295" s="21"/>
      <c r="J295" s="21"/>
      <c r="K295" s="21"/>
      <c r="L295" s="21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9:26">
      <c r="I296" s="21"/>
      <c r="J296" s="21"/>
      <c r="K296" s="21"/>
      <c r="L296" s="21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9:26">
      <c r="I297" s="21"/>
      <c r="J297" s="21"/>
      <c r="K297" s="21"/>
      <c r="L297" s="21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9:26">
      <c r="I298" s="21"/>
      <c r="J298" s="21"/>
      <c r="K298" s="21"/>
      <c r="L298" s="21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9:26">
      <c r="I299" s="21"/>
      <c r="J299" s="21"/>
      <c r="K299" s="21"/>
      <c r="L299" s="21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9:26">
      <c r="I300" s="21"/>
      <c r="J300" s="21"/>
      <c r="K300" s="21"/>
      <c r="L300" s="21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9:26">
      <c r="I301" s="21"/>
      <c r="J301" s="21"/>
      <c r="K301" s="21"/>
      <c r="L301" s="21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9:26">
      <c r="I302" s="21"/>
      <c r="J302" s="21"/>
      <c r="K302" s="21"/>
      <c r="L302" s="21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9:26">
      <c r="I303" s="21"/>
      <c r="J303" s="21"/>
      <c r="K303" s="21"/>
      <c r="L303" s="21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9:26">
      <c r="I304" s="21"/>
      <c r="J304" s="21"/>
      <c r="K304" s="21"/>
      <c r="L304" s="21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9:26">
      <c r="I305" s="21"/>
      <c r="J305" s="21"/>
      <c r="K305" s="21"/>
      <c r="L305" s="21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9:26">
      <c r="I306" s="21"/>
      <c r="J306" s="21"/>
      <c r="K306" s="21"/>
      <c r="L306" s="21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9:26">
      <c r="I307" s="21"/>
      <c r="J307" s="21"/>
      <c r="K307" s="21"/>
      <c r="L307" s="21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9:26">
      <c r="I308" s="21"/>
      <c r="J308" s="21"/>
      <c r="K308" s="21"/>
      <c r="L308" s="21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9:26">
      <c r="I309" s="21"/>
      <c r="J309" s="21"/>
      <c r="K309" s="21"/>
      <c r="L309" s="21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9:26">
      <c r="I310" s="21"/>
      <c r="J310" s="21"/>
      <c r="K310" s="21"/>
      <c r="L310" s="21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9:26">
      <c r="I311" s="21"/>
      <c r="J311" s="21"/>
      <c r="K311" s="21"/>
      <c r="L311" s="21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9:26">
      <c r="I312" s="21"/>
      <c r="J312" s="21"/>
      <c r="K312" s="21"/>
      <c r="L312" s="21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9:26">
      <c r="I313" s="21"/>
      <c r="J313" s="21"/>
      <c r="K313" s="21"/>
      <c r="L313" s="21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9:26">
      <c r="I314" s="21"/>
      <c r="J314" s="21"/>
      <c r="K314" s="21"/>
      <c r="L314" s="21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9:26">
      <c r="I315" s="21"/>
      <c r="J315" s="21"/>
      <c r="K315" s="21"/>
      <c r="L315" s="21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9:26">
      <c r="I316" s="21"/>
      <c r="J316" s="21"/>
      <c r="K316" s="21"/>
      <c r="L316" s="21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9:26">
      <c r="I317" s="21"/>
      <c r="J317" s="21"/>
      <c r="K317" s="21"/>
      <c r="L317" s="21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9:26">
      <c r="I318" s="21"/>
      <c r="J318" s="21"/>
      <c r="K318" s="21"/>
      <c r="L318" s="21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9:26">
      <c r="I319" s="21"/>
      <c r="J319" s="21"/>
      <c r="K319" s="21"/>
      <c r="L319" s="21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9:26">
      <c r="I320" s="21"/>
      <c r="J320" s="21"/>
      <c r="K320" s="21"/>
      <c r="L320" s="21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9:26">
      <c r="I321" s="21"/>
      <c r="J321" s="21"/>
      <c r="K321" s="21"/>
      <c r="L321" s="21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9:26">
      <c r="I322" s="21"/>
      <c r="J322" s="21"/>
      <c r="K322" s="21"/>
      <c r="L322" s="21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9:26">
      <c r="I323" s="21"/>
      <c r="J323" s="21"/>
      <c r="K323" s="21"/>
      <c r="L323" s="21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9:26">
      <c r="I324" s="21"/>
      <c r="J324" s="21"/>
      <c r="K324" s="21"/>
      <c r="L324" s="21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9:26">
      <c r="I325" s="21"/>
      <c r="J325" s="21"/>
      <c r="K325" s="21"/>
      <c r="L325" s="21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9:26">
      <c r="I326" s="21"/>
      <c r="J326" s="21"/>
      <c r="K326" s="21"/>
      <c r="L326" s="21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9:26">
      <c r="I327" s="21"/>
      <c r="J327" s="21"/>
      <c r="K327" s="21"/>
      <c r="L327" s="21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9:26">
      <c r="I328" s="21"/>
      <c r="J328" s="21"/>
      <c r="K328" s="21"/>
      <c r="L328" s="21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9:26">
      <c r="I329" s="21"/>
      <c r="J329" s="21"/>
      <c r="K329" s="21"/>
      <c r="L329" s="21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9:26">
      <c r="I330" s="21"/>
      <c r="J330" s="21"/>
      <c r="K330" s="21"/>
      <c r="L330" s="21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9:26">
      <c r="I331" s="21"/>
      <c r="J331" s="21"/>
      <c r="K331" s="21"/>
      <c r="L331" s="21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9:26">
      <c r="I332" s="21"/>
      <c r="J332" s="21"/>
      <c r="K332" s="21"/>
      <c r="L332" s="21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9:26">
      <c r="I333" s="21"/>
      <c r="J333" s="21"/>
      <c r="K333" s="21"/>
      <c r="L333" s="21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9:26">
      <c r="I334" s="21"/>
      <c r="J334" s="21"/>
      <c r="K334" s="21"/>
      <c r="L334" s="21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9:26">
      <c r="I335" s="21"/>
      <c r="J335" s="21"/>
      <c r="K335" s="21"/>
      <c r="L335" s="21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9:26">
      <c r="I336" s="21"/>
      <c r="J336" s="21"/>
      <c r="K336" s="21"/>
      <c r="L336" s="21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9:26">
      <c r="I337" s="21"/>
      <c r="J337" s="21"/>
      <c r="K337" s="21"/>
      <c r="L337" s="21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9:26">
      <c r="I338" s="21"/>
      <c r="J338" s="21"/>
      <c r="K338" s="21"/>
      <c r="L338" s="21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9:26">
      <c r="I339" s="21"/>
      <c r="J339" s="21"/>
      <c r="K339" s="21"/>
      <c r="L339" s="21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9:26">
      <c r="I340" s="21"/>
      <c r="J340" s="21"/>
      <c r="K340" s="21"/>
      <c r="L340" s="21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9:26">
      <c r="I341" s="21"/>
      <c r="J341" s="21"/>
      <c r="K341" s="21"/>
      <c r="L341" s="21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9:26">
      <c r="I342" s="21"/>
      <c r="J342" s="21"/>
      <c r="K342" s="21"/>
      <c r="L342" s="21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9:26">
      <c r="I343" s="21"/>
      <c r="J343" s="21"/>
      <c r="K343" s="21"/>
      <c r="L343" s="21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9:26">
      <c r="I344" s="21"/>
      <c r="J344" s="21"/>
      <c r="K344" s="21"/>
      <c r="L344" s="21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9:26">
      <c r="I345" s="21"/>
      <c r="J345" s="21"/>
      <c r="K345" s="21"/>
      <c r="L345" s="21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9:26">
      <c r="I346" s="21"/>
      <c r="J346" s="21"/>
      <c r="K346" s="21"/>
      <c r="L346" s="21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9:26">
      <c r="I347" s="21"/>
      <c r="J347" s="21"/>
      <c r="K347" s="21"/>
      <c r="L347" s="21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9:26">
      <c r="I348" s="21"/>
      <c r="J348" s="21"/>
      <c r="K348" s="21"/>
      <c r="L348" s="21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9:26">
      <c r="I349" s="21"/>
      <c r="J349" s="21"/>
      <c r="K349" s="21"/>
      <c r="L349" s="21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9:26">
      <c r="I350" s="21"/>
      <c r="J350" s="21"/>
      <c r="K350" s="21"/>
      <c r="L350" s="21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9:26">
      <c r="I351" s="21"/>
      <c r="J351" s="21"/>
      <c r="K351" s="21"/>
      <c r="L351" s="21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9:26">
      <c r="I352" s="21"/>
      <c r="J352" s="21"/>
      <c r="K352" s="21"/>
      <c r="L352" s="21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9:26">
      <c r="I353" s="21"/>
      <c r="J353" s="21"/>
      <c r="K353" s="21"/>
      <c r="L353" s="21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9:26">
      <c r="I354" s="21"/>
      <c r="J354" s="21"/>
      <c r="K354" s="21"/>
      <c r="L354" s="21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9:26">
      <c r="I355" s="21"/>
      <c r="J355" s="21"/>
      <c r="K355" s="21"/>
      <c r="L355" s="21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9:26">
      <c r="I356" s="21"/>
      <c r="J356" s="21"/>
      <c r="K356" s="21"/>
      <c r="L356" s="21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9:26">
      <c r="I357" s="21"/>
      <c r="J357" s="21"/>
      <c r="K357" s="21"/>
      <c r="L357" s="21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9:26">
      <c r="I358" s="21"/>
      <c r="J358" s="21"/>
      <c r="K358" s="21"/>
      <c r="L358" s="21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9:26">
      <c r="I359" s="21"/>
      <c r="J359" s="21"/>
      <c r="K359" s="21"/>
      <c r="L359" s="21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9:26">
      <c r="I360" s="21"/>
      <c r="J360" s="21"/>
      <c r="K360" s="21"/>
      <c r="L360" s="21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9:26">
      <c r="I361" s="21"/>
      <c r="J361" s="21"/>
      <c r="K361" s="21"/>
      <c r="L361" s="21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9:26">
      <c r="I362" s="21"/>
      <c r="J362" s="21"/>
      <c r="K362" s="21"/>
      <c r="L362" s="21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9:26">
      <c r="I363" s="21"/>
      <c r="J363" s="21"/>
      <c r="K363" s="21"/>
      <c r="L363" s="21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9:26">
      <c r="I364" s="21"/>
      <c r="J364" s="21"/>
      <c r="K364" s="21"/>
      <c r="L364" s="21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9:26">
      <c r="I365" s="21"/>
      <c r="J365" s="21"/>
      <c r="K365" s="21"/>
      <c r="L365" s="21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9:26">
      <c r="I366" s="21"/>
      <c r="J366" s="21"/>
      <c r="K366" s="21"/>
      <c r="L366" s="21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9:26">
      <c r="I367" s="21"/>
      <c r="J367" s="21"/>
      <c r="K367" s="21"/>
      <c r="L367" s="21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9:26">
      <c r="I368" s="21"/>
      <c r="J368" s="21"/>
      <c r="K368" s="21"/>
      <c r="L368" s="21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9:26">
      <c r="I369" s="21"/>
      <c r="J369" s="21"/>
      <c r="K369" s="21"/>
      <c r="L369" s="21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9:26">
      <c r="I370" s="21"/>
      <c r="J370" s="21"/>
      <c r="K370" s="21"/>
      <c r="L370" s="21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9:26">
      <c r="I371" s="21"/>
      <c r="J371" s="21"/>
      <c r="K371" s="21"/>
      <c r="L371" s="21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9:26">
      <c r="I372" s="21"/>
      <c r="J372" s="21"/>
      <c r="K372" s="21"/>
      <c r="L372" s="21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9:26">
      <c r="I373" s="21"/>
      <c r="J373" s="21"/>
      <c r="K373" s="21"/>
      <c r="L373" s="21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9:26">
      <c r="I374" s="21"/>
      <c r="J374" s="21"/>
      <c r="K374" s="21"/>
      <c r="L374" s="21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9:26">
      <c r="I375" s="21"/>
      <c r="J375" s="21"/>
      <c r="K375" s="21"/>
      <c r="L375" s="21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9:26">
      <c r="I376" s="21"/>
      <c r="J376" s="21"/>
      <c r="K376" s="21"/>
      <c r="L376" s="21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9:26">
      <c r="I377" s="21"/>
      <c r="J377" s="21"/>
      <c r="K377" s="21"/>
      <c r="L377" s="21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9:26">
      <c r="I378" s="21"/>
      <c r="J378" s="21"/>
      <c r="K378" s="21"/>
      <c r="L378" s="21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9:26">
      <c r="I379" s="21"/>
      <c r="J379" s="21"/>
      <c r="K379" s="21"/>
      <c r="L379" s="21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9:26">
      <c r="I380" s="21"/>
      <c r="J380" s="21"/>
      <c r="K380" s="21"/>
      <c r="L380" s="21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9:26">
      <c r="I381" s="21"/>
      <c r="J381" s="21"/>
      <c r="K381" s="21"/>
      <c r="L381" s="21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9:26">
      <c r="I382" s="21"/>
      <c r="J382" s="21"/>
      <c r="K382" s="21"/>
      <c r="L382" s="21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9:26">
      <c r="I383" s="21"/>
      <c r="J383" s="21"/>
      <c r="K383" s="21"/>
      <c r="L383" s="21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9:26">
      <c r="I384" s="21"/>
      <c r="J384" s="21"/>
      <c r="K384" s="21"/>
      <c r="L384" s="21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9:26">
      <c r="I385" s="21"/>
      <c r="J385" s="21"/>
      <c r="K385" s="21"/>
      <c r="L385" s="21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9:26">
      <c r="I386" s="21"/>
      <c r="J386" s="21"/>
      <c r="K386" s="21"/>
      <c r="L386" s="21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9:26">
      <c r="I387" s="21"/>
      <c r="J387" s="21"/>
      <c r="K387" s="21"/>
      <c r="L387" s="21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9:26">
      <c r="I388" s="21"/>
      <c r="J388" s="21"/>
      <c r="K388" s="21"/>
      <c r="L388" s="21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9:26">
      <c r="I389" s="21"/>
      <c r="J389" s="21"/>
      <c r="K389" s="21"/>
      <c r="L389" s="21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9:26">
      <c r="I390" s="21"/>
      <c r="J390" s="21"/>
      <c r="K390" s="21"/>
      <c r="L390" s="21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9:26">
      <c r="I391" s="21"/>
      <c r="J391" s="21"/>
      <c r="K391" s="21"/>
      <c r="L391" s="21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9:26">
      <c r="I392" s="21"/>
      <c r="J392" s="21"/>
      <c r="K392" s="21"/>
      <c r="L392" s="21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9:26">
      <c r="I393" s="21"/>
      <c r="J393" s="21"/>
      <c r="K393" s="21"/>
      <c r="L393" s="21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9:26">
      <c r="I394" s="21"/>
      <c r="J394" s="21"/>
      <c r="K394" s="21"/>
      <c r="L394" s="21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9:26">
      <c r="I395" s="21"/>
      <c r="J395" s="21"/>
      <c r="K395" s="21"/>
      <c r="L395" s="21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9:26">
      <c r="I396" s="21"/>
      <c r="J396" s="21"/>
      <c r="K396" s="21"/>
      <c r="L396" s="21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9:26">
      <c r="I397" s="21"/>
      <c r="J397" s="21"/>
      <c r="K397" s="21"/>
      <c r="L397" s="21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9:26">
      <c r="I398" s="21"/>
      <c r="J398" s="21"/>
      <c r="K398" s="21"/>
      <c r="L398" s="21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9:26">
      <c r="I399" s="21"/>
      <c r="J399" s="21"/>
      <c r="K399" s="21"/>
      <c r="L399" s="21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9:26">
      <c r="I400" s="21"/>
      <c r="J400" s="21"/>
      <c r="K400" s="21"/>
      <c r="L400" s="21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9:26">
      <c r="I401" s="21"/>
      <c r="J401" s="21"/>
      <c r="K401" s="21"/>
      <c r="L401" s="21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9:26">
      <c r="I402" s="21"/>
      <c r="J402" s="21"/>
      <c r="K402" s="21"/>
      <c r="L402" s="21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9:26">
      <c r="I403" s="21"/>
      <c r="J403" s="21"/>
      <c r="K403" s="21"/>
      <c r="L403" s="21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9:26">
      <c r="I404" s="21"/>
      <c r="J404" s="21"/>
      <c r="K404" s="21"/>
      <c r="L404" s="21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9:26">
      <c r="I405" s="21"/>
      <c r="J405" s="21"/>
      <c r="K405" s="21"/>
      <c r="L405" s="21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9:26">
      <c r="I406" s="21"/>
      <c r="J406" s="21"/>
      <c r="K406" s="21"/>
      <c r="L406" s="21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9:26">
      <c r="I407" s="21"/>
      <c r="J407" s="21"/>
      <c r="K407" s="21"/>
      <c r="L407" s="21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9:26">
      <c r="I408" s="21"/>
      <c r="J408" s="21"/>
      <c r="K408" s="21"/>
      <c r="L408" s="21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9:26">
      <c r="I409" s="21"/>
      <c r="J409" s="21"/>
      <c r="K409" s="21"/>
      <c r="L409" s="21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9:26">
      <c r="I410" s="21"/>
      <c r="J410" s="21"/>
      <c r="K410" s="21"/>
      <c r="L410" s="21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9:26">
      <c r="I411" s="21"/>
      <c r="J411" s="21"/>
      <c r="K411" s="21"/>
      <c r="L411" s="21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9:26">
      <c r="I412" s="21"/>
      <c r="J412" s="21"/>
      <c r="K412" s="21"/>
      <c r="L412" s="21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9:26">
      <c r="I413" s="21"/>
      <c r="J413" s="21"/>
      <c r="K413" s="21"/>
      <c r="L413" s="21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9:26">
      <c r="I414" s="21"/>
      <c r="J414" s="21"/>
      <c r="K414" s="21"/>
      <c r="L414" s="21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9:26">
      <c r="I415" s="21"/>
      <c r="J415" s="21"/>
      <c r="K415" s="21"/>
      <c r="L415" s="21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9:26">
      <c r="I416" s="21"/>
      <c r="J416" s="21"/>
      <c r="K416" s="21"/>
      <c r="L416" s="21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9:26">
      <c r="I417" s="21"/>
      <c r="J417" s="21"/>
      <c r="K417" s="21"/>
      <c r="L417" s="21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9:26">
      <c r="I418" s="21"/>
      <c r="J418" s="21"/>
      <c r="K418" s="21"/>
      <c r="L418" s="21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9:26">
      <c r="I419" s="21"/>
      <c r="J419" s="21"/>
      <c r="K419" s="21"/>
      <c r="L419" s="21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9:26">
      <c r="I420" s="21"/>
      <c r="J420" s="21"/>
      <c r="K420" s="21"/>
      <c r="L420" s="21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9:26">
      <c r="I421" s="21"/>
      <c r="J421" s="21"/>
      <c r="K421" s="21"/>
      <c r="L421" s="21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9:26">
      <c r="I422" s="21"/>
      <c r="J422" s="21"/>
      <c r="K422" s="21"/>
      <c r="L422" s="21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9:26">
      <c r="I423" s="21"/>
      <c r="J423" s="21"/>
      <c r="K423" s="21"/>
      <c r="L423" s="21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9:26">
      <c r="I424" s="21"/>
      <c r="J424" s="21"/>
      <c r="K424" s="21"/>
      <c r="L424" s="21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9:26">
      <c r="I425" s="21"/>
      <c r="J425" s="21"/>
      <c r="K425" s="21"/>
      <c r="L425" s="21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9:26">
      <c r="I426" s="21"/>
      <c r="J426" s="21"/>
      <c r="K426" s="21"/>
      <c r="L426" s="21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9:26">
      <c r="I427" s="21"/>
      <c r="J427" s="21"/>
      <c r="K427" s="21"/>
      <c r="L427" s="21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9:26">
      <c r="I428" s="21"/>
      <c r="J428" s="21"/>
      <c r="K428" s="21"/>
      <c r="L428" s="21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9:26">
      <c r="I429" s="21"/>
      <c r="J429" s="21"/>
      <c r="K429" s="21"/>
      <c r="L429" s="21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9:26">
      <c r="I430" s="21"/>
      <c r="J430" s="21"/>
      <c r="K430" s="21"/>
      <c r="L430" s="21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9:26">
      <c r="I431" s="21"/>
      <c r="J431" s="21"/>
      <c r="K431" s="21"/>
      <c r="L431" s="21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9:26">
      <c r="I432" s="21"/>
      <c r="J432" s="21"/>
      <c r="K432" s="21"/>
      <c r="L432" s="21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9:26">
      <c r="I433" s="21"/>
      <c r="J433" s="21"/>
      <c r="K433" s="21"/>
      <c r="L433" s="21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9:26">
      <c r="I434" s="21"/>
      <c r="J434" s="21"/>
      <c r="K434" s="21"/>
      <c r="L434" s="21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9:26">
      <c r="I435" s="21"/>
      <c r="J435" s="21"/>
      <c r="K435" s="21"/>
      <c r="L435" s="21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9:26">
      <c r="I436" s="21"/>
      <c r="J436" s="21"/>
      <c r="K436" s="21"/>
      <c r="L436" s="21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9:26">
      <c r="I437" s="21"/>
      <c r="J437" s="21"/>
      <c r="K437" s="21"/>
      <c r="L437" s="21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9:26">
      <c r="I438" s="21"/>
      <c r="J438" s="21"/>
      <c r="K438" s="21"/>
      <c r="L438" s="21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9:26">
      <c r="I439" s="21"/>
      <c r="J439" s="21"/>
      <c r="K439" s="21"/>
      <c r="L439" s="21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9:26">
      <c r="I440" s="21"/>
      <c r="J440" s="21"/>
      <c r="K440" s="21"/>
      <c r="L440" s="21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9:26">
      <c r="I441" s="21"/>
      <c r="J441" s="21"/>
      <c r="K441" s="21"/>
      <c r="L441" s="21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9:26">
      <c r="I442" s="21"/>
      <c r="J442" s="21"/>
      <c r="K442" s="21"/>
      <c r="L442" s="21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9:26">
      <c r="I443" s="21"/>
      <c r="J443" s="21"/>
      <c r="K443" s="21"/>
      <c r="L443" s="21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9:26">
      <c r="I444" s="21"/>
      <c r="J444" s="21"/>
      <c r="K444" s="21"/>
      <c r="L444" s="21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9:26">
      <c r="I445" s="21"/>
      <c r="J445" s="21"/>
      <c r="K445" s="21"/>
      <c r="L445" s="21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9:26">
      <c r="I446" s="21"/>
      <c r="J446" s="21"/>
      <c r="K446" s="21"/>
      <c r="L446" s="21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9:26">
      <c r="I447" s="21"/>
      <c r="J447" s="21"/>
      <c r="K447" s="21"/>
      <c r="L447" s="21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9:26">
      <c r="I448" s="21"/>
      <c r="J448" s="21"/>
      <c r="K448" s="21"/>
      <c r="L448" s="21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9:26">
      <c r="I449" s="21"/>
      <c r="J449" s="21"/>
      <c r="K449" s="21"/>
      <c r="L449" s="21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9:26">
      <c r="I450" s="21"/>
      <c r="J450" s="21"/>
      <c r="K450" s="21"/>
      <c r="L450" s="21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9:26">
      <c r="I451" s="21"/>
      <c r="J451" s="21"/>
      <c r="K451" s="21"/>
      <c r="L451" s="21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9:26">
      <c r="I452" s="21"/>
      <c r="J452" s="21"/>
      <c r="K452" s="21"/>
      <c r="L452" s="21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9:26">
      <c r="I453" s="21"/>
      <c r="J453" s="21"/>
      <c r="K453" s="21"/>
      <c r="L453" s="21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9:26">
      <c r="I454" s="21"/>
      <c r="J454" s="21"/>
      <c r="K454" s="21"/>
      <c r="L454" s="21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9:26">
      <c r="I455" s="21"/>
      <c r="J455" s="21"/>
      <c r="K455" s="21"/>
      <c r="L455" s="21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9:26">
      <c r="I456" s="21"/>
      <c r="J456" s="21"/>
      <c r="K456" s="21"/>
      <c r="L456" s="21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9:26">
      <c r="I457" s="21"/>
      <c r="J457" s="21"/>
      <c r="K457" s="21"/>
      <c r="L457" s="21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9:26">
      <c r="I458" s="21"/>
      <c r="J458" s="21"/>
      <c r="K458" s="21"/>
      <c r="L458" s="21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9:26">
      <c r="I459" s="21"/>
      <c r="J459" s="21"/>
      <c r="K459" s="21"/>
      <c r="L459" s="21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9:26">
      <c r="I460" s="21"/>
      <c r="J460" s="21"/>
      <c r="K460" s="21"/>
      <c r="L460" s="21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9:26">
      <c r="I461" s="21"/>
      <c r="J461" s="21"/>
      <c r="K461" s="21"/>
      <c r="L461" s="21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9:26">
      <c r="I462" s="21"/>
      <c r="J462" s="21"/>
      <c r="K462" s="21"/>
      <c r="L462" s="21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9:26">
      <c r="I463" s="21"/>
      <c r="J463" s="21"/>
      <c r="K463" s="21"/>
      <c r="L463" s="21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9:26">
      <c r="I464" s="21"/>
      <c r="J464" s="21"/>
      <c r="K464" s="21"/>
      <c r="L464" s="21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9:26">
      <c r="I465" s="21"/>
      <c r="J465" s="21"/>
      <c r="K465" s="21"/>
      <c r="L465" s="21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9:26">
      <c r="I466" s="21"/>
      <c r="J466" s="21"/>
      <c r="K466" s="21"/>
      <c r="L466" s="21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9:26">
      <c r="I467" s="21"/>
      <c r="J467" s="21"/>
      <c r="K467" s="21"/>
      <c r="L467" s="21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9:26">
      <c r="I468" s="21"/>
      <c r="J468" s="21"/>
      <c r="K468" s="21"/>
      <c r="L468" s="21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9:26">
      <c r="I469" s="21"/>
      <c r="J469" s="21"/>
      <c r="K469" s="21"/>
      <c r="L469" s="21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9:26">
      <c r="I470" s="21"/>
      <c r="J470" s="21"/>
      <c r="K470" s="21"/>
      <c r="L470" s="21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9:26">
      <c r="I471" s="21"/>
      <c r="J471" s="21"/>
      <c r="K471" s="21"/>
      <c r="L471" s="21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9:26">
      <c r="I472" s="21"/>
      <c r="J472" s="21"/>
      <c r="K472" s="21"/>
      <c r="L472" s="21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9:26">
      <c r="I473" s="21"/>
      <c r="J473" s="21"/>
      <c r="K473" s="21"/>
      <c r="L473" s="21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9:26">
      <c r="I474" s="21"/>
      <c r="J474" s="21"/>
      <c r="K474" s="21"/>
      <c r="L474" s="21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9:26">
      <c r="I475" s="21"/>
      <c r="J475" s="21"/>
      <c r="K475" s="21"/>
      <c r="L475" s="21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9:26">
      <c r="I476" s="21"/>
      <c r="J476" s="21"/>
      <c r="K476" s="21"/>
      <c r="L476" s="21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9:26">
      <c r="I477" s="21"/>
      <c r="J477" s="21"/>
      <c r="K477" s="21"/>
      <c r="L477" s="21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9:26">
      <c r="I478" s="21"/>
      <c r="J478" s="21"/>
      <c r="K478" s="21"/>
      <c r="L478" s="21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9:26">
      <c r="I479" s="21"/>
      <c r="J479" s="21"/>
      <c r="K479" s="21"/>
      <c r="L479" s="21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9:26">
      <c r="I480" s="21"/>
      <c r="J480" s="21"/>
      <c r="K480" s="21"/>
      <c r="L480" s="21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9:26">
      <c r="I481" s="21"/>
      <c r="J481" s="21"/>
      <c r="K481" s="21"/>
      <c r="L481" s="21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9:26">
      <c r="I482" s="21"/>
      <c r="J482" s="21"/>
      <c r="K482" s="21"/>
      <c r="L482" s="21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9:26">
      <c r="I483" s="21"/>
      <c r="J483" s="21"/>
      <c r="K483" s="21"/>
      <c r="L483" s="21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9:26">
      <c r="I484" s="21"/>
      <c r="J484" s="21"/>
      <c r="K484" s="21"/>
      <c r="L484" s="21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9:26">
      <c r="I485" s="21"/>
      <c r="J485" s="21"/>
      <c r="K485" s="21"/>
      <c r="L485" s="21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9:26">
      <c r="I486" s="21"/>
      <c r="J486" s="21"/>
      <c r="K486" s="21"/>
      <c r="L486" s="21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9:26">
      <c r="I487" s="21"/>
      <c r="J487" s="21"/>
      <c r="K487" s="21"/>
      <c r="L487" s="21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9:26">
      <c r="I488" s="21"/>
      <c r="J488" s="21"/>
      <c r="K488" s="21"/>
      <c r="L488" s="21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9:26">
      <c r="I489" s="21"/>
      <c r="J489" s="21"/>
      <c r="K489" s="21"/>
      <c r="L489" s="21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9:26">
      <c r="I490" s="21"/>
      <c r="J490" s="21"/>
      <c r="K490" s="21"/>
      <c r="L490" s="21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9:26">
      <c r="I491" s="21"/>
      <c r="J491" s="21"/>
      <c r="K491" s="21"/>
      <c r="L491" s="21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9:26">
      <c r="I492" s="21"/>
      <c r="J492" s="21"/>
      <c r="K492" s="21"/>
      <c r="L492" s="21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9:26">
      <c r="I493" s="21"/>
      <c r="J493" s="21"/>
      <c r="K493" s="21"/>
      <c r="L493" s="21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9:26">
      <c r="I494" s="21"/>
      <c r="J494" s="21"/>
      <c r="K494" s="21"/>
      <c r="L494" s="21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9:26">
      <c r="I495" s="21"/>
      <c r="J495" s="21"/>
      <c r="K495" s="21"/>
      <c r="L495" s="21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9:26">
      <c r="I496" s="21"/>
      <c r="J496" s="21"/>
      <c r="K496" s="21"/>
      <c r="L496" s="21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9:26">
      <c r="I497" s="21"/>
      <c r="J497" s="21"/>
      <c r="K497" s="21"/>
      <c r="L497" s="21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9:26">
      <c r="I498" s="21"/>
      <c r="J498" s="21"/>
      <c r="K498" s="21"/>
      <c r="L498" s="21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9:26">
      <c r="I499" s="21"/>
      <c r="J499" s="21"/>
      <c r="K499" s="21"/>
      <c r="L499" s="21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9:26">
      <c r="I500" s="21"/>
      <c r="J500" s="21"/>
      <c r="K500" s="21"/>
      <c r="L500" s="21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9:26">
      <c r="I501" s="21"/>
      <c r="J501" s="21"/>
      <c r="K501" s="21"/>
      <c r="L501" s="21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9:26">
      <c r="I502" s="21"/>
      <c r="J502" s="21"/>
      <c r="K502" s="21"/>
      <c r="L502" s="21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9:26">
      <c r="I503" s="21"/>
      <c r="J503" s="21"/>
      <c r="K503" s="21"/>
      <c r="L503" s="21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9:26">
      <c r="I504" s="21"/>
      <c r="J504" s="21"/>
      <c r="K504" s="21"/>
      <c r="L504" s="21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9:26">
      <c r="I505" s="21"/>
      <c r="J505" s="21"/>
      <c r="K505" s="21"/>
      <c r="L505" s="21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9:26">
      <c r="I506" s="21"/>
      <c r="J506" s="21"/>
      <c r="K506" s="21"/>
      <c r="L506" s="21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9:26">
      <c r="I507" s="21"/>
      <c r="J507" s="21"/>
      <c r="K507" s="21"/>
      <c r="L507" s="21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9:26">
      <c r="I508" s="21"/>
      <c r="J508" s="21"/>
      <c r="K508" s="21"/>
      <c r="L508" s="21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9:26">
      <c r="I509" s="21"/>
      <c r="J509" s="21"/>
      <c r="K509" s="21"/>
      <c r="L509" s="21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9:26">
      <c r="I510" s="21"/>
      <c r="J510" s="21"/>
      <c r="K510" s="21"/>
      <c r="L510" s="21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9:26">
      <c r="I511" s="21"/>
      <c r="J511" s="21"/>
      <c r="K511" s="21"/>
      <c r="L511" s="21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9:26">
      <c r="I512" s="21"/>
      <c r="J512" s="21"/>
      <c r="K512" s="21"/>
      <c r="L512" s="21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9:26">
      <c r="I513" s="21"/>
      <c r="J513" s="21"/>
      <c r="K513" s="21"/>
      <c r="L513" s="21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9:26">
      <c r="I514" s="21"/>
      <c r="J514" s="21"/>
      <c r="K514" s="21"/>
      <c r="L514" s="21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9:26">
      <c r="I515" s="21"/>
      <c r="J515" s="21"/>
      <c r="K515" s="21"/>
      <c r="L515" s="21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9:26">
      <c r="I516" s="21"/>
      <c r="J516" s="21"/>
      <c r="K516" s="21"/>
      <c r="L516" s="21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9:26">
      <c r="I517" s="21"/>
      <c r="J517" s="21"/>
      <c r="K517" s="21"/>
      <c r="L517" s="21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9:26">
      <c r="I518" s="21"/>
      <c r="J518" s="21"/>
      <c r="K518" s="21"/>
      <c r="L518" s="21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9:26">
      <c r="I519" s="21"/>
      <c r="J519" s="21"/>
      <c r="K519" s="21"/>
      <c r="L519" s="21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9:26">
      <c r="I520" s="21"/>
      <c r="J520" s="21"/>
      <c r="K520" s="21"/>
      <c r="L520" s="21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9:26">
      <c r="I521" s="21"/>
      <c r="J521" s="21"/>
      <c r="K521" s="21"/>
      <c r="L521" s="21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9:26">
      <c r="I522" s="21"/>
      <c r="J522" s="21"/>
      <c r="K522" s="21"/>
      <c r="L522" s="21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9:26">
      <c r="I523" s="21"/>
      <c r="J523" s="21"/>
      <c r="K523" s="21"/>
      <c r="L523" s="21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9:26">
      <c r="I524" s="21"/>
      <c r="J524" s="21"/>
      <c r="K524" s="21"/>
      <c r="L524" s="21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9:26">
      <c r="I525" s="21"/>
      <c r="J525" s="21"/>
      <c r="K525" s="21"/>
      <c r="L525" s="21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9:26">
      <c r="I526" s="21"/>
      <c r="J526" s="21"/>
      <c r="K526" s="21"/>
      <c r="L526" s="21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9:26">
      <c r="I527" s="21"/>
      <c r="J527" s="21"/>
      <c r="K527" s="21"/>
      <c r="L527" s="21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9:26">
      <c r="I528" s="21"/>
      <c r="J528" s="21"/>
      <c r="K528" s="21"/>
      <c r="L528" s="21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9:26">
      <c r="I529" s="21"/>
      <c r="J529" s="21"/>
      <c r="K529" s="21"/>
      <c r="L529" s="21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9:26">
      <c r="I530" s="21"/>
      <c r="J530" s="21"/>
      <c r="K530" s="21"/>
      <c r="L530" s="21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9:26">
      <c r="I531" s="21"/>
      <c r="J531" s="21"/>
      <c r="K531" s="21"/>
      <c r="L531" s="21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9:26">
      <c r="I532" s="21"/>
      <c r="J532" s="21"/>
      <c r="K532" s="21"/>
      <c r="L532" s="21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9:26">
      <c r="I533" s="21"/>
      <c r="J533" s="21"/>
      <c r="K533" s="21"/>
      <c r="L533" s="21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9:26">
      <c r="I534" s="21"/>
      <c r="J534" s="21"/>
      <c r="K534" s="21"/>
      <c r="L534" s="21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9:26">
      <c r="I535" s="21"/>
      <c r="J535" s="21"/>
      <c r="K535" s="21"/>
      <c r="L535" s="21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9:26">
      <c r="I536" s="21"/>
      <c r="J536" s="21"/>
      <c r="K536" s="21"/>
      <c r="L536" s="21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9:26">
      <c r="I537" s="21"/>
      <c r="J537" s="21"/>
      <c r="K537" s="21"/>
      <c r="L537" s="21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9:26">
      <c r="I538" s="21"/>
      <c r="J538" s="21"/>
      <c r="K538" s="21"/>
      <c r="L538" s="21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9:26">
      <c r="I539" s="21"/>
      <c r="J539" s="21"/>
      <c r="K539" s="21"/>
      <c r="L539" s="21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9:26">
      <c r="I540" s="21"/>
      <c r="J540" s="21"/>
      <c r="K540" s="21"/>
      <c r="L540" s="21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9:26">
      <c r="I541" s="21"/>
      <c r="J541" s="21"/>
      <c r="K541" s="21"/>
      <c r="L541" s="21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9:26">
      <c r="I542" s="21"/>
      <c r="J542" s="21"/>
      <c r="K542" s="21"/>
      <c r="L542" s="21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9:26">
      <c r="I543" s="21"/>
      <c r="J543" s="21"/>
      <c r="K543" s="21"/>
      <c r="L543" s="21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9:26">
      <c r="I544" s="21"/>
      <c r="J544" s="21"/>
      <c r="K544" s="21"/>
      <c r="L544" s="21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9:26">
      <c r="I545" s="21"/>
      <c r="J545" s="21"/>
      <c r="K545" s="21"/>
      <c r="L545" s="21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9:26">
      <c r="I546" s="21"/>
      <c r="J546" s="21"/>
      <c r="K546" s="21"/>
      <c r="L546" s="21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9:26">
      <c r="I547" s="21"/>
      <c r="J547" s="21"/>
      <c r="K547" s="21"/>
      <c r="L547" s="21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9:26">
      <c r="I548" s="21"/>
      <c r="J548" s="21"/>
      <c r="K548" s="21"/>
      <c r="L548" s="21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9:26">
      <c r="I549" s="21"/>
      <c r="J549" s="21"/>
      <c r="K549" s="21"/>
      <c r="L549" s="21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9:26">
      <c r="I550" s="21"/>
      <c r="J550" s="21"/>
      <c r="K550" s="21"/>
      <c r="L550" s="21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9:26">
      <c r="I551" s="21"/>
      <c r="J551" s="21"/>
      <c r="K551" s="21"/>
      <c r="L551" s="21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9:26">
      <c r="I552" s="21"/>
      <c r="J552" s="21"/>
      <c r="K552" s="21"/>
      <c r="L552" s="21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9:26">
      <c r="I553" s="21"/>
      <c r="J553" s="21"/>
      <c r="K553" s="21"/>
      <c r="L553" s="21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9:26">
      <c r="I554" s="21"/>
      <c r="J554" s="21"/>
      <c r="K554" s="21"/>
      <c r="L554" s="21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9:26">
      <c r="I555" s="21"/>
      <c r="J555" s="21"/>
      <c r="K555" s="21"/>
      <c r="L555" s="21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9:26">
      <c r="I556" s="21"/>
      <c r="J556" s="21"/>
      <c r="K556" s="21"/>
      <c r="L556" s="21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9:26">
      <c r="I557" s="21"/>
      <c r="J557" s="21"/>
      <c r="K557" s="21"/>
      <c r="L557" s="21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9:26">
      <c r="I558" s="21"/>
      <c r="J558" s="21"/>
      <c r="K558" s="21"/>
      <c r="L558" s="21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9:26">
      <c r="I559" s="21"/>
      <c r="J559" s="21"/>
      <c r="K559" s="21"/>
      <c r="L559" s="21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9:26">
      <c r="I560" s="21"/>
      <c r="J560" s="21"/>
      <c r="K560" s="21"/>
      <c r="L560" s="21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9:26">
      <c r="I561" s="21"/>
      <c r="J561" s="21"/>
      <c r="K561" s="21"/>
      <c r="L561" s="21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9:26">
      <c r="I562" s="21"/>
      <c r="J562" s="21"/>
      <c r="K562" s="21"/>
      <c r="L562" s="21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9:26">
      <c r="I563" s="21"/>
      <c r="J563" s="21"/>
      <c r="K563" s="21"/>
      <c r="L563" s="21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9:26">
      <c r="I564" s="21"/>
      <c r="J564" s="21"/>
      <c r="K564" s="21"/>
      <c r="L564" s="21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9:26">
      <c r="I565" s="21"/>
      <c r="J565" s="21"/>
      <c r="K565" s="21"/>
      <c r="L565" s="21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9:26">
      <c r="I566" s="21"/>
      <c r="J566" s="21"/>
      <c r="K566" s="21"/>
      <c r="L566" s="21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9:26">
      <c r="I567" s="21"/>
      <c r="J567" s="21"/>
      <c r="K567" s="21"/>
      <c r="L567" s="21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9:26">
      <c r="I568" s="21"/>
      <c r="J568" s="21"/>
      <c r="K568" s="21"/>
      <c r="L568" s="21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9:26">
      <c r="I569" s="21"/>
      <c r="J569" s="21"/>
      <c r="K569" s="21"/>
      <c r="L569" s="21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9:26">
      <c r="I570" s="21"/>
      <c r="J570" s="21"/>
      <c r="K570" s="21"/>
      <c r="L570" s="21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9:26">
      <c r="I571" s="21"/>
      <c r="J571" s="21"/>
      <c r="K571" s="21"/>
      <c r="L571" s="21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9:26">
      <c r="I572" s="21"/>
      <c r="J572" s="21"/>
      <c r="K572" s="21"/>
      <c r="L572" s="21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9:26">
      <c r="I573" s="21"/>
      <c r="J573" s="21"/>
      <c r="K573" s="21"/>
      <c r="L573" s="21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9:26">
      <c r="I574" s="21"/>
      <c r="J574" s="21"/>
      <c r="K574" s="21"/>
      <c r="L574" s="21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9:26">
      <c r="I575" s="21"/>
      <c r="J575" s="21"/>
      <c r="K575" s="21"/>
      <c r="L575" s="21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9:26">
      <c r="I576" s="21"/>
      <c r="J576" s="21"/>
      <c r="K576" s="21"/>
      <c r="L576" s="21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9:26">
      <c r="I577" s="21"/>
      <c r="J577" s="21"/>
      <c r="K577" s="21"/>
      <c r="L577" s="21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9:26">
      <c r="I578" s="21"/>
      <c r="J578" s="21"/>
      <c r="K578" s="21"/>
      <c r="L578" s="21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9:26">
      <c r="I579" s="21"/>
      <c r="J579" s="21"/>
      <c r="K579" s="21"/>
      <c r="L579" s="21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9:26">
      <c r="I580" s="21"/>
      <c r="J580" s="21"/>
      <c r="K580" s="21"/>
      <c r="L580" s="21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9:26">
      <c r="I581" s="21"/>
      <c r="J581" s="21"/>
      <c r="K581" s="21"/>
      <c r="L581" s="21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9:26">
      <c r="I582" s="21"/>
      <c r="J582" s="21"/>
      <c r="K582" s="21"/>
      <c r="L582" s="21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9:26">
      <c r="I583" s="21"/>
      <c r="J583" s="21"/>
      <c r="K583" s="21"/>
      <c r="L583" s="21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9:26">
      <c r="I584" s="21"/>
      <c r="J584" s="21"/>
      <c r="K584" s="21"/>
      <c r="L584" s="21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9:26">
      <c r="I585" s="21"/>
      <c r="J585" s="21"/>
      <c r="K585" s="21"/>
      <c r="L585" s="21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9:26">
      <c r="I586" s="21"/>
      <c r="J586" s="21"/>
      <c r="K586" s="21"/>
      <c r="L586" s="21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9:26">
      <c r="I587" s="21"/>
      <c r="J587" s="21"/>
      <c r="K587" s="21"/>
      <c r="L587" s="21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9:26">
      <c r="I588" s="21"/>
      <c r="J588" s="21"/>
      <c r="K588" s="21"/>
      <c r="L588" s="21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9:26">
      <c r="I589" s="21"/>
      <c r="J589" s="21"/>
      <c r="K589" s="21"/>
      <c r="L589" s="21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9:26">
      <c r="I590" s="21"/>
      <c r="J590" s="21"/>
      <c r="K590" s="21"/>
      <c r="L590" s="21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9:26">
      <c r="I591" s="21"/>
      <c r="J591" s="21"/>
      <c r="K591" s="21"/>
      <c r="L591" s="21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9:26">
      <c r="I592" s="21"/>
      <c r="J592" s="21"/>
      <c r="K592" s="21"/>
      <c r="L592" s="21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9:26">
      <c r="I593" s="21"/>
      <c r="J593" s="21"/>
      <c r="K593" s="21"/>
      <c r="L593" s="21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9:26">
      <c r="I594" s="21"/>
      <c r="J594" s="21"/>
      <c r="K594" s="21"/>
      <c r="L594" s="21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9:26">
      <c r="I595" s="21"/>
      <c r="J595" s="21"/>
      <c r="K595" s="21"/>
      <c r="L595" s="21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9:26">
      <c r="I596" s="21"/>
      <c r="J596" s="21"/>
      <c r="K596" s="21"/>
      <c r="L596" s="21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9:26">
      <c r="I597" s="21"/>
      <c r="J597" s="21"/>
      <c r="K597" s="21"/>
      <c r="L597" s="21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9:26">
      <c r="I598" s="21"/>
      <c r="J598" s="21"/>
      <c r="K598" s="21"/>
      <c r="L598" s="21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9:26">
      <c r="I599" s="21"/>
      <c r="J599" s="21"/>
      <c r="K599" s="21"/>
      <c r="L599" s="21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9:26">
      <c r="I600" s="21"/>
      <c r="J600" s="21"/>
      <c r="K600" s="21"/>
      <c r="L600" s="21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9:26">
      <c r="I601" s="21"/>
      <c r="J601" s="21"/>
      <c r="K601" s="21"/>
      <c r="L601" s="21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9:26">
      <c r="I602" s="21"/>
      <c r="J602" s="21"/>
      <c r="K602" s="21"/>
      <c r="L602" s="21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9:26">
      <c r="I603" s="21"/>
      <c r="J603" s="21"/>
      <c r="K603" s="21"/>
      <c r="L603" s="21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9:26">
      <c r="I604" s="21"/>
      <c r="J604" s="21"/>
      <c r="K604" s="21"/>
      <c r="L604" s="21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9:26">
      <c r="I605" s="21"/>
      <c r="J605" s="21"/>
      <c r="K605" s="21"/>
      <c r="L605" s="21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9:26">
      <c r="I606" s="21"/>
      <c r="J606" s="21"/>
      <c r="K606" s="21"/>
      <c r="L606" s="21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9:26">
      <c r="I607" s="21"/>
      <c r="J607" s="21"/>
      <c r="K607" s="21"/>
      <c r="L607" s="21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9:26">
      <c r="I608" s="21"/>
      <c r="J608" s="21"/>
      <c r="K608" s="21"/>
      <c r="L608" s="21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9:26">
      <c r="I609" s="21"/>
      <c r="J609" s="21"/>
      <c r="K609" s="21"/>
      <c r="L609" s="21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9:26">
      <c r="I610" s="21"/>
      <c r="J610" s="21"/>
      <c r="K610" s="21"/>
      <c r="L610" s="21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9:26">
      <c r="I611" s="21"/>
      <c r="J611" s="21"/>
      <c r="K611" s="21"/>
      <c r="L611" s="21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9:26">
      <c r="I612" s="21"/>
      <c r="J612" s="21"/>
      <c r="K612" s="21"/>
      <c r="L612" s="21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9:26">
      <c r="I613" s="21"/>
      <c r="J613" s="21"/>
      <c r="K613" s="21"/>
      <c r="L613" s="21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9:26">
      <c r="I614" s="21"/>
      <c r="J614" s="21"/>
      <c r="K614" s="21"/>
      <c r="L614" s="21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9:26">
      <c r="I615" s="21"/>
      <c r="J615" s="21"/>
      <c r="K615" s="21"/>
      <c r="L615" s="21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9:26">
      <c r="I616" s="21"/>
      <c r="J616" s="21"/>
      <c r="K616" s="21"/>
      <c r="L616" s="21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9:26">
      <c r="I617" s="21"/>
      <c r="J617" s="21"/>
      <c r="K617" s="21"/>
      <c r="L617" s="21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9:26">
      <c r="I618" s="21"/>
      <c r="J618" s="21"/>
      <c r="K618" s="21"/>
      <c r="L618" s="21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9:26">
      <c r="I619" s="21"/>
      <c r="J619" s="21"/>
      <c r="K619" s="21"/>
      <c r="L619" s="21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9:26">
      <c r="I620" s="21"/>
      <c r="J620" s="21"/>
      <c r="K620" s="21"/>
      <c r="L620" s="21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9:26">
      <c r="I621" s="21"/>
      <c r="J621" s="21"/>
      <c r="K621" s="21"/>
      <c r="L621" s="21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9:26">
      <c r="I622" s="21"/>
      <c r="J622" s="21"/>
      <c r="K622" s="21"/>
      <c r="L622" s="21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9:26">
      <c r="I623" s="21"/>
      <c r="J623" s="21"/>
      <c r="K623" s="21"/>
      <c r="L623" s="21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9:26">
      <c r="I624" s="21"/>
      <c r="J624" s="21"/>
      <c r="K624" s="21"/>
      <c r="L624" s="21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9:26">
      <c r="I625" s="21"/>
      <c r="J625" s="21"/>
      <c r="K625" s="21"/>
      <c r="L625" s="21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9:26">
      <c r="I626" s="21"/>
      <c r="J626" s="21"/>
      <c r="K626" s="21"/>
      <c r="L626" s="21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9:26">
      <c r="I627" s="21"/>
      <c r="J627" s="21"/>
      <c r="K627" s="21"/>
      <c r="L627" s="21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9:26">
      <c r="I628" s="21"/>
      <c r="J628" s="21"/>
      <c r="K628" s="21"/>
      <c r="L628" s="21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9:26">
      <c r="I629" s="21"/>
      <c r="J629" s="21"/>
      <c r="K629" s="21"/>
      <c r="L629" s="21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9:26">
      <c r="I630" s="21"/>
      <c r="J630" s="21"/>
      <c r="K630" s="21"/>
      <c r="L630" s="21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9:26">
      <c r="I631" s="21"/>
      <c r="J631" s="21"/>
      <c r="K631" s="21"/>
      <c r="L631" s="21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9:26">
      <c r="I632" s="21"/>
      <c r="J632" s="21"/>
      <c r="K632" s="21"/>
      <c r="L632" s="21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9:26">
      <c r="I633" s="21"/>
      <c r="J633" s="21"/>
      <c r="K633" s="21"/>
      <c r="L633" s="21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9:26">
      <c r="I634" s="21"/>
      <c r="J634" s="21"/>
      <c r="K634" s="21"/>
      <c r="L634" s="21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9:26">
      <c r="I635" s="21"/>
      <c r="J635" s="21"/>
      <c r="K635" s="21"/>
      <c r="L635" s="21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9:26">
      <c r="I636" s="21"/>
      <c r="J636" s="21"/>
      <c r="K636" s="21"/>
      <c r="L636" s="21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9:26">
      <c r="I637" s="21"/>
      <c r="J637" s="21"/>
      <c r="K637" s="21"/>
      <c r="L637" s="21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9:26">
      <c r="I638" s="21"/>
      <c r="J638" s="21"/>
      <c r="K638" s="21"/>
      <c r="L638" s="21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9:26">
      <c r="I639" s="21"/>
      <c r="J639" s="21"/>
      <c r="K639" s="21"/>
      <c r="L639" s="21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9:26">
      <c r="I640" s="21"/>
      <c r="J640" s="21"/>
      <c r="K640" s="21"/>
      <c r="L640" s="21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9:26">
      <c r="I641" s="21"/>
      <c r="J641" s="21"/>
      <c r="K641" s="21"/>
      <c r="L641" s="21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9:26">
      <c r="I642" s="21"/>
      <c r="J642" s="21"/>
      <c r="K642" s="21"/>
      <c r="L642" s="21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9:26">
      <c r="I643" s="21"/>
      <c r="J643" s="21"/>
      <c r="K643" s="21"/>
      <c r="L643" s="21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9:26">
      <c r="I644" s="21"/>
      <c r="J644" s="21"/>
      <c r="K644" s="21"/>
      <c r="L644" s="21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9:26">
      <c r="I645" s="21"/>
      <c r="J645" s="21"/>
      <c r="K645" s="21"/>
      <c r="L645" s="21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9:26">
      <c r="I646" s="21"/>
      <c r="J646" s="21"/>
      <c r="K646" s="21"/>
      <c r="L646" s="21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9:26">
      <c r="I647" s="21"/>
      <c r="J647" s="21"/>
      <c r="K647" s="21"/>
      <c r="L647" s="21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9:26">
      <c r="I648" s="21"/>
      <c r="J648" s="21"/>
      <c r="K648" s="21"/>
      <c r="L648" s="21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9:26">
      <c r="I649" s="21"/>
      <c r="J649" s="21"/>
      <c r="K649" s="21"/>
      <c r="L649" s="21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9:26">
      <c r="I650" s="21"/>
      <c r="J650" s="21"/>
      <c r="K650" s="21"/>
      <c r="L650" s="21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9:26">
      <c r="I651" s="21"/>
      <c r="J651" s="21"/>
      <c r="K651" s="21"/>
      <c r="L651" s="21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9:26">
      <c r="I652" s="21"/>
      <c r="J652" s="21"/>
      <c r="K652" s="21"/>
      <c r="L652" s="21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9:26">
      <c r="I653" s="21"/>
      <c r="J653" s="21"/>
      <c r="K653" s="21"/>
      <c r="L653" s="21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9:26">
      <c r="I654" s="21"/>
      <c r="J654" s="21"/>
      <c r="K654" s="21"/>
      <c r="L654" s="21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9:26">
      <c r="I655" s="21"/>
      <c r="J655" s="21"/>
      <c r="K655" s="21"/>
      <c r="L655" s="21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9:26">
      <c r="I656" s="21"/>
      <c r="J656" s="21"/>
      <c r="K656" s="21"/>
      <c r="L656" s="21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9:26">
      <c r="I657" s="21"/>
      <c r="J657" s="21"/>
      <c r="K657" s="21"/>
      <c r="L657" s="21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9:26">
      <c r="I658" s="21"/>
      <c r="J658" s="21"/>
      <c r="K658" s="21"/>
      <c r="L658" s="21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9:26">
      <c r="I659" s="21"/>
      <c r="J659" s="21"/>
      <c r="K659" s="21"/>
      <c r="L659" s="21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9:26">
      <c r="I660" s="21"/>
      <c r="J660" s="21"/>
      <c r="K660" s="21"/>
      <c r="L660" s="21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9:26">
      <c r="I661" s="21"/>
      <c r="J661" s="21"/>
      <c r="K661" s="21"/>
      <c r="L661" s="21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9:26">
      <c r="I662" s="21"/>
      <c r="J662" s="21"/>
      <c r="K662" s="21"/>
      <c r="L662" s="21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9:26">
      <c r="I663" s="21"/>
      <c r="J663" s="21"/>
      <c r="K663" s="21"/>
      <c r="L663" s="21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9:26">
      <c r="I664" s="21"/>
      <c r="J664" s="21"/>
      <c r="K664" s="21"/>
      <c r="L664" s="21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9:26">
      <c r="I665" s="21"/>
      <c r="J665" s="21"/>
      <c r="K665" s="21"/>
      <c r="L665" s="21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9:26">
      <c r="I666" s="21"/>
      <c r="J666" s="21"/>
      <c r="K666" s="21"/>
      <c r="L666" s="21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9:26">
      <c r="I667" s="21"/>
      <c r="J667" s="21"/>
      <c r="K667" s="21"/>
      <c r="L667" s="21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9:26">
      <c r="I668" s="21"/>
      <c r="J668" s="21"/>
      <c r="K668" s="21"/>
      <c r="L668" s="21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9:26">
      <c r="I669" s="21"/>
      <c r="J669" s="21"/>
      <c r="K669" s="21"/>
      <c r="L669" s="21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9:26">
      <c r="I670" s="21"/>
      <c r="J670" s="21"/>
      <c r="K670" s="21"/>
      <c r="L670" s="21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9:26">
      <c r="I671" s="21"/>
      <c r="J671" s="21"/>
      <c r="K671" s="21"/>
      <c r="L671" s="21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9:26">
      <c r="I672" s="21"/>
      <c r="J672" s="21"/>
      <c r="K672" s="21"/>
      <c r="L672" s="21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9:26">
      <c r="I673" s="21"/>
      <c r="J673" s="21"/>
      <c r="K673" s="21"/>
      <c r="L673" s="21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9:26">
      <c r="I674" s="21"/>
      <c r="J674" s="21"/>
      <c r="K674" s="21"/>
      <c r="L674" s="21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9:26">
      <c r="I675" s="21"/>
      <c r="J675" s="21"/>
      <c r="K675" s="21"/>
      <c r="L675" s="21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9:26">
      <c r="I676" s="21"/>
      <c r="J676" s="21"/>
      <c r="K676" s="21"/>
      <c r="L676" s="21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9:26">
      <c r="I677" s="21"/>
      <c r="J677" s="21"/>
      <c r="K677" s="21"/>
      <c r="L677" s="21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9:26">
      <c r="I678" s="21"/>
      <c r="J678" s="21"/>
      <c r="K678" s="21"/>
      <c r="L678" s="21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9:26">
      <c r="I679" s="21"/>
      <c r="J679" s="21"/>
      <c r="K679" s="21"/>
      <c r="L679" s="21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9:26">
      <c r="I680" s="21"/>
      <c r="J680" s="21"/>
      <c r="K680" s="21"/>
      <c r="L680" s="21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9:26">
      <c r="I681" s="21"/>
      <c r="J681" s="21"/>
      <c r="K681" s="21"/>
      <c r="L681" s="21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9:26">
      <c r="I682" s="21"/>
      <c r="J682" s="21"/>
      <c r="K682" s="21"/>
      <c r="L682" s="21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9:26">
      <c r="I683" s="21"/>
      <c r="J683" s="21"/>
      <c r="K683" s="21"/>
      <c r="L683" s="21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9:26">
      <c r="I684" s="21"/>
      <c r="J684" s="21"/>
      <c r="K684" s="21"/>
      <c r="L684" s="21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9:26">
      <c r="I685" s="21"/>
      <c r="J685" s="21"/>
      <c r="K685" s="21"/>
      <c r="L685" s="21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9:26">
      <c r="I686" s="21"/>
      <c r="J686" s="21"/>
      <c r="K686" s="21"/>
      <c r="L686" s="21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9:26">
      <c r="I687" s="21"/>
      <c r="J687" s="21"/>
      <c r="K687" s="21"/>
      <c r="L687" s="21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9:26">
      <c r="I688" s="21"/>
      <c r="J688" s="21"/>
      <c r="K688" s="21"/>
      <c r="L688" s="21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9:26">
      <c r="I689" s="21"/>
      <c r="J689" s="21"/>
      <c r="K689" s="21"/>
      <c r="L689" s="21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9:26">
      <c r="I690" s="21"/>
      <c r="J690" s="21"/>
      <c r="K690" s="21"/>
      <c r="L690" s="21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9:26">
      <c r="I691" s="21"/>
      <c r="J691" s="21"/>
      <c r="K691" s="21"/>
      <c r="L691" s="21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9:26">
      <c r="I692" s="21"/>
      <c r="J692" s="21"/>
      <c r="K692" s="21"/>
      <c r="L692" s="21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9:26">
      <c r="I693" s="21"/>
      <c r="J693" s="21"/>
      <c r="K693" s="21"/>
      <c r="L693" s="21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9:26">
      <c r="I694" s="21"/>
      <c r="J694" s="21"/>
      <c r="K694" s="21"/>
      <c r="L694" s="21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9:26">
      <c r="I695" s="21"/>
      <c r="J695" s="21"/>
      <c r="K695" s="21"/>
      <c r="L695" s="21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9:26">
      <c r="I696" s="21"/>
      <c r="J696" s="21"/>
      <c r="K696" s="21"/>
      <c r="L696" s="21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9:26">
      <c r="I697" s="21"/>
      <c r="J697" s="21"/>
      <c r="K697" s="21"/>
      <c r="L697" s="21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9:26">
      <c r="I698" s="21"/>
      <c r="J698" s="21"/>
      <c r="K698" s="21"/>
      <c r="L698" s="21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9:26">
      <c r="I699" s="21"/>
      <c r="J699" s="21"/>
      <c r="K699" s="21"/>
      <c r="L699" s="21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9:26">
      <c r="I700" s="21"/>
      <c r="J700" s="21"/>
      <c r="K700" s="21"/>
      <c r="L700" s="21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9:26">
      <c r="I701" s="21"/>
      <c r="J701" s="21"/>
      <c r="K701" s="21"/>
      <c r="L701" s="21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9:26">
      <c r="I702" s="21"/>
      <c r="J702" s="21"/>
      <c r="K702" s="21"/>
      <c r="L702" s="21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9:26">
      <c r="I703" s="21"/>
      <c r="J703" s="21"/>
      <c r="K703" s="21"/>
      <c r="L703" s="21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9:26">
      <c r="I704" s="21"/>
      <c r="J704" s="21"/>
      <c r="K704" s="21"/>
      <c r="L704" s="21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9:26">
      <c r="I705" s="21"/>
      <c r="J705" s="21"/>
      <c r="K705" s="21"/>
      <c r="L705" s="21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9:26">
      <c r="I706" s="21"/>
      <c r="J706" s="21"/>
      <c r="K706" s="21"/>
      <c r="L706" s="21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9:26">
      <c r="I707" s="21"/>
      <c r="J707" s="21"/>
      <c r="K707" s="21"/>
      <c r="L707" s="21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9:26">
      <c r="I708" s="21"/>
      <c r="J708" s="21"/>
      <c r="K708" s="21"/>
      <c r="L708" s="21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9:26">
      <c r="I709" s="21"/>
      <c r="J709" s="21"/>
      <c r="K709" s="21"/>
      <c r="L709" s="21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9:26">
      <c r="I710" s="21"/>
      <c r="J710" s="21"/>
      <c r="K710" s="21"/>
      <c r="L710" s="21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9:26">
      <c r="I711" s="21"/>
      <c r="J711" s="21"/>
      <c r="K711" s="21"/>
      <c r="L711" s="21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9:26">
      <c r="I712" s="21"/>
      <c r="J712" s="21"/>
      <c r="K712" s="21"/>
      <c r="L712" s="21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9:26">
      <c r="I713" s="21"/>
      <c r="J713" s="21"/>
      <c r="K713" s="21"/>
      <c r="L713" s="21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9:26">
      <c r="I714" s="21"/>
      <c r="J714" s="21"/>
      <c r="K714" s="21"/>
      <c r="L714" s="21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9:26">
      <c r="I715" s="21"/>
      <c r="J715" s="21"/>
      <c r="K715" s="21"/>
      <c r="L715" s="21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9:26">
      <c r="I716" s="21"/>
      <c r="J716" s="21"/>
      <c r="K716" s="21"/>
      <c r="L716" s="21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9:26">
      <c r="I717" s="21"/>
      <c r="J717" s="21"/>
      <c r="K717" s="21"/>
      <c r="L717" s="21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9:26">
      <c r="I718" s="21"/>
      <c r="J718" s="21"/>
      <c r="K718" s="21"/>
      <c r="L718" s="21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9:26">
      <c r="I719" s="21"/>
      <c r="J719" s="21"/>
      <c r="K719" s="21"/>
      <c r="L719" s="21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9:26">
      <c r="I720" s="21"/>
      <c r="J720" s="21"/>
      <c r="K720" s="21"/>
      <c r="L720" s="21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9:26">
      <c r="I721" s="21"/>
      <c r="J721" s="21"/>
      <c r="K721" s="21"/>
      <c r="L721" s="21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9:26">
      <c r="I722" s="21"/>
      <c r="J722" s="21"/>
      <c r="K722" s="21"/>
      <c r="L722" s="21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9:26">
      <c r="I723" s="21"/>
      <c r="J723" s="21"/>
      <c r="K723" s="21"/>
      <c r="L723" s="21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9:26">
      <c r="I724" s="21"/>
      <c r="J724" s="21"/>
      <c r="K724" s="21"/>
      <c r="L724" s="21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9:26">
      <c r="I725" s="21"/>
      <c r="J725" s="21"/>
      <c r="K725" s="21"/>
      <c r="L725" s="21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9:26">
      <c r="I726" s="21"/>
      <c r="J726" s="21"/>
      <c r="K726" s="21"/>
      <c r="L726" s="21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9:26">
      <c r="I727" s="21"/>
      <c r="J727" s="21"/>
      <c r="K727" s="21"/>
      <c r="L727" s="21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9:26">
      <c r="I728" s="21"/>
      <c r="J728" s="21"/>
      <c r="K728" s="21"/>
      <c r="L728" s="21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9:26">
      <c r="I729" s="21"/>
      <c r="J729" s="21"/>
      <c r="K729" s="21"/>
      <c r="L729" s="21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9:26">
      <c r="I730" s="21"/>
      <c r="J730" s="21"/>
      <c r="K730" s="21"/>
      <c r="L730" s="21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9:26">
      <c r="I731" s="21"/>
      <c r="J731" s="21"/>
      <c r="K731" s="21"/>
      <c r="L731" s="21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9:26">
      <c r="I732" s="21"/>
      <c r="J732" s="21"/>
      <c r="K732" s="21"/>
      <c r="L732" s="21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9:26">
      <c r="I733" s="21"/>
      <c r="J733" s="21"/>
      <c r="K733" s="21"/>
      <c r="L733" s="21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9:26">
      <c r="I734" s="21"/>
      <c r="J734" s="21"/>
      <c r="K734" s="21"/>
      <c r="L734" s="21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9:26">
      <c r="I735" s="21"/>
      <c r="J735" s="21"/>
      <c r="K735" s="21"/>
      <c r="L735" s="21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9:26">
      <c r="I736" s="21"/>
      <c r="J736" s="21"/>
      <c r="K736" s="21"/>
      <c r="L736" s="21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9:26">
      <c r="I737" s="21"/>
      <c r="J737" s="21"/>
      <c r="K737" s="21"/>
      <c r="L737" s="21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9:26">
      <c r="I738" s="21"/>
      <c r="J738" s="21"/>
      <c r="K738" s="21"/>
      <c r="L738" s="21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9:26">
      <c r="I739" s="21"/>
      <c r="J739" s="21"/>
      <c r="K739" s="21"/>
      <c r="L739" s="21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9:26">
      <c r="I740" s="21"/>
      <c r="J740" s="21"/>
      <c r="K740" s="21"/>
      <c r="L740" s="21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9:26">
      <c r="I741" s="21"/>
      <c r="J741" s="21"/>
      <c r="K741" s="21"/>
      <c r="L741" s="21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9:26">
      <c r="I742" s="21"/>
      <c r="J742" s="21"/>
      <c r="K742" s="21"/>
      <c r="L742" s="21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9:26">
      <c r="I743" s="21"/>
      <c r="J743" s="21"/>
      <c r="K743" s="21"/>
      <c r="L743" s="21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9:26">
      <c r="I744" s="21"/>
      <c r="J744" s="21"/>
      <c r="K744" s="21"/>
      <c r="L744" s="21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9:26">
      <c r="I745" s="21"/>
      <c r="J745" s="21"/>
      <c r="K745" s="21"/>
      <c r="L745" s="21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9:26">
      <c r="I746" s="21"/>
      <c r="J746" s="21"/>
      <c r="K746" s="21"/>
      <c r="L746" s="21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9:26">
      <c r="I747" s="21"/>
      <c r="J747" s="21"/>
      <c r="K747" s="21"/>
      <c r="L747" s="21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9:26">
      <c r="I748" s="21"/>
      <c r="J748" s="21"/>
      <c r="K748" s="21"/>
      <c r="L748" s="21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9:26">
      <c r="I749" s="21"/>
      <c r="J749" s="21"/>
      <c r="K749" s="21"/>
      <c r="L749" s="21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9:26">
      <c r="I750" s="21"/>
      <c r="J750" s="21"/>
      <c r="K750" s="21"/>
      <c r="L750" s="21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9:26">
      <c r="I751" s="21"/>
      <c r="J751" s="21"/>
      <c r="K751" s="21"/>
      <c r="L751" s="21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9:26">
      <c r="I752" s="21"/>
      <c r="J752" s="21"/>
      <c r="K752" s="21"/>
      <c r="L752" s="21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9:26">
      <c r="I753" s="21"/>
      <c r="J753" s="21"/>
      <c r="K753" s="21"/>
      <c r="L753" s="21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9:26">
      <c r="I754" s="21"/>
      <c r="J754" s="21"/>
      <c r="K754" s="21"/>
      <c r="L754" s="21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9:26">
      <c r="I755" s="21"/>
      <c r="J755" s="21"/>
      <c r="K755" s="21"/>
      <c r="L755" s="21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9:26">
      <c r="I756" s="21"/>
      <c r="J756" s="21"/>
      <c r="K756" s="21"/>
      <c r="L756" s="21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9:26">
      <c r="I757" s="21"/>
      <c r="J757" s="21"/>
      <c r="K757" s="21"/>
      <c r="L757" s="21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9:26">
      <c r="I758" s="21"/>
      <c r="J758" s="21"/>
      <c r="K758" s="21"/>
      <c r="L758" s="21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9:26">
      <c r="I759" s="21"/>
      <c r="J759" s="21"/>
      <c r="K759" s="21"/>
      <c r="L759" s="21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9:26">
      <c r="I760" s="21"/>
      <c r="J760" s="21"/>
      <c r="K760" s="21"/>
      <c r="L760" s="21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9:26">
      <c r="I761" s="21"/>
      <c r="J761" s="21"/>
      <c r="K761" s="21"/>
      <c r="L761" s="21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9:26">
      <c r="I762" s="21"/>
      <c r="J762" s="21"/>
      <c r="K762" s="21"/>
      <c r="L762" s="21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9:26">
      <c r="I763" s="21"/>
      <c r="J763" s="21"/>
      <c r="K763" s="21"/>
      <c r="L763" s="21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9:26">
      <c r="I764" s="21"/>
      <c r="J764" s="21"/>
      <c r="K764" s="21"/>
      <c r="L764" s="21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9:26">
      <c r="I765" s="21"/>
      <c r="J765" s="21"/>
      <c r="K765" s="21"/>
      <c r="L765" s="21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9:26">
      <c r="I766" s="21"/>
      <c r="J766" s="21"/>
      <c r="K766" s="21"/>
      <c r="L766" s="21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9:26">
      <c r="I767" s="21"/>
      <c r="J767" s="21"/>
      <c r="K767" s="21"/>
      <c r="L767" s="21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9:26">
      <c r="I768" s="21"/>
      <c r="J768" s="21"/>
      <c r="K768" s="21"/>
      <c r="L768" s="21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9:26">
      <c r="I769" s="21"/>
      <c r="J769" s="21"/>
      <c r="K769" s="21"/>
      <c r="L769" s="21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9:26">
      <c r="I770" s="21"/>
      <c r="J770" s="21"/>
      <c r="K770" s="21"/>
      <c r="L770" s="21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9:26">
      <c r="I771" s="21"/>
      <c r="J771" s="21"/>
      <c r="K771" s="21"/>
      <c r="L771" s="21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9:26">
      <c r="I772" s="21"/>
      <c r="J772" s="21"/>
      <c r="K772" s="21"/>
      <c r="L772" s="21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9:26">
      <c r="I773" s="21"/>
      <c r="J773" s="21"/>
      <c r="K773" s="21"/>
      <c r="L773" s="21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9:26">
      <c r="I774" s="21"/>
      <c r="J774" s="21"/>
      <c r="K774" s="21"/>
      <c r="L774" s="21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9:26">
      <c r="I775" s="21"/>
      <c r="J775" s="21"/>
      <c r="K775" s="21"/>
      <c r="L775" s="21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9:26">
      <c r="I776" s="21"/>
      <c r="J776" s="21"/>
      <c r="K776" s="21"/>
      <c r="L776" s="21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9:26">
      <c r="I777" s="21"/>
      <c r="J777" s="21"/>
      <c r="K777" s="21"/>
      <c r="L777" s="21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9:26">
      <c r="I778" s="21"/>
      <c r="J778" s="21"/>
      <c r="K778" s="21"/>
      <c r="L778" s="21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9:26">
      <c r="I779" s="21"/>
      <c r="J779" s="21"/>
      <c r="K779" s="21"/>
      <c r="L779" s="21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9:26">
      <c r="I780" s="21"/>
      <c r="J780" s="21"/>
      <c r="K780" s="21"/>
      <c r="L780" s="21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9:26">
      <c r="I781" s="21"/>
      <c r="J781" s="21"/>
      <c r="K781" s="21"/>
      <c r="L781" s="21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9:26">
      <c r="I782" s="21"/>
      <c r="J782" s="21"/>
      <c r="K782" s="21"/>
      <c r="L782" s="21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9:26">
      <c r="I783" s="21"/>
      <c r="J783" s="21"/>
      <c r="K783" s="21"/>
      <c r="L783" s="21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9:26">
      <c r="I784" s="21"/>
      <c r="J784" s="21"/>
      <c r="K784" s="21"/>
      <c r="L784" s="21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9:26">
      <c r="I785" s="21"/>
      <c r="J785" s="21"/>
      <c r="K785" s="21"/>
      <c r="L785" s="21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9:26">
      <c r="I786" s="21"/>
      <c r="J786" s="21"/>
      <c r="K786" s="21"/>
      <c r="L786" s="21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9:26">
      <c r="I787" s="21"/>
      <c r="J787" s="21"/>
      <c r="K787" s="21"/>
      <c r="L787" s="21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9:26">
      <c r="I788" s="21"/>
      <c r="J788" s="21"/>
      <c r="K788" s="21"/>
      <c r="L788" s="21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9:26">
      <c r="I789" s="21"/>
      <c r="J789" s="21"/>
      <c r="K789" s="21"/>
      <c r="L789" s="21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9:26">
      <c r="I790" s="21"/>
      <c r="J790" s="21"/>
      <c r="K790" s="21"/>
      <c r="L790" s="21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9:26">
      <c r="I791" s="21"/>
      <c r="J791" s="21"/>
      <c r="K791" s="21"/>
      <c r="L791" s="21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9:26">
      <c r="I792" s="21"/>
      <c r="J792" s="21"/>
      <c r="K792" s="21"/>
      <c r="L792" s="21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9:26">
      <c r="I793" s="21"/>
      <c r="J793" s="21"/>
      <c r="K793" s="21"/>
      <c r="L793" s="21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9:26">
      <c r="I794" s="21"/>
      <c r="J794" s="21"/>
      <c r="K794" s="21"/>
      <c r="L794" s="21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9:26">
      <c r="I795" s="21"/>
      <c r="J795" s="21"/>
      <c r="K795" s="21"/>
      <c r="L795" s="21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9:26">
      <c r="I796" s="21"/>
      <c r="J796" s="21"/>
      <c r="K796" s="21"/>
      <c r="L796" s="21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9:26">
      <c r="I797" s="21"/>
      <c r="J797" s="21"/>
      <c r="K797" s="21"/>
      <c r="L797" s="21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9:26">
      <c r="I798" s="21"/>
      <c r="J798" s="21"/>
      <c r="K798" s="21"/>
      <c r="L798" s="21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9:26">
      <c r="I799" s="21"/>
      <c r="J799" s="21"/>
      <c r="K799" s="21"/>
      <c r="L799" s="21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9:26">
      <c r="I800" s="21"/>
      <c r="J800" s="21"/>
      <c r="K800" s="21"/>
      <c r="L800" s="21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9:26">
      <c r="I801" s="21"/>
      <c r="J801" s="21"/>
      <c r="K801" s="21"/>
      <c r="L801" s="21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9:26">
      <c r="I802" s="21"/>
      <c r="J802" s="21"/>
      <c r="K802" s="21"/>
      <c r="L802" s="21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9:26">
      <c r="I803" s="21"/>
      <c r="J803" s="21"/>
      <c r="K803" s="21"/>
      <c r="L803" s="21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9:26">
      <c r="I804" s="21"/>
      <c r="J804" s="21"/>
      <c r="K804" s="21"/>
      <c r="L804" s="21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9:26">
      <c r="I805" s="21"/>
      <c r="J805" s="21"/>
      <c r="K805" s="21"/>
      <c r="L805" s="21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9:26">
      <c r="I806" s="21"/>
      <c r="J806" s="21"/>
      <c r="K806" s="21"/>
      <c r="L806" s="21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9:26">
      <c r="I807" s="21"/>
      <c r="J807" s="21"/>
      <c r="K807" s="21"/>
      <c r="L807" s="21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9:26">
      <c r="I808" s="21"/>
      <c r="J808" s="21"/>
      <c r="K808" s="21"/>
      <c r="L808" s="21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9:26">
      <c r="I809" s="21"/>
      <c r="J809" s="21"/>
      <c r="K809" s="21"/>
      <c r="L809" s="21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9:26">
      <c r="I810" s="21"/>
      <c r="J810" s="21"/>
      <c r="K810" s="21"/>
      <c r="L810" s="21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9:26">
      <c r="I811" s="21"/>
      <c r="J811" s="21"/>
      <c r="K811" s="21"/>
      <c r="L811" s="21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9:26">
      <c r="I812" s="21"/>
      <c r="J812" s="21"/>
      <c r="K812" s="21"/>
      <c r="L812" s="21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9:26">
      <c r="I813" s="21"/>
      <c r="J813" s="21"/>
      <c r="K813" s="21"/>
      <c r="L813" s="21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9:26">
      <c r="I814" s="21"/>
      <c r="J814" s="21"/>
      <c r="K814" s="21"/>
      <c r="L814" s="21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9:26">
      <c r="I815" s="21"/>
      <c r="J815" s="21"/>
      <c r="K815" s="21"/>
      <c r="L815" s="21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9:26">
      <c r="I816" s="21"/>
      <c r="J816" s="21"/>
      <c r="K816" s="21"/>
      <c r="L816" s="21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9:26">
      <c r="I817" s="21"/>
      <c r="J817" s="21"/>
      <c r="K817" s="21"/>
      <c r="L817" s="21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9:26">
      <c r="I818" s="21"/>
      <c r="J818" s="21"/>
      <c r="K818" s="21"/>
      <c r="L818" s="21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9:26">
      <c r="I819" s="21"/>
      <c r="J819" s="21"/>
      <c r="K819" s="21"/>
      <c r="L819" s="21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9:26">
      <c r="I820" s="21"/>
      <c r="J820" s="21"/>
      <c r="K820" s="21"/>
      <c r="L820" s="21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9:26">
      <c r="I821" s="21"/>
      <c r="J821" s="21"/>
      <c r="K821" s="21"/>
      <c r="L821" s="21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9:26">
      <c r="I822" s="21"/>
      <c r="J822" s="21"/>
      <c r="K822" s="21"/>
      <c r="L822" s="21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9:26">
      <c r="I823" s="21"/>
      <c r="J823" s="21"/>
      <c r="K823" s="21"/>
      <c r="L823" s="21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9:26">
      <c r="I824" s="21"/>
      <c r="J824" s="21"/>
      <c r="K824" s="21"/>
      <c r="L824" s="21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9:26">
      <c r="I825" s="21"/>
      <c r="J825" s="21"/>
      <c r="K825" s="21"/>
      <c r="L825" s="21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9:26">
      <c r="I826" s="21"/>
      <c r="J826" s="21"/>
      <c r="K826" s="21"/>
      <c r="L826" s="21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9:26">
      <c r="I827" s="21"/>
      <c r="J827" s="21"/>
      <c r="K827" s="21"/>
      <c r="L827" s="21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9:26">
      <c r="I828" s="21"/>
      <c r="J828" s="21"/>
      <c r="K828" s="21"/>
      <c r="L828" s="21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9:26">
      <c r="I829" s="21"/>
      <c r="J829" s="21"/>
      <c r="K829" s="21"/>
      <c r="L829" s="21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9:26">
      <c r="I830" s="21"/>
      <c r="J830" s="21"/>
      <c r="K830" s="21"/>
      <c r="L830" s="21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9:26">
      <c r="I831" s="21"/>
      <c r="J831" s="21"/>
      <c r="K831" s="21"/>
      <c r="L831" s="21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9:26">
      <c r="I832" s="21"/>
      <c r="J832" s="21"/>
      <c r="K832" s="21"/>
      <c r="L832" s="21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9:26">
      <c r="I833" s="21"/>
      <c r="J833" s="21"/>
      <c r="K833" s="21"/>
      <c r="L833" s="21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9:26">
      <c r="I834" s="21"/>
      <c r="J834" s="21"/>
      <c r="K834" s="21"/>
      <c r="L834" s="21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9:26">
      <c r="I835" s="21"/>
      <c r="J835" s="21"/>
      <c r="K835" s="21"/>
      <c r="L835" s="21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9:26">
      <c r="I836" s="21"/>
      <c r="J836" s="21"/>
      <c r="K836" s="21"/>
      <c r="L836" s="21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9:26">
      <c r="I837" s="21"/>
      <c r="J837" s="21"/>
      <c r="K837" s="21"/>
      <c r="L837" s="21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9:26">
      <c r="I838" s="21"/>
      <c r="J838" s="21"/>
      <c r="K838" s="21"/>
      <c r="L838" s="21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9:26">
      <c r="I839" s="21"/>
      <c r="J839" s="21"/>
      <c r="K839" s="21"/>
      <c r="L839" s="21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9:26">
      <c r="I840" s="21"/>
      <c r="J840" s="21"/>
      <c r="K840" s="21"/>
      <c r="L840" s="21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9:26">
      <c r="I841" s="21"/>
      <c r="J841" s="21"/>
      <c r="K841" s="21"/>
      <c r="L841" s="21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9:26">
      <c r="I842" s="21"/>
      <c r="J842" s="21"/>
      <c r="K842" s="21"/>
      <c r="L842" s="21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9:26">
      <c r="I843" s="21"/>
      <c r="J843" s="21"/>
      <c r="K843" s="21"/>
      <c r="L843" s="21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9:26">
      <c r="I844" s="21"/>
      <c r="J844" s="21"/>
      <c r="K844" s="21"/>
      <c r="L844" s="21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9:26">
      <c r="I845" s="21"/>
      <c r="J845" s="21"/>
      <c r="K845" s="21"/>
      <c r="L845" s="21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9:26">
      <c r="I846" s="21"/>
      <c r="J846" s="21"/>
      <c r="K846" s="21"/>
      <c r="L846" s="21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9:26">
      <c r="I847" s="21"/>
      <c r="J847" s="21"/>
      <c r="K847" s="21"/>
      <c r="L847" s="21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9:26">
      <c r="I848" s="21"/>
      <c r="J848" s="21"/>
      <c r="K848" s="21"/>
      <c r="L848" s="21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9:26">
      <c r="I849" s="21"/>
      <c r="J849" s="21"/>
      <c r="K849" s="21"/>
      <c r="L849" s="21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9:26">
      <c r="I850" s="21"/>
      <c r="J850" s="21"/>
      <c r="K850" s="21"/>
      <c r="L850" s="21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9:26">
      <c r="I851" s="21"/>
      <c r="J851" s="21"/>
      <c r="K851" s="21"/>
      <c r="L851" s="21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9:26">
      <c r="I852" s="21"/>
      <c r="J852" s="21"/>
      <c r="K852" s="21"/>
      <c r="L852" s="21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9:26">
      <c r="I853" s="21"/>
      <c r="J853" s="21"/>
      <c r="K853" s="21"/>
      <c r="L853" s="21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9:26">
      <c r="I854" s="21"/>
      <c r="J854" s="21"/>
      <c r="K854" s="21"/>
      <c r="L854" s="21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9:26">
      <c r="I855" s="21"/>
      <c r="J855" s="21"/>
      <c r="K855" s="21"/>
      <c r="L855" s="21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9:26">
      <c r="I856" s="21"/>
      <c r="J856" s="21"/>
      <c r="K856" s="21"/>
      <c r="L856" s="21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9:26">
      <c r="I857" s="21"/>
      <c r="J857" s="21"/>
      <c r="K857" s="21"/>
      <c r="L857" s="21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9:26">
      <c r="I858" s="21"/>
      <c r="J858" s="21"/>
      <c r="K858" s="21"/>
      <c r="L858" s="21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9:26">
      <c r="I859" s="21"/>
      <c r="J859" s="21"/>
      <c r="K859" s="21"/>
      <c r="L859" s="21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9:26">
      <c r="I860" s="21"/>
      <c r="J860" s="21"/>
      <c r="K860" s="21"/>
      <c r="L860" s="21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9:26">
      <c r="I861" s="21"/>
      <c r="J861" s="21"/>
      <c r="K861" s="21"/>
      <c r="L861" s="21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9:26">
      <c r="I862" s="21"/>
      <c r="J862" s="21"/>
      <c r="K862" s="21"/>
      <c r="L862" s="21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9:26">
      <c r="I863" s="21"/>
      <c r="J863" s="21"/>
      <c r="K863" s="21"/>
      <c r="L863" s="21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9:26">
      <c r="I864" s="21"/>
      <c r="J864" s="21"/>
      <c r="K864" s="21"/>
      <c r="L864" s="21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9:26">
      <c r="I865" s="21"/>
      <c r="J865" s="21"/>
      <c r="K865" s="21"/>
      <c r="L865" s="21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9:26">
      <c r="I866" s="21"/>
      <c r="J866" s="21"/>
      <c r="K866" s="21"/>
      <c r="L866" s="21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9:26">
      <c r="I867" s="21"/>
      <c r="J867" s="21"/>
      <c r="K867" s="21"/>
      <c r="L867" s="21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9:26">
      <c r="I868" s="21"/>
      <c r="J868" s="21"/>
      <c r="K868" s="21"/>
      <c r="L868" s="21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9:26">
      <c r="I869" s="21"/>
      <c r="J869" s="21"/>
      <c r="K869" s="21"/>
      <c r="L869" s="21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9:26">
      <c r="I870" s="21"/>
      <c r="J870" s="21"/>
      <c r="K870" s="21"/>
      <c r="L870" s="21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9:26">
      <c r="I871" s="21"/>
      <c r="J871" s="21"/>
      <c r="K871" s="21"/>
      <c r="L871" s="21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9:26">
      <c r="I872" s="21"/>
      <c r="J872" s="21"/>
      <c r="K872" s="21"/>
      <c r="L872" s="21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9:26">
      <c r="I873" s="21"/>
      <c r="J873" s="21"/>
      <c r="K873" s="21"/>
      <c r="L873" s="21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9:26">
      <c r="I874" s="21"/>
      <c r="J874" s="21"/>
      <c r="K874" s="21"/>
      <c r="L874" s="21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9:26">
      <c r="I875" s="21"/>
      <c r="J875" s="21"/>
      <c r="K875" s="21"/>
      <c r="L875" s="21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9:26">
      <c r="I876" s="21"/>
      <c r="J876" s="21"/>
      <c r="K876" s="21"/>
      <c r="L876" s="21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9:26">
      <c r="I877" s="21"/>
      <c r="J877" s="21"/>
      <c r="K877" s="21"/>
      <c r="L877" s="21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9:26">
      <c r="I878" s="21"/>
      <c r="J878" s="21"/>
      <c r="K878" s="21"/>
      <c r="L878" s="21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9:26">
      <c r="I879" s="21"/>
      <c r="J879" s="21"/>
      <c r="K879" s="21"/>
      <c r="L879" s="21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9:26">
      <c r="I880" s="21"/>
      <c r="J880" s="21"/>
      <c r="K880" s="21"/>
      <c r="L880" s="21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9:26">
      <c r="I881" s="21"/>
      <c r="J881" s="21"/>
      <c r="K881" s="21"/>
      <c r="L881" s="21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9:26">
      <c r="I882" s="21"/>
      <c r="J882" s="21"/>
      <c r="K882" s="21"/>
      <c r="L882" s="21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9:26">
      <c r="I883" s="21"/>
      <c r="J883" s="21"/>
      <c r="K883" s="21"/>
      <c r="L883" s="21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9:26">
      <c r="I884" s="21"/>
      <c r="J884" s="21"/>
      <c r="K884" s="21"/>
      <c r="L884" s="21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9:26">
      <c r="I885" s="21"/>
      <c r="J885" s="21"/>
      <c r="K885" s="21"/>
      <c r="L885" s="21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9:26">
      <c r="I886" s="21"/>
      <c r="J886" s="21"/>
      <c r="K886" s="21"/>
      <c r="L886" s="21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9:26">
      <c r="I887" s="21"/>
      <c r="J887" s="21"/>
      <c r="K887" s="21"/>
      <c r="L887" s="21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9:26">
      <c r="I888" s="21"/>
      <c r="J888" s="21"/>
      <c r="K888" s="21"/>
      <c r="L888" s="21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9:26">
      <c r="I889" s="21"/>
      <c r="J889" s="21"/>
      <c r="K889" s="21"/>
      <c r="L889" s="21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9:26">
      <c r="I890" s="21"/>
      <c r="J890" s="21"/>
      <c r="K890" s="21"/>
      <c r="L890" s="21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9:26">
      <c r="I891" s="21"/>
      <c r="J891" s="21"/>
      <c r="K891" s="21"/>
      <c r="L891" s="21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9:26">
      <c r="I892" s="21"/>
      <c r="J892" s="21"/>
      <c r="K892" s="21"/>
      <c r="L892" s="21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9:26">
      <c r="I893" s="21"/>
      <c r="J893" s="21"/>
      <c r="K893" s="21"/>
      <c r="L893" s="21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9:26">
      <c r="I894" s="21"/>
      <c r="J894" s="21"/>
      <c r="K894" s="21"/>
      <c r="L894" s="21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9:26">
      <c r="I895" s="21"/>
      <c r="J895" s="21"/>
      <c r="K895" s="21"/>
      <c r="L895" s="21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9:26">
      <c r="I896" s="21"/>
      <c r="J896" s="21"/>
      <c r="K896" s="21"/>
      <c r="L896" s="21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9:26">
      <c r="I897" s="21"/>
      <c r="J897" s="21"/>
      <c r="K897" s="21"/>
      <c r="L897" s="21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9:26">
      <c r="I898" s="21"/>
      <c r="J898" s="21"/>
      <c r="K898" s="21"/>
      <c r="L898" s="21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9:26">
      <c r="I899" s="21"/>
      <c r="J899" s="21"/>
      <c r="K899" s="21"/>
      <c r="L899" s="21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9:26">
      <c r="I900" s="21"/>
      <c r="J900" s="21"/>
      <c r="K900" s="21"/>
      <c r="L900" s="21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9:26">
      <c r="I901" s="21"/>
      <c r="J901" s="21"/>
      <c r="K901" s="21"/>
      <c r="L901" s="21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9:26">
      <c r="I902" s="21"/>
      <c r="J902" s="21"/>
      <c r="K902" s="21"/>
      <c r="L902" s="21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9:26">
      <c r="I903" s="21"/>
      <c r="J903" s="21"/>
      <c r="K903" s="21"/>
      <c r="L903" s="21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9:26">
      <c r="I904" s="21"/>
      <c r="J904" s="21"/>
      <c r="K904" s="21"/>
      <c r="L904" s="21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9:26">
      <c r="I905" s="21"/>
      <c r="J905" s="21"/>
      <c r="K905" s="21"/>
      <c r="L905" s="21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9:26">
      <c r="I906" s="21"/>
      <c r="J906" s="21"/>
      <c r="K906" s="21"/>
      <c r="L906" s="21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9:26">
      <c r="I907" s="21"/>
      <c r="J907" s="21"/>
      <c r="K907" s="21"/>
      <c r="L907" s="21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9:26">
      <c r="I908" s="21"/>
      <c r="J908" s="21"/>
      <c r="K908" s="21"/>
      <c r="L908" s="21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9:26">
      <c r="I909" s="21"/>
      <c r="J909" s="21"/>
      <c r="K909" s="21"/>
      <c r="L909" s="21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9:26">
      <c r="I910" s="21"/>
      <c r="J910" s="21"/>
      <c r="K910" s="21"/>
      <c r="L910" s="21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9:26">
      <c r="I911" s="21"/>
      <c r="J911" s="21"/>
      <c r="K911" s="21"/>
      <c r="L911" s="21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9:26">
      <c r="I912" s="21"/>
      <c r="J912" s="21"/>
      <c r="K912" s="21"/>
      <c r="L912" s="21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9:26">
      <c r="I913" s="21"/>
      <c r="J913" s="21"/>
      <c r="K913" s="21"/>
      <c r="L913" s="21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9:26">
      <c r="I914" s="21"/>
      <c r="J914" s="21"/>
      <c r="K914" s="21"/>
      <c r="L914" s="21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9:26">
      <c r="I915" s="21"/>
      <c r="J915" s="21"/>
      <c r="K915" s="21"/>
      <c r="L915" s="21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9:26">
      <c r="I916" s="21"/>
      <c r="J916" s="21"/>
      <c r="K916" s="21"/>
      <c r="L916" s="21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9:26">
      <c r="I917" s="21"/>
      <c r="J917" s="21"/>
      <c r="K917" s="21"/>
      <c r="L917" s="21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9:26">
      <c r="I918" s="21"/>
      <c r="J918" s="21"/>
      <c r="K918" s="21"/>
      <c r="L918" s="21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9:26">
      <c r="I919" s="21"/>
      <c r="J919" s="21"/>
      <c r="K919" s="21"/>
      <c r="L919" s="21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9:26">
      <c r="I920" s="21"/>
      <c r="J920" s="21"/>
      <c r="K920" s="21"/>
      <c r="L920" s="21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9:26">
      <c r="I921" s="21"/>
      <c r="J921" s="21"/>
      <c r="K921" s="21"/>
      <c r="L921" s="21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9:26">
      <c r="I922" s="21"/>
      <c r="J922" s="21"/>
      <c r="K922" s="21"/>
      <c r="L922" s="21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9:26">
      <c r="I923" s="21"/>
      <c r="J923" s="21"/>
      <c r="K923" s="21"/>
      <c r="L923" s="21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9:26">
      <c r="I924" s="21"/>
      <c r="J924" s="21"/>
      <c r="K924" s="21"/>
      <c r="L924" s="21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9:26">
      <c r="I925" s="21"/>
      <c r="J925" s="21"/>
      <c r="K925" s="21"/>
      <c r="L925" s="21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9:26">
      <c r="I926" s="21"/>
      <c r="J926" s="21"/>
      <c r="K926" s="21"/>
      <c r="L926" s="21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9:26">
      <c r="I927" s="21"/>
      <c r="J927" s="21"/>
      <c r="K927" s="21"/>
      <c r="L927" s="21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9:26">
      <c r="I928" s="21"/>
      <c r="J928" s="21"/>
      <c r="K928" s="21"/>
      <c r="L928" s="21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9:26">
      <c r="I929" s="21"/>
      <c r="J929" s="21"/>
      <c r="K929" s="21"/>
      <c r="L929" s="21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9:26">
      <c r="I930" s="21"/>
      <c r="J930" s="21"/>
      <c r="K930" s="21"/>
      <c r="L930" s="21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9:26">
      <c r="I931" s="21"/>
      <c r="J931" s="21"/>
      <c r="K931" s="21"/>
      <c r="L931" s="21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9:26">
      <c r="I932" s="21"/>
      <c r="J932" s="21"/>
      <c r="K932" s="21"/>
      <c r="L932" s="21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9:26">
      <c r="I933" s="21"/>
      <c r="J933" s="21"/>
      <c r="K933" s="21"/>
      <c r="L933" s="21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9:26">
      <c r="I934" s="21"/>
      <c r="J934" s="21"/>
      <c r="K934" s="21"/>
      <c r="L934" s="21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9:26">
      <c r="I935" s="21"/>
      <c r="J935" s="21"/>
      <c r="K935" s="21"/>
      <c r="L935" s="21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9:26">
      <c r="I936" s="21"/>
      <c r="J936" s="21"/>
      <c r="K936" s="21"/>
      <c r="L936" s="21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9:26">
      <c r="I937" s="21"/>
      <c r="J937" s="21"/>
      <c r="K937" s="21"/>
      <c r="L937" s="21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9:26">
      <c r="I938" s="21"/>
      <c r="J938" s="21"/>
      <c r="K938" s="21"/>
      <c r="L938" s="21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9:26">
      <c r="I939" s="21"/>
      <c r="J939" s="21"/>
      <c r="K939" s="21"/>
      <c r="L939" s="21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9:26">
      <c r="I940" s="21"/>
      <c r="J940" s="21"/>
      <c r="K940" s="21"/>
      <c r="L940" s="21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9:26">
      <c r="I941" s="21"/>
      <c r="J941" s="21"/>
      <c r="K941" s="21"/>
      <c r="L941" s="21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9:26">
      <c r="I942" s="21"/>
      <c r="J942" s="21"/>
      <c r="K942" s="21"/>
      <c r="L942" s="21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9:26">
      <c r="I943" s="21"/>
      <c r="J943" s="21"/>
      <c r="K943" s="21"/>
      <c r="L943" s="21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9:26">
      <c r="I944" s="21"/>
      <c r="J944" s="21"/>
      <c r="K944" s="21"/>
      <c r="L944" s="21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9:26">
      <c r="I945" s="21"/>
      <c r="J945" s="21"/>
      <c r="K945" s="21"/>
      <c r="L945" s="21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9:26">
      <c r="I946" s="21"/>
      <c r="J946" s="21"/>
      <c r="K946" s="21"/>
      <c r="L946" s="21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9:26">
      <c r="I947" s="21"/>
      <c r="J947" s="21"/>
      <c r="K947" s="21"/>
      <c r="L947" s="21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9:26">
      <c r="I948" s="21"/>
      <c r="J948" s="21"/>
      <c r="K948" s="21"/>
      <c r="L948" s="21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9:26">
      <c r="I949" s="21"/>
      <c r="J949" s="21"/>
      <c r="K949" s="21"/>
      <c r="L949" s="21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9:26">
      <c r="I950" s="21"/>
      <c r="J950" s="21"/>
      <c r="K950" s="21"/>
      <c r="L950" s="21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9:26">
      <c r="I951" s="21"/>
      <c r="J951" s="21"/>
      <c r="K951" s="21"/>
      <c r="L951" s="21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9:26">
      <c r="I952" s="21"/>
      <c r="J952" s="21"/>
      <c r="K952" s="21"/>
      <c r="L952" s="21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9:26">
      <c r="I953" s="21"/>
      <c r="J953" s="21"/>
      <c r="K953" s="21"/>
      <c r="L953" s="21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9:26">
      <c r="I954" s="21"/>
      <c r="J954" s="21"/>
      <c r="K954" s="21"/>
      <c r="L954" s="21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9:26">
      <c r="I955" s="21"/>
      <c r="J955" s="21"/>
      <c r="K955" s="21"/>
      <c r="L955" s="21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9:26">
      <c r="I956" s="21"/>
      <c r="J956" s="21"/>
      <c r="K956" s="21"/>
      <c r="L956" s="21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9:26">
      <c r="I957" s="21"/>
      <c r="J957" s="21"/>
      <c r="K957" s="21"/>
      <c r="L957" s="21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9:26">
      <c r="I958" s="21"/>
      <c r="J958" s="21"/>
      <c r="K958" s="21"/>
      <c r="L958" s="21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9:26">
      <c r="I959" s="21"/>
      <c r="J959" s="21"/>
      <c r="K959" s="21"/>
      <c r="L959" s="21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9:26">
      <c r="I960" s="21"/>
      <c r="J960" s="21"/>
      <c r="K960" s="21"/>
      <c r="L960" s="21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9:26">
      <c r="I961" s="21"/>
      <c r="J961" s="21"/>
      <c r="K961" s="21"/>
      <c r="L961" s="21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9:26">
      <c r="I962" s="21"/>
      <c r="J962" s="21"/>
      <c r="K962" s="21"/>
      <c r="L962" s="21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9:26">
      <c r="I963" s="21"/>
      <c r="J963" s="21"/>
      <c r="K963" s="21"/>
      <c r="L963" s="21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9:26">
      <c r="I964" s="21"/>
      <c r="J964" s="21"/>
      <c r="K964" s="21"/>
      <c r="L964" s="21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9:26">
      <c r="I965" s="21"/>
      <c r="J965" s="21"/>
      <c r="K965" s="21"/>
      <c r="L965" s="21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9:26">
      <c r="I966" s="21"/>
      <c r="J966" s="21"/>
      <c r="K966" s="21"/>
      <c r="L966" s="21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9:26">
      <c r="I967" s="21"/>
      <c r="J967" s="21"/>
      <c r="K967" s="21"/>
      <c r="L967" s="21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9:26">
      <c r="I968" s="21"/>
      <c r="J968" s="21"/>
      <c r="K968" s="21"/>
      <c r="L968" s="21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9:26">
      <c r="I969" s="21"/>
      <c r="J969" s="21"/>
      <c r="K969" s="21"/>
      <c r="L969" s="21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9:26">
      <c r="I970" s="21"/>
      <c r="J970" s="21"/>
      <c r="K970" s="21"/>
      <c r="L970" s="21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9:26">
      <c r="I971" s="21"/>
      <c r="J971" s="21"/>
      <c r="K971" s="21"/>
      <c r="L971" s="21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9:26">
      <c r="I972" s="21"/>
      <c r="J972" s="21"/>
      <c r="K972" s="21"/>
      <c r="L972" s="21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9:26">
      <c r="I973" s="21"/>
      <c r="J973" s="21"/>
      <c r="K973" s="21"/>
      <c r="L973" s="21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9:26">
      <c r="I974" s="21"/>
      <c r="J974" s="21"/>
      <c r="K974" s="21"/>
      <c r="L974" s="21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9:26">
      <c r="I975" s="21"/>
      <c r="J975" s="21"/>
      <c r="K975" s="21"/>
      <c r="L975" s="21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9:26">
      <c r="I976" s="21"/>
      <c r="J976" s="21"/>
      <c r="K976" s="21"/>
      <c r="L976" s="21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9:26">
      <c r="I977" s="21"/>
      <c r="J977" s="21"/>
      <c r="K977" s="21"/>
      <c r="L977" s="21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9:26">
      <c r="I978" s="21"/>
      <c r="J978" s="21"/>
      <c r="K978" s="21"/>
      <c r="L978" s="21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9:26">
      <c r="I979" s="21"/>
      <c r="J979" s="21"/>
      <c r="K979" s="21"/>
      <c r="L979" s="21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9:26">
      <c r="I980" s="21"/>
      <c r="J980" s="21"/>
      <c r="K980" s="21"/>
      <c r="L980" s="21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9:26">
      <c r="I981" s="21"/>
      <c r="J981" s="21"/>
      <c r="K981" s="21"/>
      <c r="L981" s="21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9:26">
      <c r="I982" s="21"/>
      <c r="J982" s="21"/>
      <c r="K982" s="21"/>
      <c r="L982" s="21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9:26">
      <c r="I983" s="21"/>
      <c r="J983" s="21"/>
      <c r="K983" s="21"/>
      <c r="L983" s="21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9:26">
      <c r="I984" s="21"/>
      <c r="J984" s="21"/>
      <c r="K984" s="21"/>
      <c r="L984" s="21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9:26">
      <c r="I985" s="21"/>
      <c r="J985" s="21"/>
      <c r="K985" s="21"/>
      <c r="L985" s="21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9:26">
      <c r="I986" s="21"/>
      <c r="J986" s="21"/>
      <c r="K986" s="21"/>
      <c r="L986" s="21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9:26">
      <c r="I987" s="21"/>
      <c r="J987" s="21"/>
      <c r="K987" s="21"/>
      <c r="L987" s="21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9:26">
      <c r="I988" s="21"/>
      <c r="J988" s="21"/>
      <c r="K988" s="21"/>
      <c r="L988" s="21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9:26">
      <c r="I989" s="21"/>
      <c r="J989" s="21"/>
      <c r="K989" s="21"/>
      <c r="L989" s="21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9:26">
      <c r="I990" s="21"/>
      <c r="J990" s="21"/>
      <c r="K990" s="21"/>
      <c r="L990" s="21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9:26">
      <c r="I991" s="21"/>
      <c r="J991" s="21"/>
      <c r="K991" s="21"/>
      <c r="L991" s="21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9:26">
      <c r="I992" s="21"/>
      <c r="J992" s="21"/>
      <c r="K992" s="21"/>
      <c r="L992" s="21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9:26">
      <c r="I993" s="21"/>
      <c r="J993" s="21"/>
      <c r="K993" s="21"/>
      <c r="L993" s="21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9:26">
      <c r="I994" s="21"/>
      <c r="J994" s="21"/>
      <c r="K994" s="21"/>
      <c r="L994" s="21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9:26">
      <c r="I995" s="21"/>
      <c r="J995" s="21"/>
      <c r="K995" s="21"/>
      <c r="L995" s="21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9:26">
      <c r="I996" s="21"/>
      <c r="J996" s="21"/>
      <c r="K996" s="21"/>
      <c r="L996" s="21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9:26">
      <c r="I997" s="21"/>
      <c r="J997" s="21"/>
      <c r="K997" s="21"/>
      <c r="L997" s="21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9:26">
      <c r="I998" s="21"/>
      <c r="J998" s="21"/>
      <c r="K998" s="21"/>
      <c r="L998" s="21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9:26">
      <c r="I999" s="21"/>
      <c r="J999" s="21"/>
      <c r="K999" s="21"/>
      <c r="L999" s="21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9:26">
      <c r="I1000" s="21"/>
      <c r="J1000" s="21"/>
      <c r="K1000" s="21"/>
      <c r="L1000" s="21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</vt:lpstr>
      <vt:lpstr>Redes</vt:lpstr>
      <vt:lpstr>Analítico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Victorio</dc:creator>
  <cp:lastModifiedBy>Victorio</cp:lastModifiedBy>
  <dcterms:created xsi:type="dcterms:W3CDTF">2023-07-03T18:35:43Z</dcterms:created>
  <dcterms:modified xsi:type="dcterms:W3CDTF">2024-04-20T19:03:45Z</dcterms:modified>
</cp:coreProperties>
</file>