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Dev\lycée\PSI-2021\51-Notes\"/>
    </mc:Choice>
  </mc:AlternateContent>
  <xr:revisionPtr revIDLastSave="0" documentId="13_ncr:1_{2A830217-84FB-4B9F-B52E-A3B9F018BE66}" xr6:coauthVersionLast="47" xr6:coauthVersionMax="47" xr10:uidLastSave="{00000000-0000-0000-0000-000000000000}"/>
  <bookViews>
    <workbookView xWindow="-2140" yWindow="-19150" windowWidth="28190" windowHeight="15830" tabRatio="768" activeTab="15" xr2:uid="{00000000-000D-0000-FFFF-FFFF00000000}"/>
  </bookViews>
  <sheets>
    <sheet name="Bilan" sheetId="9" r:id="rId1"/>
    <sheet name="Appréciations" sheetId="37" r:id="rId2"/>
    <sheet name="Colles" sheetId="20" r:id="rId3"/>
    <sheet name="DNS" sheetId="50" r:id="rId4"/>
    <sheet name="DS1" sheetId="2" r:id="rId5"/>
    <sheet name="DS1_details" sheetId="3" r:id="rId6"/>
    <sheet name="DS1Info" sheetId="51" r:id="rId7"/>
    <sheet name="DS1Info_details" sheetId="52" r:id="rId8"/>
    <sheet name="DS2" sheetId="53" r:id="rId9"/>
    <sheet name="DS2_details" sheetId="54" r:id="rId10"/>
    <sheet name="DS3" sheetId="55" r:id="rId11"/>
    <sheet name="DS3_details" sheetId="56" r:id="rId12"/>
    <sheet name="DS4" sheetId="57" r:id="rId13"/>
    <sheet name="DS4_details" sheetId="58" r:id="rId14"/>
    <sheet name="CB1" sheetId="59" r:id="rId15"/>
    <sheet name="CB1_details" sheetId="63" r:id="rId16"/>
    <sheet name="CB2" sheetId="61" r:id="rId17"/>
    <sheet name="CB2_details" sheetId="64" r:id="rId18"/>
  </sheets>
  <definedNames>
    <definedName name="_xlnm.Print_Area" localSheetId="1">Appréciations!$A$1:$B$43</definedName>
    <definedName name="_xlnm.Print_Area" localSheetId="14">'CB1'!$B$1:$AB$30</definedName>
    <definedName name="_xlnm.Print_Area" localSheetId="15">CB1_details!$C$1:$AG$73</definedName>
    <definedName name="_xlnm.Print_Area" localSheetId="16">'CB2'!$B$1:$AB$30</definedName>
    <definedName name="_xlnm.Print_Area" localSheetId="17">CB2_details!$C$1:$AG$15</definedName>
    <definedName name="_xlnm.Print_Area" localSheetId="4">'DS1'!$B$1:$AB$30</definedName>
    <definedName name="_xlnm.Print_Area" localSheetId="5">DS1_details!$C$1:$AG$68</definedName>
    <definedName name="_xlnm.Print_Area" localSheetId="6">DS1Info!$B$1:$AB$30</definedName>
    <definedName name="_xlnm.Print_Area" localSheetId="7">DS1Info_details!$C$1:$AG$23</definedName>
    <definedName name="_xlnm.Print_Area" localSheetId="8">'DS2'!$B$1:$AB$30</definedName>
    <definedName name="_xlnm.Print_Area" localSheetId="9">DS2_details!$C$1:$AG$40</definedName>
    <definedName name="_xlnm.Print_Area" localSheetId="10">'DS3'!$B$1:$AB$30</definedName>
    <definedName name="_xlnm.Print_Area" localSheetId="11">DS3_details!$C$1:$AG$50</definedName>
    <definedName name="_xlnm.Print_Area" localSheetId="12">'DS4'!$B$1:$AB$30</definedName>
    <definedName name="_xlnm.Print_Area" localSheetId="13">DS4_details!$C$1:$AG$50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" i="63" l="1"/>
  <c r="AH49" i="63"/>
  <c r="AH45" i="63"/>
  <c r="AH44" i="63"/>
  <c r="AH47" i="63"/>
  <c r="AH46" i="63"/>
  <c r="AH43" i="63"/>
  <c r="AH42" i="63"/>
  <c r="AH26" i="63"/>
  <c r="AH25" i="63"/>
  <c r="AH24" i="63"/>
  <c r="AH23" i="63"/>
  <c r="AH22" i="63"/>
  <c r="AH21" i="63"/>
  <c r="AH20" i="63"/>
  <c r="AH19" i="63"/>
  <c r="AH18" i="63"/>
  <c r="AH30" i="63"/>
  <c r="AH29" i="63"/>
  <c r="AH28" i="63"/>
  <c r="AH27" i="63"/>
  <c r="AH12" i="63"/>
  <c r="AH11" i="63"/>
  <c r="AH10" i="63"/>
  <c r="AH13" i="63"/>
  <c r="AH9" i="63"/>
  <c r="AH14" i="63"/>
  <c r="AH15" i="64"/>
  <c r="AH14" i="64"/>
  <c r="AH13" i="64"/>
  <c r="AH12" i="64"/>
  <c r="AH11" i="64"/>
  <c r="AH10" i="64"/>
  <c r="AH9" i="64"/>
  <c r="AH8" i="64"/>
  <c r="AH7" i="64"/>
  <c r="AH6" i="64"/>
  <c r="AH5" i="64"/>
  <c r="AG3" i="64"/>
  <c r="AF3" i="64"/>
  <c r="AE3" i="64"/>
  <c r="AD3" i="64"/>
  <c r="AC3" i="64"/>
  <c r="AB3" i="64"/>
  <c r="AA3" i="64"/>
  <c r="Z3" i="64"/>
  <c r="Y3" i="64"/>
  <c r="X3" i="64"/>
  <c r="W3" i="64"/>
  <c r="V3" i="64"/>
  <c r="U3" i="64"/>
  <c r="T3" i="64"/>
  <c r="S3" i="64"/>
  <c r="R3" i="64"/>
  <c r="Q3" i="64"/>
  <c r="P3" i="64"/>
  <c r="O3" i="64"/>
  <c r="N3" i="64"/>
  <c r="M3" i="64"/>
  <c r="L3" i="64"/>
  <c r="K3" i="64"/>
  <c r="J3" i="64"/>
  <c r="I3" i="64"/>
  <c r="H3" i="64"/>
  <c r="G3" i="64"/>
  <c r="F3" i="64"/>
  <c r="E3" i="64"/>
  <c r="D3" i="64"/>
  <c r="Z2" i="64"/>
  <c r="AI1" i="64"/>
  <c r="AH73" i="63"/>
  <c r="AH72" i="63"/>
  <c r="AH71" i="63"/>
  <c r="AH70" i="63"/>
  <c r="AH69" i="63"/>
  <c r="AH68" i="63"/>
  <c r="AH67" i="63"/>
  <c r="AH66" i="63"/>
  <c r="AH65" i="63"/>
  <c r="AH64" i="63"/>
  <c r="AH63" i="63"/>
  <c r="AH62" i="63"/>
  <c r="AH61" i="63"/>
  <c r="AH60" i="63"/>
  <c r="AH59" i="63"/>
  <c r="AH58" i="63"/>
  <c r="AH57" i="63"/>
  <c r="AH56" i="63"/>
  <c r="AH55" i="63"/>
  <c r="AH54" i="63"/>
  <c r="AH53" i="63"/>
  <c r="AH52" i="63"/>
  <c r="AH51" i="63"/>
  <c r="AH50" i="63"/>
  <c r="AH48" i="63"/>
  <c r="AH41" i="63"/>
  <c r="AH40" i="63"/>
  <c r="AH39" i="63"/>
  <c r="AH38" i="63"/>
  <c r="AH37" i="63"/>
  <c r="AH36" i="63"/>
  <c r="AH35" i="63"/>
  <c r="AH34" i="63"/>
  <c r="AH33" i="63"/>
  <c r="AH32" i="63"/>
  <c r="AH31" i="63"/>
  <c r="AH17" i="63"/>
  <c r="AH16" i="63"/>
  <c r="AH15" i="63"/>
  <c r="AH8" i="63"/>
  <c r="AG6" i="63"/>
  <c r="AF6" i="63"/>
  <c r="AE6" i="63"/>
  <c r="AD6" i="63"/>
  <c r="AC6" i="63"/>
  <c r="AB6" i="63"/>
  <c r="AA6" i="63"/>
  <c r="Z6" i="63"/>
  <c r="Y6" i="63"/>
  <c r="X6" i="63"/>
  <c r="W6" i="63"/>
  <c r="V6" i="63"/>
  <c r="U6" i="63"/>
  <c r="T6" i="63"/>
  <c r="S6" i="63"/>
  <c r="R6" i="63"/>
  <c r="Q6" i="63"/>
  <c r="P6" i="63"/>
  <c r="O6" i="63"/>
  <c r="N6" i="63"/>
  <c r="M6" i="63"/>
  <c r="L6" i="63"/>
  <c r="K6" i="63"/>
  <c r="J6" i="63"/>
  <c r="I6" i="63"/>
  <c r="H6" i="63"/>
  <c r="G6" i="63"/>
  <c r="F6" i="63"/>
  <c r="E6" i="63"/>
  <c r="D6" i="63"/>
  <c r="AG5" i="63"/>
  <c r="AF5" i="63"/>
  <c r="AE5" i="63"/>
  <c r="AD5" i="63"/>
  <c r="AC5" i="63"/>
  <c r="AB5" i="63"/>
  <c r="AA5" i="63"/>
  <c r="Z5" i="63"/>
  <c r="Y5" i="63"/>
  <c r="X5" i="63"/>
  <c r="W5" i="63"/>
  <c r="V5" i="63"/>
  <c r="U5" i="63"/>
  <c r="T5" i="63"/>
  <c r="S5" i="63"/>
  <c r="R5" i="63"/>
  <c r="Q5" i="63"/>
  <c r="P5" i="63"/>
  <c r="O5" i="63"/>
  <c r="N5" i="63"/>
  <c r="M5" i="63"/>
  <c r="L5" i="63"/>
  <c r="K5" i="63"/>
  <c r="J5" i="63"/>
  <c r="I5" i="63"/>
  <c r="H5" i="63"/>
  <c r="G5" i="63"/>
  <c r="F5" i="63"/>
  <c r="E5" i="63"/>
  <c r="D5" i="63"/>
  <c r="AG4" i="63"/>
  <c r="AF4" i="63"/>
  <c r="AE4" i="63"/>
  <c r="AD4" i="63"/>
  <c r="AC4" i="63"/>
  <c r="AB4" i="63"/>
  <c r="AA4" i="63"/>
  <c r="Z4" i="63"/>
  <c r="Y4" i="63"/>
  <c r="X4" i="63"/>
  <c r="W4" i="63"/>
  <c r="V4" i="63"/>
  <c r="U4" i="63"/>
  <c r="T4" i="63"/>
  <c r="S4" i="63"/>
  <c r="R4" i="63"/>
  <c r="Q4" i="63"/>
  <c r="P4" i="63"/>
  <c r="O4" i="63"/>
  <c r="N4" i="63"/>
  <c r="M4" i="63"/>
  <c r="L4" i="63"/>
  <c r="K4" i="63"/>
  <c r="J4" i="63"/>
  <c r="I4" i="63"/>
  <c r="H4" i="63"/>
  <c r="G4" i="63"/>
  <c r="F4" i="63"/>
  <c r="E4" i="63"/>
  <c r="D4" i="63"/>
  <c r="AG3" i="63"/>
  <c r="AF3" i="63"/>
  <c r="AE3" i="63"/>
  <c r="AD3" i="63"/>
  <c r="AC3" i="63"/>
  <c r="AB3" i="63"/>
  <c r="AA3" i="63"/>
  <c r="Z3" i="63"/>
  <c r="Y3" i="63"/>
  <c r="X3" i="63"/>
  <c r="W3" i="63"/>
  <c r="V3" i="63"/>
  <c r="U3" i="63"/>
  <c r="T3" i="63"/>
  <c r="S3" i="63"/>
  <c r="Q3" i="63"/>
  <c r="P3" i="63"/>
  <c r="O3" i="63"/>
  <c r="N3" i="63"/>
  <c r="M3" i="63"/>
  <c r="L3" i="63"/>
  <c r="K3" i="63"/>
  <c r="J3" i="63"/>
  <c r="I3" i="63"/>
  <c r="H3" i="63"/>
  <c r="G3" i="63"/>
  <c r="F3" i="63"/>
  <c r="E3" i="63"/>
  <c r="D3" i="63"/>
  <c r="AI1" i="63"/>
  <c r="E2" i="58"/>
  <c r="F2" i="58"/>
  <c r="G2" i="58"/>
  <c r="H2" i="58"/>
  <c r="I2" i="58"/>
  <c r="J2" i="58"/>
  <c r="K2" i="58"/>
  <c r="L2" i="58"/>
  <c r="M2" i="58"/>
  <c r="N2" i="58"/>
  <c r="O2" i="58"/>
  <c r="P2" i="58"/>
  <c r="Q2" i="58"/>
  <c r="R2" i="58"/>
  <c r="S2" i="58"/>
  <c r="T2" i="58"/>
  <c r="U2" i="58"/>
  <c r="V2" i="58"/>
  <c r="W2" i="58"/>
  <c r="X2" i="58"/>
  <c r="Y2" i="58"/>
  <c r="Z2" i="58"/>
  <c r="AA2" i="58"/>
  <c r="AB2" i="58"/>
  <c r="AC2" i="58"/>
  <c r="AD2" i="58"/>
  <c r="AE2" i="58"/>
  <c r="AF2" i="58"/>
  <c r="AF7" i="58"/>
  <c r="A1" i="61"/>
  <c r="G1" i="61" s="1"/>
  <c r="A1" i="59"/>
  <c r="G1" i="59" s="1"/>
  <c r="AH50" i="58"/>
  <c r="AH49" i="58"/>
  <c r="AH48" i="58"/>
  <c r="AH47" i="58"/>
  <c r="AH46" i="58"/>
  <c r="AH45" i="58"/>
  <c r="AH44" i="58"/>
  <c r="AH43" i="58"/>
  <c r="AH42" i="58"/>
  <c r="AH41" i="58"/>
  <c r="AH40" i="58"/>
  <c r="AH39" i="58"/>
  <c r="AH38" i="58"/>
  <c r="AH37" i="58"/>
  <c r="AH36" i="58"/>
  <c r="AH35" i="58"/>
  <c r="AH34" i="58"/>
  <c r="AH33" i="58"/>
  <c r="AH32" i="58"/>
  <c r="AH31" i="58"/>
  <c r="AH30" i="58"/>
  <c r="AH29" i="58"/>
  <c r="AH28" i="58"/>
  <c r="AH27" i="58"/>
  <c r="AH26" i="58"/>
  <c r="AH25" i="58"/>
  <c r="AH24" i="58"/>
  <c r="AH23" i="58"/>
  <c r="AH22" i="58"/>
  <c r="AH21" i="58"/>
  <c r="AH20" i="58"/>
  <c r="AH19" i="58"/>
  <c r="AH18" i="58"/>
  <c r="AH17" i="58"/>
  <c r="AH16" i="58"/>
  <c r="AH15" i="58"/>
  <c r="AH14" i="58"/>
  <c r="AH13" i="58"/>
  <c r="AH12" i="58"/>
  <c r="AH11" i="58"/>
  <c r="AH10" i="58"/>
  <c r="AH9" i="58"/>
  <c r="AH8" i="58"/>
  <c r="AG6" i="58"/>
  <c r="AF6" i="58"/>
  <c r="AE6" i="58"/>
  <c r="AD6" i="58"/>
  <c r="AC6" i="58"/>
  <c r="AB6" i="58"/>
  <c r="AA6" i="58"/>
  <c r="Z6" i="58"/>
  <c r="Y6" i="58"/>
  <c r="X6" i="58"/>
  <c r="W6" i="58"/>
  <c r="V6" i="58"/>
  <c r="U6" i="58"/>
  <c r="T6" i="58"/>
  <c r="S6" i="58"/>
  <c r="R6" i="58"/>
  <c r="Q6" i="58"/>
  <c r="P6" i="58"/>
  <c r="O6" i="58"/>
  <c r="N6" i="58"/>
  <c r="M6" i="58"/>
  <c r="L6" i="58"/>
  <c r="K6" i="58"/>
  <c r="J6" i="58"/>
  <c r="I6" i="58"/>
  <c r="H6" i="58"/>
  <c r="G6" i="58"/>
  <c r="F6" i="58"/>
  <c r="E6" i="58"/>
  <c r="D6" i="58"/>
  <c r="AG5" i="58"/>
  <c r="AF5" i="58"/>
  <c r="AE5" i="58"/>
  <c r="AD5" i="58"/>
  <c r="AC5" i="58"/>
  <c r="AB5" i="58"/>
  <c r="AA5" i="58"/>
  <c r="Z5" i="58"/>
  <c r="Y5" i="58"/>
  <c r="X5" i="58"/>
  <c r="W5" i="58"/>
  <c r="V5" i="58"/>
  <c r="U5" i="58"/>
  <c r="T5" i="58"/>
  <c r="S5" i="58"/>
  <c r="R5" i="58"/>
  <c r="Q5" i="58"/>
  <c r="P5" i="58"/>
  <c r="O5" i="58"/>
  <c r="N5" i="58"/>
  <c r="M5" i="58"/>
  <c r="L5" i="58"/>
  <c r="K5" i="58"/>
  <c r="J5" i="58"/>
  <c r="I5" i="58"/>
  <c r="H5" i="58"/>
  <c r="G5" i="58"/>
  <c r="F5" i="58"/>
  <c r="E5" i="58"/>
  <c r="D5" i="58"/>
  <c r="AG4" i="58"/>
  <c r="AF4" i="58"/>
  <c r="AE4" i="58"/>
  <c r="AD4" i="58"/>
  <c r="AC4" i="58"/>
  <c r="AB4" i="58"/>
  <c r="AA4" i="58"/>
  <c r="Z4" i="58"/>
  <c r="Y4" i="58"/>
  <c r="X4" i="58"/>
  <c r="W4" i="58"/>
  <c r="V4" i="58"/>
  <c r="U4" i="58"/>
  <c r="T4" i="58"/>
  <c r="S4" i="58"/>
  <c r="R4" i="58"/>
  <c r="Q4" i="58"/>
  <c r="P4" i="58"/>
  <c r="O4" i="58"/>
  <c r="N4" i="58"/>
  <c r="M4" i="58"/>
  <c r="L4" i="58"/>
  <c r="K4" i="58"/>
  <c r="J4" i="58"/>
  <c r="I4" i="58"/>
  <c r="H4" i="58"/>
  <c r="G4" i="58"/>
  <c r="F4" i="58"/>
  <c r="E4" i="58"/>
  <c r="D4" i="58"/>
  <c r="AG3" i="58"/>
  <c r="AF3" i="58"/>
  <c r="AE3" i="58"/>
  <c r="AD3" i="58"/>
  <c r="AC3" i="58"/>
  <c r="AB3" i="58"/>
  <c r="AA3" i="58"/>
  <c r="Z3" i="58"/>
  <c r="Y3" i="58"/>
  <c r="X3" i="58"/>
  <c r="W3" i="58"/>
  <c r="V3" i="58"/>
  <c r="U3" i="58"/>
  <c r="T3" i="58"/>
  <c r="S3" i="58"/>
  <c r="R3" i="58"/>
  <c r="Q3" i="58"/>
  <c r="P3" i="58"/>
  <c r="O3" i="58"/>
  <c r="N3" i="58"/>
  <c r="M3" i="58"/>
  <c r="L3" i="58"/>
  <c r="K3" i="58"/>
  <c r="J3" i="58"/>
  <c r="I3" i="58"/>
  <c r="H3" i="58"/>
  <c r="G3" i="58"/>
  <c r="F3" i="58"/>
  <c r="E3" i="58"/>
  <c r="D3" i="58"/>
  <c r="AI1" i="58"/>
  <c r="A1" i="57"/>
  <c r="AW12" i="9"/>
  <c r="AH36" i="56"/>
  <c r="AH35" i="56"/>
  <c r="AH34" i="56"/>
  <c r="AH33" i="56"/>
  <c r="AH32" i="56"/>
  <c r="AH31" i="56"/>
  <c r="AH30" i="56"/>
  <c r="AH29" i="56"/>
  <c r="AH19" i="56"/>
  <c r="AH22" i="56"/>
  <c r="AH21" i="56"/>
  <c r="AH20" i="56"/>
  <c r="AH18" i="56"/>
  <c r="AH24" i="56"/>
  <c r="AH23" i="56"/>
  <c r="AH25" i="56"/>
  <c r="AH26" i="56"/>
  <c r="AH27" i="56"/>
  <c r="AH28" i="56"/>
  <c r="AH37" i="56"/>
  <c r="AH12" i="56"/>
  <c r="AH15" i="56"/>
  <c r="AH14" i="56"/>
  <c r="AH13" i="56"/>
  <c r="AH50" i="56"/>
  <c r="AH49" i="56"/>
  <c r="AH48" i="56"/>
  <c r="AH47" i="56"/>
  <c r="AH46" i="56"/>
  <c r="AH45" i="56"/>
  <c r="AH44" i="56"/>
  <c r="AH43" i="56"/>
  <c r="AH42" i="56"/>
  <c r="AH41" i="56"/>
  <c r="AH40" i="56"/>
  <c r="AH39" i="56"/>
  <c r="AH38" i="56"/>
  <c r="AH17" i="56"/>
  <c r="AH16" i="56"/>
  <c r="AH11" i="56"/>
  <c r="AH10" i="56"/>
  <c r="AH9" i="56"/>
  <c r="AH8" i="56"/>
  <c r="AG6" i="56"/>
  <c r="AF6" i="56"/>
  <c r="AE6" i="56"/>
  <c r="AD6" i="56"/>
  <c r="AC6" i="56"/>
  <c r="AB6" i="56"/>
  <c r="AA6" i="56"/>
  <c r="Z6" i="56"/>
  <c r="Y6" i="56"/>
  <c r="X6" i="56"/>
  <c r="W6" i="56"/>
  <c r="V6" i="56"/>
  <c r="U6" i="56"/>
  <c r="T6" i="56"/>
  <c r="S6" i="56"/>
  <c r="R6" i="56"/>
  <c r="Q6" i="56"/>
  <c r="P6" i="56"/>
  <c r="O6" i="56"/>
  <c r="N6" i="56"/>
  <c r="M6" i="56"/>
  <c r="L6" i="56"/>
  <c r="K6" i="56"/>
  <c r="J6" i="56"/>
  <c r="I6" i="56"/>
  <c r="H6" i="56"/>
  <c r="G6" i="56"/>
  <c r="F6" i="56"/>
  <c r="E6" i="56"/>
  <c r="D6" i="56"/>
  <c r="AG5" i="56"/>
  <c r="AF5" i="56"/>
  <c r="AE5" i="56"/>
  <c r="AD5" i="56"/>
  <c r="AC5" i="56"/>
  <c r="AB5" i="56"/>
  <c r="AA5" i="56"/>
  <c r="Z5" i="56"/>
  <c r="Y5" i="56"/>
  <c r="X5" i="56"/>
  <c r="W5" i="56"/>
  <c r="V5" i="56"/>
  <c r="U5" i="56"/>
  <c r="T5" i="56"/>
  <c r="S5" i="56"/>
  <c r="R5" i="56"/>
  <c r="Q5" i="56"/>
  <c r="P5" i="56"/>
  <c r="O5" i="56"/>
  <c r="N5" i="56"/>
  <c r="M5" i="56"/>
  <c r="L5" i="56"/>
  <c r="K5" i="56"/>
  <c r="J5" i="56"/>
  <c r="I5" i="56"/>
  <c r="H5" i="56"/>
  <c r="G5" i="56"/>
  <c r="F5" i="56"/>
  <c r="E5" i="56"/>
  <c r="D5" i="56"/>
  <c r="AG4" i="56"/>
  <c r="AF4" i="56"/>
  <c r="AE4" i="56"/>
  <c r="AD4" i="56"/>
  <c r="AC4" i="56"/>
  <c r="AB4" i="56"/>
  <c r="AA4" i="56"/>
  <c r="Z4" i="56"/>
  <c r="Y4" i="56"/>
  <c r="X4" i="56"/>
  <c r="W4" i="56"/>
  <c r="V4" i="56"/>
  <c r="U4" i="56"/>
  <c r="T4" i="56"/>
  <c r="S4" i="56"/>
  <c r="R4" i="56"/>
  <c r="Q4" i="56"/>
  <c r="P4" i="56"/>
  <c r="O4" i="56"/>
  <c r="N4" i="56"/>
  <c r="M4" i="56"/>
  <c r="L4" i="56"/>
  <c r="K4" i="56"/>
  <c r="J4" i="56"/>
  <c r="I4" i="56"/>
  <c r="H4" i="56"/>
  <c r="G4" i="56"/>
  <c r="F4" i="56"/>
  <c r="E4" i="56"/>
  <c r="D4" i="56"/>
  <c r="AG3" i="56"/>
  <c r="AF3" i="56"/>
  <c r="AE3" i="56"/>
  <c r="AD3" i="56"/>
  <c r="AC3" i="56"/>
  <c r="AB3" i="56"/>
  <c r="AA3" i="56"/>
  <c r="Z3" i="56"/>
  <c r="Y3" i="56"/>
  <c r="X3" i="56"/>
  <c r="W3" i="56"/>
  <c r="V3" i="56"/>
  <c r="U3" i="56"/>
  <c r="T3" i="56"/>
  <c r="S3" i="56"/>
  <c r="R3" i="56"/>
  <c r="Q3" i="56"/>
  <c r="P3" i="56"/>
  <c r="O3" i="56"/>
  <c r="N3" i="56"/>
  <c r="M3" i="56"/>
  <c r="L3" i="56"/>
  <c r="K3" i="56"/>
  <c r="J3" i="56"/>
  <c r="I3" i="56"/>
  <c r="H3" i="56"/>
  <c r="G3" i="56"/>
  <c r="F3" i="56"/>
  <c r="E3" i="56"/>
  <c r="D3" i="56"/>
  <c r="AI1" i="56"/>
  <c r="A1" i="55"/>
  <c r="AH32" i="54"/>
  <c r="AH31" i="54"/>
  <c r="AH30" i="54"/>
  <c r="AH29" i="54"/>
  <c r="AH28" i="54"/>
  <c r="AH27" i="54"/>
  <c r="AH26" i="54"/>
  <c r="AH35" i="54"/>
  <c r="AH34" i="54"/>
  <c r="AH33" i="54"/>
  <c r="AH25" i="54"/>
  <c r="AH37" i="54"/>
  <c r="AH36" i="54"/>
  <c r="AH19" i="54"/>
  <c r="AH18" i="54"/>
  <c r="AH17" i="54"/>
  <c r="AH40" i="54"/>
  <c r="AH39" i="54"/>
  <c r="AH38" i="54"/>
  <c r="AH24" i="54"/>
  <c r="AH23" i="54"/>
  <c r="AH22" i="54"/>
  <c r="AH21" i="54"/>
  <c r="AH20" i="54"/>
  <c r="AH16" i="54"/>
  <c r="AH15" i="54"/>
  <c r="AH14" i="54"/>
  <c r="AH13" i="54"/>
  <c r="AH12" i="54"/>
  <c r="AH11" i="54"/>
  <c r="AH10" i="54"/>
  <c r="AH9" i="54"/>
  <c r="AG7" i="54"/>
  <c r="AF7" i="54"/>
  <c r="AE7" i="54"/>
  <c r="AD7" i="54"/>
  <c r="AC7" i="54"/>
  <c r="AB7" i="54"/>
  <c r="AA7" i="54"/>
  <c r="Z7" i="54"/>
  <c r="Y7" i="54"/>
  <c r="X7" i="54"/>
  <c r="W7" i="54"/>
  <c r="V7" i="54"/>
  <c r="U7" i="54"/>
  <c r="T7" i="54"/>
  <c r="S7" i="54"/>
  <c r="R7" i="54"/>
  <c r="Q7" i="54"/>
  <c r="P7" i="54"/>
  <c r="O7" i="54"/>
  <c r="N7" i="54"/>
  <c r="M7" i="54"/>
  <c r="L7" i="54"/>
  <c r="K7" i="54"/>
  <c r="J7" i="54"/>
  <c r="I7" i="54"/>
  <c r="H7" i="54"/>
  <c r="G7" i="54"/>
  <c r="F7" i="54"/>
  <c r="E7" i="54"/>
  <c r="D7" i="54"/>
  <c r="AG5" i="54"/>
  <c r="AF5" i="54"/>
  <c r="AE5" i="54"/>
  <c r="AD5" i="54"/>
  <c r="AC5" i="54"/>
  <c r="AB5" i="54"/>
  <c r="AA5" i="54"/>
  <c r="Z5" i="54"/>
  <c r="Y5" i="54"/>
  <c r="X5" i="54"/>
  <c r="W5" i="54"/>
  <c r="V5" i="54"/>
  <c r="U5" i="54"/>
  <c r="T5" i="54"/>
  <c r="S5" i="54"/>
  <c r="R5" i="54"/>
  <c r="Q5" i="54"/>
  <c r="P5" i="54"/>
  <c r="O5" i="54"/>
  <c r="N5" i="54"/>
  <c r="M5" i="54"/>
  <c r="L5" i="54"/>
  <c r="K5" i="54"/>
  <c r="J5" i="54"/>
  <c r="I5" i="54"/>
  <c r="H5" i="54"/>
  <c r="G5" i="54"/>
  <c r="F5" i="54"/>
  <c r="E5" i="54"/>
  <c r="D5" i="54"/>
  <c r="AG4" i="54"/>
  <c r="AF4" i="54"/>
  <c r="AE4" i="54"/>
  <c r="AD4" i="54"/>
  <c r="AC4" i="54"/>
  <c r="AB4" i="54"/>
  <c r="AA4" i="54"/>
  <c r="Z4" i="54"/>
  <c r="Y4" i="54"/>
  <c r="X4" i="54"/>
  <c r="W4" i="54"/>
  <c r="V4" i="54"/>
  <c r="U4" i="54"/>
  <c r="T4" i="54"/>
  <c r="S4" i="54"/>
  <c r="R4" i="54"/>
  <c r="Q4" i="54"/>
  <c r="P4" i="54"/>
  <c r="O4" i="54"/>
  <c r="N4" i="54"/>
  <c r="M4" i="54"/>
  <c r="L4" i="54"/>
  <c r="K4" i="54"/>
  <c r="J4" i="54"/>
  <c r="I4" i="54"/>
  <c r="H4" i="54"/>
  <c r="G4" i="54"/>
  <c r="F4" i="54"/>
  <c r="E4" i="54"/>
  <c r="D4" i="54"/>
  <c r="AG3" i="54"/>
  <c r="AF3" i="54"/>
  <c r="AE3" i="54"/>
  <c r="AD3" i="54"/>
  <c r="AC3" i="54"/>
  <c r="AB3" i="54"/>
  <c r="AA3" i="54"/>
  <c r="Z3" i="54"/>
  <c r="Y3" i="54"/>
  <c r="X3" i="54"/>
  <c r="W3" i="54"/>
  <c r="V3" i="54"/>
  <c r="U3" i="54"/>
  <c r="T3" i="54"/>
  <c r="S3" i="54"/>
  <c r="R3" i="54"/>
  <c r="Q3" i="54"/>
  <c r="P3" i="54"/>
  <c r="O3" i="54"/>
  <c r="N3" i="54"/>
  <c r="M3" i="54"/>
  <c r="L3" i="54"/>
  <c r="K3" i="54"/>
  <c r="J3" i="54"/>
  <c r="I3" i="54"/>
  <c r="H3" i="54"/>
  <c r="G3" i="54"/>
  <c r="F3" i="54"/>
  <c r="E3" i="54"/>
  <c r="D3" i="54"/>
  <c r="AI1" i="54"/>
  <c r="A1" i="53"/>
  <c r="AQ7" i="9"/>
  <c r="AR7" i="9"/>
  <c r="AS7" i="9"/>
  <c r="AT7" i="9"/>
  <c r="AU7" i="9"/>
  <c r="AV7" i="9"/>
  <c r="AW7" i="9"/>
  <c r="AX7" i="9"/>
  <c r="AY7" i="9"/>
  <c r="AZ7" i="9"/>
  <c r="BA7" i="9"/>
  <c r="BB7" i="9"/>
  <c r="BC7" i="9"/>
  <c r="BD7" i="9"/>
  <c r="BE7" i="9"/>
  <c r="BF7" i="9"/>
  <c r="BG7" i="9"/>
  <c r="BH7" i="9"/>
  <c r="BI7" i="9"/>
  <c r="BJ7" i="9"/>
  <c r="BK7" i="9"/>
  <c r="BL7" i="9"/>
  <c r="BM7" i="9"/>
  <c r="BN7" i="9"/>
  <c r="BO7" i="9"/>
  <c r="AQ8" i="9"/>
  <c r="AR8" i="9"/>
  <c r="AS8" i="9"/>
  <c r="AT8" i="9"/>
  <c r="AU8" i="9"/>
  <c r="AV8" i="9"/>
  <c r="AW8" i="9"/>
  <c r="AX8" i="9"/>
  <c r="AY8" i="9"/>
  <c r="AZ8" i="9"/>
  <c r="BA8" i="9"/>
  <c r="BB8" i="9"/>
  <c r="BC8" i="9"/>
  <c r="BD8" i="9"/>
  <c r="BE8" i="9"/>
  <c r="BF8" i="9"/>
  <c r="BG8" i="9"/>
  <c r="BH8" i="9"/>
  <c r="BI8" i="9"/>
  <c r="BJ8" i="9"/>
  <c r="BK8" i="9"/>
  <c r="BL8" i="9"/>
  <c r="BM8" i="9"/>
  <c r="BN8" i="9"/>
  <c r="BO8" i="9"/>
  <c r="AQ9" i="9"/>
  <c r="AR9" i="9"/>
  <c r="AS9" i="9"/>
  <c r="AT9" i="9"/>
  <c r="AU9" i="9"/>
  <c r="L9" i="9" s="1"/>
  <c r="AV9" i="9"/>
  <c r="AW9" i="9"/>
  <c r="AX9" i="9"/>
  <c r="AY9" i="9"/>
  <c r="AZ9" i="9"/>
  <c r="BA9" i="9"/>
  <c r="BB9" i="9"/>
  <c r="BC9" i="9"/>
  <c r="BD9" i="9"/>
  <c r="BE9" i="9"/>
  <c r="BF9" i="9"/>
  <c r="BG9" i="9"/>
  <c r="BH9" i="9"/>
  <c r="BI9" i="9"/>
  <c r="BJ9" i="9"/>
  <c r="BK9" i="9"/>
  <c r="BL9" i="9"/>
  <c r="BM9" i="9"/>
  <c r="BN9" i="9"/>
  <c r="BO9" i="9"/>
  <c r="AQ10" i="9"/>
  <c r="AR10" i="9"/>
  <c r="AS10" i="9"/>
  <c r="AT10" i="9"/>
  <c r="AU10" i="9"/>
  <c r="AV10" i="9"/>
  <c r="AW10" i="9"/>
  <c r="AX10" i="9"/>
  <c r="AY10" i="9"/>
  <c r="AZ10" i="9"/>
  <c r="BA10" i="9"/>
  <c r="BB10" i="9"/>
  <c r="BC10" i="9"/>
  <c r="BD10" i="9"/>
  <c r="BE10" i="9"/>
  <c r="BF10" i="9"/>
  <c r="BG10" i="9"/>
  <c r="BH10" i="9"/>
  <c r="BI10" i="9"/>
  <c r="BJ10" i="9"/>
  <c r="BK10" i="9"/>
  <c r="BL10" i="9"/>
  <c r="BM10" i="9"/>
  <c r="BN10" i="9"/>
  <c r="BO10" i="9"/>
  <c r="AQ11" i="9"/>
  <c r="AR11" i="9"/>
  <c r="AS11" i="9"/>
  <c r="AT11" i="9"/>
  <c r="AU11" i="9"/>
  <c r="AV11" i="9"/>
  <c r="AW11" i="9"/>
  <c r="AX11" i="9"/>
  <c r="AY11" i="9"/>
  <c r="AZ11" i="9"/>
  <c r="BA11" i="9"/>
  <c r="BB11" i="9"/>
  <c r="BC11" i="9"/>
  <c r="BD11" i="9"/>
  <c r="BE11" i="9"/>
  <c r="BF11" i="9"/>
  <c r="BG11" i="9"/>
  <c r="BH11" i="9"/>
  <c r="BI11" i="9"/>
  <c r="BJ11" i="9"/>
  <c r="BK11" i="9"/>
  <c r="BL11" i="9"/>
  <c r="BM11" i="9"/>
  <c r="BN11" i="9"/>
  <c r="BO11" i="9"/>
  <c r="AQ12" i="9"/>
  <c r="AR12" i="9"/>
  <c r="AS12" i="9"/>
  <c r="AT12" i="9"/>
  <c r="AU12" i="9"/>
  <c r="AV12" i="9"/>
  <c r="AX12" i="9"/>
  <c r="AY12" i="9"/>
  <c r="AZ12" i="9"/>
  <c r="BA12" i="9"/>
  <c r="BB12" i="9"/>
  <c r="BC12" i="9"/>
  <c r="BD12" i="9"/>
  <c r="BE12" i="9"/>
  <c r="BF12" i="9"/>
  <c r="BG12" i="9"/>
  <c r="BH12" i="9"/>
  <c r="BI12" i="9"/>
  <c r="BJ12" i="9"/>
  <c r="BK12" i="9"/>
  <c r="BL12" i="9"/>
  <c r="BM12" i="9"/>
  <c r="BN12" i="9"/>
  <c r="BO12" i="9"/>
  <c r="AQ13" i="9"/>
  <c r="AR13" i="9"/>
  <c r="AS13" i="9"/>
  <c r="AT13" i="9"/>
  <c r="AU13" i="9"/>
  <c r="AV13" i="9"/>
  <c r="AW13" i="9"/>
  <c r="AX13" i="9"/>
  <c r="AY13" i="9"/>
  <c r="AZ13" i="9"/>
  <c r="BA13" i="9"/>
  <c r="BB13" i="9"/>
  <c r="BC13" i="9"/>
  <c r="BD13" i="9"/>
  <c r="BE13" i="9"/>
  <c r="BF13" i="9"/>
  <c r="BG13" i="9"/>
  <c r="BH13" i="9"/>
  <c r="BI13" i="9"/>
  <c r="BJ13" i="9"/>
  <c r="BK13" i="9"/>
  <c r="BL13" i="9"/>
  <c r="BM13" i="9"/>
  <c r="BN13" i="9"/>
  <c r="BO13" i="9"/>
  <c r="AQ14" i="9"/>
  <c r="AR14" i="9"/>
  <c r="AS14" i="9"/>
  <c r="AT14" i="9"/>
  <c r="AU14" i="9"/>
  <c r="AV14" i="9"/>
  <c r="AW14" i="9"/>
  <c r="AX14" i="9"/>
  <c r="AY14" i="9"/>
  <c r="AZ14" i="9"/>
  <c r="BA14" i="9"/>
  <c r="BB14" i="9"/>
  <c r="BC14" i="9"/>
  <c r="BD14" i="9"/>
  <c r="BE14" i="9"/>
  <c r="BF14" i="9"/>
  <c r="BG14" i="9"/>
  <c r="BH14" i="9"/>
  <c r="BI14" i="9"/>
  <c r="BJ14" i="9"/>
  <c r="BK14" i="9"/>
  <c r="BL14" i="9"/>
  <c r="BM14" i="9"/>
  <c r="BN14" i="9"/>
  <c r="BO14" i="9"/>
  <c r="AQ15" i="9"/>
  <c r="AR15" i="9"/>
  <c r="AS15" i="9"/>
  <c r="AT15" i="9"/>
  <c r="AU15" i="9"/>
  <c r="AV15" i="9"/>
  <c r="AW15" i="9"/>
  <c r="AX15" i="9"/>
  <c r="AY15" i="9"/>
  <c r="AZ15" i="9"/>
  <c r="BA15" i="9"/>
  <c r="BB15" i="9"/>
  <c r="BC15" i="9"/>
  <c r="BD15" i="9"/>
  <c r="BE15" i="9"/>
  <c r="BF15" i="9"/>
  <c r="BG15" i="9"/>
  <c r="BH15" i="9"/>
  <c r="BI15" i="9"/>
  <c r="BJ15" i="9"/>
  <c r="BK15" i="9"/>
  <c r="BL15" i="9"/>
  <c r="BM15" i="9"/>
  <c r="BN15" i="9"/>
  <c r="BO15" i="9"/>
  <c r="AQ16" i="9"/>
  <c r="AR16" i="9"/>
  <c r="AS16" i="9"/>
  <c r="AT16" i="9"/>
  <c r="AU16" i="9"/>
  <c r="AV16" i="9"/>
  <c r="AW16" i="9"/>
  <c r="AX16" i="9"/>
  <c r="AY16" i="9"/>
  <c r="AZ16" i="9"/>
  <c r="BA16" i="9"/>
  <c r="BB16" i="9"/>
  <c r="BC16" i="9"/>
  <c r="BD16" i="9"/>
  <c r="BE16" i="9"/>
  <c r="BF16" i="9"/>
  <c r="BG16" i="9"/>
  <c r="BH16" i="9"/>
  <c r="BI16" i="9"/>
  <c r="BJ16" i="9"/>
  <c r="BK16" i="9"/>
  <c r="BL16" i="9"/>
  <c r="BM16" i="9"/>
  <c r="BN16" i="9"/>
  <c r="BO16" i="9"/>
  <c r="AQ17" i="9"/>
  <c r="AR17" i="9"/>
  <c r="AS17" i="9"/>
  <c r="AT17" i="9"/>
  <c r="AU17" i="9"/>
  <c r="AV17" i="9"/>
  <c r="L17" i="9" s="1"/>
  <c r="AW17" i="9"/>
  <c r="AX17" i="9"/>
  <c r="AY17" i="9"/>
  <c r="AZ17" i="9"/>
  <c r="BA17" i="9"/>
  <c r="BB17" i="9"/>
  <c r="BC17" i="9"/>
  <c r="BD17" i="9"/>
  <c r="BE17" i="9"/>
  <c r="BF17" i="9"/>
  <c r="BG17" i="9"/>
  <c r="BH17" i="9"/>
  <c r="BI17" i="9"/>
  <c r="BJ17" i="9"/>
  <c r="BK17" i="9"/>
  <c r="BL17" i="9"/>
  <c r="BM17" i="9"/>
  <c r="BN17" i="9"/>
  <c r="BO17" i="9"/>
  <c r="AQ18" i="9"/>
  <c r="AR18" i="9"/>
  <c r="AS18" i="9"/>
  <c r="AT18" i="9"/>
  <c r="AU18" i="9"/>
  <c r="AV18" i="9"/>
  <c r="AW18" i="9"/>
  <c r="AX18" i="9"/>
  <c r="AY18" i="9"/>
  <c r="AZ18" i="9"/>
  <c r="BA18" i="9"/>
  <c r="BB18" i="9"/>
  <c r="BC18" i="9"/>
  <c r="BD18" i="9"/>
  <c r="BE18" i="9"/>
  <c r="BF18" i="9"/>
  <c r="BG18" i="9"/>
  <c r="BH18" i="9"/>
  <c r="BI18" i="9"/>
  <c r="BJ18" i="9"/>
  <c r="BK18" i="9"/>
  <c r="BL18" i="9"/>
  <c r="BM18" i="9"/>
  <c r="BN18" i="9"/>
  <c r="BO18" i="9"/>
  <c r="AQ19" i="9"/>
  <c r="AR19" i="9"/>
  <c r="AS19" i="9"/>
  <c r="AT19" i="9"/>
  <c r="AU19" i="9"/>
  <c r="AV19" i="9"/>
  <c r="AW19" i="9"/>
  <c r="AX19" i="9"/>
  <c r="AY19" i="9"/>
  <c r="AZ19" i="9"/>
  <c r="BA19" i="9"/>
  <c r="BB19" i="9"/>
  <c r="BC19" i="9"/>
  <c r="BD19" i="9"/>
  <c r="BE19" i="9"/>
  <c r="BF19" i="9"/>
  <c r="BG19" i="9"/>
  <c r="BH19" i="9"/>
  <c r="BI19" i="9"/>
  <c r="BJ19" i="9"/>
  <c r="BK19" i="9"/>
  <c r="BL19" i="9"/>
  <c r="BM19" i="9"/>
  <c r="BN19" i="9"/>
  <c r="BO19" i="9"/>
  <c r="AQ20" i="9"/>
  <c r="AR20" i="9"/>
  <c r="AS20" i="9"/>
  <c r="AT20" i="9"/>
  <c r="AU20" i="9"/>
  <c r="AV20" i="9"/>
  <c r="AW20" i="9"/>
  <c r="AX20" i="9"/>
  <c r="AY20" i="9"/>
  <c r="AZ20" i="9"/>
  <c r="BA20" i="9"/>
  <c r="BB20" i="9"/>
  <c r="BC20" i="9"/>
  <c r="BD20" i="9"/>
  <c r="BE20" i="9"/>
  <c r="BF20" i="9"/>
  <c r="BG20" i="9"/>
  <c r="BH20" i="9"/>
  <c r="BI20" i="9"/>
  <c r="BJ20" i="9"/>
  <c r="BK20" i="9"/>
  <c r="BL20" i="9"/>
  <c r="BM20" i="9"/>
  <c r="BN20" i="9"/>
  <c r="BO20" i="9"/>
  <c r="AQ21" i="9"/>
  <c r="AR21" i="9"/>
  <c r="AS21" i="9"/>
  <c r="AT21" i="9"/>
  <c r="AU21" i="9"/>
  <c r="AV21" i="9"/>
  <c r="AW21" i="9"/>
  <c r="AX21" i="9"/>
  <c r="AY21" i="9"/>
  <c r="AZ21" i="9"/>
  <c r="BA21" i="9"/>
  <c r="BB21" i="9"/>
  <c r="BC21" i="9"/>
  <c r="BD21" i="9"/>
  <c r="BE21" i="9"/>
  <c r="BF21" i="9"/>
  <c r="BG21" i="9"/>
  <c r="BH21" i="9"/>
  <c r="BI21" i="9"/>
  <c r="BJ21" i="9"/>
  <c r="BK21" i="9"/>
  <c r="BL21" i="9"/>
  <c r="BM21" i="9"/>
  <c r="BN21" i="9"/>
  <c r="BO21" i="9"/>
  <c r="AQ22" i="9"/>
  <c r="AR22" i="9"/>
  <c r="AS22" i="9"/>
  <c r="AT22" i="9"/>
  <c r="AU22" i="9"/>
  <c r="AV22" i="9"/>
  <c r="AW22" i="9"/>
  <c r="AX22" i="9"/>
  <c r="AY22" i="9"/>
  <c r="AZ22" i="9"/>
  <c r="BA22" i="9"/>
  <c r="BB22" i="9"/>
  <c r="BC22" i="9"/>
  <c r="BD22" i="9"/>
  <c r="BE22" i="9"/>
  <c r="BF22" i="9"/>
  <c r="BG22" i="9"/>
  <c r="BH22" i="9"/>
  <c r="BI22" i="9"/>
  <c r="BJ22" i="9"/>
  <c r="BK22" i="9"/>
  <c r="BL22" i="9"/>
  <c r="BM22" i="9"/>
  <c r="BN22" i="9"/>
  <c r="BO22" i="9"/>
  <c r="AQ23" i="9"/>
  <c r="AR23" i="9"/>
  <c r="AS23" i="9"/>
  <c r="AT23" i="9"/>
  <c r="AU23" i="9"/>
  <c r="AV23" i="9"/>
  <c r="AW23" i="9"/>
  <c r="AX23" i="9"/>
  <c r="AY23" i="9"/>
  <c r="AZ23" i="9"/>
  <c r="BA23" i="9"/>
  <c r="BB23" i="9"/>
  <c r="BC23" i="9"/>
  <c r="BD23" i="9"/>
  <c r="BE23" i="9"/>
  <c r="BF23" i="9"/>
  <c r="BG23" i="9"/>
  <c r="BH23" i="9"/>
  <c r="BI23" i="9"/>
  <c r="BJ23" i="9"/>
  <c r="BK23" i="9"/>
  <c r="BL23" i="9"/>
  <c r="BM23" i="9"/>
  <c r="BN23" i="9"/>
  <c r="BO23" i="9"/>
  <c r="AQ24" i="9"/>
  <c r="AR24" i="9"/>
  <c r="AS24" i="9"/>
  <c r="AT24" i="9"/>
  <c r="AU24" i="9"/>
  <c r="AV24" i="9"/>
  <c r="AW24" i="9"/>
  <c r="AX24" i="9"/>
  <c r="AY24" i="9"/>
  <c r="AZ24" i="9"/>
  <c r="BA24" i="9"/>
  <c r="BB24" i="9"/>
  <c r="BC24" i="9"/>
  <c r="BD24" i="9"/>
  <c r="BE24" i="9"/>
  <c r="BF24" i="9"/>
  <c r="BG24" i="9"/>
  <c r="BH24" i="9"/>
  <c r="BI24" i="9"/>
  <c r="BJ24" i="9"/>
  <c r="BK24" i="9"/>
  <c r="BL24" i="9"/>
  <c r="BM24" i="9"/>
  <c r="BN24" i="9"/>
  <c r="BO24" i="9"/>
  <c r="AQ25" i="9"/>
  <c r="AR25" i="9"/>
  <c r="AS25" i="9"/>
  <c r="AT25" i="9"/>
  <c r="AU25" i="9"/>
  <c r="AV25" i="9"/>
  <c r="L25" i="9" s="1"/>
  <c r="AW25" i="9"/>
  <c r="AX25" i="9"/>
  <c r="AY25" i="9"/>
  <c r="AZ25" i="9"/>
  <c r="BA25" i="9"/>
  <c r="BB25" i="9"/>
  <c r="BC25" i="9"/>
  <c r="BD25" i="9"/>
  <c r="BE25" i="9"/>
  <c r="BF25" i="9"/>
  <c r="BG25" i="9"/>
  <c r="BH25" i="9"/>
  <c r="BI25" i="9"/>
  <c r="BJ25" i="9"/>
  <c r="BK25" i="9"/>
  <c r="BL25" i="9"/>
  <c r="BM25" i="9"/>
  <c r="BN25" i="9"/>
  <c r="BO25" i="9"/>
  <c r="AQ26" i="9"/>
  <c r="AR26" i="9"/>
  <c r="AS26" i="9"/>
  <c r="AT26" i="9"/>
  <c r="AU26" i="9"/>
  <c r="AV26" i="9"/>
  <c r="AW26" i="9"/>
  <c r="AX26" i="9"/>
  <c r="AY26" i="9"/>
  <c r="AZ26" i="9"/>
  <c r="BA26" i="9"/>
  <c r="BB26" i="9"/>
  <c r="BC26" i="9"/>
  <c r="BD26" i="9"/>
  <c r="BE26" i="9"/>
  <c r="BF26" i="9"/>
  <c r="BG26" i="9"/>
  <c r="BH26" i="9"/>
  <c r="BI26" i="9"/>
  <c r="BJ26" i="9"/>
  <c r="BK26" i="9"/>
  <c r="BL26" i="9"/>
  <c r="BM26" i="9"/>
  <c r="BN26" i="9"/>
  <c r="BO26" i="9"/>
  <c r="AQ27" i="9"/>
  <c r="AR27" i="9"/>
  <c r="AS27" i="9"/>
  <c r="AT27" i="9"/>
  <c r="AU27" i="9"/>
  <c r="AV27" i="9"/>
  <c r="AW27" i="9"/>
  <c r="AX27" i="9"/>
  <c r="AY27" i="9"/>
  <c r="AZ27" i="9"/>
  <c r="BA27" i="9"/>
  <c r="BB27" i="9"/>
  <c r="BC27" i="9"/>
  <c r="BD27" i="9"/>
  <c r="BE27" i="9"/>
  <c r="BF27" i="9"/>
  <c r="BG27" i="9"/>
  <c r="BH27" i="9"/>
  <c r="BI27" i="9"/>
  <c r="BJ27" i="9"/>
  <c r="BK27" i="9"/>
  <c r="BL27" i="9"/>
  <c r="BM27" i="9"/>
  <c r="BN27" i="9"/>
  <c r="BO27" i="9"/>
  <c r="AQ28" i="9"/>
  <c r="AR28" i="9"/>
  <c r="AS28" i="9"/>
  <c r="AT28" i="9"/>
  <c r="AU28" i="9"/>
  <c r="AV28" i="9"/>
  <c r="AW28" i="9"/>
  <c r="AX28" i="9"/>
  <c r="AY28" i="9"/>
  <c r="AZ28" i="9"/>
  <c r="BA28" i="9"/>
  <c r="BB28" i="9"/>
  <c r="BC28" i="9"/>
  <c r="BD28" i="9"/>
  <c r="BE28" i="9"/>
  <c r="BF28" i="9"/>
  <c r="BG28" i="9"/>
  <c r="BH28" i="9"/>
  <c r="BI28" i="9"/>
  <c r="BJ28" i="9"/>
  <c r="BK28" i="9"/>
  <c r="BL28" i="9"/>
  <c r="BM28" i="9"/>
  <c r="BN28" i="9"/>
  <c r="BO28" i="9"/>
  <c r="AQ29" i="9"/>
  <c r="AR29" i="9"/>
  <c r="AS29" i="9"/>
  <c r="AT29" i="9"/>
  <c r="AU29" i="9"/>
  <c r="AV29" i="9"/>
  <c r="AX29" i="9"/>
  <c r="AY29" i="9"/>
  <c r="AZ29" i="9"/>
  <c r="BA29" i="9"/>
  <c r="BB29" i="9"/>
  <c r="BC29" i="9"/>
  <c r="BD29" i="9"/>
  <c r="BE29" i="9"/>
  <c r="BF29" i="9"/>
  <c r="BG29" i="9"/>
  <c r="BH29" i="9"/>
  <c r="BI29" i="9"/>
  <c r="BJ29" i="9"/>
  <c r="BK29" i="9"/>
  <c r="BL29" i="9"/>
  <c r="BM29" i="9"/>
  <c r="BN29" i="9"/>
  <c r="BO29" i="9"/>
  <c r="AQ30" i="9"/>
  <c r="AR30" i="9"/>
  <c r="AS30" i="9"/>
  <c r="AT30" i="9"/>
  <c r="AU30" i="9"/>
  <c r="AV30" i="9"/>
  <c r="AW30" i="9"/>
  <c r="AX30" i="9"/>
  <c r="AY30" i="9"/>
  <c r="AZ30" i="9"/>
  <c r="BA30" i="9"/>
  <c r="BB30" i="9"/>
  <c r="BC30" i="9"/>
  <c r="BD30" i="9"/>
  <c r="BE30" i="9"/>
  <c r="BF30" i="9"/>
  <c r="BG30" i="9"/>
  <c r="BH30" i="9"/>
  <c r="BI30" i="9"/>
  <c r="BJ30" i="9"/>
  <c r="BK30" i="9"/>
  <c r="BL30" i="9"/>
  <c r="BM30" i="9"/>
  <c r="BN30" i="9"/>
  <c r="BO30" i="9"/>
  <c r="AQ31" i="9"/>
  <c r="AR31" i="9"/>
  <c r="AS31" i="9"/>
  <c r="AT31" i="9"/>
  <c r="AU31" i="9"/>
  <c r="AV31" i="9"/>
  <c r="AW31" i="9"/>
  <c r="AX31" i="9"/>
  <c r="AY31" i="9"/>
  <c r="AZ31" i="9"/>
  <c r="BA31" i="9"/>
  <c r="BB31" i="9"/>
  <c r="BC31" i="9"/>
  <c r="BD31" i="9"/>
  <c r="BE31" i="9"/>
  <c r="BF31" i="9"/>
  <c r="BG31" i="9"/>
  <c r="BH31" i="9"/>
  <c r="BI31" i="9"/>
  <c r="BJ31" i="9"/>
  <c r="BK31" i="9"/>
  <c r="BL31" i="9"/>
  <c r="BM31" i="9"/>
  <c r="BN31" i="9"/>
  <c r="BO31" i="9"/>
  <c r="AQ32" i="9"/>
  <c r="AR32" i="9"/>
  <c r="AS32" i="9"/>
  <c r="AT32" i="9"/>
  <c r="AU32" i="9"/>
  <c r="AV32" i="9"/>
  <c r="AW32" i="9"/>
  <c r="AX32" i="9"/>
  <c r="AY32" i="9"/>
  <c r="AZ32" i="9"/>
  <c r="BA32" i="9"/>
  <c r="BB32" i="9"/>
  <c r="BC32" i="9"/>
  <c r="BD32" i="9"/>
  <c r="BE32" i="9"/>
  <c r="BF32" i="9"/>
  <c r="BG32" i="9"/>
  <c r="BH32" i="9"/>
  <c r="BI32" i="9"/>
  <c r="BJ32" i="9"/>
  <c r="BK32" i="9"/>
  <c r="BL32" i="9"/>
  <c r="BM32" i="9"/>
  <c r="BN32" i="9"/>
  <c r="BO32" i="9"/>
  <c r="AQ33" i="9"/>
  <c r="AR33" i="9"/>
  <c r="AS33" i="9"/>
  <c r="AT33" i="9"/>
  <c r="AU33" i="9"/>
  <c r="AV33" i="9"/>
  <c r="AW33" i="9"/>
  <c r="L33" i="9" s="1"/>
  <c r="AX33" i="9"/>
  <c r="AY33" i="9"/>
  <c r="AZ33" i="9"/>
  <c r="BA33" i="9"/>
  <c r="BB33" i="9"/>
  <c r="BC33" i="9"/>
  <c r="BD33" i="9"/>
  <c r="BE33" i="9"/>
  <c r="BF33" i="9"/>
  <c r="BG33" i="9"/>
  <c r="BH33" i="9"/>
  <c r="BI33" i="9"/>
  <c r="BJ33" i="9"/>
  <c r="BK33" i="9"/>
  <c r="BL33" i="9"/>
  <c r="BM33" i="9"/>
  <c r="BN33" i="9"/>
  <c r="BO33" i="9"/>
  <c r="AQ34" i="9"/>
  <c r="AR34" i="9"/>
  <c r="AS34" i="9"/>
  <c r="AT34" i="9"/>
  <c r="AU34" i="9"/>
  <c r="AV34" i="9"/>
  <c r="AW34" i="9"/>
  <c r="AX34" i="9"/>
  <c r="AY34" i="9"/>
  <c r="AZ34" i="9"/>
  <c r="BA34" i="9"/>
  <c r="BB34" i="9"/>
  <c r="BC34" i="9"/>
  <c r="BD34" i="9"/>
  <c r="BE34" i="9"/>
  <c r="BF34" i="9"/>
  <c r="BG34" i="9"/>
  <c r="BH34" i="9"/>
  <c r="BI34" i="9"/>
  <c r="BJ34" i="9"/>
  <c r="BK34" i="9"/>
  <c r="BL34" i="9"/>
  <c r="BM34" i="9"/>
  <c r="BN34" i="9"/>
  <c r="BO34" i="9"/>
  <c r="AQ35" i="9"/>
  <c r="AR35" i="9"/>
  <c r="AS35" i="9"/>
  <c r="AT35" i="9"/>
  <c r="AU35" i="9"/>
  <c r="AV35" i="9"/>
  <c r="AW35" i="9"/>
  <c r="AX35" i="9"/>
  <c r="AY35" i="9"/>
  <c r="AZ35" i="9"/>
  <c r="BA35" i="9"/>
  <c r="BB35" i="9"/>
  <c r="BC35" i="9"/>
  <c r="BD35" i="9"/>
  <c r="BE35" i="9"/>
  <c r="BF35" i="9"/>
  <c r="BG35" i="9"/>
  <c r="BH35" i="9"/>
  <c r="BI35" i="9"/>
  <c r="BJ35" i="9"/>
  <c r="BK35" i="9"/>
  <c r="BL35" i="9"/>
  <c r="BM35" i="9"/>
  <c r="BN35" i="9"/>
  <c r="BO35" i="9"/>
  <c r="AL8" i="9"/>
  <c r="AM8" i="9"/>
  <c r="AN8" i="9"/>
  <c r="L8" i="9" s="1"/>
  <c r="AO8" i="9"/>
  <c r="AP8" i="9"/>
  <c r="AL9" i="9"/>
  <c r="AM9" i="9"/>
  <c r="AN9" i="9"/>
  <c r="AO9" i="9"/>
  <c r="AP9" i="9"/>
  <c r="AL10" i="9"/>
  <c r="L10" i="9" s="1"/>
  <c r="AM10" i="9"/>
  <c r="AN10" i="9"/>
  <c r="AO10" i="9"/>
  <c r="AP10" i="9"/>
  <c r="AL11" i="9"/>
  <c r="L11" i="9" s="1"/>
  <c r="AM11" i="9"/>
  <c r="AN11" i="9"/>
  <c r="AO11" i="9"/>
  <c r="AP11" i="9"/>
  <c r="AL12" i="9"/>
  <c r="L12" i="9" s="1"/>
  <c r="AM12" i="9"/>
  <c r="AN12" i="9"/>
  <c r="AO12" i="9"/>
  <c r="AP12" i="9"/>
  <c r="AL13" i="9"/>
  <c r="L13" i="9" s="1"/>
  <c r="AM13" i="9"/>
  <c r="AN13" i="9"/>
  <c r="AO13" i="9"/>
  <c r="AP13" i="9"/>
  <c r="AL14" i="9"/>
  <c r="L14" i="9" s="1"/>
  <c r="AM14" i="9"/>
  <c r="AN14" i="9"/>
  <c r="AO14" i="9"/>
  <c r="AP14" i="9"/>
  <c r="AL15" i="9"/>
  <c r="L15" i="9" s="1"/>
  <c r="AM15" i="9"/>
  <c r="AN15" i="9"/>
  <c r="AO15" i="9"/>
  <c r="AP15" i="9"/>
  <c r="AL16" i="9"/>
  <c r="AM16" i="9"/>
  <c r="AN16" i="9"/>
  <c r="L16" i="9" s="1"/>
  <c r="AO16" i="9"/>
  <c r="AP16" i="9"/>
  <c r="AL17" i="9"/>
  <c r="AM17" i="9"/>
  <c r="AN17" i="9"/>
  <c r="AO17" i="9"/>
  <c r="AP17" i="9"/>
  <c r="AL18" i="9"/>
  <c r="L18" i="9" s="1"/>
  <c r="AM18" i="9"/>
  <c r="AN18" i="9"/>
  <c r="AO18" i="9"/>
  <c r="AP18" i="9"/>
  <c r="AL19" i="9"/>
  <c r="L19" i="9" s="1"/>
  <c r="AM19" i="9"/>
  <c r="AN19" i="9"/>
  <c r="AO19" i="9"/>
  <c r="AP19" i="9"/>
  <c r="AL20" i="9"/>
  <c r="L20" i="9" s="1"/>
  <c r="AM20" i="9"/>
  <c r="AN20" i="9"/>
  <c r="AO20" i="9"/>
  <c r="AP20" i="9"/>
  <c r="AL21" i="9"/>
  <c r="L21" i="9" s="1"/>
  <c r="AM21" i="9"/>
  <c r="AN21" i="9"/>
  <c r="AO21" i="9"/>
  <c r="AP21" i="9"/>
  <c r="AL22" i="9"/>
  <c r="L22" i="9" s="1"/>
  <c r="AM22" i="9"/>
  <c r="AN22" i="9"/>
  <c r="AO22" i="9"/>
  <c r="AP22" i="9"/>
  <c r="AL23" i="9"/>
  <c r="L23" i="9" s="1"/>
  <c r="AM23" i="9"/>
  <c r="AN23" i="9"/>
  <c r="AO23" i="9"/>
  <c r="AP23" i="9"/>
  <c r="AL24" i="9"/>
  <c r="AM24" i="9"/>
  <c r="AN24" i="9"/>
  <c r="L24" i="9" s="1"/>
  <c r="AO24" i="9"/>
  <c r="AP24" i="9"/>
  <c r="AL25" i="9"/>
  <c r="AM25" i="9"/>
  <c r="AN25" i="9"/>
  <c r="AO25" i="9"/>
  <c r="AP25" i="9"/>
  <c r="AL26" i="9"/>
  <c r="L26" i="9" s="1"/>
  <c r="AM26" i="9"/>
  <c r="AN26" i="9"/>
  <c r="AO26" i="9"/>
  <c r="AP26" i="9"/>
  <c r="AL27" i="9"/>
  <c r="L27" i="9" s="1"/>
  <c r="AM27" i="9"/>
  <c r="AN27" i="9"/>
  <c r="AO27" i="9"/>
  <c r="AP27" i="9"/>
  <c r="AL28" i="9"/>
  <c r="L28" i="9" s="1"/>
  <c r="AM28" i="9"/>
  <c r="AN28" i="9"/>
  <c r="AO28" i="9"/>
  <c r="AP28" i="9"/>
  <c r="AL29" i="9"/>
  <c r="L29" i="9" s="1"/>
  <c r="AM29" i="9"/>
  <c r="AN29" i="9"/>
  <c r="AO29" i="9"/>
  <c r="AP29" i="9"/>
  <c r="AL30" i="9"/>
  <c r="L30" i="9" s="1"/>
  <c r="AM30" i="9"/>
  <c r="AN30" i="9"/>
  <c r="AO30" i="9"/>
  <c r="AP30" i="9"/>
  <c r="AL31" i="9"/>
  <c r="L31" i="9" s="1"/>
  <c r="AM31" i="9"/>
  <c r="AN31" i="9"/>
  <c r="AO31" i="9"/>
  <c r="AP31" i="9"/>
  <c r="AL32" i="9"/>
  <c r="AM32" i="9"/>
  <c r="AN32" i="9"/>
  <c r="L32" i="9" s="1"/>
  <c r="AO32" i="9"/>
  <c r="AP32" i="9"/>
  <c r="AL33" i="9"/>
  <c r="AM33" i="9"/>
  <c r="AN33" i="9"/>
  <c r="AO33" i="9"/>
  <c r="AP33" i="9"/>
  <c r="AL34" i="9"/>
  <c r="L34" i="9" s="1"/>
  <c r="AM34" i="9"/>
  <c r="AN34" i="9"/>
  <c r="AO34" i="9"/>
  <c r="AP34" i="9"/>
  <c r="AL35" i="9"/>
  <c r="L35" i="9" s="1"/>
  <c r="AM35" i="9"/>
  <c r="AN35" i="9"/>
  <c r="AO35" i="9"/>
  <c r="AP35" i="9"/>
  <c r="AI1" i="52"/>
  <c r="AH23" i="52"/>
  <c r="AH5" i="52"/>
  <c r="AG3" i="52"/>
  <c r="AG2" i="52" s="1"/>
  <c r="AG4" i="52" s="1"/>
  <c r="AG24" i="52" s="1"/>
  <c r="AF3" i="52"/>
  <c r="AF2" i="52" s="1"/>
  <c r="AE3" i="52"/>
  <c r="AD3" i="52"/>
  <c r="AC3" i="52"/>
  <c r="AB3" i="52"/>
  <c r="AA3" i="52"/>
  <c r="AA2" i="52" s="1"/>
  <c r="Z3" i="52"/>
  <c r="Y3" i="52"/>
  <c r="X3" i="52"/>
  <c r="X2" i="52" s="1"/>
  <c r="W3" i="52"/>
  <c r="V3" i="52"/>
  <c r="U3" i="52"/>
  <c r="T3" i="52"/>
  <c r="S3" i="52"/>
  <c r="S2" i="52" s="1"/>
  <c r="R3" i="52"/>
  <c r="Q3" i="52"/>
  <c r="P3" i="52"/>
  <c r="P2" i="52" s="1"/>
  <c r="O3" i="52"/>
  <c r="M3" i="52"/>
  <c r="L3" i="52"/>
  <c r="K3" i="52"/>
  <c r="K2" i="52" s="1"/>
  <c r="J3" i="52"/>
  <c r="I3" i="52"/>
  <c r="H3" i="52"/>
  <c r="H2" i="52" s="1"/>
  <c r="G3" i="52"/>
  <c r="F3" i="52"/>
  <c r="E3" i="52"/>
  <c r="D3" i="52"/>
  <c r="A1" i="51"/>
  <c r="G1" i="51" s="1"/>
  <c r="N13" i="3"/>
  <c r="AE13" i="3"/>
  <c r="AD13" i="3" s="1"/>
  <c r="AC13" i="3" s="1"/>
  <c r="AB13" i="3" s="1"/>
  <c r="AA13" i="3" s="1"/>
  <c r="Z13" i="3" s="1"/>
  <c r="Y13" i="3" s="1"/>
  <c r="X13" i="3" s="1"/>
  <c r="W13" i="3" s="1"/>
  <c r="V13" i="3" s="1"/>
  <c r="U13" i="3" s="1"/>
  <c r="T13" i="3" s="1"/>
  <c r="S13" i="3" s="1"/>
  <c r="R13" i="3" s="1"/>
  <c r="Q13" i="3" s="1"/>
  <c r="P13" i="3" s="1"/>
  <c r="O13" i="3" s="1"/>
  <c r="Z19" i="9"/>
  <c r="C22" i="57"/>
  <c r="X2" i="63" l="1"/>
  <c r="W2" i="63"/>
  <c r="D2" i="63"/>
  <c r="M2" i="63"/>
  <c r="AH6" i="63"/>
  <c r="T2" i="63"/>
  <c r="J2" i="63"/>
  <c r="L2" i="63"/>
  <c r="AH4" i="63"/>
  <c r="AH3" i="63"/>
  <c r="F2" i="63"/>
  <c r="N2" i="63"/>
  <c r="V2" i="63"/>
  <c r="AD2" i="63"/>
  <c r="H2" i="63"/>
  <c r="P2" i="63"/>
  <c r="AF2" i="63"/>
  <c r="G2" i="63"/>
  <c r="O2" i="63"/>
  <c r="AE2" i="63"/>
  <c r="K2" i="63"/>
  <c r="S2" i="63"/>
  <c r="AA2" i="63"/>
  <c r="Z2" i="63"/>
  <c r="I2" i="63"/>
  <c r="Q2" i="63"/>
  <c r="AG2" i="63"/>
  <c r="AG7" i="63" s="1"/>
  <c r="AG74" i="63" s="1"/>
  <c r="AH5" i="63"/>
  <c r="J2" i="64"/>
  <c r="K2" i="64"/>
  <c r="S2" i="64"/>
  <c r="AA2" i="64"/>
  <c r="I2" i="64"/>
  <c r="Q2" i="64"/>
  <c r="Y2" i="64"/>
  <c r="AG2" i="64"/>
  <c r="AG16" i="64" s="1"/>
  <c r="M2" i="64"/>
  <c r="D2" i="64"/>
  <c r="L2" i="64"/>
  <c r="T2" i="64"/>
  <c r="AB2" i="64"/>
  <c r="H2" i="64"/>
  <c r="P2" i="64"/>
  <c r="X2" i="64"/>
  <c r="AF2" i="64"/>
  <c r="U2" i="64"/>
  <c r="AH3" i="64"/>
  <c r="O2" i="64"/>
  <c r="G2" i="64"/>
  <c r="W2" i="64"/>
  <c r="AE2" i="64"/>
  <c r="F2" i="64"/>
  <c r="N2" i="64"/>
  <c r="V2" i="64"/>
  <c r="AD2" i="64"/>
  <c r="E2" i="64"/>
  <c r="AE7" i="58"/>
  <c r="AD7" i="58" s="1"/>
  <c r="AD51" i="58" s="1"/>
  <c r="AG2" i="58"/>
  <c r="AG7" i="58" s="1"/>
  <c r="AG51" i="58" s="1"/>
  <c r="AH5" i="58"/>
  <c r="AH4" i="58"/>
  <c r="D2" i="58"/>
  <c r="AH3" i="58"/>
  <c r="AH6" i="58"/>
  <c r="D22" i="57"/>
  <c r="AF51" i="58"/>
  <c r="G1" i="57"/>
  <c r="F2" i="56"/>
  <c r="N2" i="56"/>
  <c r="V2" i="56"/>
  <c r="J2" i="56"/>
  <c r="R2" i="56"/>
  <c r="Z2" i="56"/>
  <c r="D2" i="56"/>
  <c r="L2" i="56"/>
  <c r="T2" i="56"/>
  <c r="AB2" i="56"/>
  <c r="AD2" i="56"/>
  <c r="K2" i="56"/>
  <c r="S2" i="56"/>
  <c r="AH4" i="56"/>
  <c r="H2" i="56"/>
  <c r="P2" i="56"/>
  <c r="X2" i="56"/>
  <c r="AF2" i="56"/>
  <c r="AH6" i="56"/>
  <c r="AH5" i="56"/>
  <c r="AH3" i="56"/>
  <c r="M2" i="56"/>
  <c r="U2" i="56"/>
  <c r="AC2" i="56"/>
  <c r="G2" i="56"/>
  <c r="O2" i="56"/>
  <c r="W2" i="56"/>
  <c r="AE2" i="56"/>
  <c r="I2" i="56"/>
  <c r="Q2" i="56"/>
  <c r="Y2" i="56"/>
  <c r="AG2" i="56"/>
  <c r="AG7" i="56" s="1"/>
  <c r="AG51" i="56" s="1"/>
  <c r="G1" i="55"/>
  <c r="E2" i="56"/>
  <c r="K2" i="54"/>
  <c r="N2" i="54"/>
  <c r="P2" i="54"/>
  <c r="G2" i="54"/>
  <c r="S2" i="54"/>
  <c r="X2" i="54"/>
  <c r="AF2" i="54"/>
  <c r="AA2" i="54"/>
  <c r="D2" i="54"/>
  <c r="I2" i="54"/>
  <c r="Q2" i="54"/>
  <c r="Y2" i="54"/>
  <c r="AG2" i="54"/>
  <c r="AG41" i="54" s="1"/>
  <c r="U2" i="54"/>
  <c r="AC2" i="54"/>
  <c r="J2" i="54"/>
  <c r="R2" i="54"/>
  <c r="Z2" i="54"/>
  <c r="L2" i="54"/>
  <c r="T2" i="54"/>
  <c r="AB2" i="54"/>
  <c r="H2" i="54"/>
  <c r="AH7" i="54"/>
  <c r="AH5" i="54"/>
  <c r="O2" i="54"/>
  <c r="W2" i="54"/>
  <c r="AE2" i="54"/>
  <c r="AH3" i="54"/>
  <c r="F2" i="54"/>
  <c r="V2" i="54"/>
  <c r="AD2" i="54"/>
  <c r="AH4" i="54"/>
  <c r="M2" i="54"/>
  <c r="G1" i="53"/>
  <c r="E2" i="54"/>
  <c r="N3" i="52"/>
  <c r="N2" i="52" s="1"/>
  <c r="AF4" i="52"/>
  <c r="AF24" i="52" s="1"/>
  <c r="D2" i="52"/>
  <c r="F2" i="52"/>
  <c r="M2" i="52"/>
  <c r="U2" i="52"/>
  <c r="AC2" i="52"/>
  <c r="W2" i="52"/>
  <c r="Z2" i="52"/>
  <c r="G2" i="52"/>
  <c r="O2" i="52"/>
  <c r="AE2" i="52"/>
  <c r="I2" i="52"/>
  <c r="Q2" i="52"/>
  <c r="Y2" i="52"/>
  <c r="J2" i="52"/>
  <c r="AH3" i="52"/>
  <c r="V2" i="52"/>
  <c r="AD2" i="52"/>
  <c r="L2" i="52"/>
  <c r="T2" i="52"/>
  <c r="AB2" i="52"/>
  <c r="E2" i="52"/>
  <c r="M13" i="3"/>
  <c r="L13" i="3" s="1"/>
  <c r="K13" i="3" s="1"/>
  <c r="J13" i="3" s="1"/>
  <c r="I13" i="3" s="1"/>
  <c r="H13" i="3" s="1"/>
  <c r="G13" i="3" s="1"/>
  <c r="F13" i="3" s="1"/>
  <c r="E13" i="3" s="1"/>
  <c r="AH48" i="3"/>
  <c r="AH49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AG3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AG6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AG7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AG8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AG9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AG10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S11" i="3"/>
  <c r="T11" i="3"/>
  <c r="U11" i="3"/>
  <c r="V11" i="3"/>
  <c r="W11" i="3"/>
  <c r="X11" i="3"/>
  <c r="Y11" i="3"/>
  <c r="Z11" i="3"/>
  <c r="AA11" i="3"/>
  <c r="AB11" i="3"/>
  <c r="AC11" i="3"/>
  <c r="AD11" i="3"/>
  <c r="AE11" i="3"/>
  <c r="AF11" i="3"/>
  <c r="AG11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S12" i="3"/>
  <c r="T12" i="3"/>
  <c r="U12" i="3"/>
  <c r="V12" i="3"/>
  <c r="W12" i="3"/>
  <c r="X12" i="3"/>
  <c r="Y12" i="3"/>
  <c r="Z12" i="3"/>
  <c r="AA12" i="3"/>
  <c r="AB12" i="3"/>
  <c r="AC12" i="3"/>
  <c r="AD12" i="3"/>
  <c r="AE12" i="3"/>
  <c r="AF12" i="3"/>
  <c r="AG12" i="3"/>
  <c r="D12" i="3"/>
  <c r="D11" i="3"/>
  <c r="D10" i="3"/>
  <c r="D9" i="3"/>
  <c r="AH61" i="3"/>
  <c r="AH60" i="3"/>
  <c r="AH59" i="3"/>
  <c r="AH58" i="3"/>
  <c r="AH57" i="3"/>
  <c r="AH56" i="3"/>
  <c r="AH55" i="3"/>
  <c r="AH54" i="3"/>
  <c r="AH53" i="3"/>
  <c r="AH52" i="3"/>
  <c r="AH51" i="3"/>
  <c r="AH34" i="3"/>
  <c r="AH33" i="3"/>
  <c r="AH36" i="3"/>
  <c r="AH20" i="3"/>
  <c r="AH19" i="3"/>
  <c r="AH18" i="3"/>
  <c r="AH23" i="3"/>
  <c r="AH22" i="3"/>
  <c r="AH21" i="3"/>
  <c r="AH17" i="3"/>
  <c r="AH16" i="3"/>
  <c r="AH15" i="3"/>
  <c r="AH26" i="3"/>
  <c r="AH25" i="3"/>
  <c r="AH24" i="3"/>
  <c r="X7" i="9"/>
  <c r="AL7" i="9"/>
  <c r="AM7" i="9"/>
  <c r="AN7" i="9"/>
  <c r="AJ31" i="20"/>
  <c r="AI31" i="20"/>
  <c r="AF7" i="63" l="1"/>
  <c r="AF74" i="63" s="1"/>
  <c r="AH2" i="63"/>
  <c r="AF4" i="64"/>
  <c r="AF16" i="64" s="1"/>
  <c r="AH2" i="64"/>
  <c r="AC7" i="58"/>
  <c r="AC51" i="58" s="1"/>
  <c r="AH2" i="58"/>
  <c r="AF7" i="56"/>
  <c r="AF51" i="56" s="1"/>
  <c r="AH2" i="56"/>
  <c r="AH2" i="54"/>
  <c r="AE4" i="52"/>
  <c r="AE24" i="52" s="1"/>
  <c r="AH2" i="52"/>
  <c r="P2" i="3"/>
  <c r="AH11" i="3"/>
  <c r="AH10" i="3"/>
  <c r="AH9" i="3"/>
  <c r="AB2" i="3"/>
  <c r="T2" i="3"/>
  <c r="L2" i="3"/>
  <c r="AE2" i="3"/>
  <c r="W2" i="3"/>
  <c r="O2" i="3"/>
  <c r="G2" i="3"/>
  <c r="AA2" i="3"/>
  <c r="S2" i="3"/>
  <c r="K2" i="3"/>
  <c r="AD2" i="3"/>
  <c r="V2" i="3"/>
  <c r="F2" i="3"/>
  <c r="Z2" i="3"/>
  <c r="R2" i="3"/>
  <c r="J2" i="3"/>
  <c r="AC2" i="3"/>
  <c r="U2" i="3"/>
  <c r="M2" i="3"/>
  <c r="AG2" i="3"/>
  <c r="AG13" i="3" s="1"/>
  <c r="Y2" i="3"/>
  <c r="Q2" i="3"/>
  <c r="I2" i="3"/>
  <c r="AF2" i="3"/>
  <c r="X2" i="3"/>
  <c r="H2" i="3"/>
  <c r="V31" i="20"/>
  <c r="W31" i="20"/>
  <c r="X31" i="20"/>
  <c r="Y31" i="20"/>
  <c r="Z31" i="20"/>
  <c r="AA31" i="20"/>
  <c r="AB31" i="20"/>
  <c r="AC31" i="20"/>
  <c r="AD31" i="20"/>
  <c r="AE31" i="20"/>
  <c r="C18" i="53"/>
  <c r="C10" i="51"/>
  <c r="C9" i="57"/>
  <c r="C13" i="57"/>
  <c r="C6" i="55"/>
  <c r="C23" i="53"/>
  <c r="C4" i="59"/>
  <c r="C23" i="61"/>
  <c r="C17" i="61"/>
  <c r="C8" i="57"/>
  <c r="C11" i="59"/>
  <c r="C7" i="59"/>
  <c r="C3" i="51"/>
  <c r="C20" i="55"/>
  <c r="C29" i="51"/>
  <c r="C7" i="61"/>
  <c r="C2" i="55"/>
  <c r="C20" i="53"/>
  <c r="C23" i="57"/>
  <c r="C28" i="59"/>
  <c r="C22" i="55"/>
  <c r="C6" i="53"/>
  <c r="C28" i="61"/>
  <c r="C5" i="51"/>
  <c r="C18" i="55"/>
  <c r="C9" i="53"/>
  <c r="C5" i="53"/>
  <c r="C18" i="59"/>
  <c r="C11" i="55"/>
  <c r="C24" i="59"/>
  <c r="C9" i="55"/>
  <c r="C18" i="61"/>
  <c r="C8" i="51"/>
  <c r="C4" i="51"/>
  <c r="C26" i="61"/>
  <c r="C22" i="59"/>
  <c r="C20" i="51"/>
  <c r="C25" i="55"/>
  <c r="C15" i="59"/>
  <c r="C25" i="61"/>
  <c r="C17" i="57"/>
  <c r="C10" i="59"/>
  <c r="C23" i="51"/>
  <c r="C2" i="53"/>
  <c r="C26" i="55"/>
  <c r="C17" i="53"/>
  <c r="C15" i="61"/>
  <c r="C27" i="55"/>
  <c r="C3" i="55"/>
  <c r="C9" i="61"/>
  <c r="C27" i="51"/>
  <c r="C17" i="59"/>
  <c r="C24" i="55"/>
  <c r="C20" i="57"/>
  <c r="C19" i="61"/>
  <c r="C21" i="57"/>
  <c r="C23" i="55"/>
  <c r="C16" i="59"/>
  <c r="C28" i="53"/>
  <c r="C16" i="61"/>
  <c r="C20" i="59"/>
  <c r="C28" i="51"/>
  <c r="C28" i="55"/>
  <c r="C12" i="53"/>
  <c r="C30" i="53"/>
  <c r="C12" i="61"/>
  <c r="C29" i="57"/>
  <c r="C5" i="59"/>
  <c r="C7" i="57"/>
  <c r="C11" i="57"/>
  <c r="C24" i="57"/>
  <c r="C5" i="61"/>
  <c r="C22" i="61"/>
  <c r="C2" i="61"/>
  <c r="C13" i="59"/>
  <c r="C23" i="59"/>
  <c r="C5" i="57"/>
  <c r="C25" i="53"/>
  <c r="C15" i="57"/>
  <c r="C16" i="55"/>
  <c r="C26" i="53"/>
  <c r="C6" i="59"/>
  <c r="C18" i="51"/>
  <c r="C30" i="61"/>
  <c r="C19" i="59"/>
  <c r="C12" i="55"/>
  <c r="C11" i="53"/>
  <c r="C29" i="59"/>
  <c r="C16" i="51"/>
  <c r="C14" i="57"/>
  <c r="C29" i="53"/>
  <c r="C8" i="55"/>
  <c r="C26" i="57"/>
  <c r="C13" i="55"/>
  <c r="C12" i="59"/>
  <c r="C24" i="51"/>
  <c r="C30" i="59"/>
  <c r="C7" i="55"/>
  <c r="C19" i="57"/>
  <c r="C21" i="55"/>
  <c r="C9" i="59"/>
  <c r="C12" i="51"/>
  <c r="C30" i="57"/>
  <c r="C15" i="53"/>
  <c r="C5" i="55"/>
  <c r="C3" i="53"/>
  <c r="C3" i="59"/>
  <c r="C11" i="51"/>
  <c r="C17" i="51"/>
  <c r="C7" i="53"/>
  <c r="C13" i="51"/>
  <c r="C10" i="57"/>
  <c r="C28" i="57"/>
  <c r="C30" i="51"/>
  <c r="C24" i="61"/>
  <c r="C14" i="61"/>
  <c r="C6" i="51"/>
  <c r="C19" i="51"/>
  <c r="C14" i="59"/>
  <c r="C20" i="61"/>
  <c r="C10" i="53"/>
  <c r="C13" i="53"/>
  <c r="C21" i="53"/>
  <c r="C14" i="53"/>
  <c r="C21" i="59"/>
  <c r="C14" i="55"/>
  <c r="C26" i="51"/>
  <c r="C16" i="53"/>
  <c r="C6" i="61"/>
  <c r="C22" i="53"/>
  <c r="C4" i="61"/>
  <c r="C8" i="59"/>
  <c r="C12" i="57"/>
  <c r="C18" i="57"/>
  <c r="C24" i="53"/>
  <c r="C15" i="55"/>
  <c r="C27" i="57"/>
  <c r="C4" i="53"/>
  <c r="C3" i="61"/>
  <c r="C2" i="51"/>
  <c r="C6" i="57"/>
  <c r="C4" i="55"/>
  <c r="C21" i="61"/>
  <c r="C27" i="61"/>
  <c r="C4" i="57"/>
  <c r="C26" i="59"/>
  <c r="C8" i="61"/>
  <c r="C9" i="51"/>
  <c r="C13" i="61"/>
  <c r="C29" i="61"/>
  <c r="C21" i="51"/>
  <c r="C29" i="55"/>
  <c r="C19" i="53"/>
  <c r="C30" i="55"/>
  <c r="C15" i="51"/>
  <c r="C8" i="53"/>
  <c r="C14" i="51"/>
  <c r="C16" i="57"/>
  <c r="C25" i="59"/>
  <c r="C11" i="61"/>
  <c r="C27" i="59"/>
  <c r="C10" i="55"/>
  <c r="C7" i="51"/>
  <c r="C3" i="57"/>
  <c r="C27" i="53"/>
  <c r="C17" i="55"/>
  <c r="C25" i="57"/>
  <c r="C2" i="57"/>
  <c r="C10" i="61"/>
  <c r="C2" i="59"/>
  <c r="C22" i="51"/>
  <c r="C25" i="51"/>
  <c r="C19" i="55"/>
  <c r="E24" i="55" l="1"/>
  <c r="D24" i="55"/>
  <c r="E5" i="51"/>
  <c r="D5" i="51"/>
  <c r="E3" i="57"/>
  <c r="D3" i="57"/>
  <c r="E8" i="61"/>
  <c r="D8" i="61"/>
  <c r="D16" i="55"/>
  <c r="E16" i="55"/>
  <c r="D13" i="57"/>
  <c r="E13" i="57"/>
  <c r="E14" i="51"/>
  <c r="D14" i="51"/>
  <c r="D19" i="61"/>
  <c r="E19" i="61"/>
  <c r="E10" i="61"/>
  <c r="D10" i="61"/>
  <c r="D2" i="59"/>
  <c r="C35" i="59"/>
  <c r="C34" i="59"/>
  <c r="C33" i="59"/>
  <c r="E2" i="59"/>
  <c r="D27" i="61"/>
  <c r="E27" i="61"/>
  <c r="E4" i="53"/>
  <c r="D4" i="53"/>
  <c r="E6" i="53"/>
  <c r="D6" i="53"/>
  <c r="E6" i="61"/>
  <c r="D6" i="61"/>
  <c r="E30" i="59"/>
  <c r="D30" i="59"/>
  <c r="D15" i="61"/>
  <c r="E15" i="61"/>
  <c r="D9" i="61"/>
  <c r="E9" i="61"/>
  <c r="E24" i="51"/>
  <c r="D24" i="51"/>
  <c r="D18" i="57"/>
  <c r="E18" i="57"/>
  <c r="D19" i="59"/>
  <c r="E19" i="59"/>
  <c r="D22" i="51"/>
  <c r="E22" i="51"/>
  <c r="D21" i="51"/>
  <c r="E21" i="51"/>
  <c r="E14" i="57"/>
  <c r="D14" i="57"/>
  <c r="D25" i="55"/>
  <c r="E25" i="55"/>
  <c r="E29" i="53"/>
  <c r="D29" i="53"/>
  <c r="E11" i="53"/>
  <c r="D11" i="53"/>
  <c r="D7" i="59"/>
  <c r="E7" i="59"/>
  <c r="D5" i="53"/>
  <c r="E5" i="53"/>
  <c r="E28" i="53"/>
  <c r="D28" i="53"/>
  <c r="E7" i="51"/>
  <c r="D7" i="51"/>
  <c r="D14" i="55"/>
  <c r="E14" i="55"/>
  <c r="E29" i="59"/>
  <c r="D29" i="59"/>
  <c r="E3" i="51"/>
  <c r="D3" i="51"/>
  <c r="D6" i="51"/>
  <c r="E6" i="51"/>
  <c r="E15" i="51"/>
  <c r="D15" i="51"/>
  <c r="E19" i="51"/>
  <c r="D19" i="51"/>
  <c r="D17" i="59"/>
  <c r="E17" i="59"/>
  <c r="D21" i="61"/>
  <c r="E21" i="61"/>
  <c r="D22" i="61"/>
  <c r="E22" i="61"/>
  <c r="E10" i="53"/>
  <c r="D10" i="53"/>
  <c r="D21" i="55"/>
  <c r="E21" i="55"/>
  <c r="E13" i="59"/>
  <c r="D13" i="59"/>
  <c r="E30" i="57"/>
  <c r="D30" i="57"/>
  <c r="E2" i="57"/>
  <c r="C33" i="57"/>
  <c r="C35" i="57"/>
  <c r="C34" i="57"/>
  <c r="D2" i="57"/>
  <c r="E22" i="57"/>
  <c r="E19" i="57"/>
  <c r="D19" i="57"/>
  <c r="D12" i="51"/>
  <c r="E12" i="51"/>
  <c r="D29" i="51"/>
  <c r="E29" i="51"/>
  <c r="D5" i="59"/>
  <c r="E5" i="59"/>
  <c r="E3" i="59"/>
  <c r="D3" i="59"/>
  <c r="E13" i="51"/>
  <c r="D13" i="51"/>
  <c r="D26" i="53"/>
  <c r="E26" i="53"/>
  <c r="D11" i="61"/>
  <c r="E11" i="61"/>
  <c r="E4" i="57"/>
  <c r="D4" i="57"/>
  <c r="E23" i="59"/>
  <c r="D23" i="59"/>
  <c r="E4" i="59"/>
  <c r="D4" i="59"/>
  <c r="D8" i="57"/>
  <c r="E8" i="57"/>
  <c r="E25" i="61"/>
  <c r="D25" i="61"/>
  <c r="E16" i="51"/>
  <c r="D16" i="51"/>
  <c r="D13" i="55"/>
  <c r="E13" i="55"/>
  <c r="E23" i="51"/>
  <c r="D23" i="51"/>
  <c r="E8" i="59"/>
  <c r="D8" i="59"/>
  <c r="E26" i="51"/>
  <c r="D26" i="51"/>
  <c r="E23" i="55"/>
  <c r="D23" i="55"/>
  <c r="E10" i="51"/>
  <c r="D10" i="51"/>
  <c r="E22" i="53"/>
  <c r="D22" i="53"/>
  <c r="D11" i="55"/>
  <c r="E11" i="55"/>
  <c r="E28" i="61"/>
  <c r="D28" i="61"/>
  <c r="D22" i="59"/>
  <c r="E22" i="59"/>
  <c r="E15" i="57"/>
  <c r="D15" i="57"/>
  <c r="D13" i="61"/>
  <c r="E13" i="61"/>
  <c r="D3" i="55"/>
  <c r="E3" i="55"/>
  <c r="E11" i="51"/>
  <c r="D11" i="51"/>
  <c r="D6" i="55"/>
  <c r="E6" i="55"/>
  <c r="E25" i="57"/>
  <c r="D25" i="57"/>
  <c r="D3" i="61"/>
  <c r="E3" i="61"/>
  <c r="D27" i="57"/>
  <c r="E27" i="57"/>
  <c r="E22" i="55"/>
  <c r="D22" i="55"/>
  <c r="E9" i="55"/>
  <c r="D9" i="55"/>
  <c r="E29" i="61"/>
  <c r="D29" i="61"/>
  <c r="E17" i="53"/>
  <c r="D17" i="53"/>
  <c r="E26" i="59"/>
  <c r="D26" i="59"/>
  <c r="D2" i="55"/>
  <c r="C34" i="55"/>
  <c r="E2" i="55"/>
  <c r="C33" i="55"/>
  <c r="C35" i="55"/>
  <c r="E12" i="53"/>
  <c r="D12" i="53"/>
  <c r="D30" i="61"/>
  <c r="E30" i="61"/>
  <c r="D14" i="61"/>
  <c r="E14" i="61"/>
  <c r="C35" i="61"/>
  <c r="C34" i="61"/>
  <c r="C33" i="61"/>
  <c r="E2" i="61"/>
  <c r="D2" i="61"/>
  <c r="D18" i="61"/>
  <c r="E18" i="61"/>
  <c r="E12" i="59"/>
  <c r="D12" i="59"/>
  <c r="D2" i="53"/>
  <c r="E2" i="53"/>
  <c r="C35" i="53"/>
  <c r="C34" i="53"/>
  <c r="C33" i="53"/>
  <c r="D27" i="51"/>
  <c r="E27" i="51"/>
  <c r="D12" i="55"/>
  <c r="E12" i="55"/>
  <c r="E9" i="53"/>
  <c r="D9" i="53"/>
  <c r="D17" i="55"/>
  <c r="E17" i="55"/>
  <c r="E20" i="53"/>
  <c r="D20" i="53"/>
  <c r="E21" i="59"/>
  <c r="D21" i="59"/>
  <c r="E6" i="57"/>
  <c r="D6" i="57"/>
  <c r="D8" i="51"/>
  <c r="E8" i="51"/>
  <c r="D21" i="53"/>
  <c r="E21" i="53"/>
  <c r="D10" i="57"/>
  <c r="E10" i="57"/>
  <c r="D30" i="53"/>
  <c r="E30" i="53"/>
  <c r="E15" i="53"/>
  <c r="D15" i="53"/>
  <c r="E13" i="53"/>
  <c r="D13" i="53"/>
  <c r="E5" i="61"/>
  <c r="D5" i="61"/>
  <c r="E20" i="61"/>
  <c r="D20" i="61"/>
  <c r="E5" i="57"/>
  <c r="D5" i="57"/>
  <c r="E12" i="61"/>
  <c r="D12" i="61"/>
  <c r="E18" i="59"/>
  <c r="D18" i="59"/>
  <c r="E28" i="57"/>
  <c r="D28" i="57"/>
  <c r="E17" i="57"/>
  <c r="D17" i="57"/>
  <c r="E7" i="61"/>
  <c r="D7" i="61"/>
  <c r="E20" i="55"/>
  <c r="D20" i="55"/>
  <c r="E29" i="57"/>
  <c r="D29" i="57"/>
  <c r="D21" i="57"/>
  <c r="E21" i="57"/>
  <c r="E5" i="55"/>
  <c r="D5" i="55"/>
  <c r="E25" i="59"/>
  <c r="D25" i="59"/>
  <c r="D3" i="53"/>
  <c r="E3" i="53"/>
  <c r="E4" i="51"/>
  <c r="D4" i="51"/>
  <c r="E7" i="57"/>
  <c r="D7" i="57"/>
  <c r="D23" i="53"/>
  <c r="E23" i="53"/>
  <c r="D17" i="61"/>
  <c r="E17" i="61"/>
  <c r="E24" i="53"/>
  <c r="D24" i="53"/>
  <c r="D28" i="51"/>
  <c r="E28" i="51"/>
  <c r="E19" i="55"/>
  <c r="D19" i="55"/>
  <c r="E30" i="55"/>
  <c r="D30" i="55"/>
  <c r="E4" i="61"/>
  <c r="D4" i="61"/>
  <c r="E23" i="61"/>
  <c r="D23" i="61"/>
  <c r="D17" i="51"/>
  <c r="E17" i="51"/>
  <c r="D18" i="53"/>
  <c r="E18" i="53"/>
  <c r="E20" i="51"/>
  <c r="D20" i="51"/>
  <c r="E11" i="57"/>
  <c r="D11" i="57"/>
  <c r="E19" i="53"/>
  <c r="D19" i="53"/>
  <c r="D26" i="57"/>
  <c r="E26" i="57"/>
  <c r="E25" i="53"/>
  <c r="D25" i="53"/>
  <c r="D11" i="59"/>
  <c r="E11" i="59"/>
  <c r="D8" i="53"/>
  <c r="E8" i="53"/>
  <c r="D10" i="55"/>
  <c r="E10" i="55"/>
  <c r="D16" i="53"/>
  <c r="E16" i="53"/>
  <c r="E7" i="55"/>
  <c r="D7" i="55"/>
  <c r="E20" i="59"/>
  <c r="D20" i="59"/>
  <c r="D15" i="55"/>
  <c r="E15" i="55"/>
  <c r="E28" i="59"/>
  <c r="D28" i="59"/>
  <c r="D24" i="61"/>
  <c r="E24" i="61"/>
  <c r="E15" i="59"/>
  <c r="D15" i="59"/>
  <c r="E26" i="55"/>
  <c r="D26" i="55"/>
  <c r="E23" i="57"/>
  <c r="D23" i="57"/>
  <c r="D30" i="51"/>
  <c r="E30" i="51"/>
  <c r="D20" i="57"/>
  <c r="E20" i="57"/>
  <c r="E18" i="51"/>
  <c r="D18" i="51"/>
  <c r="E28" i="55"/>
  <c r="D28" i="55"/>
  <c r="D9" i="57"/>
  <c r="E9" i="57"/>
  <c r="D4" i="55"/>
  <c r="E4" i="55"/>
  <c r="E9" i="51"/>
  <c r="D9" i="51"/>
  <c r="D27" i="55"/>
  <c r="E27" i="55"/>
  <c r="E10" i="59"/>
  <c r="D10" i="59"/>
  <c r="E8" i="55"/>
  <c r="D8" i="55"/>
  <c r="E18" i="55"/>
  <c r="D18" i="55"/>
  <c r="E27" i="53"/>
  <c r="D27" i="53"/>
  <c r="E7" i="53"/>
  <c r="D7" i="53"/>
  <c r="E14" i="53"/>
  <c r="E24" i="59"/>
  <c r="D24" i="59"/>
  <c r="D6" i="59"/>
  <c r="E6" i="59"/>
  <c r="E26" i="61"/>
  <c r="D26" i="61"/>
  <c r="E9" i="59"/>
  <c r="D9" i="59"/>
  <c r="D25" i="51"/>
  <c r="E25" i="51"/>
  <c r="E16" i="57"/>
  <c r="D16" i="57"/>
  <c r="E16" i="59"/>
  <c r="D16" i="59"/>
  <c r="E24" i="57"/>
  <c r="D24" i="57"/>
  <c r="D14" i="59"/>
  <c r="E14" i="59"/>
  <c r="D2" i="51"/>
  <c r="C35" i="51"/>
  <c r="E2" i="51"/>
  <c r="C34" i="51"/>
  <c r="C33" i="51"/>
  <c r="D27" i="59"/>
  <c r="E27" i="59"/>
  <c r="E12" i="57"/>
  <c r="D12" i="57"/>
  <c r="E16" i="61"/>
  <c r="D16" i="61"/>
  <c r="D29" i="55"/>
  <c r="E29" i="55"/>
  <c r="AE7" i="63"/>
  <c r="AD7" i="63" s="1"/>
  <c r="AE4" i="64"/>
  <c r="AE16" i="64" s="1"/>
  <c r="AC4" i="64"/>
  <c r="AC16" i="64" s="1"/>
  <c r="AB7" i="58"/>
  <c r="AA7" i="58" s="1"/>
  <c r="AA51" i="58" s="1"/>
  <c r="AB51" i="58"/>
  <c r="AE51" i="58"/>
  <c r="AE7" i="56"/>
  <c r="Z7" i="56" s="1"/>
  <c r="AF41" i="54"/>
  <c r="AE8" i="54"/>
  <c r="AE41" i="54" s="1"/>
  <c r="AD4" i="52"/>
  <c r="AD24" i="52" s="1"/>
  <c r="AF13" i="3"/>
  <c r="AA13" i="9"/>
  <c r="AA26" i="9"/>
  <c r="AA10" i="9"/>
  <c r="Z28" i="9"/>
  <c r="Z15" i="9"/>
  <c r="AA9" i="9"/>
  <c r="Z20" i="9"/>
  <c r="AA31" i="9"/>
  <c r="Z23" i="9"/>
  <c r="Z25" i="9"/>
  <c r="AA33" i="9"/>
  <c r="AA19" i="9"/>
  <c r="Z26" i="9"/>
  <c r="Z31" i="9"/>
  <c r="Z11" i="9"/>
  <c r="Z12" i="9"/>
  <c r="AA28" i="9"/>
  <c r="AA20" i="9"/>
  <c r="AA8" i="9"/>
  <c r="AA18" i="9"/>
  <c r="Z16" i="9"/>
  <c r="Z21" i="9"/>
  <c r="Z10" i="9"/>
  <c r="AA30" i="9"/>
  <c r="Z32" i="9"/>
  <c r="AA35" i="9"/>
  <c r="AA14" i="9"/>
  <c r="AA23" i="9"/>
  <c r="AA21" i="9"/>
  <c r="AA11" i="9"/>
  <c r="Z29" i="9"/>
  <c r="AA15" i="9"/>
  <c r="AA25" i="9"/>
  <c r="AA32" i="9"/>
  <c r="AA7" i="9"/>
  <c r="Z17" i="9"/>
  <c r="Z18" i="9"/>
  <c r="AA29" i="9"/>
  <c r="Z8" i="9"/>
  <c r="Z35" i="9"/>
  <c r="Z24" i="9"/>
  <c r="Z33" i="9"/>
  <c r="Z27" i="9"/>
  <c r="AA17" i="9"/>
  <c r="AA27" i="9"/>
  <c r="AA24" i="9"/>
  <c r="AA34" i="9"/>
  <c r="AA12" i="9"/>
  <c r="Z9" i="9"/>
  <c r="AA16" i="9"/>
  <c r="AA22" i="9"/>
  <c r="Z13" i="9"/>
  <c r="Z30" i="9"/>
  <c r="Z22" i="9"/>
  <c r="Z14" i="9"/>
  <c r="Z34" i="9"/>
  <c r="Z7" i="9"/>
  <c r="O7" i="55" l="1" a="1"/>
  <c r="O7" i="55" s="1"/>
  <c r="D33" i="53"/>
  <c r="Y7" i="51" a="1"/>
  <c r="Y7" i="51" s="1"/>
  <c r="M7" i="53" a="1"/>
  <c r="M7" i="53" s="1"/>
  <c r="K7" i="57" a="1"/>
  <c r="K7" i="57" s="1"/>
  <c r="D33" i="61"/>
  <c r="N7" i="59" a="1"/>
  <c r="N7" i="59" s="1"/>
  <c r="I7" i="59" a="1"/>
  <c r="I7" i="59" s="1"/>
  <c r="P7" i="57" a="1"/>
  <c r="P7" i="57" s="1"/>
  <c r="L7" i="53" a="1"/>
  <c r="L7" i="53" s="1"/>
  <c r="U7" i="57" a="1"/>
  <c r="U7" i="57" s="1"/>
  <c r="D33" i="55"/>
  <c r="N7" i="51" a="1"/>
  <c r="N7" i="51" s="1"/>
  <c r="S7" i="59" a="1"/>
  <c r="S7" i="59" s="1"/>
  <c r="D34" i="51"/>
  <c r="P7" i="55" a="1"/>
  <c r="P7" i="55" s="1"/>
  <c r="Q7" i="55" a="1"/>
  <c r="Q7" i="55" s="1"/>
  <c r="AA7" i="53" a="1"/>
  <c r="AA7" i="53" s="1"/>
  <c r="L7" i="55" a="1"/>
  <c r="L7" i="55" s="1"/>
  <c r="T7" i="51" a="1"/>
  <c r="T7" i="51" s="1"/>
  <c r="K7" i="61" a="1"/>
  <c r="K7" i="61" s="1"/>
  <c r="J7" i="53" a="1"/>
  <c r="J7" i="53" s="1"/>
  <c r="N7" i="53" a="1"/>
  <c r="N7" i="53" s="1"/>
  <c r="V7" i="51" a="1"/>
  <c r="V7" i="51" s="1"/>
  <c r="W7" i="61" a="1"/>
  <c r="W7" i="61" s="1"/>
  <c r="Q7" i="57" a="1"/>
  <c r="Q7" i="57" s="1"/>
  <c r="J7" i="59" a="1"/>
  <c r="J7" i="59" s="1"/>
  <c r="J7" i="55" a="1"/>
  <c r="J7" i="55" s="1"/>
  <c r="P7" i="53" a="1"/>
  <c r="P7" i="53" s="1"/>
  <c r="R29" i="55"/>
  <c r="O7" i="61" a="1"/>
  <c r="O7" i="61" s="1"/>
  <c r="O7" i="51" a="1"/>
  <c r="O7" i="51" s="1"/>
  <c r="D33" i="51"/>
  <c r="R7" i="53" a="1"/>
  <c r="R7" i="53" s="1"/>
  <c r="T7" i="53" a="1"/>
  <c r="T7" i="53" s="1"/>
  <c r="AA7" i="55" a="1"/>
  <c r="AA7" i="55" s="1"/>
  <c r="I7" i="55" a="1"/>
  <c r="I7" i="55" s="1"/>
  <c r="W7" i="57" a="1"/>
  <c r="W7" i="57" s="1"/>
  <c r="D33" i="57"/>
  <c r="Z7" i="57" a="1"/>
  <c r="Z7" i="57" s="1"/>
  <c r="AA7" i="59" a="1"/>
  <c r="AA7" i="59" s="1"/>
  <c r="Q7" i="59" a="1"/>
  <c r="Q7" i="59" s="1"/>
  <c r="V7" i="59" a="1"/>
  <c r="V7" i="59" s="1"/>
  <c r="H7" i="61" a="1"/>
  <c r="H7" i="61" s="1"/>
  <c r="M7" i="61" a="1"/>
  <c r="M7" i="61" s="1"/>
  <c r="I7" i="51" a="1"/>
  <c r="I7" i="51" s="1"/>
  <c r="X7" i="55" a="1"/>
  <c r="X7" i="55" s="1"/>
  <c r="M7" i="59" a="1"/>
  <c r="M7" i="59" s="1"/>
  <c r="Q7" i="51" a="1"/>
  <c r="Q7" i="51" s="1"/>
  <c r="Y7" i="53" a="1"/>
  <c r="Y7" i="53" s="1"/>
  <c r="R7" i="55" a="1"/>
  <c r="R7" i="55" s="1"/>
  <c r="AA7" i="51" a="1"/>
  <c r="AA7" i="51" s="1"/>
  <c r="P7" i="51" a="1"/>
  <c r="P7" i="51" s="1"/>
  <c r="U7" i="51" a="1"/>
  <c r="U7" i="51" s="1"/>
  <c r="V7" i="53" a="1"/>
  <c r="V7" i="53" s="1"/>
  <c r="K7" i="53" a="1"/>
  <c r="K7" i="53" s="1"/>
  <c r="X7" i="53" a="1"/>
  <c r="X7" i="53" s="1"/>
  <c r="V7" i="55" a="1"/>
  <c r="V7" i="55" s="1"/>
  <c r="T7" i="55" a="1"/>
  <c r="T7" i="55" s="1"/>
  <c r="M7" i="55" a="1"/>
  <c r="M7" i="55" s="1"/>
  <c r="V7" i="57" a="1"/>
  <c r="V7" i="57" s="1"/>
  <c r="H7" i="57" a="1"/>
  <c r="H7" i="57" s="1"/>
  <c r="N7" i="57" a="1"/>
  <c r="N7" i="57" s="1"/>
  <c r="R29" i="57"/>
  <c r="H7" i="59" a="1"/>
  <c r="H7" i="59" s="1"/>
  <c r="U7" i="59" a="1"/>
  <c r="U7" i="59" s="1"/>
  <c r="Z7" i="59" a="1"/>
  <c r="Z7" i="59" s="1"/>
  <c r="L7" i="61" a="1"/>
  <c r="L7" i="61" s="1"/>
  <c r="Q7" i="61" a="1"/>
  <c r="Q7" i="61" s="1"/>
  <c r="AB7" i="51" a="1"/>
  <c r="AB7" i="51" s="1"/>
  <c r="S7" i="55" a="1"/>
  <c r="S7" i="55" s="1"/>
  <c r="I7" i="61" a="1"/>
  <c r="I7" i="61" s="1"/>
  <c r="R7" i="51" a="1"/>
  <c r="R7" i="51" s="1"/>
  <c r="K7" i="51" a="1"/>
  <c r="K7" i="51" s="1"/>
  <c r="X7" i="51" a="1"/>
  <c r="X7" i="51" s="1"/>
  <c r="R29" i="51"/>
  <c r="Z7" i="53" a="1"/>
  <c r="Z7" i="53" s="1"/>
  <c r="O7" i="53" a="1"/>
  <c r="O7" i="53" s="1"/>
  <c r="AB7" i="53" a="1"/>
  <c r="AB7" i="53" s="1"/>
  <c r="Z7" i="55" a="1"/>
  <c r="Z7" i="55" s="1"/>
  <c r="K7" i="55" a="1"/>
  <c r="K7" i="55" s="1"/>
  <c r="U7" i="55" a="1"/>
  <c r="U7" i="55" s="1"/>
  <c r="D35" i="57"/>
  <c r="L7" i="57" a="1"/>
  <c r="L7" i="57" s="1"/>
  <c r="M7" i="57" a="1"/>
  <c r="M7" i="57" s="1"/>
  <c r="T7" i="59" a="1"/>
  <c r="T7" i="59" s="1"/>
  <c r="D33" i="59"/>
  <c r="Y7" i="59" a="1"/>
  <c r="Y7" i="59" s="1"/>
  <c r="R29" i="59"/>
  <c r="P7" i="61" a="1"/>
  <c r="P7" i="61" s="1"/>
  <c r="R7" i="61" a="1"/>
  <c r="R7" i="61" s="1"/>
  <c r="X7" i="57" a="1"/>
  <c r="X7" i="57" s="1"/>
  <c r="D34" i="57"/>
  <c r="S7" i="51" a="1"/>
  <c r="S7" i="51" s="1"/>
  <c r="T7" i="57" a="1"/>
  <c r="T7" i="57" s="1"/>
  <c r="V7" i="61" a="1"/>
  <c r="V7" i="61" s="1"/>
  <c r="Y7" i="61" a="1"/>
  <c r="Y7" i="61" s="1"/>
  <c r="AB7" i="61" a="1"/>
  <c r="AB7" i="61" s="1"/>
  <c r="D34" i="61"/>
  <c r="I7" i="53" a="1"/>
  <c r="I7" i="53" s="1"/>
  <c r="S7" i="57" a="1"/>
  <c r="S7" i="57" s="1"/>
  <c r="R7" i="59" a="1"/>
  <c r="R7" i="59" s="1"/>
  <c r="H7" i="51" a="1"/>
  <c r="H7" i="51" s="1"/>
  <c r="D35" i="53"/>
  <c r="H7" i="55" a="1"/>
  <c r="H7" i="55" s="1"/>
  <c r="R7" i="57" a="1"/>
  <c r="R7" i="57" s="1"/>
  <c r="L7" i="59" a="1"/>
  <c r="L7" i="59" s="1"/>
  <c r="AA7" i="61" a="1"/>
  <c r="AA7" i="61" s="1"/>
  <c r="W7" i="51" a="1"/>
  <c r="W7" i="51" s="1"/>
  <c r="Q7" i="53" a="1"/>
  <c r="Q7" i="53" s="1"/>
  <c r="U7" i="53" a="1"/>
  <c r="U7" i="53" s="1"/>
  <c r="W7" i="53" a="1"/>
  <c r="W7" i="53" s="1"/>
  <c r="H7" i="53" a="1"/>
  <c r="H7" i="53" s="1"/>
  <c r="W7" i="55" a="1"/>
  <c r="W7" i="55" s="1"/>
  <c r="AB7" i="55" a="1"/>
  <c r="AB7" i="55" s="1"/>
  <c r="D34" i="55"/>
  <c r="O7" i="57" a="1"/>
  <c r="O7" i="57" s="1"/>
  <c r="AB7" i="57" a="1"/>
  <c r="AB7" i="57" s="1"/>
  <c r="I7" i="57" a="1"/>
  <c r="I7" i="57" s="1"/>
  <c r="K7" i="59" a="1"/>
  <c r="K7" i="59" s="1"/>
  <c r="X7" i="59" a="1"/>
  <c r="X7" i="59" s="1"/>
  <c r="D34" i="59"/>
  <c r="S7" i="61" a="1"/>
  <c r="S7" i="61" s="1"/>
  <c r="X7" i="61" a="1"/>
  <c r="X7" i="61" s="1"/>
  <c r="Z7" i="61" a="1"/>
  <c r="Z7" i="61" s="1"/>
  <c r="W7" i="59" a="1"/>
  <c r="W7" i="59" s="1"/>
  <c r="Z7" i="51" a="1"/>
  <c r="Z7" i="51" s="1"/>
  <c r="S7" i="53" a="1"/>
  <c r="S7" i="53" s="1"/>
  <c r="D35" i="55"/>
  <c r="Y7" i="55" a="1"/>
  <c r="Y7" i="55" s="1"/>
  <c r="Y7" i="57" a="1"/>
  <c r="Y7" i="57" s="1"/>
  <c r="D35" i="59"/>
  <c r="P7" i="59" a="1"/>
  <c r="P7" i="59" s="1"/>
  <c r="T7" i="61" a="1"/>
  <c r="T7" i="61" s="1"/>
  <c r="D35" i="51"/>
  <c r="M7" i="51" a="1"/>
  <c r="M7" i="51" s="1"/>
  <c r="J7" i="51" a="1"/>
  <c r="J7" i="51" s="1"/>
  <c r="L7" i="51" a="1"/>
  <c r="L7" i="51" s="1"/>
  <c r="D34" i="53"/>
  <c r="R29" i="53"/>
  <c r="N7" i="55" a="1"/>
  <c r="N7" i="55" s="1"/>
  <c r="AA7" i="57" a="1"/>
  <c r="AA7" i="57" s="1"/>
  <c r="J7" i="57" a="1"/>
  <c r="J7" i="57" s="1"/>
  <c r="O7" i="59" a="1"/>
  <c r="O7" i="59" s="1"/>
  <c r="AB7" i="59" a="1"/>
  <c r="AB7" i="59" s="1"/>
  <c r="D35" i="61"/>
  <c r="J7" i="61" a="1"/>
  <c r="J7" i="61" s="1"/>
  <c r="N7" i="61" a="1"/>
  <c r="N7" i="61" s="1"/>
  <c r="U7" i="61" a="1"/>
  <c r="U7" i="61" s="1"/>
  <c r="R29" i="61"/>
  <c r="AE74" i="63"/>
  <c r="AD4" i="64"/>
  <c r="AD16" i="64" s="1"/>
  <c r="AD74" i="63"/>
  <c r="AC7" i="63"/>
  <c r="Z7" i="58"/>
  <c r="Y7" i="58" s="1"/>
  <c r="X7" i="58" s="1"/>
  <c r="W7" i="58" s="1"/>
  <c r="V7" i="58" s="1"/>
  <c r="U7" i="58" s="1"/>
  <c r="U51" i="58" s="1"/>
  <c r="AE51" i="56"/>
  <c r="AC51" i="56"/>
  <c r="AC4" i="52"/>
  <c r="AC24" i="52" s="1"/>
  <c r="D8" i="3"/>
  <c r="D7" i="3"/>
  <c r="AB4" i="64" l="1"/>
  <c r="AC74" i="63"/>
  <c r="AB7" i="63"/>
  <c r="T7" i="58"/>
  <c r="T51" i="58" s="1"/>
  <c r="Z51" i="58"/>
  <c r="Y51" i="58"/>
  <c r="AB51" i="56"/>
  <c r="AD51" i="56"/>
  <c r="AD41" i="54"/>
  <c r="AB4" i="52"/>
  <c r="AH8" i="3"/>
  <c r="AH7" i="3"/>
  <c r="AA16" i="64" l="1"/>
  <c r="AB16" i="64"/>
  <c r="Z16" i="64"/>
  <c r="AB74" i="63"/>
  <c r="AA7" i="63"/>
  <c r="S7" i="58"/>
  <c r="S51" i="58" s="1"/>
  <c r="X51" i="58"/>
  <c r="AA51" i="56"/>
  <c r="AC41" i="54"/>
  <c r="AB24" i="52"/>
  <c r="AA4" i="52"/>
  <c r="U7" i="9"/>
  <c r="T7" i="9"/>
  <c r="R7" i="9"/>
  <c r="W7" i="9"/>
  <c r="Q7" i="9"/>
  <c r="V7" i="9"/>
  <c r="S7" i="9"/>
  <c r="AH45" i="3"/>
  <c r="AH50" i="3"/>
  <c r="AH47" i="3"/>
  <c r="AH46" i="3"/>
  <c r="AH44" i="3"/>
  <c r="AH43" i="3"/>
  <c r="AH42" i="3"/>
  <c r="AH40" i="3"/>
  <c r="AH39" i="3"/>
  <c r="Y16" i="64" l="1"/>
  <c r="X4" i="64"/>
  <c r="AA74" i="63"/>
  <c r="Z7" i="63"/>
  <c r="R7" i="58"/>
  <c r="Q7" i="58"/>
  <c r="P7" i="58" s="1"/>
  <c r="O7" i="58" s="1"/>
  <c r="R51" i="58"/>
  <c r="W51" i="58"/>
  <c r="Y7" i="56"/>
  <c r="AB41" i="54"/>
  <c r="AA24" i="52"/>
  <c r="Z4" i="52"/>
  <c r="E2" i="3"/>
  <c r="X16" i="64" l="1"/>
  <c r="W4" i="64"/>
  <c r="Z74" i="63"/>
  <c r="Y7" i="63"/>
  <c r="N7" i="58"/>
  <c r="M7" i="58" s="1"/>
  <c r="L7" i="58" s="1"/>
  <c r="K7" i="58" s="1"/>
  <c r="J7" i="58" s="1"/>
  <c r="I7" i="58" s="1"/>
  <c r="H7" i="58" s="1"/>
  <c r="G7" i="58" s="1"/>
  <c r="F7" i="58" s="1"/>
  <c r="F51" i="58" s="1"/>
  <c r="O51" i="58"/>
  <c r="V51" i="58"/>
  <c r="Z51" i="56"/>
  <c r="Y51" i="56"/>
  <c r="X7" i="56"/>
  <c r="AA41" i="54"/>
  <c r="Y4" i="52"/>
  <c r="Z24" i="52"/>
  <c r="AH67" i="3"/>
  <c r="AH66" i="3"/>
  <c r="AH65" i="3"/>
  <c r="AH35" i="3"/>
  <c r="AH27" i="3"/>
  <c r="W16" i="64" l="1"/>
  <c r="Y74" i="63"/>
  <c r="X7" i="63"/>
  <c r="Q51" i="58"/>
  <c r="X51" i="56"/>
  <c r="W7" i="56"/>
  <c r="Z41" i="54"/>
  <c r="X4" i="52"/>
  <c r="Y24" i="52"/>
  <c r="V16" i="64" l="1"/>
  <c r="U4" i="64"/>
  <c r="X74" i="63"/>
  <c r="W7" i="63"/>
  <c r="P51" i="58"/>
  <c r="V7" i="56"/>
  <c r="W51" i="56"/>
  <c r="Y41" i="54"/>
  <c r="O35" i="9"/>
  <c r="O14" i="9"/>
  <c r="O16" i="9"/>
  <c r="W4" i="52"/>
  <c r="X24" i="52"/>
  <c r="O21" i="9"/>
  <c r="O13" i="9"/>
  <c r="O26" i="9"/>
  <c r="O32" i="9"/>
  <c r="O10" i="9"/>
  <c r="O23" i="9"/>
  <c r="O29" i="9"/>
  <c r="O18" i="9"/>
  <c r="O15" i="9"/>
  <c r="O34" i="9"/>
  <c r="O20" i="9"/>
  <c r="O12" i="9"/>
  <c r="O25" i="9"/>
  <c r="O31" i="9"/>
  <c r="O17" i="9"/>
  <c r="O9" i="9"/>
  <c r="O22" i="9"/>
  <c r="O28" i="9"/>
  <c r="O33" i="9"/>
  <c r="O8" i="9"/>
  <c r="O19" i="9"/>
  <c r="O11" i="9"/>
  <c r="O27" i="9"/>
  <c r="O24" i="9"/>
  <c r="O30" i="9"/>
  <c r="W18" i="9"/>
  <c r="W11" i="9"/>
  <c r="U16" i="64" l="1"/>
  <c r="T4" i="64"/>
  <c r="W74" i="63"/>
  <c r="V7" i="63"/>
  <c r="N51" i="58"/>
  <c r="V51" i="56"/>
  <c r="X41" i="54"/>
  <c r="V4" i="52"/>
  <c r="W24" i="52"/>
  <c r="C13" i="3"/>
  <c r="J69" i="3"/>
  <c r="X22" i="9"/>
  <c r="X16" i="9"/>
  <c r="X21" i="9"/>
  <c r="X18" i="9"/>
  <c r="X13" i="9"/>
  <c r="X11" i="9"/>
  <c r="T16" i="64" l="1"/>
  <c r="S4" i="64"/>
  <c r="V74" i="63"/>
  <c r="U7" i="63"/>
  <c r="M51" i="58"/>
  <c r="U51" i="56"/>
  <c r="W41" i="54"/>
  <c r="V24" i="52"/>
  <c r="U4" i="52"/>
  <c r="V11" i="9"/>
  <c r="V18" i="9"/>
  <c r="S16" i="64" l="1"/>
  <c r="R4" i="64"/>
  <c r="U74" i="63"/>
  <c r="T7" i="63"/>
  <c r="L51" i="58"/>
  <c r="T51" i="56"/>
  <c r="V41" i="54"/>
  <c r="U24" i="52"/>
  <c r="T4" i="52"/>
  <c r="U22" i="9"/>
  <c r="U25" i="9"/>
  <c r="U11" i="9"/>
  <c r="U18" i="9"/>
  <c r="U21" i="9"/>
  <c r="R16" i="64" l="1"/>
  <c r="Q4" i="64"/>
  <c r="T74" i="63"/>
  <c r="S7" i="63"/>
  <c r="K51" i="58"/>
  <c r="S51" i="56"/>
  <c r="U41" i="54"/>
  <c r="T24" i="52"/>
  <c r="S4" i="52"/>
  <c r="T18" i="9"/>
  <c r="Q16" i="64" l="1"/>
  <c r="P4" i="64"/>
  <c r="S74" i="63"/>
  <c r="R7" i="63"/>
  <c r="J51" i="58"/>
  <c r="R51" i="56"/>
  <c r="Q7" i="56"/>
  <c r="T41" i="54"/>
  <c r="R4" i="52"/>
  <c r="S24" i="52"/>
  <c r="AF6" i="20"/>
  <c r="AG6" i="20"/>
  <c r="AF7" i="20"/>
  <c r="AG7" i="20"/>
  <c r="AF8" i="20"/>
  <c r="AG8" i="20"/>
  <c r="AF9" i="20"/>
  <c r="AG9" i="20"/>
  <c r="AF10" i="20"/>
  <c r="AG10" i="20"/>
  <c r="AF11" i="20"/>
  <c r="AG11" i="20"/>
  <c r="AF12" i="20"/>
  <c r="AG12" i="20"/>
  <c r="AF13" i="20"/>
  <c r="AG13" i="20"/>
  <c r="AF14" i="20"/>
  <c r="AG14" i="20"/>
  <c r="AF15" i="20"/>
  <c r="AG15" i="20"/>
  <c r="AF16" i="20"/>
  <c r="AG16" i="20"/>
  <c r="AF17" i="20"/>
  <c r="AG17" i="20"/>
  <c r="AF18" i="20"/>
  <c r="AG18" i="20"/>
  <c r="AF19" i="20"/>
  <c r="AG19" i="20"/>
  <c r="AF20" i="20"/>
  <c r="AG20" i="20"/>
  <c r="AF21" i="20"/>
  <c r="AG21" i="20"/>
  <c r="AF22" i="20"/>
  <c r="AG22" i="20"/>
  <c r="AF23" i="20"/>
  <c r="AG23" i="20"/>
  <c r="AF24" i="20"/>
  <c r="AG24" i="20"/>
  <c r="AF25" i="20"/>
  <c r="AG25" i="20"/>
  <c r="AF26" i="20"/>
  <c r="AG26" i="20"/>
  <c r="AF27" i="20"/>
  <c r="AG27" i="20"/>
  <c r="AF28" i="20"/>
  <c r="AG28" i="20"/>
  <c r="AF29" i="20"/>
  <c r="AG29" i="20"/>
  <c r="AF30" i="20"/>
  <c r="AG30" i="20"/>
  <c r="P16" i="64" l="1"/>
  <c r="R74" i="63"/>
  <c r="I51" i="58"/>
  <c r="P7" i="56"/>
  <c r="Q51" i="56"/>
  <c r="S41" i="54"/>
  <c r="R24" i="52"/>
  <c r="Q4" i="52"/>
  <c r="M11" i="9"/>
  <c r="O16" i="64" l="1"/>
  <c r="N4" i="64"/>
  <c r="Q74" i="63"/>
  <c r="P7" i="63"/>
  <c r="H51" i="58"/>
  <c r="P51" i="56"/>
  <c r="R41" i="54"/>
  <c r="Q8" i="54"/>
  <c r="Q24" i="52"/>
  <c r="P4" i="52"/>
  <c r="M18" i="9"/>
  <c r="M21" i="9"/>
  <c r="M26" i="9"/>
  <c r="M17" i="9"/>
  <c r="M13" i="9"/>
  <c r="M14" i="9"/>
  <c r="M27" i="9"/>
  <c r="M24" i="9"/>
  <c r="M20" i="9"/>
  <c r="M23" i="9"/>
  <c r="M12" i="9"/>
  <c r="M31" i="9"/>
  <c r="M19" i="9"/>
  <c r="M9" i="9"/>
  <c r="M8" i="9"/>
  <c r="M29" i="9"/>
  <c r="M10" i="9"/>
  <c r="M33" i="9"/>
  <c r="M35" i="9"/>
  <c r="M25" i="9"/>
  <c r="M34" i="9"/>
  <c r="M28" i="9"/>
  <c r="M32" i="9"/>
  <c r="M15" i="9"/>
  <c r="M16" i="9"/>
  <c r="M22" i="9"/>
  <c r="M30" i="9"/>
  <c r="S11" i="9"/>
  <c r="S31" i="9"/>
  <c r="S32" i="9"/>
  <c r="S34" i="9"/>
  <c r="S35" i="9"/>
  <c r="S30" i="9"/>
  <c r="S33" i="9"/>
  <c r="S28" i="9"/>
  <c r="S29" i="9"/>
  <c r="S24" i="9"/>
  <c r="S23" i="9"/>
  <c r="S26" i="9"/>
  <c r="S22" i="9"/>
  <c r="S27" i="9"/>
  <c r="S25" i="9"/>
  <c r="S20" i="9"/>
  <c r="S15" i="9"/>
  <c r="S16" i="9"/>
  <c r="S9" i="9"/>
  <c r="S21" i="9"/>
  <c r="S17" i="9"/>
  <c r="S13" i="9"/>
  <c r="S8" i="9"/>
  <c r="S19" i="9"/>
  <c r="S10" i="9"/>
  <c r="S12" i="9"/>
  <c r="S14" i="9"/>
  <c r="S18" i="9"/>
  <c r="N16" i="64" l="1"/>
  <c r="M4" i="64"/>
  <c r="P74" i="63"/>
  <c r="O7" i="63"/>
  <c r="G51" i="58"/>
  <c r="E7" i="58"/>
  <c r="N7" i="56"/>
  <c r="O51" i="56"/>
  <c r="Q41" i="54"/>
  <c r="P24" i="52"/>
  <c r="O4" i="52"/>
  <c r="AI1" i="3"/>
  <c r="AO7" i="9"/>
  <c r="AP7" i="9"/>
  <c r="M16" i="64" l="1"/>
  <c r="L4" i="64"/>
  <c r="O74" i="63"/>
  <c r="N7" i="63"/>
  <c r="C7" i="58"/>
  <c r="E51" i="58"/>
  <c r="M7" i="56"/>
  <c r="N51" i="56"/>
  <c r="P41" i="54"/>
  <c r="N4" i="52"/>
  <c r="O24" i="52"/>
  <c r="O7" i="9"/>
  <c r="L7" i="9"/>
  <c r="L16" i="64" l="1"/>
  <c r="K4" i="64"/>
  <c r="N74" i="63"/>
  <c r="M7" i="63"/>
  <c r="L7" i="56"/>
  <c r="M51" i="56"/>
  <c r="N8" i="54"/>
  <c r="O41" i="54"/>
  <c r="N24" i="52"/>
  <c r="M4" i="52"/>
  <c r="AF3" i="20"/>
  <c r="AF4" i="20"/>
  <c r="AF5" i="20"/>
  <c r="AF2" i="20"/>
  <c r="AG2" i="20"/>
  <c r="AG3" i="20"/>
  <c r="AG4" i="20"/>
  <c r="AG5" i="20"/>
  <c r="J4" i="64" l="1"/>
  <c r="K16" i="64"/>
  <c r="M74" i="63"/>
  <c r="L7" i="63"/>
  <c r="L51" i="56"/>
  <c r="K7" i="56"/>
  <c r="N41" i="54"/>
  <c r="M8" i="54"/>
  <c r="M24" i="52"/>
  <c r="L4" i="52"/>
  <c r="B37" i="20"/>
  <c r="C37" i="20"/>
  <c r="D37" i="20"/>
  <c r="E37" i="20"/>
  <c r="J16" i="64" l="1"/>
  <c r="I4" i="64"/>
  <c r="L74" i="63"/>
  <c r="K7" i="63"/>
  <c r="J7" i="56"/>
  <c r="K51" i="56"/>
  <c r="M41" i="54"/>
  <c r="K4" i="52"/>
  <c r="L24" i="52"/>
  <c r="O36" i="9"/>
  <c r="I16" i="64" l="1"/>
  <c r="H4" i="64"/>
  <c r="K74" i="63"/>
  <c r="J7" i="63"/>
  <c r="I7" i="56"/>
  <c r="J51" i="56"/>
  <c r="L41" i="54"/>
  <c r="K8" i="54"/>
  <c r="K24" i="52"/>
  <c r="J4" i="52"/>
  <c r="AH28" i="3"/>
  <c r="AH29" i="3"/>
  <c r="AH30" i="3"/>
  <c r="AH31" i="3"/>
  <c r="AH32" i="3"/>
  <c r="AH37" i="3"/>
  <c r="AH38" i="3"/>
  <c r="AH41" i="3"/>
  <c r="AH62" i="3"/>
  <c r="AH63" i="3"/>
  <c r="AH64" i="3"/>
  <c r="AH68" i="3"/>
  <c r="H16" i="64" l="1"/>
  <c r="G4" i="64"/>
  <c r="J74" i="63"/>
  <c r="I7" i="63"/>
  <c r="H7" i="56"/>
  <c r="I51" i="56"/>
  <c r="K41" i="54"/>
  <c r="J24" i="52"/>
  <c r="I4" i="52"/>
  <c r="G37" i="20"/>
  <c r="H37" i="20"/>
  <c r="I37" i="20"/>
  <c r="J37" i="20"/>
  <c r="K37" i="20"/>
  <c r="L37" i="20"/>
  <c r="M37" i="20"/>
  <c r="N37" i="20"/>
  <c r="O37" i="20"/>
  <c r="P37" i="20"/>
  <c r="Q37" i="20"/>
  <c r="R37" i="20"/>
  <c r="S37" i="20"/>
  <c r="T37" i="20"/>
  <c r="U37" i="20"/>
  <c r="F37" i="20"/>
  <c r="G16" i="64" l="1"/>
  <c r="I74" i="63"/>
  <c r="H7" i="63"/>
  <c r="G7" i="56"/>
  <c r="H51" i="56"/>
  <c r="J41" i="54"/>
  <c r="H4" i="52"/>
  <c r="I24" i="52"/>
  <c r="C31" i="20"/>
  <c r="D31" i="20"/>
  <c r="E31" i="20"/>
  <c r="F31" i="20"/>
  <c r="G31" i="20"/>
  <c r="H31" i="20"/>
  <c r="I31" i="20"/>
  <c r="J31" i="20"/>
  <c r="K31" i="20"/>
  <c r="L31" i="20"/>
  <c r="M31" i="20"/>
  <c r="N31" i="20"/>
  <c r="O31" i="20"/>
  <c r="P31" i="20"/>
  <c r="Q31" i="20"/>
  <c r="R31" i="20"/>
  <c r="S31" i="20"/>
  <c r="T31" i="20"/>
  <c r="U31" i="20"/>
  <c r="B31" i="20"/>
  <c r="F16" i="64" l="1"/>
  <c r="E4" i="64"/>
  <c r="H74" i="63"/>
  <c r="G7" i="63"/>
  <c r="G51" i="56"/>
  <c r="I41" i="54"/>
  <c r="H24" i="52"/>
  <c r="G4" i="52"/>
  <c r="K38" i="9"/>
  <c r="L38" i="9"/>
  <c r="J38" i="9"/>
  <c r="E16" i="64" l="1"/>
  <c r="C4" i="64"/>
  <c r="G74" i="63"/>
  <c r="F7" i="63"/>
  <c r="E7" i="56"/>
  <c r="F51" i="56"/>
  <c r="H41" i="54"/>
  <c r="G24" i="52"/>
  <c r="F4" i="52"/>
  <c r="AH36" i="9"/>
  <c r="F74" i="63" l="1"/>
  <c r="E7" i="63"/>
  <c r="C7" i="56"/>
  <c r="E51" i="56"/>
  <c r="G41" i="54"/>
  <c r="E4" i="52"/>
  <c r="F24" i="52"/>
  <c r="L36" i="9"/>
  <c r="E74" i="63" l="1"/>
  <c r="C7" i="63"/>
  <c r="F41" i="54"/>
  <c r="E24" i="52"/>
  <c r="C4" i="52"/>
  <c r="A1" i="2"/>
  <c r="C2" i="2"/>
  <c r="E41" i="54" l="1"/>
  <c r="C8" i="54"/>
  <c r="G1" i="2"/>
  <c r="D6" i="3"/>
  <c r="D5" i="3"/>
  <c r="D4" i="3"/>
  <c r="D3" i="3"/>
  <c r="C27" i="2"/>
  <c r="C11" i="2"/>
  <c r="C19" i="2"/>
  <c r="C30" i="2"/>
  <c r="C7" i="2"/>
  <c r="C4" i="2"/>
  <c r="C28" i="2"/>
  <c r="C22" i="2"/>
  <c r="C3" i="2"/>
  <c r="C25" i="2"/>
  <c r="C10" i="2"/>
  <c r="C15" i="2"/>
  <c r="C26" i="2"/>
  <c r="C20" i="2"/>
  <c r="C17" i="2"/>
  <c r="C23" i="2"/>
  <c r="C5" i="2"/>
  <c r="C16" i="2"/>
  <c r="C14" i="2"/>
  <c r="C29" i="2"/>
  <c r="C13" i="2"/>
  <c r="C6" i="2"/>
  <c r="C8" i="2"/>
  <c r="C18" i="2"/>
  <c r="C21" i="2"/>
  <c r="C9" i="2"/>
  <c r="C12" i="2"/>
  <c r="C24" i="2"/>
  <c r="D14" i="2" l="1"/>
  <c r="AH6" i="3"/>
  <c r="Y19" i="9"/>
  <c r="J19" i="9" l="1"/>
  <c r="AH14" i="3"/>
  <c r="AH12" i="3" l="1"/>
  <c r="AH5" i="3"/>
  <c r="AH4" i="3"/>
  <c r="AH3" i="3"/>
  <c r="D2" i="3"/>
  <c r="AH2" i="3" l="1"/>
  <c r="AK3" i="9"/>
  <c r="AJ3" i="9"/>
  <c r="AI3" i="9"/>
  <c r="E4" i="2" l="1"/>
  <c r="E14" i="2"/>
  <c r="E29" i="2"/>
  <c r="E28" i="2"/>
  <c r="E5" i="2"/>
  <c r="E23" i="2"/>
  <c r="E17" i="2"/>
  <c r="E19" i="2"/>
  <c r="E26" i="2"/>
  <c r="E9" i="2"/>
  <c r="E7" i="2"/>
  <c r="E6" i="2"/>
  <c r="E8" i="2"/>
  <c r="E21" i="2"/>
  <c r="E12" i="2"/>
  <c r="E24" i="2"/>
  <c r="E16" i="2"/>
  <c r="E20" i="2"/>
  <c r="E22" i="2"/>
  <c r="E27" i="2"/>
  <c r="E18" i="2"/>
  <c r="E30" i="2"/>
  <c r="E13" i="2"/>
  <c r="E15" i="2"/>
  <c r="E10" i="2"/>
  <c r="E11" i="2"/>
  <c r="E25" i="2"/>
  <c r="E3" i="2"/>
  <c r="C35" i="2"/>
  <c r="C33" i="2"/>
  <c r="E2" i="2"/>
  <c r="C34" i="2"/>
  <c r="M7" i="9" l="1"/>
  <c r="T11" i="9"/>
  <c r="T13" i="9"/>
  <c r="U31" i="9"/>
  <c r="U29" i="9"/>
  <c r="U28" i="9"/>
  <c r="U33" i="9"/>
  <c r="U30" i="9"/>
  <c r="U35" i="9"/>
  <c r="U34" i="9"/>
  <c r="U32" i="9"/>
  <c r="X31" i="9"/>
  <c r="X29" i="9"/>
  <c r="X30" i="9"/>
  <c r="X32" i="9"/>
  <c r="X35" i="9"/>
  <c r="X28" i="9"/>
  <c r="X34" i="9"/>
  <c r="X33" i="9"/>
  <c r="T29" i="9"/>
  <c r="T31" i="9"/>
  <c r="T30" i="9"/>
  <c r="T28" i="9"/>
  <c r="T34" i="9"/>
  <c r="T35" i="9"/>
  <c r="T33" i="9"/>
  <c r="T32" i="9"/>
  <c r="U27" i="9"/>
  <c r="U24" i="9"/>
  <c r="U26" i="9"/>
  <c r="U23" i="9"/>
  <c r="X23" i="9"/>
  <c r="X27" i="9"/>
  <c r="X25" i="9"/>
  <c r="X26" i="9"/>
  <c r="X24" i="9"/>
  <c r="T24" i="9"/>
  <c r="T27" i="9"/>
  <c r="T25" i="9"/>
  <c r="T23" i="9"/>
  <c r="T26" i="9"/>
  <c r="T22" i="9"/>
  <c r="U10" i="9"/>
  <c r="U9" i="9"/>
  <c r="U16" i="9"/>
  <c r="U8" i="9"/>
  <c r="U20" i="9"/>
  <c r="U12" i="9"/>
  <c r="U19" i="9"/>
  <c r="U14" i="9"/>
  <c r="U15" i="9"/>
  <c r="U13" i="9"/>
  <c r="U17" i="9"/>
  <c r="X8" i="9"/>
  <c r="X14" i="9"/>
  <c r="X10" i="9"/>
  <c r="X15" i="9"/>
  <c r="X9" i="9"/>
  <c r="X17" i="9"/>
  <c r="X19" i="9"/>
  <c r="X12" i="9"/>
  <c r="X20" i="9"/>
  <c r="T16" i="9"/>
  <c r="T19" i="9"/>
  <c r="T14" i="9"/>
  <c r="T8" i="9"/>
  <c r="T10" i="9"/>
  <c r="T15" i="9"/>
  <c r="T20" i="9"/>
  <c r="T12" i="9"/>
  <c r="T17" i="9"/>
  <c r="T21" i="9"/>
  <c r="T9" i="9"/>
  <c r="D8" i="2" l="1"/>
  <c r="AB36" i="9"/>
  <c r="Y13" i="9"/>
  <c r="J13" i="9" l="1"/>
  <c r="H13" i="9" s="1"/>
  <c r="R11" i="9"/>
  <c r="V32" i="9"/>
  <c r="V30" i="9"/>
  <c r="V33" i="9"/>
  <c r="V28" i="9"/>
  <c r="V31" i="9"/>
  <c r="V34" i="9"/>
  <c r="V35" i="9"/>
  <c r="V29" i="9"/>
  <c r="R32" i="9"/>
  <c r="R31" i="9"/>
  <c r="R33" i="9"/>
  <c r="R35" i="9"/>
  <c r="R28" i="9"/>
  <c r="R34" i="9"/>
  <c r="R29" i="9"/>
  <c r="R30" i="9"/>
  <c r="W34" i="9"/>
  <c r="W30" i="9"/>
  <c r="W35" i="9"/>
  <c r="W33" i="9"/>
  <c r="W29" i="9"/>
  <c r="W32" i="9"/>
  <c r="W28" i="9"/>
  <c r="W31" i="9"/>
  <c r="V27" i="9"/>
  <c r="V25" i="9"/>
  <c r="V23" i="9"/>
  <c r="V26" i="9"/>
  <c r="V22" i="9"/>
  <c r="V24" i="9"/>
  <c r="R25" i="9"/>
  <c r="R23" i="9"/>
  <c r="R26" i="9"/>
  <c r="R24" i="9"/>
  <c r="R27" i="9"/>
  <c r="R22" i="9"/>
  <c r="W24" i="9"/>
  <c r="W27" i="9"/>
  <c r="W23" i="9"/>
  <c r="W26" i="9"/>
  <c r="W22" i="9"/>
  <c r="W25" i="9"/>
  <c r="V10" i="9"/>
  <c r="V17" i="9"/>
  <c r="V16" i="9"/>
  <c r="V14" i="9"/>
  <c r="V12" i="9"/>
  <c r="V9" i="9"/>
  <c r="V20" i="9"/>
  <c r="V13" i="9"/>
  <c r="V8" i="9"/>
  <c r="V21" i="9"/>
  <c r="V15" i="9"/>
  <c r="V19" i="9"/>
  <c r="R14" i="9"/>
  <c r="R21" i="9"/>
  <c r="R8" i="9"/>
  <c r="R20" i="9"/>
  <c r="R15" i="9"/>
  <c r="R19" i="9"/>
  <c r="R17" i="9"/>
  <c r="R9" i="9"/>
  <c r="R12" i="9"/>
  <c r="R13" i="9"/>
  <c r="R16" i="9"/>
  <c r="R18" i="9"/>
  <c r="R10" i="9"/>
  <c r="W20" i="9"/>
  <c r="W16" i="9"/>
  <c r="W12" i="9"/>
  <c r="W8" i="9"/>
  <c r="W19" i="9"/>
  <c r="W15" i="9"/>
  <c r="W14" i="9"/>
  <c r="W10" i="9"/>
  <c r="W21" i="9"/>
  <c r="W17" i="9"/>
  <c r="W13" i="9"/>
  <c r="W9" i="9"/>
  <c r="AG36" i="9"/>
  <c r="AE36" i="9"/>
  <c r="AD36" i="9"/>
  <c r="AK36" i="9"/>
  <c r="AF36" i="9"/>
  <c r="AA36" i="9"/>
  <c r="AC36" i="9"/>
  <c r="AG69" i="3" l="1"/>
  <c r="AF69" i="3" l="1"/>
  <c r="AE69" i="3" l="1"/>
  <c r="AD69" i="3" l="1"/>
  <c r="AC69" i="3" l="1"/>
  <c r="AB69" i="3" l="1"/>
  <c r="AA69" i="3" l="1"/>
  <c r="Z69" i="3" l="1"/>
  <c r="Y69" i="3" l="1"/>
  <c r="X69" i="3" l="1"/>
  <c r="W69" i="3" l="1"/>
  <c r="V69" i="3" l="1"/>
  <c r="U69" i="3" l="1"/>
  <c r="T69" i="3" l="1"/>
  <c r="S69" i="3" l="1"/>
  <c r="R69" i="3" l="1"/>
  <c r="Q69" i="3" l="1"/>
  <c r="P69" i="3" l="1"/>
  <c r="O69" i="3" l="1"/>
  <c r="N69" i="3" l="1"/>
  <c r="M69" i="3" l="1"/>
  <c r="L69" i="3" l="1"/>
  <c r="K69" i="3" l="1"/>
  <c r="I69" i="3" l="1"/>
  <c r="H69" i="3" l="1"/>
  <c r="G69" i="3" l="1"/>
  <c r="F69" i="3" l="1"/>
  <c r="E69" i="3"/>
  <c r="I13" i="9" l="1"/>
  <c r="Q29" i="9"/>
  <c r="Q23" i="9"/>
  <c r="Q14" i="9"/>
  <c r="Q25" i="9"/>
  <c r="Q28" i="9"/>
  <c r="Q12" i="9"/>
  <c r="Q16" i="9"/>
  <c r="Q20" i="9"/>
  <c r="Q30" i="9"/>
  <c r="Q35" i="9"/>
  <c r="Z36" i="9"/>
  <c r="Q24" i="9"/>
  <c r="Q33" i="9"/>
  <c r="Q21" i="9"/>
  <c r="Q19" i="9"/>
  <c r="Q10" i="9"/>
  <c r="Q32" i="9"/>
  <c r="Q8" i="9"/>
  <c r="Q15" i="9"/>
  <c r="Q22" i="9"/>
  <c r="Q18" i="9"/>
  <c r="Q17" i="9"/>
  <c r="Q11" i="9"/>
  <c r="Q9" i="9"/>
  <c r="Q26" i="9"/>
  <c r="Q34" i="9"/>
  <c r="Q27" i="9"/>
  <c r="Q13" i="9"/>
  <c r="Q31" i="9"/>
  <c r="M36" i="9" l="1"/>
  <c r="G13" i="9" l="1"/>
  <c r="D17" i="2"/>
  <c r="Y22" i="9"/>
  <c r="J22" i="9" l="1"/>
  <c r="H22" i="9" s="1"/>
  <c r="I22" i="9"/>
  <c r="D4" i="2"/>
  <c r="Y9" i="9"/>
  <c r="J9" i="9" l="1"/>
  <c r="H9" i="9" s="1"/>
  <c r="I9" i="9"/>
  <c r="D11" i="2"/>
  <c r="Y16" i="9"/>
  <c r="J16" i="9" l="1"/>
  <c r="H16" i="9" s="1"/>
  <c r="I16" i="9"/>
  <c r="D20" i="2" l="1"/>
  <c r="Y25" i="9"/>
  <c r="J25" i="9" l="1"/>
  <c r="H25" i="9" s="1"/>
  <c r="I25" i="9"/>
  <c r="D19" i="2"/>
  <c r="Y24" i="9"/>
  <c r="J24" i="9" l="1"/>
  <c r="H24" i="9" s="1"/>
  <c r="I24" i="9"/>
  <c r="D6" i="2" l="1"/>
  <c r="Y11" i="9"/>
  <c r="J11" i="9" l="1"/>
  <c r="H11" i="9" s="1"/>
  <c r="I11" i="9"/>
  <c r="D7" i="2"/>
  <c r="Y12" i="9"/>
  <c r="J12" i="9" l="1"/>
  <c r="H12" i="9" s="1"/>
  <c r="I12" i="9"/>
  <c r="D3" i="2" l="1"/>
  <c r="Y8" i="9"/>
  <c r="J8" i="9" l="1"/>
  <c r="H8" i="9" s="1"/>
  <c r="I8" i="9"/>
  <c r="D16" i="2"/>
  <c r="Y21" i="9"/>
  <c r="J21" i="9" l="1"/>
  <c r="H21" i="9" s="1"/>
  <c r="I21" i="9"/>
  <c r="D22" i="2"/>
  <c r="Y27" i="9"/>
  <c r="J27" i="9" l="1"/>
  <c r="H27" i="9" s="1"/>
  <c r="I27" i="9"/>
  <c r="D18" i="2" l="1"/>
  <c r="Y23" i="9"/>
  <c r="J23" i="9" l="1"/>
  <c r="H23" i="9" s="1"/>
  <c r="I23" i="9"/>
  <c r="D23" i="2" l="1"/>
  <c r="Y28" i="9"/>
  <c r="J28" i="9" l="1"/>
  <c r="H28" i="9" s="1"/>
  <c r="I28" i="9"/>
  <c r="D24" i="2"/>
  <c r="Y29" i="9"/>
  <c r="J29" i="9" l="1"/>
  <c r="H29" i="9" s="1"/>
  <c r="I29" i="9"/>
  <c r="D5" i="2" l="1"/>
  <c r="Y10" i="9"/>
  <c r="J10" i="9" l="1"/>
  <c r="H10" i="9" s="1"/>
  <c r="I10" i="9"/>
  <c r="D10" i="2"/>
  <c r="Y15" i="9"/>
  <c r="J15" i="9" l="1"/>
  <c r="H15" i="9" s="1"/>
  <c r="I15" i="9"/>
  <c r="D30" i="2" l="1"/>
  <c r="Y35" i="9"/>
  <c r="J35" i="9" l="1"/>
  <c r="H35" i="9" s="1"/>
  <c r="I35" i="9"/>
  <c r="D13" i="2"/>
  <c r="Y18" i="9"/>
  <c r="J18" i="9" l="1"/>
  <c r="H18" i="9" s="1"/>
  <c r="I18" i="9"/>
  <c r="H19" i="9" l="1"/>
  <c r="I19" i="9"/>
  <c r="D12" i="2" l="1"/>
  <c r="Y17" i="9"/>
  <c r="J17" i="9" l="1"/>
  <c r="H17" i="9" s="1"/>
  <c r="I17" i="9"/>
  <c r="D9" i="2"/>
  <c r="Y14" i="9"/>
  <c r="J14" i="9" l="1"/>
  <c r="H14" i="9" s="1"/>
  <c r="I14" i="9"/>
  <c r="D21" i="2" l="1"/>
  <c r="Y26" i="9"/>
  <c r="J26" i="9" l="1"/>
  <c r="H26" i="9" s="1"/>
  <c r="I26" i="9"/>
  <c r="D27" i="2"/>
  <c r="Y32" i="9"/>
  <c r="J32" i="9" l="1"/>
  <c r="H32" i="9" s="1"/>
  <c r="I32" i="9"/>
  <c r="D26" i="2" l="1"/>
  <c r="Y31" i="9"/>
  <c r="J31" i="9" l="1"/>
  <c r="H31" i="9" s="1"/>
  <c r="I31" i="9"/>
  <c r="D15" i="2"/>
  <c r="Y20" i="9"/>
  <c r="J20" i="9" l="1"/>
  <c r="H20" i="9" s="1"/>
  <c r="I20" i="9"/>
  <c r="D29" i="2" l="1"/>
  <c r="Y34" i="9"/>
  <c r="J34" i="9" l="1"/>
  <c r="H34" i="9" s="1"/>
  <c r="I34" i="9"/>
  <c r="D25" i="2"/>
  <c r="Y30" i="9"/>
  <c r="J30" i="9" l="1"/>
  <c r="H30" i="9" s="1"/>
  <c r="I30" i="9"/>
  <c r="D28" i="2" l="1"/>
  <c r="Y33" i="9"/>
  <c r="J33" i="9" l="1"/>
  <c r="H33" i="9" s="1"/>
  <c r="I33" i="9"/>
  <c r="D2" i="2"/>
  <c r="R29" i="2" s="1"/>
  <c r="Y7" i="9"/>
  <c r="P13" i="9" l="1"/>
  <c r="P7" i="9"/>
  <c r="I7" i="9"/>
  <c r="AJ36" i="9"/>
  <c r="AB7" i="2" a="1"/>
  <c r="AB7" i="2" s="1"/>
  <c r="K36" i="9"/>
  <c r="AI36" i="9"/>
  <c r="J7" i="9"/>
  <c r="P22" i="9"/>
  <c r="P9" i="9"/>
  <c r="P16" i="9"/>
  <c r="P25" i="9"/>
  <c r="P24" i="9"/>
  <c r="P11" i="9"/>
  <c r="P12" i="9"/>
  <c r="P8" i="9"/>
  <c r="P21" i="9"/>
  <c r="P27" i="9"/>
  <c r="P23" i="9"/>
  <c r="P28" i="9"/>
  <c r="P29" i="9"/>
  <c r="P10" i="9"/>
  <c r="P15" i="9"/>
  <c r="P35" i="9"/>
  <c r="Y36" i="9"/>
  <c r="P18" i="9"/>
  <c r="P19" i="9"/>
  <c r="P17" i="9"/>
  <c r="P14" i="9"/>
  <c r="P26" i="9"/>
  <c r="P32" i="9"/>
  <c r="P31" i="9"/>
  <c r="P20" i="9"/>
  <c r="P34" i="9"/>
  <c r="P30" i="9"/>
  <c r="P33" i="9"/>
  <c r="L7" i="2" a="1"/>
  <c r="L7" i="2" s="1"/>
  <c r="S7" i="2" a="1"/>
  <c r="S7" i="2" s="1"/>
  <c r="D33" i="2"/>
  <c r="AA7" i="2" a="1"/>
  <c r="AA7" i="2" s="1"/>
  <c r="P7" i="2" a="1"/>
  <c r="P7" i="2" s="1"/>
  <c r="K7" i="2" a="1"/>
  <c r="K7" i="2" s="1"/>
  <c r="H7" i="2" a="1"/>
  <c r="H7" i="2" s="1"/>
  <c r="N7" i="2" a="1"/>
  <c r="N7" i="2" s="1"/>
  <c r="Y7" i="2" a="1"/>
  <c r="Y7" i="2" s="1"/>
  <c r="M7" i="2" a="1"/>
  <c r="M7" i="2" s="1"/>
  <c r="T7" i="2" a="1"/>
  <c r="T7" i="2" s="1"/>
  <c r="Z7" i="2" a="1"/>
  <c r="Z7" i="2" s="1"/>
  <c r="V7" i="2" a="1"/>
  <c r="V7" i="2" s="1"/>
  <c r="D34" i="2"/>
  <c r="O7" i="2" a="1"/>
  <c r="O7" i="2" s="1"/>
  <c r="Q7" i="2" a="1"/>
  <c r="Q7" i="2" s="1"/>
  <c r="J7" i="2" a="1"/>
  <c r="J7" i="2" s="1"/>
  <c r="D35" i="2"/>
  <c r="W7" i="2" a="1"/>
  <c r="W7" i="2" s="1"/>
  <c r="U7" i="2" a="1"/>
  <c r="U7" i="2" s="1"/>
  <c r="R7" i="2" a="1"/>
  <c r="R7" i="2" s="1"/>
  <c r="X7" i="2" a="1"/>
  <c r="X7" i="2" s="1"/>
  <c r="I7" i="2" a="1"/>
  <c r="I7" i="2" s="1"/>
  <c r="G17" i="9" l="1"/>
  <c r="G31" i="9"/>
  <c r="G35" i="9"/>
  <c r="G9" i="9"/>
  <c r="G23" i="9"/>
  <c r="G12" i="9"/>
  <c r="G29" i="9"/>
  <c r="G11" i="9"/>
  <c r="G24" i="9"/>
  <c r="G8" i="9"/>
  <c r="G15" i="9"/>
  <c r="G7" i="9"/>
  <c r="G32" i="9"/>
  <c r="G19" i="9"/>
  <c r="G14" i="9"/>
  <c r="I36" i="9"/>
  <c r="G25" i="9"/>
  <c r="G33" i="9"/>
  <c r="G34" i="9"/>
  <c r="G26" i="9"/>
  <c r="G16" i="9"/>
  <c r="G10" i="9"/>
  <c r="G21" i="9"/>
  <c r="G27" i="9"/>
  <c r="G22" i="9"/>
  <c r="G30" i="9"/>
  <c r="G20" i="9"/>
  <c r="G18" i="9"/>
  <c r="G28" i="9"/>
  <c r="H7" i="9"/>
  <c r="J36" i="9"/>
  <c r="F13" i="9" l="1"/>
  <c r="F22" i="9"/>
  <c r="F9" i="9"/>
  <c r="F16" i="9"/>
  <c r="F25" i="9"/>
  <c r="F24" i="9"/>
  <c r="F11" i="9"/>
  <c r="F12" i="9"/>
  <c r="F8" i="9"/>
  <c r="F21" i="9"/>
  <c r="F27" i="9"/>
  <c r="F23" i="9"/>
  <c r="F28" i="9"/>
  <c r="F29" i="9"/>
  <c r="F10" i="9"/>
  <c r="F15" i="9"/>
  <c r="F35" i="9"/>
  <c r="F18" i="9"/>
  <c r="F19" i="9"/>
  <c r="F17" i="9"/>
  <c r="F14" i="9"/>
  <c r="F26" i="9"/>
  <c r="F32" i="9"/>
  <c r="F31" i="9"/>
  <c r="F20" i="9"/>
  <c r="F34" i="9"/>
  <c r="F30" i="9"/>
  <c r="F33" i="9"/>
  <c r="F7" i="9"/>
  <c r="H36" i="9"/>
</calcChain>
</file>

<file path=xl/sharedStrings.xml><?xml version="1.0" encoding="utf-8"?>
<sst xmlns="http://schemas.openxmlformats.org/spreadsheetml/2006/main" count="1486" uniqueCount="446">
  <si>
    <t>Min</t>
  </si>
  <si>
    <t>Brut</t>
  </si>
  <si>
    <t>Final</t>
  </si>
  <si>
    <t>Max</t>
  </si>
  <si>
    <t>Moyenne</t>
  </si>
  <si>
    <t>Coeff multiplicateur</t>
  </si>
  <si>
    <t>Rang</t>
  </si>
  <si>
    <t>note brute</t>
  </si>
  <si>
    <t>note finale</t>
  </si>
  <si>
    <t>Notes</t>
  </si>
  <si>
    <t>Effectifs</t>
  </si>
  <si>
    <t>BCPST1</t>
  </si>
  <si>
    <t>nom</t>
  </si>
  <si>
    <t>total</t>
  </si>
  <si>
    <t>exo1</t>
  </si>
  <si>
    <t>exo2</t>
  </si>
  <si>
    <t>pts</t>
  </si>
  <si>
    <t>1)</t>
  </si>
  <si>
    <t>2)</t>
  </si>
  <si>
    <t>3)</t>
  </si>
  <si>
    <t>4)</t>
  </si>
  <si>
    <t>5)</t>
  </si>
  <si>
    <t>cours</t>
  </si>
  <si>
    <t>exo3</t>
  </si>
  <si>
    <t>6)</t>
  </si>
  <si>
    <t xml:space="preserve"> </t>
  </si>
  <si>
    <t>moyenne DS</t>
  </si>
  <si>
    <t>moyenne cours</t>
  </si>
  <si>
    <t>rang DS1</t>
  </si>
  <si>
    <t>rang DS2</t>
  </si>
  <si>
    <t>rang DS3</t>
  </si>
  <si>
    <t>DS1</t>
  </si>
  <si>
    <t>cours DS1</t>
  </si>
  <si>
    <t>cours DS2</t>
  </si>
  <si>
    <t>cours DS3</t>
  </si>
  <si>
    <t>cours interro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</si>
  <si>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</si>
  <si>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</si>
  <si>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</si>
  <si>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</si>
  <si>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</si>
  <si>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</si>
  <si>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</si>
  <si>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</si>
  <si>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</si>
  <si>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</si>
  <si>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</si>
  <si>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</si>
  <si>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</si>
  <si>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</si>
  <si>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SUR (nb points)</t>
  </si>
  <si>
    <t>moyenne colles</t>
  </si>
  <si>
    <t>Colonne1</t>
  </si>
  <si>
    <t>Colonne2</t>
  </si>
  <si>
    <t>Colonne3</t>
  </si>
  <si>
    <t>Colonne4</t>
  </si>
  <si>
    <t>Colonne5</t>
  </si>
  <si>
    <t>Colonne6</t>
  </si>
  <si>
    <t>Colonne7</t>
  </si>
  <si>
    <t>Colonne8</t>
  </si>
  <si>
    <t>Colonne9</t>
  </si>
  <si>
    <t>Colonne10</t>
  </si>
  <si>
    <t>Colonne12</t>
  </si>
  <si>
    <t>Colonne13</t>
  </si>
  <si>
    <t>Colonne14</t>
  </si>
  <si>
    <t>Colonne16</t>
  </si>
  <si>
    <t>Colonne17</t>
  </si>
  <si>
    <t>Colonne18</t>
  </si>
  <si>
    <t>Colonne19</t>
  </si>
  <si>
    <t>Colonne20</t>
  </si>
  <si>
    <t>Colonne21</t>
  </si>
  <si>
    <t>Colonne22</t>
  </si>
  <si>
    <t>Colonne23</t>
  </si>
  <si>
    <t>Colonne24</t>
  </si>
  <si>
    <t>Colonne25</t>
  </si>
  <si>
    <t>Colonne26</t>
  </si>
  <si>
    <t>Colonne27</t>
  </si>
  <si>
    <t>Colonne28</t>
  </si>
  <si>
    <t>Colonne29</t>
  </si>
  <si>
    <t>Colonne30</t>
  </si>
  <si>
    <t>Colonne31</t>
  </si>
  <si>
    <t>Colonne32</t>
  </si>
  <si>
    <t>Colonne33</t>
  </si>
  <si>
    <t>MOI</t>
  </si>
  <si>
    <t>JFJ</t>
  </si>
  <si>
    <t>FAV</t>
  </si>
  <si>
    <t>BRA</t>
  </si>
  <si>
    <t>S25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</si>
  <si>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</si>
  <si>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</si>
  <si>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</si>
  <si>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</si>
  <si>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</si>
  <si>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</si>
  <si>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</si>
  <si>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</si>
  <si>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</si>
  <si>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</si>
  <si>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S26</t>
  </si>
  <si>
    <t>S27</t>
  </si>
  <si>
    <t>S28</t>
  </si>
  <si>
    <t>S29</t>
  </si>
  <si>
    <t>S30</t>
  </si>
  <si>
    <t>NOM Prénom</t>
  </si>
  <si>
    <t>Colonne192</t>
  </si>
  <si>
    <t>Colonne193</t>
  </si>
  <si>
    <t>Colonne194</t>
  </si>
  <si>
    <t>Colonne195</t>
  </si>
  <si>
    <t>Colonne196</t>
  </si>
  <si>
    <t>Colonne197</t>
  </si>
  <si>
    <t>Colonne198</t>
  </si>
  <si>
    <t>Colonne199</t>
  </si>
  <si>
    <t>Colonne200</t>
  </si>
  <si>
    <t>Colonne201</t>
  </si>
  <si>
    <t>Colonne202</t>
  </si>
  <si>
    <t>Colonne203</t>
  </si>
  <si>
    <t>Colonne204</t>
  </si>
  <si>
    <t>Colonne205</t>
  </si>
  <si>
    <t>Colonne2032</t>
  </si>
  <si>
    <t>Colonne2033</t>
  </si>
  <si>
    <t>DS2</t>
  </si>
  <si>
    <t>DS3</t>
  </si>
  <si>
    <t>OUD</t>
  </si>
  <si>
    <t>CLASSE</t>
  </si>
  <si>
    <t>Appréciations S1</t>
  </si>
  <si>
    <t>NOM prénom</t>
  </si>
  <si>
    <t>Colonne15</t>
  </si>
  <si>
    <t>Colonne142</t>
  </si>
  <si>
    <t>Colonne143</t>
  </si>
  <si>
    <t>Colonne144</t>
  </si>
  <si>
    <t>DS4</t>
  </si>
  <si>
    <t>DS5</t>
  </si>
  <si>
    <t>DS6</t>
  </si>
  <si>
    <t>Colonne1422</t>
  </si>
  <si>
    <t>Colonne1423</t>
  </si>
  <si>
    <t>Colonne11</t>
  </si>
  <si>
    <t>Colonne112</t>
  </si>
  <si>
    <t>Colonne113</t>
  </si>
  <si>
    <t>Colonne114</t>
  </si>
  <si>
    <t>Colonne115</t>
  </si>
  <si>
    <t>rang DS4</t>
  </si>
  <si>
    <t>rang DS5</t>
  </si>
  <si>
    <t>rang DS6</t>
  </si>
  <si>
    <t>rang DS8</t>
  </si>
  <si>
    <t>Colonne116</t>
  </si>
  <si>
    <t>rang Khal1</t>
  </si>
  <si>
    <t>rang Khal2</t>
  </si>
  <si>
    <t>Colonne72</t>
  </si>
  <si>
    <t>Colonne73</t>
  </si>
  <si>
    <t>Colonne74</t>
  </si>
  <si>
    <t>Semestre 2</t>
  </si>
  <si>
    <t>Semestre 1</t>
  </si>
  <si>
    <t>Coeff S1</t>
  </si>
  <si>
    <t>Coeff S2</t>
  </si>
  <si>
    <t>Colonne42</t>
  </si>
  <si>
    <t>Moyenne S1</t>
  </si>
  <si>
    <t>Moyenne S2</t>
  </si>
  <si>
    <t>Colonne34</t>
  </si>
  <si>
    <t>Colonne210</t>
  </si>
  <si>
    <t>rang S1</t>
  </si>
  <si>
    <t>rang S2</t>
  </si>
  <si>
    <t>ANDRIES Aline</t>
  </si>
  <si>
    <t>BAUCHET Grégory</t>
  </si>
  <si>
    <t>BERTRAND Marie</t>
  </si>
  <si>
    <t>BONNISSANT Léna</t>
  </si>
  <si>
    <t>BOULENGER Axelle</t>
  </si>
  <si>
    <t>BOURGEOIS Florine</t>
  </si>
  <si>
    <t>BRETSH Chloé</t>
  </si>
  <si>
    <t>CAHAGNE Claire</t>
  </si>
  <si>
    <t>CAULIER Cassandre</t>
  </si>
  <si>
    <t>CHABANT Romain</t>
  </si>
  <si>
    <t>D'HOLLANDER Merry</t>
  </si>
  <si>
    <t>DEFRETIN Alex</t>
  </si>
  <si>
    <t>DEHAESE Mickael</t>
  </si>
  <si>
    <t>DERON Séverine</t>
  </si>
  <si>
    <t>DEWAELE Sarah</t>
  </si>
  <si>
    <t>DEWALLE Julia</t>
  </si>
  <si>
    <t>DOURLENS-MONCHY Jade</t>
  </si>
  <si>
    <t>DRIEUX Audrey</t>
  </si>
  <si>
    <t>DUTHOIT Mégane</t>
  </si>
  <si>
    <t>GUERLET Amélie</t>
  </si>
  <si>
    <t>HAMOUALI Asma</t>
  </si>
  <si>
    <t>HENRY Floriane</t>
  </si>
  <si>
    <t>JABORSKA Samuel</t>
  </si>
  <si>
    <t>JARDEAUX Marie</t>
  </si>
  <si>
    <t>JOUGLEUX Lucas</t>
  </si>
  <si>
    <t>JOURDAIN Benjamin</t>
  </si>
  <si>
    <t>KOWALCZYK Margaux</t>
  </si>
  <si>
    <t>KRAAIJENBRINK Marion</t>
  </si>
  <si>
    <t>LEFEBVRE Orlane</t>
  </si>
  <si>
    <t>LEMONNIER Paul</t>
  </si>
  <si>
    <t>LEPEZ Tom</t>
  </si>
  <si>
    <t>MACHUT Baptiste</t>
  </si>
  <si>
    <t>MAHU Charlotte</t>
  </si>
  <si>
    <t>MASQUELIN Émeline</t>
  </si>
  <si>
    <t>MORAND Solène</t>
  </si>
  <si>
    <t>PESIN Alexandra</t>
  </si>
  <si>
    <t>PRUDHOMME Louise</t>
  </si>
  <si>
    <t>QUINIOU Laura</t>
  </si>
  <si>
    <t>REFFAY Charles</t>
  </si>
  <si>
    <t>SAUTY Élisa</t>
  </si>
  <si>
    <t>SCAPS Lisa</t>
  </si>
  <si>
    <t>SOUCHET Lise</t>
  </si>
  <si>
    <t>SURMONT Clémentine</t>
  </si>
  <si>
    <t>THELLIER Flora</t>
  </si>
  <si>
    <t>VANDENBERGHE Robin</t>
  </si>
  <si>
    <t>VANTOUROUT Clémentine</t>
  </si>
  <si>
    <t>VERLEYEN Léa</t>
  </si>
  <si>
    <t>Calcul</t>
  </si>
  <si>
    <t>Rédaction</t>
  </si>
  <si>
    <t>Raisonnement</t>
  </si>
  <si>
    <t>DNS 1</t>
  </si>
  <si>
    <t>DNS 2</t>
  </si>
  <si>
    <t>DNS 3</t>
  </si>
  <si>
    <t>DNS 4</t>
  </si>
  <si>
    <t>DNS 5</t>
  </si>
  <si>
    <t>DNS 6</t>
  </si>
  <si>
    <t>DNS 7</t>
  </si>
  <si>
    <t>DNS 8</t>
  </si>
  <si>
    <t>DNS 9</t>
  </si>
  <si>
    <t>DNS 10</t>
  </si>
  <si>
    <t>DNS 11</t>
  </si>
  <si>
    <t>DNS 12</t>
  </si>
  <si>
    <t>DNS 13</t>
  </si>
  <si>
    <t>DNS 14</t>
  </si>
  <si>
    <t>DNS 15</t>
  </si>
  <si>
    <t>DNS 16</t>
  </si>
  <si>
    <t>DNS 17</t>
  </si>
  <si>
    <t>DNS 18</t>
  </si>
  <si>
    <t>DNS 19</t>
  </si>
  <si>
    <t>DNS 20</t>
  </si>
  <si>
    <t>DNS 21</t>
  </si>
  <si>
    <t>DNS 22</t>
  </si>
  <si>
    <t>moy</t>
  </si>
  <si>
    <t>Khâl1</t>
  </si>
  <si>
    <t>Khâl2</t>
  </si>
  <si>
    <t>TOURNANT Mathilde</t>
  </si>
  <si>
    <t>exo4</t>
  </si>
  <si>
    <t>exo5</t>
  </si>
  <si>
    <t>Appréciations S3</t>
  </si>
  <si>
    <t>ECTS S1</t>
  </si>
  <si>
    <t>ECTS S2</t>
  </si>
  <si>
    <t>AGEZ Lola</t>
  </si>
  <si>
    <t>BANASIK Margaux</t>
  </si>
  <si>
    <t>BIZET Célia</t>
  </si>
  <si>
    <t>BOMY Manon</t>
  </si>
  <si>
    <t>BONNAIRE Marjorie</t>
  </si>
  <si>
    <t>BRISEMURE Benjamin</t>
  </si>
  <si>
    <t>CAPET Emma</t>
  </si>
  <si>
    <t>CHAUVET Eloi</t>
  </si>
  <si>
    <t>COSTA Oliana</t>
  </si>
  <si>
    <t>CZARNECKI Flavian</t>
  </si>
  <si>
    <t>DEBLONDE Camille</t>
  </si>
  <si>
    <t>DELERUE Mathilde</t>
  </si>
  <si>
    <t>DELOBEL Jeanne</t>
  </si>
  <si>
    <t>DELRUE Manon</t>
  </si>
  <si>
    <t>DELSALLE Inès</t>
  </si>
  <si>
    <t>DEMILLY Lucie</t>
  </si>
  <si>
    <t>DOUCHEZ Pélagie</t>
  </si>
  <si>
    <t>DUEZ Josephine</t>
  </si>
  <si>
    <t>DUQUENOY Valentine</t>
  </si>
  <si>
    <t>FAVEAU Chloé</t>
  </si>
  <si>
    <t>GRAUX Oceane</t>
  </si>
  <si>
    <t>GUIDEZ Amandine</t>
  </si>
  <si>
    <t>HODICQ Clara</t>
  </si>
  <si>
    <t>IBRAHIM Sarah</t>
  </si>
  <si>
    <t>LAHOUSTE Amandine</t>
  </si>
  <si>
    <t>LE DUC Akhésa</t>
  </si>
  <si>
    <t>LEPOIVRE Lisa</t>
  </si>
  <si>
    <t>MACHUT Faustine</t>
  </si>
  <si>
    <t>MANCHON Luca</t>
  </si>
  <si>
    <t>NGOUA NZOUGHE Félicia</t>
  </si>
  <si>
    <t>PITER Guillaume</t>
  </si>
  <si>
    <t>POTIER Justine</t>
  </si>
  <si>
    <t>RAUX Alessio</t>
  </si>
  <si>
    <t>SAVEL - VIOUX Claire</t>
  </si>
  <si>
    <t>SORON Ethan</t>
  </si>
  <si>
    <t>THOMAS Lea</t>
  </si>
  <si>
    <t>UGUEN Ewen</t>
  </si>
  <si>
    <t>VECCHIOLI Juliette</t>
  </si>
  <si>
    <t>VINCENT Jade</t>
  </si>
  <si>
    <t>WILLIARD Julie</t>
  </si>
  <si>
    <t>*</t>
  </si>
  <si>
    <t>abs</t>
  </si>
  <si>
    <t>DS7</t>
  </si>
  <si>
    <t>?</t>
  </si>
  <si>
    <t>Khal</t>
  </si>
  <si>
    <t>N</t>
  </si>
  <si>
    <t>R</t>
  </si>
  <si>
    <t>ABBOUD Thomas</t>
  </si>
  <si>
    <t>BLOMME Alexis</t>
  </si>
  <si>
    <t>CHRETIEN Anselme</t>
  </si>
  <si>
    <t>CORNEJO Lucas</t>
  </si>
  <si>
    <t>CROZE Rémy</t>
  </si>
  <si>
    <t>DAUCHEZ Axelle</t>
  </si>
  <si>
    <t>DEFOSSEZ Alistair</t>
  </si>
  <si>
    <t>DEFRANCE Florent</t>
  </si>
  <si>
    <t>DELCUSE Mathis</t>
  </si>
  <si>
    <t>DELPORTE Barnabé</t>
  </si>
  <si>
    <t>DELPORTE Blanche</t>
  </si>
  <si>
    <t>DERING Lucas</t>
  </si>
  <si>
    <t>DIOP Anta</t>
  </si>
  <si>
    <t>DIOP Fatou</t>
  </si>
  <si>
    <t>DUFOUR Antoine</t>
  </si>
  <si>
    <t>DUGAVE Théo</t>
  </si>
  <si>
    <t>DUHAMEL Victorine</t>
  </si>
  <si>
    <t xml:space="preserve">EL OMARI Marouane </t>
  </si>
  <si>
    <t>ELOY Victor</t>
  </si>
  <si>
    <t>GUERIN Joseph</t>
  </si>
  <si>
    <t>INNAIT Mathys</t>
  </si>
  <si>
    <t>JUSTE Tom</t>
  </si>
  <si>
    <t>MATHOREL Tynaléa</t>
  </si>
  <si>
    <t>MENUGE Elsa</t>
  </si>
  <si>
    <t>MINISCLOUX Clément</t>
  </si>
  <si>
    <t>MOLCRETTE Alan</t>
  </si>
  <si>
    <t>NIASSE Adama</t>
  </si>
  <si>
    <t>OBRY Antoine</t>
  </si>
  <si>
    <t>SABLON Erwan</t>
  </si>
  <si>
    <t>7)</t>
  </si>
  <si>
    <t>8)</t>
  </si>
  <si>
    <t>9)</t>
  </si>
  <si>
    <t>trigo</t>
  </si>
  <si>
    <t>def</t>
  </si>
  <si>
    <t>Th Bij</t>
  </si>
  <si>
    <t>Th Rolle</t>
  </si>
  <si>
    <t>DL tan</t>
  </si>
  <si>
    <t>DL racine</t>
  </si>
  <si>
    <t>DL exp</t>
  </si>
  <si>
    <t>DL ln</t>
  </si>
  <si>
    <t>CNS cv</t>
  </si>
  <si>
    <t>somme</t>
  </si>
  <si>
    <t>def suppl.</t>
  </si>
  <si>
    <t>def Im(f)</t>
  </si>
  <si>
    <t>def Ker(f)</t>
  </si>
  <si>
    <t>def +directe</t>
  </si>
  <si>
    <t>Coeff</t>
  </si>
  <si>
    <t>"binôme"</t>
  </si>
  <si>
    <t>[-1;1]</t>
  </si>
  <si>
    <t>équivalences</t>
  </si>
  <si>
    <t>Justifications</t>
  </si>
  <si>
    <t>dérivable</t>
  </si>
  <si>
    <t>f'</t>
  </si>
  <si>
    <t>simplifier</t>
  </si>
  <si>
    <t>constante</t>
  </si>
  <si>
    <t>exo9</t>
  </si>
  <si>
    <t>exo6</t>
  </si>
  <si>
    <t>exo7</t>
  </si>
  <si>
    <t>exo8</t>
  </si>
  <si>
    <t>C1</t>
  </si>
  <si>
    <t>IPP</t>
  </si>
  <si>
    <t>primitive</t>
  </si>
  <si>
    <t>exp</t>
  </si>
  <si>
    <t>equivalent</t>
  </si>
  <si>
    <t>car 1/n--&gt;0</t>
  </si>
  <si>
    <t>limite</t>
  </si>
  <si>
    <t>car exp cont</t>
  </si>
  <si>
    <t>Maj ou euiv</t>
  </si>
  <si>
    <t>Th de comparaison</t>
  </si>
  <si>
    <t>Vn=Un-C</t>
  </si>
  <si>
    <t>Relation</t>
  </si>
  <si>
    <t>choix C, V géom</t>
  </si>
  <si>
    <t>Conclusion</t>
  </si>
  <si>
    <t>Linéaire</t>
  </si>
  <si>
    <t>dans IR2[X]</t>
  </si>
  <si>
    <t>base de Im f</t>
  </si>
  <si>
    <t>Base du Ker f</t>
  </si>
  <si>
    <t>base de F</t>
  </si>
  <si>
    <t>F cap G = {0}</t>
  </si>
  <si>
    <t>total dim=3</t>
  </si>
  <si>
    <t>racines</t>
  </si>
  <si>
    <t>factorisation</t>
  </si>
  <si>
    <t>rg(f) (Th rang)</t>
  </si>
  <si>
    <t>(2+1)^n</t>
  </si>
  <si>
    <t>ABS</t>
  </si>
  <si>
    <t>Pb</t>
  </si>
  <si>
    <t xml:space="preserve">Négliger collisions </t>
  </si>
  <si>
    <t>complexité de possible</t>
  </si>
  <si>
    <t>complexité n²</t>
  </si>
  <si>
    <t>else: res=[]</t>
  </si>
  <si>
    <t>syntaxe</t>
  </si>
  <si>
    <t>10)</t>
  </si>
  <si>
    <t>11)</t>
  </si>
  <si>
    <t>création n pts</t>
  </si>
  <si>
    <t>tri</t>
  </si>
  <si>
    <t>parcours décalage</t>
  </si>
  <si>
    <t>12)</t>
  </si>
  <si>
    <t>MAX</t>
  </si>
  <si>
    <t>pb</t>
  </si>
  <si>
    <t>1.a)</t>
  </si>
  <si>
    <t xml:space="preserve">   b)</t>
  </si>
  <si>
    <t>2.a)</t>
  </si>
  <si>
    <t xml:space="preserve">   c)</t>
  </si>
  <si>
    <t>3.a)</t>
  </si>
  <si>
    <t>4.a)</t>
  </si>
  <si>
    <t xml:space="preserve"> b.i)</t>
  </si>
  <si>
    <t xml:space="preserve">   ii)</t>
  </si>
  <si>
    <t xml:space="preserve">  iii)</t>
  </si>
  <si>
    <t xml:space="preserve"> c.i)</t>
  </si>
  <si>
    <t>5.a)</t>
  </si>
  <si>
    <t>D'alembert</t>
  </si>
  <si>
    <t>~ CCSTP</t>
  </si>
  <si>
    <t>o() CCSTP</t>
  </si>
  <si>
    <t>DL CSSA</t>
  </si>
  <si>
    <t>Vect base</t>
  </si>
  <si>
    <t>AnalyseSynthèse</t>
  </si>
  <si>
    <t>stable par *</t>
  </si>
  <si>
    <t>base(libre+dim)</t>
  </si>
  <si>
    <t>Décomp CL</t>
  </si>
  <si>
    <t>Python</t>
  </si>
  <si>
    <t>Cours</t>
  </si>
  <si>
    <t>NN</t>
  </si>
  <si>
    <t>pb1</t>
  </si>
  <si>
    <t>pb2</t>
  </si>
  <si>
    <t>pb3</t>
  </si>
  <si>
    <t>c</t>
  </si>
  <si>
    <t>6.a)</t>
  </si>
  <si>
    <t xml:space="preserve">   d)</t>
  </si>
  <si>
    <t xml:space="preserve">   e)</t>
  </si>
  <si>
    <t>7.a)</t>
  </si>
  <si>
    <t>def hyperplan</t>
  </si>
  <si>
    <t>même trace</t>
  </si>
  <si>
    <t>Vandermonde</t>
  </si>
  <si>
    <t>td</t>
  </si>
  <si>
    <t>-</t>
  </si>
  <si>
    <t>seuil</t>
  </si>
  <si>
    <t>Colonne110</t>
  </si>
  <si>
    <t>Décoration S1</t>
  </si>
  <si>
    <t>C</t>
  </si>
  <si>
    <t>E</t>
  </si>
  <si>
    <t>F</t>
  </si>
  <si>
    <t>13)</t>
  </si>
  <si>
    <t>14)</t>
  </si>
  <si>
    <t>15)</t>
  </si>
  <si>
    <t>16)</t>
  </si>
  <si>
    <t>17)</t>
  </si>
  <si>
    <t>18)</t>
  </si>
  <si>
    <t>19)</t>
  </si>
  <si>
    <t>20)</t>
  </si>
  <si>
    <t>12.a)</t>
  </si>
  <si>
    <t xml:space="preserve"> b)</t>
  </si>
  <si>
    <t xml:space="preserve">   iii)</t>
  </si>
  <si>
    <t xml:space="preserve">   iv)</t>
  </si>
  <si>
    <t xml:space="preserve">   v)</t>
  </si>
  <si>
    <t>1)A</t>
  </si>
  <si>
    <t>1)B</t>
  </si>
  <si>
    <t>1)II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</si>
</sst>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0"/>
      <name val="Arial"/>
    </font>
    <font>
      <b/>
      <sz val="10"/>
      <name val="Arial"/>
      <family val="2"/>
    </font>
    <font>
      <sz val="10"/>
      <name val="Times New Roman"/>
      <family val="1"/>
    </font>
    <font>
      <i/>
      <sz val="10"/>
      <name val="Arial"/>
      <family val="2"/>
    </font>
    <font>
      <sz val="12"/>
      <name val="Arial"/>
      <family val="2"/>
    </font>
    <font>
      <b/>
      <sz val="22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"/>
      <color rgb="FF333333"/>
      <name val="Verdana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i/>
      <sz val="11"/>
      <name val="Arial"/>
      <family val="2"/>
    </font>
    <font>
      <sz val="10"/>
      <color theme="1"/>
      <name val="Arial"/>
    </font>
    <font>
      <sz val="10"/>
      <color theme="0" tint="-0.499984740745262"/>
      <name val="Arial"/>
      <family val="2"/>
    </font>
    <font>
      <sz val="8"/>
      <name val="Arial"/>
    </font>
  </fonts>
  <fills count="2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6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medium">
        <color indexed="64"/>
      </bottom>
      <diagonal/>
    </border>
    <border>
      <left/>
      <right/>
      <top style="thin">
        <color rgb="FF7F7F7F"/>
      </top>
      <bottom style="medium">
        <color indexed="64"/>
      </bottom>
      <diagonal/>
    </border>
    <border>
      <left/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/>
      <top/>
      <bottom style="medium">
        <color indexed="64"/>
      </bottom>
      <diagonal/>
    </border>
    <border>
      <left style="thin">
        <color rgb="FF7F7F7F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ck">
        <color auto="1"/>
      </top>
      <bottom/>
      <diagonal/>
    </border>
    <border>
      <left/>
      <right style="medium">
        <color indexed="64"/>
      </right>
      <top style="thick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dashDot">
        <color auto="1"/>
      </top>
      <bottom/>
      <diagonal/>
    </border>
    <border>
      <left style="medium">
        <color indexed="64"/>
      </left>
      <right style="medium">
        <color indexed="64"/>
      </right>
      <top style="dashDot">
        <color auto="1"/>
      </top>
      <bottom/>
      <diagonal/>
    </border>
    <border>
      <left/>
      <right/>
      <top style="dashDot">
        <color auto="1"/>
      </top>
      <bottom style="medium">
        <color indexed="64"/>
      </bottom>
      <diagonal/>
    </border>
    <border>
      <left/>
      <right/>
      <top/>
      <bottom style="dashDot">
        <color auto="1"/>
      </bottom>
      <diagonal/>
    </border>
    <border>
      <left style="medium">
        <color indexed="64"/>
      </left>
      <right style="medium">
        <color indexed="64"/>
      </right>
      <top/>
      <bottom style="dashDot">
        <color auto="1"/>
      </bottom>
      <diagonal/>
    </border>
    <border>
      <left style="medium">
        <color indexed="64"/>
      </left>
      <right style="thin">
        <color theme="8" tint="0.39997558519241921"/>
      </right>
      <top style="medium">
        <color indexed="64"/>
      </top>
      <bottom style="thin">
        <color theme="8" tint="0.39997558519241921"/>
      </bottom>
      <diagonal/>
    </border>
    <border>
      <left style="medium">
        <color indexed="64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indexed="64"/>
      </left>
      <right style="thin">
        <color theme="8" tint="0.39997558519241921"/>
      </right>
      <top style="thin">
        <color theme="8" tint="0.39997558519241921"/>
      </top>
      <bottom style="medium">
        <color indexed="64"/>
      </bottom>
      <diagonal/>
    </border>
    <border>
      <left/>
      <right/>
      <top/>
      <bottom style="dashDotDot">
        <color indexed="64"/>
      </bottom>
      <diagonal/>
    </border>
    <border>
      <left style="medium">
        <color indexed="64"/>
      </left>
      <right style="medium">
        <color indexed="64"/>
      </right>
      <top/>
      <bottom style="dashDotDot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4">
    <xf numFmtId="0" fontId="0" fillId="0" borderId="0"/>
    <xf numFmtId="0" fontId="12" fillId="9" borderId="0" applyNumberFormat="0" applyBorder="0" applyAlignment="0" applyProtection="0"/>
    <xf numFmtId="0" fontId="13" fillId="10" borderId="30" applyNumberFormat="0" applyAlignment="0" applyProtection="0"/>
    <xf numFmtId="0" fontId="14" fillId="11" borderId="30" applyNumberFormat="0" applyAlignment="0" applyProtection="0"/>
  </cellStyleXfs>
  <cellXfs count="273">
    <xf numFmtId="0" fontId="0" fillId="0" borderId="0" xfId="0"/>
    <xf numFmtId="0" fontId="0" fillId="0" borderId="1" xfId="0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2" fontId="0" fillId="0" borderId="1" xfId="0" applyNumberFormat="1" applyBorder="1"/>
    <xf numFmtId="2" fontId="1" fillId="0" borderId="1" xfId="0" applyNumberFormat="1" applyFont="1" applyBorder="1"/>
    <xf numFmtId="0" fontId="1" fillId="0" borderId="1" xfId="0" applyFont="1" applyBorder="1"/>
    <xf numFmtId="0" fontId="8" fillId="0" borderId="0" xfId="0" applyFont="1"/>
    <xf numFmtId="0" fontId="1" fillId="0" borderId="0" xfId="0" applyFont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0" fillId="0" borderId="15" xfId="0" applyBorder="1"/>
    <xf numFmtId="0" fontId="6" fillId="0" borderId="0" xfId="0" applyFont="1"/>
    <xf numFmtId="0" fontId="0" fillId="0" borderId="16" xfId="0" applyBorder="1"/>
    <xf numFmtId="0" fontId="0" fillId="2" borderId="0" xfId="0" applyFill="1"/>
    <xf numFmtId="0" fontId="0" fillId="3" borderId="11" xfId="0" applyFill="1" applyBorder="1"/>
    <xf numFmtId="0" fontId="6" fillId="3" borderId="11" xfId="0" applyFont="1" applyFill="1" applyBorder="1"/>
    <xf numFmtId="0" fontId="0" fillId="3" borderId="13" xfId="0" applyFill="1" applyBorder="1"/>
    <xf numFmtId="0" fontId="1" fillId="3" borderId="11" xfId="0" applyFont="1" applyFill="1" applyBorder="1"/>
    <xf numFmtId="0" fontId="1" fillId="3" borderId="13" xfId="0" applyFont="1" applyFill="1" applyBorder="1"/>
    <xf numFmtId="0" fontId="1" fillId="4" borderId="11" xfId="0" applyFont="1" applyFill="1" applyBorder="1"/>
    <xf numFmtId="0" fontId="0" fillId="4" borderId="11" xfId="0" applyFill="1" applyBorder="1"/>
    <xf numFmtId="0" fontId="1" fillId="4" borderId="13" xfId="0" applyFont="1" applyFill="1" applyBorder="1"/>
    <xf numFmtId="0" fontId="1" fillId="5" borderId="11" xfId="0" applyFont="1" applyFill="1" applyBorder="1"/>
    <xf numFmtId="0" fontId="0" fillId="5" borderId="11" xfId="0" applyFill="1" applyBorder="1"/>
    <xf numFmtId="0" fontId="1" fillId="5" borderId="13" xfId="0" applyFont="1" applyFill="1" applyBorder="1"/>
    <xf numFmtId="0" fontId="0" fillId="5" borderId="13" xfId="0" applyFill="1" applyBorder="1"/>
    <xf numFmtId="0" fontId="1" fillId="6" borderId="13" xfId="0" applyFont="1" applyFill="1" applyBorder="1"/>
    <xf numFmtId="0" fontId="0" fillId="6" borderId="13" xfId="0" applyFill="1" applyBorder="1"/>
    <xf numFmtId="0" fontId="6" fillId="4" borderId="11" xfId="0" applyFont="1" applyFill="1" applyBorder="1"/>
    <xf numFmtId="0" fontId="1" fillId="5" borderId="12" xfId="0" applyFont="1" applyFill="1" applyBorder="1"/>
    <xf numFmtId="0" fontId="0" fillId="5" borderId="12" xfId="0" applyFill="1" applyBorder="1"/>
    <xf numFmtId="0" fontId="1" fillId="6" borderId="12" xfId="0" applyFont="1" applyFill="1" applyBorder="1"/>
    <xf numFmtId="0" fontId="0" fillId="6" borderId="12" xfId="0" applyFill="1" applyBorder="1"/>
    <xf numFmtId="0" fontId="6" fillId="5" borderId="12" xfId="0" applyFont="1" applyFill="1" applyBorder="1"/>
    <xf numFmtId="0" fontId="6" fillId="5" borderId="11" xfId="0" applyFont="1" applyFill="1" applyBorder="1"/>
    <xf numFmtId="0" fontId="1" fillId="3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4" borderId="1" xfId="0" applyFont="1" applyFill="1" applyBorder="1"/>
    <xf numFmtId="0" fontId="6" fillId="6" borderId="13" xfId="0" applyFont="1" applyFill="1" applyBorder="1"/>
    <xf numFmtId="0" fontId="6" fillId="6" borderId="12" xfId="0" applyFont="1" applyFill="1" applyBorder="1"/>
    <xf numFmtId="0" fontId="3" fillId="0" borderId="15" xfId="0" applyFont="1" applyBorder="1"/>
    <xf numFmtId="0" fontId="1" fillId="8" borderId="1" xfId="0" applyFont="1" applyFill="1" applyBorder="1"/>
    <xf numFmtId="0" fontId="7" fillId="8" borderId="14" xfId="0" applyFont="1" applyFill="1" applyBorder="1"/>
    <xf numFmtId="0" fontId="0" fillId="8" borderId="0" xfId="0" applyFill="1"/>
    <xf numFmtId="0" fontId="1" fillId="8" borderId="11" xfId="0" applyFont="1" applyFill="1" applyBorder="1"/>
    <xf numFmtId="0" fontId="0" fillId="8" borderId="11" xfId="0" applyFill="1" applyBorder="1"/>
    <xf numFmtId="0" fontId="6" fillId="8" borderId="11" xfId="0" applyFont="1" applyFill="1" applyBorder="1"/>
    <xf numFmtId="0" fontId="1" fillId="8" borderId="13" xfId="0" applyFont="1" applyFill="1" applyBorder="1"/>
    <xf numFmtId="0" fontId="0" fillId="8" borderId="13" xfId="0" applyFill="1" applyBorder="1"/>
    <xf numFmtId="0" fontId="6" fillId="8" borderId="13" xfId="0" applyFont="1" applyFill="1" applyBorder="1"/>
    <xf numFmtId="0" fontId="0" fillId="8" borderId="14" xfId="0" applyFill="1" applyBorder="1"/>
    <xf numFmtId="0" fontId="0" fillId="0" borderId="21" xfId="0" applyBorder="1"/>
    <xf numFmtId="0" fontId="10" fillId="0" borderId="0" xfId="0" applyFont="1"/>
    <xf numFmtId="0" fontId="10" fillId="0" borderId="0" xfId="0" quotePrefix="1" applyFont="1"/>
    <xf numFmtId="0" fontId="0" fillId="0" borderId="0" xfId="0" applyAlignment="1">
      <alignment textRotation="90"/>
    </xf>
    <xf numFmtId="0" fontId="12" fillId="9" borderId="0" xfId="1" applyAlignment="1">
      <alignment textRotation="90"/>
    </xf>
    <xf numFmtId="0" fontId="12" fillId="9" borderId="18" xfId="1" applyBorder="1" applyAlignment="1">
      <alignment textRotation="90"/>
    </xf>
    <xf numFmtId="0" fontId="12" fillId="9" borderId="17" xfId="1" applyBorder="1" applyAlignment="1">
      <alignment textRotation="90"/>
    </xf>
    <xf numFmtId="0" fontId="0" fillId="0" borderId="24" xfId="0" applyBorder="1"/>
    <xf numFmtId="0" fontId="12" fillId="9" borderId="16" xfId="1" applyBorder="1" applyAlignment="1">
      <alignment textRotation="90"/>
    </xf>
    <xf numFmtId="0" fontId="11" fillId="9" borderId="18" xfId="1" applyFont="1" applyBorder="1" applyAlignment="1">
      <alignment textRotation="90"/>
    </xf>
    <xf numFmtId="0" fontId="11" fillId="9" borderId="17" xfId="1" applyFont="1" applyBorder="1" applyAlignment="1">
      <alignment textRotation="90"/>
    </xf>
    <xf numFmtId="0" fontId="1" fillId="0" borderId="21" xfId="0" applyFont="1" applyBorder="1"/>
    <xf numFmtId="0" fontId="1" fillId="0" borderId="24" xfId="0" applyFont="1" applyBorder="1"/>
    <xf numFmtId="164" fontId="0" fillId="0" borderId="21" xfId="0" applyNumberFormat="1" applyBorder="1"/>
    <xf numFmtId="164" fontId="0" fillId="0" borderId="0" xfId="0" applyNumberFormat="1"/>
    <xf numFmtId="164" fontId="0" fillId="0" borderId="24" xfId="0" applyNumberFormat="1" applyBorder="1"/>
    <xf numFmtId="2" fontId="1" fillId="0" borderId="24" xfId="0" applyNumberFormat="1" applyFont="1" applyBorder="1"/>
    <xf numFmtId="0" fontId="0" fillId="0" borderId="18" xfId="0" applyBorder="1"/>
    <xf numFmtId="0" fontId="0" fillId="0" borderId="17" xfId="0" applyBorder="1"/>
    <xf numFmtId="0" fontId="0" fillId="0" borderId="19" xfId="0" applyBorder="1"/>
    <xf numFmtId="0" fontId="0" fillId="0" borderId="2" xfId="0" applyBorder="1"/>
    <xf numFmtId="0" fontId="0" fillId="0" borderId="25" xfId="0" applyBorder="1"/>
    <xf numFmtId="0" fontId="0" fillId="0" borderId="26" xfId="0" applyBorder="1"/>
    <xf numFmtId="0" fontId="0" fillId="0" borderId="28" xfId="0" applyBorder="1"/>
    <xf numFmtId="0" fontId="0" fillId="0" borderId="29" xfId="0" applyBorder="1"/>
    <xf numFmtId="0" fontId="6" fillId="0" borderId="26" xfId="0" applyFont="1" applyBorder="1"/>
    <xf numFmtId="0" fontId="0" fillId="0" borderId="13" xfId="0" applyBorder="1"/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12" fillId="9" borderId="21" xfId="1" applyBorder="1" applyAlignment="1">
      <alignment textRotation="90"/>
    </xf>
    <xf numFmtId="0" fontId="0" fillId="0" borderId="0" xfId="0" applyAlignment="1">
      <alignment horizontal="center" vertical="center"/>
    </xf>
    <xf numFmtId="0" fontId="1" fillId="0" borderId="18" xfId="0" applyFont="1" applyBorder="1"/>
    <xf numFmtId="0" fontId="1" fillId="0" borderId="16" xfId="0" applyFont="1" applyBorder="1"/>
    <xf numFmtId="0" fontId="1" fillId="0" borderId="17" xfId="0" applyFont="1" applyBorder="1"/>
    <xf numFmtId="0" fontId="0" fillId="0" borderId="0" xfId="0" applyFill="1"/>
    <xf numFmtId="0" fontId="6" fillId="0" borderId="42" xfId="0" applyFont="1" applyBorder="1"/>
    <xf numFmtId="0" fontId="6" fillId="0" borderId="0" xfId="0" applyFont="1" applyBorder="1"/>
    <xf numFmtId="0" fontId="6" fillId="0" borderId="41" xfId="0" applyFont="1" applyBorder="1"/>
    <xf numFmtId="0" fontId="0" fillId="0" borderId="21" xfId="0" applyFill="1" applyBorder="1"/>
    <xf numFmtId="0" fontId="6" fillId="0" borderId="0" xfId="0" applyFont="1" applyFill="1"/>
    <xf numFmtId="0" fontId="0" fillId="12" borderId="21" xfId="0" applyFill="1" applyBorder="1"/>
    <xf numFmtId="0" fontId="6" fillId="12" borderId="21" xfId="0" applyFont="1" applyFill="1" applyBorder="1"/>
    <xf numFmtId="0" fontId="0" fillId="12" borderId="0" xfId="0" applyFill="1"/>
    <xf numFmtId="0" fontId="1" fillId="6" borderId="11" xfId="0" applyFont="1" applyFill="1" applyBorder="1"/>
    <xf numFmtId="0" fontId="0" fillId="6" borderId="11" xfId="0" applyFill="1" applyBorder="1"/>
    <xf numFmtId="0" fontId="6" fillId="6" borderId="11" xfId="0" applyFont="1" applyFill="1" applyBorder="1"/>
    <xf numFmtId="0" fontId="7" fillId="0" borderId="0" xfId="0" applyFont="1" applyBorder="1"/>
    <xf numFmtId="0" fontId="0" fillId="0" borderId="0" xfId="0" applyBorder="1"/>
    <xf numFmtId="0" fontId="1" fillId="13" borderId="11" xfId="0" applyFont="1" applyFill="1" applyBorder="1"/>
    <xf numFmtId="0" fontId="0" fillId="13" borderId="11" xfId="0" applyFill="1" applyBorder="1"/>
    <xf numFmtId="0" fontId="6" fillId="13" borderId="11" xfId="0" applyFont="1" applyFill="1" applyBorder="1"/>
    <xf numFmtId="0" fontId="1" fillId="13" borderId="13" xfId="0" applyFont="1" applyFill="1" applyBorder="1"/>
    <xf numFmtId="0" fontId="0" fillId="13" borderId="13" xfId="0" applyFill="1" applyBorder="1"/>
    <xf numFmtId="0" fontId="6" fillId="13" borderId="13" xfId="0" applyFont="1" applyFill="1" applyBorder="1"/>
    <xf numFmtId="0" fontId="6" fillId="0" borderId="0" xfId="0" applyFont="1" applyFill="1" applyBorder="1"/>
    <xf numFmtId="0" fontId="0" fillId="0" borderId="0" xfId="0" applyFill="1" applyBorder="1"/>
    <xf numFmtId="0" fontId="0" fillId="0" borderId="43" xfId="0" applyBorder="1"/>
    <xf numFmtId="0" fontId="6" fillId="0" borderId="15" xfId="0" applyFont="1" applyBorder="1"/>
    <xf numFmtId="0" fontId="1" fillId="14" borderId="11" xfId="0" applyFont="1" applyFill="1" applyBorder="1"/>
    <xf numFmtId="0" fontId="0" fillId="14" borderId="11" xfId="0" applyFill="1" applyBorder="1"/>
    <xf numFmtId="0" fontId="7" fillId="14" borderId="14" xfId="0" applyFont="1" applyFill="1" applyBorder="1"/>
    <xf numFmtId="0" fontId="0" fillId="14" borderId="0" xfId="0" applyFill="1"/>
    <xf numFmtId="0" fontId="6" fillId="14" borderId="11" xfId="0" applyFont="1" applyFill="1" applyBorder="1"/>
    <xf numFmtId="0" fontId="1" fillId="14" borderId="13" xfId="0" applyFont="1" applyFill="1" applyBorder="1"/>
    <xf numFmtId="0" fontId="0" fillId="14" borderId="13" xfId="0" applyFill="1" applyBorder="1"/>
    <xf numFmtId="0" fontId="6" fillId="14" borderId="13" xfId="0" applyFont="1" applyFill="1" applyBorder="1"/>
    <xf numFmtId="0" fontId="0" fillId="14" borderId="14" xfId="0" applyFill="1" applyBorder="1"/>
    <xf numFmtId="0" fontId="7" fillId="13" borderId="14" xfId="0" applyFont="1" applyFill="1" applyBorder="1"/>
    <xf numFmtId="0" fontId="0" fillId="13" borderId="0" xfId="0" applyFill="1"/>
    <xf numFmtId="0" fontId="0" fillId="13" borderId="14" xfId="0" applyFill="1" applyBorder="1"/>
    <xf numFmtId="0" fontId="1" fillId="13" borderId="1" xfId="0" applyFont="1" applyFill="1" applyBorder="1"/>
    <xf numFmtId="0" fontId="1" fillId="14" borderId="1" xfId="0" applyFont="1" applyFill="1" applyBorder="1"/>
    <xf numFmtId="0" fontId="6" fillId="0" borderId="21" xfId="0" applyFont="1" applyFill="1" applyBorder="1"/>
    <xf numFmtId="0" fontId="0" fillId="0" borderId="29" xfId="0" applyFill="1" applyBorder="1"/>
    <xf numFmtId="164" fontId="1" fillId="0" borderId="21" xfId="0" applyNumberFormat="1" applyFont="1" applyBorder="1"/>
    <xf numFmtId="164" fontId="6" fillId="0" borderId="0" xfId="0" applyNumberFormat="1" applyFont="1"/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7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6" xfId="0" applyFont="1" applyBorder="1" applyAlignment="1">
      <alignment horizontal="center" vertical="center"/>
    </xf>
    <xf numFmtId="164" fontId="17" fillId="0" borderId="6" xfId="0" applyNumberFormat="1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7" fillId="0" borderId="22" xfId="0" applyFont="1" applyBorder="1" applyAlignment="1">
      <alignment vertical="center"/>
    </xf>
    <xf numFmtId="0" fontId="7" fillId="0" borderId="20" xfId="0" applyFont="1" applyBorder="1" applyAlignment="1">
      <alignment horizontal="center" vertical="center"/>
    </xf>
    <xf numFmtId="164" fontId="17" fillId="0" borderId="20" xfId="0" applyNumberFormat="1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7" fillId="0" borderId="8" xfId="0" applyFont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164" fontId="17" fillId="0" borderId="9" xfId="0" applyNumberFormat="1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6" fillId="3" borderId="13" xfId="0" applyFont="1" applyFill="1" applyBorder="1"/>
    <xf numFmtId="0" fontId="1" fillId="15" borderId="0" xfId="0" applyFont="1" applyFill="1"/>
    <xf numFmtId="0" fontId="1" fillId="15" borderId="1" xfId="0" applyFont="1" applyFill="1" applyBorder="1"/>
    <xf numFmtId="0" fontId="1" fillId="15" borderId="12" xfId="0" applyFont="1" applyFill="1" applyBorder="1"/>
    <xf numFmtId="0" fontId="6" fillId="4" borderId="13" xfId="0" applyFont="1" applyFill="1" applyBorder="1"/>
    <xf numFmtId="0" fontId="6" fillId="5" borderId="13" xfId="0" applyFont="1" applyFill="1" applyBorder="1"/>
    <xf numFmtId="0" fontId="8" fillId="0" borderId="0" xfId="0" applyFont="1" applyAlignment="1">
      <alignment textRotation="90"/>
    </xf>
    <xf numFmtId="0" fontId="0" fillId="8" borderId="0" xfId="0" applyFill="1" applyAlignment="1">
      <alignment textRotation="90"/>
    </xf>
    <xf numFmtId="0" fontId="0" fillId="14" borderId="0" xfId="0" applyFill="1" applyAlignment="1">
      <alignment textRotation="90"/>
    </xf>
    <xf numFmtId="0" fontId="0" fillId="13" borderId="0" xfId="0" applyFill="1" applyAlignment="1">
      <alignment textRotation="90"/>
    </xf>
    <xf numFmtId="0" fontId="0" fillId="2" borderId="0" xfId="0" applyFill="1" applyAlignment="1">
      <alignment textRotation="90"/>
    </xf>
    <xf numFmtId="0" fontId="0" fillId="0" borderId="15" xfId="0" applyBorder="1" applyAlignment="1">
      <alignment textRotation="90"/>
    </xf>
    <xf numFmtId="0" fontId="6" fillId="0" borderId="0" xfId="0" applyFont="1" applyAlignment="1">
      <alignment textRotation="90"/>
    </xf>
    <xf numFmtId="0" fontId="0" fillId="8" borderId="14" xfId="0" applyFill="1" applyBorder="1" applyAlignment="1">
      <alignment textRotation="90"/>
    </xf>
    <xf numFmtId="0" fontId="0" fillId="0" borderId="0" xfId="0" applyBorder="1" applyAlignment="1">
      <alignment textRotation="90"/>
    </xf>
    <xf numFmtId="0" fontId="0" fillId="0" borderId="14" xfId="0" applyBorder="1" applyAlignment="1">
      <alignment textRotation="90"/>
    </xf>
    <xf numFmtId="0" fontId="0" fillId="14" borderId="14" xfId="0" applyFill="1" applyBorder="1" applyAlignment="1">
      <alignment textRotation="90"/>
    </xf>
    <xf numFmtId="0" fontId="0" fillId="13" borderId="14" xfId="0" applyFill="1" applyBorder="1" applyAlignment="1">
      <alignment textRotation="90"/>
    </xf>
    <xf numFmtId="0" fontId="0" fillId="0" borderId="16" xfId="0" applyBorder="1" applyAlignment="1">
      <alignment textRotation="90"/>
    </xf>
    <xf numFmtId="0" fontId="0" fillId="3" borderId="11" xfId="0" quotePrefix="1" applyFill="1" applyBorder="1"/>
    <xf numFmtId="0" fontId="0" fillId="0" borderId="44" xfId="0" applyBorder="1" applyAlignment="1">
      <alignment textRotation="90"/>
    </xf>
    <xf numFmtId="0" fontId="1" fillId="4" borderId="45" xfId="0" applyFont="1" applyFill="1" applyBorder="1"/>
    <xf numFmtId="0" fontId="6" fillId="4" borderId="45" xfId="0" applyFont="1" applyFill="1" applyBorder="1"/>
    <xf numFmtId="0" fontId="0" fillId="4" borderId="45" xfId="0" applyFill="1" applyBorder="1"/>
    <xf numFmtId="0" fontId="7" fillId="0" borderId="46" xfId="0" applyFont="1" applyBorder="1"/>
    <xf numFmtId="0" fontId="0" fillId="0" borderId="44" xfId="0" applyBorder="1"/>
    <xf numFmtId="0" fontId="0" fillId="0" borderId="47" xfId="0" applyBorder="1" applyAlignment="1">
      <alignment textRotation="90"/>
    </xf>
    <xf numFmtId="0" fontId="1" fillId="4" borderId="48" xfId="0" applyFont="1" applyFill="1" applyBorder="1"/>
    <xf numFmtId="0" fontId="6" fillId="4" borderId="48" xfId="0" applyFont="1" applyFill="1" applyBorder="1"/>
    <xf numFmtId="0" fontId="0" fillId="4" borderId="48" xfId="0" applyFill="1" applyBorder="1"/>
    <xf numFmtId="0" fontId="7" fillId="0" borderId="47" xfId="0" applyFont="1" applyBorder="1"/>
    <xf numFmtId="0" fontId="0" fillId="0" borderId="47" xfId="0" applyBorder="1"/>
    <xf numFmtId="0" fontId="6" fillId="0" borderId="4" xfId="0" applyFont="1" applyBorder="1"/>
    <xf numFmtId="0" fontId="19" fillId="17" borderId="49" xfId="0" applyFont="1" applyFill="1" applyBorder="1"/>
    <xf numFmtId="0" fontId="19" fillId="16" borderId="50" xfId="0" applyFont="1" applyFill="1" applyBorder="1"/>
    <xf numFmtId="0" fontId="19" fillId="17" borderId="50" xfId="0" applyFont="1" applyFill="1" applyBorder="1"/>
    <xf numFmtId="0" fontId="19" fillId="17" borderId="51" xfId="0" applyFont="1" applyFill="1" applyBorder="1"/>
    <xf numFmtId="0" fontId="1" fillId="0" borderId="0" xfId="0" applyFont="1" applyBorder="1"/>
    <xf numFmtId="0" fontId="1" fillId="0" borderId="21" xfId="0" applyFont="1" applyFill="1" applyBorder="1"/>
    <xf numFmtId="0" fontId="1" fillId="0" borderId="0" xfId="0" applyFont="1" applyFill="1"/>
    <xf numFmtId="0" fontId="1" fillId="0" borderId="24" xfId="0" applyFont="1" applyFill="1" applyBorder="1"/>
    <xf numFmtId="0" fontId="1" fillId="0" borderId="29" xfId="0" applyFont="1" applyFill="1" applyBorder="1"/>
    <xf numFmtId="0" fontId="0" fillId="0" borderId="26" xfId="0" applyFill="1" applyBorder="1"/>
    <xf numFmtId="0" fontId="6" fillId="0" borderId="26" xfId="0" applyFont="1" applyFill="1" applyBorder="1"/>
    <xf numFmtId="0" fontId="6" fillId="0" borderId="40" xfId="0" applyFont="1" applyFill="1" applyBorder="1"/>
    <xf numFmtId="0" fontId="6" fillId="0" borderId="24" xfId="0" applyFont="1" applyFill="1" applyBorder="1"/>
    <xf numFmtId="0" fontId="0" fillId="0" borderId="24" xfId="0" applyFill="1" applyBorder="1"/>
    <xf numFmtId="0" fontId="6" fillId="0" borderId="19" xfId="0" applyFont="1" applyFill="1" applyBorder="1"/>
    <xf numFmtId="0" fontId="6" fillId="0" borderId="14" xfId="0" applyFont="1" applyFill="1" applyBorder="1"/>
    <xf numFmtId="0" fontId="6" fillId="0" borderId="2" xfId="0" applyFont="1" applyFill="1" applyBorder="1"/>
    <xf numFmtId="0" fontId="6" fillId="0" borderId="27" xfId="0" applyFont="1" applyBorder="1"/>
    <xf numFmtId="0" fontId="20" fillId="18" borderId="21" xfId="0" applyFont="1" applyFill="1" applyBorder="1"/>
    <xf numFmtId="0" fontId="0" fillId="18" borderId="21" xfId="0" applyFill="1" applyBorder="1"/>
    <xf numFmtId="0" fontId="6" fillId="18" borderId="21" xfId="0" applyFont="1" applyFill="1" applyBorder="1"/>
    <xf numFmtId="0" fontId="0" fillId="18" borderId="0" xfId="0" applyFill="1"/>
    <xf numFmtId="0" fontId="6" fillId="18" borderId="0" xfId="0" applyFont="1" applyFill="1"/>
    <xf numFmtId="0" fontId="0" fillId="18" borderId="0" xfId="0" applyFill="1" applyBorder="1"/>
    <xf numFmtId="16" fontId="6" fillId="0" borderId="39" xfId="0" applyNumberFormat="1" applyFont="1" applyFill="1" applyBorder="1"/>
    <xf numFmtId="0" fontId="0" fillId="14" borderId="16" xfId="0" applyFill="1" applyBorder="1" applyAlignment="1">
      <alignment textRotation="90"/>
    </xf>
    <xf numFmtId="0" fontId="1" fillId="14" borderId="12" xfId="0" applyFont="1" applyFill="1" applyBorder="1"/>
    <xf numFmtId="0" fontId="6" fillId="14" borderId="12" xfId="0" applyFont="1" applyFill="1" applyBorder="1"/>
    <xf numFmtId="0" fontId="0" fillId="14" borderId="12" xfId="0" applyFill="1" applyBorder="1"/>
    <xf numFmtId="0" fontId="7" fillId="14" borderId="15" xfId="0" applyFont="1" applyFill="1" applyBorder="1"/>
    <xf numFmtId="0" fontId="0" fillId="14" borderId="16" xfId="0" applyFill="1" applyBorder="1"/>
    <xf numFmtId="0" fontId="0" fillId="14" borderId="0" xfId="0" applyFill="1" applyBorder="1" applyAlignment="1">
      <alignment textRotation="90"/>
    </xf>
    <xf numFmtId="0" fontId="0" fillId="14" borderId="0" xfId="0" applyFill="1" applyBorder="1"/>
    <xf numFmtId="0" fontId="0" fillId="14" borderId="52" xfId="0" applyFill="1" applyBorder="1" applyAlignment="1">
      <alignment textRotation="90"/>
    </xf>
    <xf numFmtId="0" fontId="1" fillId="14" borderId="53" xfId="0" applyFont="1" applyFill="1" applyBorder="1"/>
    <xf numFmtId="0" fontId="6" fillId="14" borderId="53" xfId="0" applyFont="1" applyFill="1" applyBorder="1"/>
    <xf numFmtId="0" fontId="0" fillId="14" borderId="53" xfId="0" applyFill="1" applyBorder="1"/>
    <xf numFmtId="0" fontId="7" fillId="14" borderId="52" xfId="0" applyFont="1" applyFill="1" applyBorder="1"/>
    <xf numFmtId="0" fontId="0" fillId="14" borderId="52" xfId="0" applyFill="1" applyBorder="1"/>
    <xf numFmtId="0" fontId="6" fillId="13" borderId="0" xfId="0" applyFont="1" applyFill="1" applyAlignment="1">
      <alignment textRotation="90"/>
    </xf>
    <xf numFmtId="0" fontId="0" fillId="13" borderId="11" xfId="0" quotePrefix="1" applyFill="1" applyBorder="1"/>
    <xf numFmtId="0" fontId="0" fillId="0" borderId="24" xfId="0" applyBorder="1" applyAlignment="1">
      <alignment vertical="top" textRotation="90"/>
    </xf>
    <xf numFmtId="0" fontId="0" fillId="0" borderId="2" xfId="0" applyBorder="1" applyAlignment="1">
      <alignment vertical="top" textRotation="90"/>
    </xf>
    <xf numFmtId="0" fontId="0" fillId="7" borderId="43" xfId="0" applyFill="1" applyBorder="1"/>
    <xf numFmtId="0" fontId="0" fillId="19" borderId="0" xfId="0" applyFill="1"/>
    <xf numFmtId="0" fontId="0" fillId="0" borderId="0" xfId="0" applyFont="1" applyFill="1" applyBorder="1"/>
    <xf numFmtId="9" fontId="0" fillId="0" borderId="0" xfId="0" applyNumberFormat="1"/>
    <xf numFmtId="0" fontId="0" fillId="0" borderId="0" xfId="0" applyFill="1" applyAlignment="1">
      <alignment textRotation="90"/>
    </xf>
    <xf numFmtId="0" fontId="1" fillId="0" borderId="1" xfId="0" applyFont="1" applyFill="1" applyBorder="1"/>
    <xf numFmtId="0" fontId="0" fillId="0" borderId="43" xfId="0" applyFill="1" applyBorder="1"/>
    <xf numFmtId="0" fontId="7" fillId="0" borderId="54" xfId="0" applyFont="1" applyBorder="1" applyAlignment="1">
      <alignment vertical="center"/>
    </xf>
    <xf numFmtId="0" fontId="7" fillId="0" borderId="55" xfId="0" applyFont="1" applyBorder="1" applyAlignment="1">
      <alignment horizontal="center" vertical="center"/>
    </xf>
    <xf numFmtId="164" fontId="17" fillId="0" borderId="55" xfId="0" applyNumberFormat="1" applyFont="1" applyBorder="1" applyAlignment="1">
      <alignment horizontal="center" vertical="center"/>
    </xf>
    <xf numFmtId="0" fontId="18" fillId="0" borderId="56" xfId="0" applyFont="1" applyBorder="1" applyAlignment="1">
      <alignment horizontal="center" vertical="center"/>
    </xf>
    <xf numFmtId="0" fontId="7" fillId="0" borderId="57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0" fontId="18" fillId="0" borderId="58" xfId="0" applyFont="1" applyBorder="1" applyAlignment="1">
      <alignment horizontal="center" vertical="center"/>
    </xf>
    <xf numFmtId="0" fontId="7" fillId="0" borderId="59" xfId="0" applyFont="1" applyBorder="1" applyAlignment="1">
      <alignment vertical="center"/>
    </xf>
    <xf numFmtId="0" fontId="7" fillId="0" borderId="60" xfId="0" applyFont="1" applyBorder="1" applyAlignment="1">
      <alignment horizontal="center" vertical="center"/>
    </xf>
    <xf numFmtId="164" fontId="17" fillId="0" borderId="60" xfId="0" applyNumberFormat="1" applyFont="1" applyBorder="1" applyAlignment="1">
      <alignment horizontal="center" vertical="center"/>
    </xf>
    <xf numFmtId="0" fontId="18" fillId="0" borderId="61" xfId="0" applyFont="1" applyBorder="1" applyAlignment="1">
      <alignment horizontal="center" vertical="center"/>
    </xf>
    <xf numFmtId="0" fontId="1" fillId="6" borderId="11" xfId="0" quotePrefix="1" applyFont="1" applyFill="1" applyBorder="1"/>
    <xf numFmtId="0" fontId="14" fillId="11" borderId="35" xfId="3" applyBorder="1" applyAlignment="1">
      <alignment horizontal="center"/>
    </xf>
    <xf numFmtId="0" fontId="14" fillId="11" borderId="0" xfId="3" applyBorder="1" applyAlignment="1">
      <alignment horizontal="center"/>
    </xf>
    <xf numFmtId="0" fontId="13" fillId="10" borderId="35" xfId="2" applyBorder="1" applyAlignment="1">
      <alignment horizontal="center"/>
    </xf>
    <xf numFmtId="0" fontId="13" fillId="10" borderId="0" xfId="2" applyBorder="1" applyAlignment="1">
      <alignment horizontal="center"/>
    </xf>
    <xf numFmtId="0" fontId="14" fillId="11" borderId="30" xfId="3" applyAlignment="1">
      <alignment horizontal="center"/>
    </xf>
    <xf numFmtId="0" fontId="13" fillId="10" borderId="31" xfId="2" applyBorder="1" applyAlignment="1">
      <alignment horizontal="center"/>
    </xf>
    <xf numFmtId="0" fontId="13" fillId="10" borderId="32" xfId="2" applyBorder="1" applyAlignment="1">
      <alignment horizontal="center"/>
    </xf>
    <xf numFmtId="0" fontId="13" fillId="10" borderId="33" xfId="2" applyBorder="1" applyAlignment="1">
      <alignment horizontal="center"/>
    </xf>
    <xf numFmtId="0" fontId="13" fillId="10" borderId="34" xfId="2" applyBorder="1" applyAlignment="1">
      <alignment horizontal="center"/>
    </xf>
    <xf numFmtId="0" fontId="13" fillId="10" borderId="14" xfId="2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center" vertical="top"/>
    </xf>
    <xf numFmtId="0" fontId="4" fillId="0" borderId="1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2" fontId="4" fillId="0" borderId="18" xfId="0" applyNumberFormat="1" applyFont="1" applyBorder="1" applyAlignment="1">
      <alignment horizontal="center" vertical="center"/>
    </xf>
    <xf numFmtId="2" fontId="4" fillId="0" borderId="17" xfId="0" applyNumberFormat="1" applyFont="1" applyBorder="1" applyAlignment="1">
      <alignment horizontal="center" vertical="center"/>
    </xf>
    <xf numFmtId="2" fontId="4" fillId="0" borderId="19" xfId="0" applyNumberFormat="1" applyFont="1" applyBorder="1" applyAlignment="1">
      <alignment horizontal="center" vertical="center"/>
    </xf>
    <xf numFmtId="2" fontId="4" fillId="0" borderId="2" xfId="0" applyNumberFormat="1" applyFont="1" applyBorder="1" applyAlignment="1">
      <alignment horizontal="center" vertical="center"/>
    </xf>
  </cellXfs>
  <cellStyles count="4">
    <cellStyle name="Accent5" xfId="1" builtinId="45"/>
    <cellStyle name="Calcul" xfId="3" builtinId="22"/>
    <cellStyle name="Entrée" xfId="2" builtinId="20"/>
    <cellStyle name="Normal" xfId="0" builtinId="0"/>
  </cellStyles>
  <dxfs count="518">
    <dxf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rgb="FF00B050"/>
        </patternFill>
      </fill>
    </dxf>
    <dxf>
      <font>
        <color auto="1"/>
      </font>
      <numFmt numFmtId="0" formatCode="General"/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font>
        <color rgb="FF9C0006"/>
      </font>
      <fill>
        <patternFill>
          <bgColor rgb="FFFFC7CE"/>
        </patternFill>
      </fill>
    </dxf>
    <dxf>
      <font>
        <strike val="0"/>
      </font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</dxf>
    <dxf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1" tint="0.499984740745262"/>
        </patternFill>
      </fill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0" tint="-0.499984740745262"/>
        </patternFill>
      </fill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1" tint="0.499984740745262"/>
        </patternFill>
      </fill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1" tint="0.499984740745262"/>
        </patternFill>
      </fill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1" tint="0.499984740745262"/>
        </patternFill>
      </fill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1" tint="0.499984740745262"/>
        </patternFill>
      </fill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diagonalUp="0" diagonalDown="0">
        <left/>
        <right/>
        <top style="medium">
          <color indexed="64"/>
        </top>
        <bottom style="medium">
          <color indexed="64"/>
        </bottom>
        <vertical/>
        <horizontal/>
      </border>
    </dxf>
    <dxf>
      <fill>
        <patternFill patternType="solid">
          <fgColor indexed="64"/>
          <bgColor theme="1" tint="0.499984740745262"/>
        </patternFill>
      </fill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border diagonalUp="0" diagonalDown="0">
        <left style="medium">
          <color auto="1"/>
        </left>
        <right/>
        <top/>
        <bottom/>
        <vertical/>
        <horizontal/>
      </border>
    </dxf>
    <dxf>
      <numFmt numFmtId="0" formatCode="General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</font>
      <border diagonalUp="0" diagonalDown="0" outline="0">
        <left/>
        <right/>
        <top style="medium">
          <color indexed="64"/>
        </top>
        <bottom style="medium">
          <color indexed="64"/>
        </bottom>
      </border>
    </dxf>
    <dxf>
      <font>
        <b/>
      </font>
      <numFmt numFmtId="0" formatCode="General"/>
      <border diagonalUp="0" diagonalDown="0">
        <left/>
        <right/>
        <top style="medium">
          <color indexed="64"/>
        </top>
        <bottom style="medium">
          <color indexed="64"/>
        </bottom>
      </border>
    </dxf>
    <dxf>
      <font>
        <b/>
      </font>
      <numFmt numFmtId="0" formatCode="General"/>
      <border diagonalUp="0" diagonalDown="0" outline="0">
        <left style="medium">
          <color indexed="64"/>
        </left>
        <right/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numFmt numFmtId="0" formatCode="General"/>
      <border diagonalUp="0" diagonalDown="0">
        <left style="medium">
          <color indexed="64"/>
        </left>
        <right/>
        <top/>
        <bottom/>
        <vertical/>
        <horizontal/>
      </border>
    </dxf>
    <dxf>
      <numFmt numFmtId="164" formatCode="0.0"/>
    </dxf>
    <dxf>
      <numFmt numFmtId="164" formatCode="0.0"/>
    </dxf>
    <dxf>
      <font>
        <b/>
        <family val="2"/>
      </font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</dxf>
    <dxf>
      <font>
        <b/>
      </font>
      <numFmt numFmtId="2" formatCode="0.00"/>
      <border diagonalUp="0" diagonalDown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/>
      </font>
      <numFmt numFmtId="0" formatCode="General"/>
      <border diagonalUp="0" diagonalDown="0">
        <left style="medium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</dxf>
    <dxf>
      <numFmt numFmtId="0" formatCode="General"/>
      <border diagonalUp="0" diagonalDown="0">
        <left style="thin">
          <color indexed="64"/>
        </left>
        <right/>
        <top/>
        <bottom/>
        <vertical/>
        <horizontal/>
      </border>
    </dxf>
    <dxf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border outline="0"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Light16"/>
  <colors>
    <mruColors>
      <color rgb="FFCCFFCC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256947336122227E-2"/>
          <c:y val="8.7613422296046378E-2"/>
          <c:w val="0.82231051273128097"/>
          <c:h val="0.76737273321364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'DS1'!$G$7</c:f>
              <c:strCache>
                <c:ptCount val="1"/>
                <c:pt idx="0">
                  <c:v>Effectifs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'DS1'!$H$6:$AB$6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'DS1'!$H$7:$AB$7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  <c:pt idx="7">
                  <c:v>4</c:v>
                </c:pt>
                <c:pt idx="8">
                  <c:v>3</c:v>
                </c:pt>
                <c:pt idx="9">
                  <c:v>4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D62-43B9-8A0E-42E2A7D6A5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262400"/>
        <c:axId val="196088896"/>
      </c:barChart>
      <c:catAx>
        <c:axId val="19626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088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96088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262400"/>
        <c:crosses val="autoZero"/>
        <c:crossBetween val="between"/>
        <c:majorUnit val="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4962662204292"/>
          <c:y val="0.44217680546164417"/>
          <c:w val="8.5955194645150446E-2"/>
          <c:h val="6.80271337273976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256947336122227E-2"/>
          <c:y val="8.7613422296046378E-2"/>
          <c:w val="0.82231051273128097"/>
          <c:h val="0.76737273321364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DS1Info!$G$7</c:f>
              <c:strCache>
                <c:ptCount val="1"/>
                <c:pt idx="0">
                  <c:v>Effectifs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DS1Info!$H$6:$AB$6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DS1Info!$H$7:$AB$7</c:f>
              <c:numCache>
                <c:formatCode>General</c:formatCode>
                <c:ptCount val="21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7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2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C8-44E7-9FCE-BC52DD0B47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262400"/>
        <c:axId val="196088896"/>
      </c:barChart>
      <c:catAx>
        <c:axId val="19626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088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96088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262400"/>
        <c:crosses val="autoZero"/>
        <c:crossBetween val="between"/>
        <c:majorUnit val="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4962662204292"/>
          <c:y val="0.44217680546164417"/>
          <c:w val="8.5955194645150446E-2"/>
          <c:h val="6.80271337273976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256947336122227E-2"/>
          <c:y val="8.7613422296046378E-2"/>
          <c:w val="0.82231051273128097"/>
          <c:h val="0.76737273321364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'DS2'!$G$7</c:f>
              <c:strCache>
                <c:ptCount val="1"/>
                <c:pt idx="0">
                  <c:v>Effectifs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'DS2'!$H$6:$AB$6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'DS2'!$H$7:$AB$7</c:f>
              <c:numCache>
                <c:formatCode>General</c:formatCode>
                <c:ptCount val="21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1</c:v>
                </c:pt>
                <c:pt idx="4">
                  <c:v>4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4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E4-4D6F-9D53-509570C030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262400"/>
        <c:axId val="196088896"/>
      </c:barChart>
      <c:catAx>
        <c:axId val="19626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088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96088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262400"/>
        <c:crosses val="autoZero"/>
        <c:crossBetween val="between"/>
        <c:majorUnit val="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4962662204292"/>
          <c:y val="0.44217680546164417"/>
          <c:w val="8.5955194645150446E-2"/>
          <c:h val="6.80271337273976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256947336122227E-2"/>
          <c:y val="8.7613422296046378E-2"/>
          <c:w val="0.82231051273128097"/>
          <c:h val="0.76737273321364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'DS3'!$G$7</c:f>
              <c:strCache>
                <c:ptCount val="1"/>
                <c:pt idx="0">
                  <c:v>Effectifs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'DS3'!$H$6:$AB$6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'DS3'!$H$7:$AB$7</c:f>
              <c:numCache>
                <c:formatCode>General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  <c:pt idx="6">
                  <c:v>1</c:v>
                </c:pt>
                <c:pt idx="7">
                  <c:v>6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60-4CDC-96B0-2211E66904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262400"/>
        <c:axId val="196088896"/>
      </c:barChart>
      <c:catAx>
        <c:axId val="19626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088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96088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262400"/>
        <c:crosses val="autoZero"/>
        <c:crossBetween val="between"/>
        <c:majorUnit val="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4962662204292"/>
          <c:y val="0.44217680546164417"/>
          <c:w val="8.5955194645150446E-2"/>
          <c:h val="6.80271337273976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256947336122227E-2"/>
          <c:y val="8.7613422296046378E-2"/>
          <c:w val="0.82231051273128097"/>
          <c:h val="0.76737273321364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'DS4'!$G$7</c:f>
              <c:strCache>
                <c:ptCount val="1"/>
                <c:pt idx="0">
                  <c:v>Effectifs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'DS4'!$H$6:$AB$6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'DS4'!$H$7:$AB$7</c:f>
              <c:numCache>
                <c:formatCode>General</c:formatCode>
                <c:ptCount val="21"/>
                <c:pt idx="0">
                  <c:v>29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61-43F2-9631-18E6D11F0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262400"/>
        <c:axId val="196088896"/>
      </c:barChart>
      <c:catAx>
        <c:axId val="19626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088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96088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262400"/>
        <c:crosses val="autoZero"/>
        <c:crossBetween val="between"/>
        <c:majorUnit val="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4962662204292"/>
          <c:y val="0.44217680546164417"/>
          <c:w val="8.5955194645150446E-2"/>
          <c:h val="6.80271337273976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256947336122227E-2"/>
          <c:y val="8.7613422296046378E-2"/>
          <c:w val="0.82231051273128097"/>
          <c:h val="0.76737273321364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'CB1'!$G$7</c:f>
              <c:strCache>
                <c:ptCount val="1"/>
                <c:pt idx="0">
                  <c:v>Effectifs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'CB1'!$H$6:$AB$6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'CB1'!$H$7:$AB$7</c:f>
              <c:numCache>
                <c:formatCode>General</c:formatCode>
                <c:ptCount val="21"/>
                <c:pt idx="0">
                  <c:v>5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55-4CB9-9AC2-19553D3A1F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262400"/>
        <c:axId val="196088896"/>
      </c:barChart>
      <c:catAx>
        <c:axId val="19626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088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96088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262400"/>
        <c:crosses val="autoZero"/>
        <c:crossBetween val="between"/>
        <c:majorUnit val="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4962662204292"/>
          <c:y val="0.44217680546164417"/>
          <c:w val="8.5955194645150446E-2"/>
          <c:h val="6.80271337273976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256947336122227E-2"/>
          <c:y val="8.7613422296046378E-2"/>
          <c:w val="0.82231051273128097"/>
          <c:h val="0.7673727332136477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'CB2'!$G$7</c:f>
              <c:strCache>
                <c:ptCount val="1"/>
                <c:pt idx="0">
                  <c:v>Effectifs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'CB2'!$H$6:$AB$6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cat>
          <c:val>
            <c:numRef>
              <c:f>'CB2'!$H$7:$AB$7</c:f>
              <c:numCache>
                <c:formatCode>General</c:formatCode>
                <c:ptCount val="21"/>
                <c:pt idx="0">
                  <c:v>3</c:v>
                </c:pt>
                <c:pt idx="1">
                  <c:v>9</c:v>
                </c:pt>
                <c:pt idx="2">
                  <c:v>5</c:v>
                </c:pt>
                <c:pt idx="3">
                  <c:v>2</c:v>
                </c:pt>
                <c:pt idx="4">
                  <c:v>0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57-49E1-97FE-1124AB1EC9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262400"/>
        <c:axId val="196088896"/>
      </c:barChart>
      <c:catAx>
        <c:axId val="1962624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088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96088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96262400"/>
        <c:crosses val="autoZero"/>
        <c:crossBetween val="between"/>
        <c:majorUnit val="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4962662204292"/>
          <c:y val="0.44217680546164417"/>
          <c:w val="8.5955194645150446E-2"/>
          <c:h val="6.80271337273976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95931</xdr:colOff>
      <xdr:row>8</xdr:row>
      <xdr:rowOff>30993</xdr:rowOff>
    </xdr:from>
    <xdr:to>
      <xdr:col>28</xdr:col>
      <xdr:colOff>11592</xdr:colOff>
      <xdr:row>27</xdr:row>
      <xdr:rowOff>73837</xdr:rowOff>
    </xdr:to>
    <xdr:graphicFrame macro="">
      <xdr:nvGraphicFramePr>
        <xdr:cNvPr id="1696" name="Chart 3">
          <a:extLst>
            <a:ext uri="{FF2B5EF4-FFF2-40B4-BE49-F238E27FC236}">
              <a16:creationId xmlns:a16="http://schemas.microsoft.com/office/drawing/2014/main" id="{00000000-0008-0000-0200-0000A006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95931</xdr:colOff>
      <xdr:row>8</xdr:row>
      <xdr:rowOff>30993</xdr:rowOff>
    </xdr:from>
    <xdr:to>
      <xdr:col>28</xdr:col>
      <xdr:colOff>11592</xdr:colOff>
      <xdr:row>27</xdr:row>
      <xdr:rowOff>73837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AC38A3C3-6761-42AC-803F-EE4C35EC43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95931</xdr:colOff>
      <xdr:row>8</xdr:row>
      <xdr:rowOff>30993</xdr:rowOff>
    </xdr:from>
    <xdr:to>
      <xdr:col>28</xdr:col>
      <xdr:colOff>11592</xdr:colOff>
      <xdr:row>27</xdr:row>
      <xdr:rowOff>73837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E3237F85-7135-4C2F-BDCC-2EA8798EF4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95931</xdr:colOff>
      <xdr:row>8</xdr:row>
      <xdr:rowOff>30993</xdr:rowOff>
    </xdr:from>
    <xdr:to>
      <xdr:col>28</xdr:col>
      <xdr:colOff>11592</xdr:colOff>
      <xdr:row>27</xdr:row>
      <xdr:rowOff>73837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0EE5000F-49B6-4AF9-B4BF-F5A885E109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95931</xdr:colOff>
      <xdr:row>8</xdr:row>
      <xdr:rowOff>30993</xdr:rowOff>
    </xdr:from>
    <xdr:to>
      <xdr:col>28</xdr:col>
      <xdr:colOff>11592</xdr:colOff>
      <xdr:row>27</xdr:row>
      <xdr:rowOff>73837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8526E155-98A9-4F2E-8324-9089D98D9B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95931</xdr:colOff>
      <xdr:row>8</xdr:row>
      <xdr:rowOff>30993</xdr:rowOff>
    </xdr:from>
    <xdr:to>
      <xdr:col>28</xdr:col>
      <xdr:colOff>11592</xdr:colOff>
      <xdr:row>27</xdr:row>
      <xdr:rowOff>73837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A3902D53-10D2-4F58-9C49-CE62BC7CE4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95931</xdr:colOff>
      <xdr:row>8</xdr:row>
      <xdr:rowOff>30993</xdr:rowOff>
    </xdr:from>
    <xdr:to>
      <xdr:col>28</xdr:col>
      <xdr:colOff>11592</xdr:colOff>
      <xdr:row>27</xdr:row>
      <xdr:rowOff>73837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4125E319-A7D4-4298-9A96-A12D71B647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au2" displayName="Tableau2" ref="B6:BO35" totalsRowShown="0" headerRowDxfId="516" tableBorderDxfId="515">
  <autoFilter ref="B6:BO35" xr:uid="{00000000-0009-0000-0100-000002000000}"/>
  <sortState xmlns:xlrd2="http://schemas.microsoft.com/office/spreadsheetml/2017/richdata2" ref="B7:BO35">
    <sortCondition ref="B6:B38"/>
  </sortState>
  <tableColumns count="66">
    <tableColumn id="1" xr3:uid="{00000000-0010-0000-0000-000001000000}" name="Colonne1" dataDxfId="514"/>
    <tableColumn id="66" xr3:uid="{FCACBED3-C5A0-4714-A882-E1EBEB669666}" name="Colonne110"/>
    <tableColumn id="2" xr3:uid="{00000000-0010-0000-0000-000002000000}" name="Colonne2" dataDxfId="513"/>
    <tableColumn id="65" xr3:uid="{C1DAC8F3-4220-4201-96A6-10F9479EC974}" name="Colonne210" dataDxfId="512"/>
    <tableColumn id="3" xr3:uid="{00000000-0010-0000-0000-000003000000}" name="Colonne3" dataDxfId="511">
      <calculatedColumnFormula>IF(H7&lt;&gt;"",RANK(H7,H$7:H$35),"")</calculatedColumnFormula>
    </tableColumn>
    <tableColumn id="64" xr3:uid="{856E7BB2-39AB-42F0-9175-157592FBD2C3}" name="Colonne34" dataDxfId="510">
      <calculatedColumnFormula>IF(I7&lt;&gt;"",RANK(I7,I$7:I$35),"")</calculatedColumnFormula>
    </tableColumn>
    <tableColumn id="4" xr3:uid="{00000000-0010-0000-0000-000004000000}" name="Colonne4" dataDxfId="509">
      <calculatedColumnFormula>SUMPRODUCT(Tableau2[[#This Row],[Colonne5]:[Colonne7]],J$1:L$1)/SUM(J$1:L$1)</calculatedColumnFormula>
    </tableColumn>
    <tableColumn id="63" xr3:uid="{731D10AB-1AF3-4B40-9A2B-63093F891129}" name="Colonne42" dataDxfId="508">
      <calculatedColumnFormula>IFERROR(SUMPRODUCT(Tableau2[[#This Row],[Colonne74]:[Colonne72]],M$2:O$2)/SUMIFS(M$2:O$2,Tableau2[[#This Row],[Colonne74]:[Colonne72]],"&gt;=0"),"")</calculatedColumnFormula>
    </tableColumn>
    <tableColumn id="5" xr3:uid="{00000000-0010-0000-0000-000005000000}" name="Colonne5" dataDxfId="507">
      <calculatedColumnFormula>AVERAGE(Tableau2[[#This Row],[Colonne12]:[Colonne14]])</calculatedColumnFormula>
    </tableColumn>
    <tableColumn id="6" xr3:uid="{00000000-0010-0000-0000-000006000000}" name="Colonne6" dataDxfId="506"/>
    <tableColumn id="7" xr3:uid="{00000000-0010-0000-0000-000007000000}" name="Colonne7" dataDxfId="505">
      <calculatedColumnFormula>IF(COUNT(AL7:AY7)&gt;0,AVERAGE(AL7:AY7),"")</calculatedColumnFormula>
    </tableColumn>
    <tableColumn id="62" xr3:uid="{F986C6EB-F2E5-44E5-911A-00E67DB984E7}" name="Colonne74" dataDxfId="504">
      <calculatedColumnFormula>IFERROR(AVERAGE(Tableau2[[#This Row],[Colonne143]:[Colonne144]]),"")</calculatedColumnFormula>
    </tableColumn>
    <tableColumn id="61" xr3:uid="{0CEB0233-8EAA-4376-9905-817E52F1A39B}" name="Colonne73" dataDxfId="503"/>
    <tableColumn id="60" xr3:uid="{24F341E7-1F1D-41B7-8169-24763B53C8C7}" name="Colonne72" dataDxfId="502">
      <calculatedColumnFormula>IF(COUNT(AZ7:BO7)&gt;0,AVERAGE(AZ7:BO7),"")</calculatedColumnFormula>
    </tableColumn>
    <tableColumn id="8" xr3:uid="{00000000-0010-0000-0000-000008000000}" name="Colonne8" dataDxfId="501">
      <calculatedColumnFormula>IF(Y7&lt;&gt;"ABS",RANK(Y7,Y$7:Y$35),"")</calculatedColumnFormula>
    </tableColumn>
    <tableColumn id="9" xr3:uid="{00000000-0010-0000-0000-000009000000}" name="Colonne9">
      <calculatedColumnFormula>IF(Z7&lt;&gt;"ABS",RANK(Z7,Z$7:Z$35),"")</calculatedColumnFormula>
    </tableColumn>
    <tableColumn id="10" xr3:uid="{00000000-0010-0000-0000-00000A000000}" name="Colonne10">
      <calculatedColumnFormula>IF(AA7&lt;&gt;"ABS",RANK(AA7,AA$7:AA$35),"")</calculatedColumnFormula>
    </tableColumn>
    <tableColumn id="54" xr3:uid="{893E71DD-30B2-4704-A5BD-AC847F9CE18C}" name="Colonne11" dataDxfId="500">
      <calculatedColumnFormula>IF(AB7&lt;&gt;"ABS",RANK(AB7,AB$7:AB$35),"")</calculatedColumnFormula>
    </tableColumn>
    <tableColumn id="55" xr3:uid="{CFDF0F3E-4577-4DA6-9217-B9239BAFB2E7}" name="Colonne112" dataDxfId="499">
      <calculatedColumnFormula>IF(AC7&lt;&gt;"ABS",RANK(AC7,AC$7:AC$35),"")</calculatedColumnFormula>
    </tableColumn>
    <tableColumn id="56" xr3:uid="{9F1557F8-170D-45A0-8F21-2E1000A990AD}" name="Colonne113" dataDxfId="498">
      <calculatedColumnFormula>IF(AD7&lt;&gt;"ABS",RANK(AD7,AD$7:AD$35),"")</calculatedColumnFormula>
    </tableColumn>
    <tableColumn id="57" xr3:uid="{816B2FEF-4672-4410-8369-AD5B76BA05FF}" name="Colonne114" dataDxfId="497">
      <calculatedColumnFormula>IF(AE7&lt;&gt;"ABS",RANK(AE7,AE$7:AE$35),"")</calculatedColumnFormula>
    </tableColumn>
    <tableColumn id="58" xr3:uid="{F03C54AC-DC16-4B2F-8767-A8F65CC8E428}" name="Colonne115" dataDxfId="496">
      <calculatedColumnFormula>IF(AF7&lt;&gt;"ABS",RANK(AF7,AF$7:AF$35),"")</calculatedColumnFormula>
    </tableColumn>
    <tableColumn id="59" xr3:uid="{D051BFC2-C84F-4EDA-9580-DCAD1825DD0F}" name="Colonne116" dataDxfId="495">
      <calculatedColumnFormula>IF(AG7&lt;&gt;"ABS",RANK(AG7,AG$7:AG$35),"")</calculatedColumnFormula>
    </tableColumn>
    <tableColumn id="12" xr3:uid="{00000000-0010-0000-0000-00000C000000}" name="Colonne12" dataDxfId="494">
      <calculatedColumnFormula>IF(Y$5&lt;&gt;"",OFFSET(INDIRECT(Y$5&amp;"!$D$1"),$A7,0),"")</calculatedColumnFormula>
    </tableColumn>
    <tableColumn id="13" xr3:uid="{00000000-0010-0000-0000-00000D000000}" name="Colonne13" dataDxfId="493">
      <calculatedColumnFormula>IF(Z$5&lt;&gt;"",OFFSET(INDIRECT(Z$5&amp;"!$D$1"),$A7,0),"")</calculatedColumnFormula>
    </tableColumn>
    <tableColumn id="14" xr3:uid="{00000000-0010-0000-0000-00000E000000}" name="Colonne14" dataDxfId="492">
      <calculatedColumnFormula>IF(AA$5&lt;&gt;"",OFFSET(INDIRECT(AA$5&amp;"!$D$1"),$A7,0),"")</calculatedColumnFormula>
    </tableColumn>
    <tableColumn id="50" xr3:uid="{C1DFFBDC-227C-468D-A67A-45495BE7A187}" name="Colonne143" dataDxfId="491"/>
    <tableColumn id="51" xr3:uid="{324FEA63-F940-4901-A5CA-979AB06791F1}" name="Colonne144" dataDxfId="490"/>
    <tableColumn id="15" xr3:uid="{54B9B8A3-015F-4697-8982-E27E327B80AA}" name="Colonne142" dataDxfId="489"/>
    <tableColumn id="53" xr3:uid="{DF7A00C1-C6B7-4756-99EB-64ED0134D926}" name="Colonne1423" dataDxfId="488"/>
    <tableColumn id="52" xr3:uid="{83417485-1AB8-4458-877B-F61105790D31}" name="Colonne1422" dataDxfId="487"/>
    <tableColumn id="11" xr3:uid="{3CE324C9-3DC6-433F-99B8-6301B67C0B1C}" name="Colonne15" dataDxfId="486"/>
    <tableColumn id="16" xr3:uid="{00000000-0010-0000-0000-000010000000}" name="Colonne16" dataDxfId="485"/>
    <tableColumn id="17" xr3:uid="{00000000-0010-0000-0000-000011000000}" name="Colonne17" dataDxfId="484"/>
    <tableColumn id="18" xr3:uid="{00000000-0010-0000-0000-000012000000}" name="Colonne18" dataDxfId="483"/>
    <tableColumn id="19" xr3:uid="{00000000-0010-0000-0000-000013000000}" name="Colonne19" dataDxfId="482"/>
    <tableColumn id="34" xr3:uid="{00000000-0010-0000-0000-000022000000}" name="Colonne192">
      <calculatedColumnFormula>IF(Colles!B2="","",Colles!B2)</calculatedColumnFormula>
    </tableColumn>
    <tableColumn id="35" xr3:uid="{00000000-0010-0000-0000-000023000000}" name="Colonne193">
      <calculatedColumnFormula>IF(Colles!C2="","",Colles!C2)</calculatedColumnFormula>
    </tableColumn>
    <tableColumn id="36" xr3:uid="{00000000-0010-0000-0000-000024000000}" name="Colonne194">
      <calculatedColumnFormula>IF(Colles!D2="","",Colles!D2)</calculatedColumnFormula>
    </tableColumn>
    <tableColumn id="37" xr3:uid="{00000000-0010-0000-0000-000025000000}" name="Colonne195">
      <calculatedColumnFormula>IF(Colles!E2="","",Colles!E2)</calculatedColumnFormula>
    </tableColumn>
    <tableColumn id="38" xr3:uid="{00000000-0010-0000-0000-000026000000}" name="Colonne196">
      <calculatedColumnFormula>IF(Colles!F2="","",Colles!F2)</calculatedColumnFormula>
    </tableColumn>
    <tableColumn id="39" xr3:uid="{00000000-0010-0000-0000-000027000000}" name="Colonne197">
      <calculatedColumnFormula>IF(Colles!G2="","",Colles!G2)</calculatedColumnFormula>
    </tableColumn>
    <tableColumn id="40" xr3:uid="{00000000-0010-0000-0000-000028000000}" name="Colonne198">
      <calculatedColumnFormula>IF(Colles!H2="","",Colles!H2)</calculatedColumnFormula>
    </tableColumn>
    <tableColumn id="41" xr3:uid="{00000000-0010-0000-0000-000029000000}" name="Colonne199">
      <calculatedColumnFormula>IF(Colles!I2="","",Colles!I2)</calculatedColumnFormula>
    </tableColumn>
    <tableColumn id="42" xr3:uid="{00000000-0010-0000-0000-00002A000000}" name="Colonne200">
      <calculatedColumnFormula>IF(Colles!J2="","",Colles!J2)</calculatedColumnFormula>
    </tableColumn>
    <tableColumn id="43" xr3:uid="{00000000-0010-0000-0000-00002B000000}" name="Colonne201">
      <calculatedColumnFormula>IF(Colles!K2="","",Colles!K2)</calculatedColumnFormula>
    </tableColumn>
    <tableColumn id="44" xr3:uid="{00000000-0010-0000-0000-00002C000000}" name="Colonne202">
      <calculatedColumnFormula>IF(Colles!L2="","",Colles!L2)</calculatedColumnFormula>
    </tableColumn>
    <tableColumn id="45" xr3:uid="{00000000-0010-0000-0000-00002D000000}" name="Colonne203">
      <calculatedColumnFormula>IF(Colles!M2="","",Colles!M2)</calculatedColumnFormula>
    </tableColumn>
    <tableColumn id="48" xr3:uid="{00000000-0010-0000-0000-000030000000}" name="Colonne2032">
      <calculatedColumnFormula>IF(Colles!N2="","",Colles!N2)</calculatedColumnFormula>
    </tableColumn>
    <tableColumn id="49" xr3:uid="{00000000-0010-0000-0000-000031000000}" name="Colonne2033">
      <calculatedColumnFormula>IF(Colles!O2="","",Colles!O2)</calculatedColumnFormula>
    </tableColumn>
    <tableColumn id="46" xr3:uid="{00000000-0010-0000-0000-00002E000000}" name="Colonne204" dataDxfId="481">
      <calculatedColumnFormula>IF(Colles!P2="","",Colles!P2)</calculatedColumnFormula>
    </tableColumn>
    <tableColumn id="47" xr3:uid="{00000000-0010-0000-0000-00002F000000}" name="Colonne205">
      <calculatedColumnFormula>IF(Colles!Q2="","",Colles!Q2)</calculatedColumnFormula>
    </tableColumn>
    <tableColumn id="20" xr3:uid="{00000000-0010-0000-0000-000014000000}" name="Colonne20" dataDxfId="480">
      <calculatedColumnFormula>IF(Colles!R2="","",Colles!R2)</calculatedColumnFormula>
    </tableColumn>
    <tableColumn id="21" xr3:uid="{00000000-0010-0000-0000-000015000000}" name="Colonne21" dataDxfId="479">
      <calculatedColumnFormula>IF(Colles!S2="","",Colles!S2)</calculatedColumnFormula>
    </tableColumn>
    <tableColumn id="22" xr3:uid="{00000000-0010-0000-0000-000016000000}" name="Colonne22" dataDxfId="478">
      <calculatedColumnFormula>IF(Colles!T2="","",Colles!T2)</calculatedColumnFormula>
    </tableColumn>
    <tableColumn id="23" xr3:uid="{00000000-0010-0000-0000-000017000000}" name="Colonne23" dataDxfId="477">
      <calculatedColumnFormula>IF(Colles!U2="","",Colles!U2)</calculatedColumnFormula>
    </tableColumn>
    <tableColumn id="24" xr3:uid="{00000000-0010-0000-0000-000018000000}" name="Colonne24" dataDxfId="476">
      <calculatedColumnFormula>IF(Colles!V2="","",Colles!V2)</calculatedColumnFormula>
    </tableColumn>
    <tableColumn id="25" xr3:uid="{00000000-0010-0000-0000-000019000000}" name="Colonne25" dataDxfId="475">
      <calculatedColumnFormula>IF(Colles!W2="","",Colles!W2)</calculatedColumnFormula>
    </tableColumn>
    <tableColumn id="26" xr3:uid="{00000000-0010-0000-0000-00001A000000}" name="Colonne26" dataDxfId="474">
      <calculatedColumnFormula>IF(Colles!X2="","",Colles!X2)</calculatedColumnFormula>
    </tableColumn>
    <tableColumn id="27" xr3:uid="{00000000-0010-0000-0000-00001B000000}" name="Colonne27" dataDxfId="473">
      <calculatedColumnFormula>IF(Colles!Y2="","",Colles!Y2)</calculatedColumnFormula>
    </tableColumn>
    <tableColumn id="28" xr3:uid="{00000000-0010-0000-0000-00001C000000}" name="Colonne28" dataDxfId="472">
      <calculatedColumnFormula>IF(Colles!Z2="","",Colles!Z2)</calculatedColumnFormula>
    </tableColumn>
    <tableColumn id="29" xr3:uid="{00000000-0010-0000-0000-00001D000000}" name="Colonne29" dataDxfId="471">
      <calculatedColumnFormula>IF(Colles!AA2="","",Colles!AA2)</calculatedColumnFormula>
    </tableColumn>
    <tableColumn id="30" xr3:uid="{00000000-0010-0000-0000-00001E000000}" name="Colonne30" dataDxfId="470">
      <calculatedColumnFormula>IF(Colles!AB2="","",Colles!AB2)</calculatedColumnFormula>
    </tableColumn>
    <tableColumn id="31" xr3:uid="{00000000-0010-0000-0000-00001F000000}" name="Colonne31" dataDxfId="469">
      <calculatedColumnFormula>IF(Colles!AC2="","",Colles!AC2)</calculatedColumnFormula>
    </tableColumn>
    <tableColumn id="32" xr3:uid="{00000000-0010-0000-0000-000020000000}" name="Colonne32" dataDxfId="468">
      <calculatedColumnFormula>IF(Colles!AD2="","",Colles!AD2)</calculatedColumnFormula>
    </tableColumn>
    <tableColumn id="33" xr3:uid="{00000000-0010-0000-0000-000021000000}" name="Colonne33" dataDxfId="467">
      <calculatedColumnFormula>IF(Colles!AE2="","",Colles!AE2)</calculatedColumnFormula>
    </tableColumn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1" displayName="Tableau1" ref="A1:D42" totalsRowShown="0" headerRowDxfId="466" dataDxfId="465">
  <autoFilter ref="A1:D42" xr:uid="{00000000-0009-0000-0100-000001000000}"/>
  <tableColumns count="4">
    <tableColumn id="1" xr3:uid="{00000000-0010-0000-0100-000001000000}" name="NOM prénom" dataDxfId="464"/>
    <tableColumn id="2" xr3:uid="{00000000-0010-0000-0100-000002000000}" name="Appréciations S1" dataDxfId="463"/>
    <tableColumn id="3" xr3:uid="{42CDBB69-D74C-41DB-9E7D-2995587C4DEE}" name="Colonne1" dataDxfId="462"/>
    <tableColumn id="4" xr3:uid="{BD205096-F99D-402B-9D31-DFD257BDCB55}" name="Appréciations S3" dataDxfId="46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2"/>
  <dimension ref="A1:BQ41"/>
  <sheetViews>
    <sheetView topLeftCell="B1" zoomScale="145" zoomScaleNormal="145" workbookViewId="0">
      <pane xSplit="1" ySplit="6" topLeftCell="C7" activePane="bottomRight" state="frozen"/>
      <selection activeCell="B1" sqref="B1"/>
      <selection pane="topRight" activeCell="C1" sqref="C1"/>
      <selection pane="bottomLeft" activeCell="B7" sqref="B7"/>
      <selection pane="bottomRight" activeCell="H24" sqref="H24"/>
    </sheetView>
  </sheetViews>
  <sheetFormatPr baseColWidth="10" defaultRowHeight="10.9" customHeight="1" x14ac:dyDescent="0.35"/>
  <cols>
    <col min="1" max="1" width="3.9296875" hidden="1" customWidth="1"/>
    <col min="2" max="2" width="18" customWidth="1"/>
    <col min="3" max="3" width="3.1328125" customWidth="1"/>
    <col min="4" max="5" width="5.59765625" hidden="1" customWidth="1"/>
    <col min="6" max="6" width="3.46484375" customWidth="1"/>
    <col min="7" max="7" width="3.46484375" hidden="1" customWidth="1"/>
    <col min="8" max="8" width="7.59765625" customWidth="1"/>
    <col min="9" max="9" width="2.53125" customWidth="1"/>
    <col min="10" max="10" width="5.33203125" customWidth="1"/>
    <col min="11" max="11" width="5.33203125" hidden="1" customWidth="1"/>
    <col min="12" max="12" width="5.33203125" customWidth="1"/>
    <col min="13" max="15" width="5.33203125" hidden="1" customWidth="1"/>
    <col min="16" max="18" width="3.3984375" customWidth="1"/>
    <col min="19" max="24" width="5.59765625" hidden="1" customWidth="1"/>
    <col min="25" max="27" width="5.59765625" customWidth="1"/>
    <col min="28" max="32" width="5.59765625" hidden="1" customWidth="1"/>
    <col min="33" max="33" width="5.59765625" customWidth="1"/>
    <col min="34" max="37" width="5.59765625" hidden="1" customWidth="1"/>
    <col min="38" max="51" width="3.53125" customWidth="1"/>
    <col min="52" max="67" width="3.53125" hidden="1" customWidth="1"/>
  </cols>
  <sheetData>
    <row r="1" spans="1:67" ht="10.9" customHeight="1" x14ac:dyDescent="0.35">
      <c r="B1" s="14" t="s">
        <v>152</v>
      </c>
      <c r="C1" s="14"/>
      <c r="J1">
        <v>9</v>
      </c>
      <c r="L1">
        <v>5</v>
      </c>
    </row>
    <row r="2" spans="1:67" ht="10.9" customHeight="1" x14ac:dyDescent="0.35">
      <c r="B2" s="14" t="s">
        <v>153</v>
      </c>
      <c r="C2" s="14"/>
      <c r="M2">
        <v>9</v>
      </c>
      <c r="N2">
        <v>1</v>
      </c>
      <c r="O2">
        <v>3</v>
      </c>
      <c r="AB2">
        <v>3</v>
      </c>
      <c r="AC2">
        <v>3</v>
      </c>
      <c r="AD2">
        <v>3</v>
      </c>
      <c r="AE2">
        <v>3</v>
      </c>
      <c r="AF2">
        <v>2</v>
      </c>
      <c r="AG2">
        <v>3</v>
      </c>
    </row>
    <row r="3" spans="1:67" ht="10.9" customHeight="1" x14ac:dyDescent="0.35">
      <c r="B3" s="14" t="s">
        <v>50</v>
      </c>
      <c r="C3" s="14"/>
      <c r="AH3">
        <v>10</v>
      </c>
      <c r="AI3" t="str">
        <f ca="1">OFFSET(INDIRECT("DS1_details!A$3"),0,A7)</f>
        <v xml:space="preserve"> </v>
      </c>
      <c r="AJ3">
        <f ca="1">OFFSET(INDIRECT("DS2_details!A$3"),0,A7)</f>
        <v>0</v>
      </c>
      <c r="AK3">
        <f ca="1">OFFSET(INDIRECT("DS3_details!A$3"),0,A7)</f>
        <v>0</v>
      </c>
    </row>
    <row r="4" spans="1:67" ht="10.9" customHeight="1" thickBot="1" x14ac:dyDescent="0.5">
      <c r="J4" s="254" t="s">
        <v>151</v>
      </c>
      <c r="K4" s="254"/>
      <c r="L4" s="254"/>
      <c r="M4" s="255" t="s">
        <v>150</v>
      </c>
      <c r="N4" s="256"/>
      <c r="O4" s="257"/>
      <c r="P4" s="254" t="s">
        <v>151</v>
      </c>
      <c r="Q4" s="254"/>
      <c r="R4" s="254"/>
      <c r="S4" s="255" t="s">
        <v>150</v>
      </c>
      <c r="T4" s="256"/>
      <c r="U4" s="256"/>
      <c r="V4" s="256"/>
      <c r="W4" s="256"/>
      <c r="X4" s="257"/>
      <c r="Y4" s="254" t="s">
        <v>151</v>
      </c>
      <c r="Z4" s="254"/>
      <c r="AA4" s="254"/>
      <c r="AB4" s="258" t="s">
        <v>150</v>
      </c>
      <c r="AC4" s="259"/>
      <c r="AD4" s="259"/>
      <c r="AE4" s="259"/>
      <c r="AF4" s="259"/>
      <c r="AG4" s="259"/>
      <c r="AL4" s="250" t="s">
        <v>151</v>
      </c>
      <c r="AM4" s="251"/>
      <c r="AN4" s="251"/>
      <c r="AO4" s="251"/>
      <c r="AP4" s="251"/>
      <c r="AQ4" s="251"/>
      <c r="AR4" s="251"/>
      <c r="AS4" s="251"/>
      <c r="AT4" s="251"/>
      <c r="AU4" s="251"/>
      <c r="AV4" s="251"/>
      <c r="AW4" s="251"/>
      <c r="AX4" s="251"/>
      <c r="AY4" s="251"/>
      <c r="AZ4" s="252" t="s">
        <v>150</v>
      </c>
      <c r="BA4" s="253"/>
      <c r="BB4" s="253"/>
      <c r="BC4" s="253"/>
      <c r="BD4" s="253"/>
      <c r="BE4" s="253"/>
      <c r="BF4" s="253"/>
      <c r="BG4" s="253"/>
      <c r="BH4" s="253"/>
      <c r="BI4" s="253"/>
      <c r="BJ4" s="253"/>
      <c r="BK4" s="253"/>
      <c r="BL4" s="253"/>
      <c r="BM4" s="253"/>
      <c r="BN4" s="253"/>
      <c r="BO4" s="253"/>
    </row>
    <row r="5" spans="1:67" s="58" customFormat="1" ht="65.650000000000006" customHeight="1" x14ac:dyDescent="0.35">
      <c r="C5" s="58" t="s">
        <v>426</v>
      </c>
      <c r="D5" s="59" t="s">
        <v>240</v>
      </c>
      <c r="E5" s="59" t="s">
        <v>241</v>
      </c>
      <c r="F5" s="64" t="s">
        <v>159</v>
      </c>
      <c r="G5" s="64" t="s">
        <v>160</v>
      </c>
      <c r="H5" s="65" t="s">
        <v>155</v>
      </c>
      <c r="I5" s="65" t="s">
        <v>156</v>
      </c>
      <c r="J5" s="60" t="s">
        <v>26</v>
      </c>
      <c r="K5" s="63" t="s">
        <v>27</v>
      </c>
      <c r="L5" s="61" t="s">
        <v>51</v>
      </c>
      <c r="M5" s="60" t="s">
        <v>26</v>
      </c>
      <c r="N5" s="63" t="s">
        <v>27</v>
      </c>
      <c r="O5" s="61" t="s">
        <v>51</v>
      </c>
      <c r="P5" s="60" t="s">
        <v>28</v>
      </c>
      <c r="Q5" s="63" t="s">
        <v>29</v>
      </c>
      <c r="R5" s="63" t="s">
        <v>30</v>
      </c>
      <c r="S5" s="63" t="s">
        <v>140</v>
      </c>
      <c r="T5" s="63" t="s">
        <v>141</v>
      </c>
      <c r="U5" s="63" t="s">
        <v>142</v>
      </c>
      <c r="V5" s="63" t="s">
        <v>145</v>
      </c>
      <c r="W5" s="63" t="s">
        <v>146</v>
      </c>
      <c r="X5" s="63" t="s">
        <v>143</v>
      </c>
      <c r="Y5" s="64" t="s">
        <v>31</v>
      </c>
      <c r="Z5" s="64" t="s">
        <v>120</v>
      </c>
      <c r="AA5" s="64" t="s">
        <v>121</v>
      </c>
      <c r="AB5" s="64" t="s">
        <v>130</v>
      </c>
      <c r="AC5" s="64" t="s">
        <v>131</v>
      </c>
      <c r="AD5" s="64" t="s">
        <v>132</v>
      </c>
      <c r="AE5" s="64" t="s">
        <v>234</v>
      </c>
      <c r="AF5" s="64" t="s">
        <v>235</v>
      </c>
      <c r="AG5" s="64" t="s">
        <v>284</v>
      </c>
      <c r="AH5" s="60" t="s">
        <v>35</v>
      </c>
      <c r="AI5" s="63" t="s">
        <v>32</v>
      </c>
      <c r="AJ5" s="63" t="s">
        <v>33</v>
      </c>
      <c r="AK5" s="61" t="s">
        <v>34</v>
      </c>
      <c r="AL5" s="59" t="s">
        <v>36</v>
      </c>
      <c r="AM5" s="59" t="s">
        <v>37</v>
      </c>
      <c r="AN5" s="59" t="s">
        <v>38</v>
      </c>
      <c r="AO5" s="59" t="s">
        <v>39</v>
      </c>
      <c r="AP5" s="59" t="s">
        <v>40</v>
      </c>
      <c r="AQ5" s="59" t="s">
        <v>41</v>
      </c>
      <c r="AR5" s="59" t="s">
        <v>42</v>
      </c>
      <c r="AS5" s="59" t="s">
        <v>43</v>
      </c>
      <c r="AT5" s="59" t="s">
        <v>44</v>
      </c>
      <c r="AU5" s="59" t="s">
        <v>45</v>
      </c>
      <c r="AV5" s="59" t="s">
        <v>46</v>
      </c>
      <c r="AW5" s="59" t="s">
        <v>47</v>
      </c>
      <c r="AX5" s="59" t="s">
        <v>48</v>
      </c>
      <c r="AY5" s="59" t="s">
        <v>49</v>
      </c>
      <c r="AZ5" s="86" t="s">
        <v>88</v>
      </c>
      <c r="BA5" s="59" t="s">
        <v>89</v>
      </c>
      <c r="BB5" s="59" t="s">
        <v>90</v>
      </c>
      <c r="BC5" s="59" t="s">
        <v>91</v>
      </c>
      <c r="BD5" s="59" t="s">
        <v>92</v>
      </c>
      <c r="BE5" s="59" t="s">
        <v>93</v>
      </c>
      <c r="BF5" s="59" t="s">
        <v>94</v>
      </c>
      <c r="BG5" s="59" t="s">
        <v>95</v>
      </c>
      <c r="BH5" s="59" t="s">
        <v>96</v>
      </c>
      <c r="BI5" s="59" t="s">
        <v>97</v>
      </c>
      <c r="BJ5" s="59" t="s">
        <v>87</v>
      </c>
      <c r="BK5" s="59" t="s">
        <v>98</v>
      </c>
      <c r="BL5" s="59" t="s">
        <v>99</v>
      </c>
      <c r="BM5" s="59" t="s">
        <v>100</v>
      </c>
      <c r="BN5" s="59" t="s">
        <v>101</v>
      </c>
      <c r="BO5" s="59" t="s">
        <v>102</v>
      </c>
    </row>
    <row r="6" spans="1:67" ht="10.9" customHeight="1" thickBot="1" x14ac:dyDescent="0.45">
      <c r="B6" t="s">
        <v>52</v>
      </c>
      <c r="C6" t="s">
        <v>425</v>
      </c>
      <c r="D6" t="s">
        <v>53</v>
      </c>
      <c r="E6" t="s">
        <v>158</v>
      </c>
      <c r="F6" s="66" t="s">
        <v>54</v>
      </c>
      <c r="G6" s="9" t="s">
        <v>157</v>
      </c>
      <c r="H6" s="67" t="s">
        <v>55</v>
      </c>
      <c r="I6" s="9" t="s">
        <v>154</v>
      </c>
      <c r="J6" s="55" t="s">
        <v>56</v>
      </c>
      <c r="K6" t="s">
        <v>57</v>
      </c>
      <c r="L6" s="62" t="s">
        <v>58</v>
      </c>
      <c r="M6" t="s">
        <v>149</v>
      </c>
      <c r="N6" t="s">
        <v>148</v>
      </c>
      <c r="O6" t="s">
        <v>147</v>
      </c>
      <c r="P6" s="55" t="s">
        <v>59</v>
      </c>
      <c r="Q6" t="s">
        <v>60</v>
      </c>
      <c r="R6" s="14" t="s">
        <v>61</v>
      </c>
      <c r="S6" s="14" t="s">
        <v>135</v>
      </c>
      <c r="T6" s="14" t="s">
        <v>136</v>
      </c>
      <c r="U6" s="14" t="s">
        <v>137</v>
      </c>
      <c r="V6" s="14" t="s">
        <v>138</v>
      </c>
      <c r="W6" s="14" t="s">
        <v>139</v>
      </c>
      <c r="X6" s="14" t="s">
        <v>144</v>
      </c>
      <c r="Y6" s="66" t="s">
        <v>62</v>
      </c>
      <c r="Z6" s="9" t="s">
        <v>63</v>
      </c>
      <c r="AA6" s="9" t="s">
        <v>64</v>
      </c>
      <c r="AB6" s="9" t="s">
        <v>128</v>
      </c>
      <c r="AC6" s="9" t="s">
        <v>129</v>
      </c>
      <c r="AD6" s="9" t="s">
        <v>127</v>
      </c>
      <c r="AE6" s="9" t="s">
        <v>134</v>
      </c>
      <c r="AF6" s="9" t="s">
        <v>133</v>
      </c>
      <c r="AG6" s="9" t="s">
        <v>126</v>
      </c>
      <c r="AH6" s="55" t="s">
        <v>65</v>
      </c>
      <c r="AI6" t="s">
        <v>66</v>
      </c>
      <c r="AJ6" t="s">
        <v>67</v>
      </c>
      <c r="AK6" s="62" t="s">
        <v>68</v>
      </c>
      <c r="AL6" t="s">
        <v>104</v>
      </c>
      <c r="AM6" t="s">
        <v>105</v>
      </c>
      <c r="AN6" t="s">
        <v>106</v>
      </c>
      <c r="AO6" t="s">
        <v>107</v>
      </c>
      <c r="AP6" t="s">
        <v>108</v>
      </c>
      <c r="AQ6" t="s">
        <v>109</v>
      </c>
      <c r="AR6" t="s">
        <v>110</v>
      </c>
      <c r="AS6" t="s">
        <v>111</v>
      </c>
      <c r="AT6" t="s">
        <v>112</v>
      </c>
      <c r="AU6" t="s">
        <v>113</v>
      </c>
      <c r="AV6" t="s">
        <v>114</v>
      </c>
      <c r="AW6" t="s">
        <v>115</v>
      </c>
      <c r="AX6" t="s">
        <v>118</v>
      </c>
      <c r="AY6" t="s">
        <v>119</v>
      </c>
      <c r="AZ6" s="55" t="s">
        <v>116</v>
      </c>
      <c r="BA6" t="s">
        <v>117</v>
      </c>
      <c r="BB6" t="s">
        <v>69</v>
      </c>
      <c r="BC6" t="s">
        <v>70</v>
      </c>
      <c r="BD6" t="s">
        <v>71</v>
      </c>
      <c r="BE6" t="s">
        <v>72</v>
      </c>
      <c r="BF6" t="s">
        <v>73</v>
      </c>
      <c r="BG6" t="s">
        <v>74</v>
      </c>
      <c r="BH6" t="s">
        <v>75</v>
      </c>
      <c r="BI6" t="s">
        <v>76</v>
      </c>
      <c r="BJ6" t="s">
        <v>77</v>
      </c>
      <c r="BK6" t="s">
        <v>78</v>
      </c>
      <c r="BL6" t="s">
        <v>79</v>
      </c>
      <c r="BM6" t="s">
        <v>80</v>
      </c>
      <c r="BN6" t="s">
        <v>81</v>
      </c>
      <c r="BO6" t="s">
        <v>82</v>
      </c>
    </row>
    <row r="7" spans="1:67" ht="10.9" customHeight="1" x14ac:dyDescent="0.4">
      <c r="A7">
        <v>1</v>
      </c>
      <c r="B7" s="72" t="s">
        <v>289</v>
      </c>
      <c r="C7" s="104" t="s">
        <v>427</v>
      </c>
      <c r="D7" s="92"/>
      <c r="E7" s="92"/>
      <c r="F7">
        <f t="shared" ref="F7:F35" ca="1" si="0">IF(H7&lt;&gt;"",RANK(H7,H$7:H$35),"")</f>
        <v>8</v>
      </c>
      <c r="G7" t="str">
        <f t="shared" ref="G7:G35" si="1">IF(I7&lt;&gt;"",RANK(I7,I$7:I$35),"")</f>
        <v/>
      </c>
      <c r="H7" s="71">
        <f ca="1">SUMPRODUCT(Tableau2[[#This Row],[Colonne5]:[Colonne7]],J$1:L$1)/SUM(J$1:L$1)</f>
        <v>11.2</v>
      </c>
      <c r="I7" s="71" t="str">
        <f>IFERROR(SUMPRODUCT(Tableau2[[#This Row],[Colonne74]:[Colonne72]],M$2:O$2)/SUMIFS(M$2:O$2,Tableau2[[#This Row],[Colonne74]:[Colonne72]],"&gt;=0"),"")</f>
        <v/>
      </c>
      <c r="J7" s="68">
        <f ca="1">AVERAGE(Tableau2[[#This Row],[Colonne12]:[Colonne14]])</f>
        <v>9.3666666666666654</v>
      </c>
      <c r="K7" s="69"/>
      <c r="L7" s="70">
        <f>IF(COUNT(AL7:AY7)&gt;0,AVERAGE(AL7:AY7),"")</f>
        <v>14.5</v>
      </c>
      <c r="M7" s="131" t="str">
        <f>IFERROR(AVERAGE(Tableau2[[#This Row],[Colonne143]:[Colonne144]]),"")</f>
        <v/>
      </c>
      <c r="N7" s="69"/>
      <c r="O7" s="70" t="str">
        <f t="shared" ref="O7:O35" si="2">IF(COUNT(AZ7:BO7)&gt;0,AVERAGE(AZ7:BO7),"")</f>
        <v/>
      </c>
      <c r="P7" s="55">
        <f t="shared" ref="P7:P35" ca="1" si="3">IF(Y7&lt;&gt;"ABS",RANK(Y7,Y$7:Y$35),"")</f>
        <v>8</v>
      </c>
      <c r="Q7">
        <f t="shared" ref="Q7:Q35" ca="1" si="4">IF(Z7&lt;&gt;"ABS",RANK(Z7,Z$7:Z$35),"")</f>
        <v>7</v>
      </c>
      <c r="R7">
        <f t="shared" ref="R7:R35" ca="1" si="5">IF(AA7&lt;&gt;"ABS",RANK(AA7,AA$7:AA$35),"")</f>
        <v>11</v>
      </c>
      <c r="S7" t="e">
        <f t="shared" ref="S7:S35" si="6">IF(AB7&lt;&gt;"ABS",RANK(AB7,AB$7:AB$35),"")</f>
        <v>#N/A</v>
      </c>
      <c r="T7" t="e">
        <f t="shared" ref="T7:T35" si="7">IF(AC7&lt;&gt;"ABS",RANK(AC7,AC$7:AC$35),"")</f>
        <v>#N/A</v>
      </c>
      <c r="U7" t="e">
        <f t="shared" ref="U7:U35" si="8">IF(AD7&lt;&gt;"ABS",RANK(AD7,AD$7:AD$35),"")</f>
        <v>#N/A</v>
      </c>
      <c r="V7" t="e">
        <f t="shared" ref="V7:V35" si="9">IF(AE7&lt;&gt;"ABS",RANK(AE7,AE$7:AE$35),"")</f>
        <v>#N/A</v>
      </c>
      <c r="W7" t="e">
        <f t="shared" ref="W7:W35" si="10">IF(AF7&lt;&gt;"ABS",RANK(AF7,AF$7:AF$35),"")</f>
        <v>#N/A</v>
      </c>
      <c r="X7" t="e">
        <f t="shared" ref="X7:X35" si="11">IF(AG7&lt;&gt;"ABS",RANK(AG7,AG$7:AG$35),"")</f>
        <v>#N/A</v>
      </c>
      <c r="Y7" s="9">
        <f t="shared" ref="Y7:AA22" ca="1" si="12">IF(Y$5&lt;&gt;"",OFFSET(INDIRECT(Y$5&amp;"!$D$1"),$A7,0),"")</f>
        <v>9</v>
      </c>
      <c r="Z7" s="9">
        <f t="shared" ca="1" si="12"/>
        <v>11.4</v>
      </c>
      <c r="AA7" s="9">
        <f t="shared" ca="1" si="12"/>
        <v>7.7</v>
      </c>
      <c r="AB7" s="9"/>
      <c r="AC7" s="9"/>
      <c r="AD7" s="9"/>
      <c r="AE7" s="9"/>
      <c r="AF7" s="9"/>
      <c r="AG7" s="9"/>
      <c r="AH7" s="55"/>
      <c r="AL7">
        <f>IF(Colles!B2="","",Colles!B2)</f>
        <v>15</v>
      </c>
      <c r="AM7" t="str">
        <f>IF(Colles!C2="","",Colles!C2)</f>
        <v/>
      </c>
      <c r="AN7">
        <f>IF(Colles!D2="","",Colles!D2)</f>
        <v>12</v>
      </c>
      <c r="AO7" t="str">
        <f>IF(Colles!E2="","",Colles!E2)</f>
        <v/>
      </c>
      <c r="AP7">
        <f>IF(Colles!F2="","",Colles!F2)</f>
        <v>13</v>
      </c>
      <c r="AQ7" t="str">
        <f>IF(Colles!G2="","",Colles!G2)</f>
        <v/>
      </c>
      <c r="AR7">
        <f>IF(Colles!H2="","",Colles!H2)</f>
        <v>17</v>
      </c>
      <c r="AS7" t="str">
        <f>IF(Colles!I2="","",Colles!I2)</f>
        <v/>
      </c>
      <c r="AT7">
        <f>IF(Colles!J2="","",Colles!J2)</f>
        <v>14</v>
      </c>
      <c r="AU7" t="str">
        <f>IF(Colles!K2="","",Colles!K2)</f>
        <v/>
      </c>
      <c r="AV7">
        <f>IF(Colles!L2="","",Colles!L2)</f>
        <v>16</v>
      </c>
      <c r="AW7" t="str">
        <f>IF(Colles!M2="","",Colles!M2)</f>
        <v/>
      </c>
      <c r="AX7" t="str">
        <f>IF(Colles!N2="","",Colles!N2)</f>
        <v/>
      </c>
      <c r="AY7" t="str">
        <f>IF(Colles!O2="","",Colles!O2)</f>
        <v/>
      </c>
      <c r="AZ7" t="str">
        <f>IF(Colles!P2="","",Colles!P2)</f>
        <v/>
      </c>
      <c r="BA7" t="str">
        <f>IF(Colles!Q2="","",Colles!Q2)</f>
        <v/>
      </c>
      <c r="BB7" t="str">
        <f>IF(Colles!R2="","",Colles!R2)</f>
        <v/>
      </c>
      <c r="BC7" t="str">
        <f>IF(Colles!S2="","",Colles!S2)</f>
        <v/>
      </c>
      <c r="BD7" t="str">
        <f>IF(Colles!T2="","",Colles!T2)</f>
        <v/>
      </c>
      <c r="BE7" t="str">
        <f>IF(Colles!U2="","",Colles!U2)</f>
        <v/>
      </c>
      <c r="BF7" t="str">
        <f>IF(Colles!V2="","",Colles!V2)</f>
        <v/>
      </c>
      <c r="BG7" t="str">
        <f>IF(Colles!W2="","",Colles!W2)</f>
        <v/>
      </c>
      <c r="BH7" t="str">
        <f>IF(Colles!X2="","",Colles!X2)</f>
        <v/>
      </c>
      <c r="BI7" t="str">
        <f>IF(Colles!Y2="","",Colles!Y2)</f>
        <v/>
      </c>
      <c r="BJ7" t="str">
        <f>IF(Colles!Z2="","",Colles!Z2)</f>
        <v/>
      </c>
      <c r="BK7" t="str">
        <f>IF(Colles!AA2="","",Colles!AA2)</f>
        <v/>
      </c>
      <c r="BL7" t="str">
        <f>IF(Colles!AB2="","",Colles!AB2)</f>
        <v/>
      </c>
      <c r="BM7" t="str">
        <f>IF(Colles!AC2="","",Colles!AC2)</f>
        <v/>
      </c>
      <c r="BN7" t="str">
        <f>IF(Colles!AD2="","",Colles!AD2)</f>
        <v/>
      </c>
      <c r="BO7" t="str">
        <f>IF(Colles!AE2="","",Colles!AE2)</f>
        <v/>
      </c>
    </row>
    <row r="8" spans="1:67" ht="10.9" customHeight="1" x14ac:dyDescent="0.4">
      <c r="A8">
        <v>2</v>
      </c>
      <c r="B8" s="55" t="s">
        <v>290</v>
      </c>
      <c r="C8" s="104" t="s">
        <v>428</v>
      </c>
      <c r="D8" s="94"/>
      <c r="E8" s="93"/>
      <c r="F8">
        <f t="shared" ca="1" si="0"/>
        <v>29</v>
      </c>
      <c r="G8" t="str">
        <f t="shared" si="1"/>
        <v/>
      </c>
      <c r="H8" s="71">
        <f ca="1">SUMPRODUCT(Tableau2[[#This Row],[Colonne5]:[Colonne7]],J$1:L$1)/SUM(J$1:L$1)</f>
        <v>2.4642857142857144</v>
      </c>
      <c r="I8" s="71" t="str">
        <f>IFERROR(SUMPRODUCT(Tableau2[[#This Row],[Colonne74]:[Colonne72]],M$2:O$2)/SUMIFS(M$2:O$2,Tableau2[[#This Row],[Colonne74]:[Colonne72]],"&gt;=0"),"")</f>
        <v/>
      </c>
      <c r="J8" s="68">
        <f ca="1">AVERAGE(Tableau2[[#This Row],[Colonne12]:[Colonne14]])</f>
        <v>0.5</v>
      </c>
      <c r="K8" s="69"/>
      <c r="L8" s="70">
        <f t="shared" ref="L8:L35" si="13">IF(COUNT(AL8:AY8)&gt;0,AVERAGE(AL8:AY8),"")</f>
        <v>6</v>
      </c>
      <c r="M8" s="131" t="str">
        <f>IFERROR(AVERAGE(Tableau2[[#This Row],[Colonne143]:[Colonne144]]),"")</f>
        <v/>
      </c>
      <c r="N8" s="132" t="s">
        <v>288</v>
      </c>
      <c r="O8" s="70" t="str">
        <f t="shared" si="2"/>
        <v/>
      </c>
      <c r="P8" s="55">
        <f t="shared" ca="1" si="3"/>
        <v>28</v>
      </c>
      <c r="Q8">
        <f t="shared" ca="1" si="4"/>
        <v>27</v>
      </c>
      <c r="R8">
        <f t="shared" ca="1" si="5"/>
        <v>28</v>
      </c>
      <c r="S8" t="e">
        <f t="shared" si="6"/>
        <v>#N/A</v>
      </c>
      <c r="T8" t="e">
        <f t="shared" si="7"/>
        <v>#N/A</v>
      </c>
      <c r="U8" t="e">
        <f t="shared" si="8"/>
        <v>#N/A</v>
      </c>
      <c r="V8" t="e">
        <f t="shared" si="9"/>
        <v>#N/A</v>
      </c>
      <c r="W8" t="e">
        <f t="shared" si="10"/>
        <v>#N/A</v>
      </c>
      <c r="X8" t="e">
        <f t="shared" si="11"/>
        <v>#N/A</v>
      </c>
      <c r="Y8" s="9">
        <f t="shared" ca="1" si="12"/>
        <v>0</v>
      </c>
      <c r="Z8" s="9">
        <f t="shared" ca="1" si="12"/>
        <v>1.5</v>
      </c>
      <c r="AA8" s="9">
        <f t="shared" ca="1" si="12"/>
        <v>0</v>
      </c>
      <c r="AB8" s="9"/>
      <c r="AC8" s="9"/>
      <c r="AD8" s="9"/>
      <c r="AE8" s="9"/>
      <c r="AF8" s="9"/>
      <c r="AG8" s="9"/>
      <c r="AH8" s="55"/>
      <c r="AK8" s="62"/>
      <c r="AL8">
        <f>IF(Colles!B3="","",Colles!B3)</f>
        <v>2</v>
      </c>
      <c r="AM8" t="str">
        <f>IF(Colles!C3="","",Colles!C3)</f>
        <v/>
      </c>
      <c r="AN8">
        <f>IF(Colles!D3="","",Colles!D3)</f>
        <v>3</v>
      </c>
      <c r="AO8" t="str">
        <f>IF(Colles!E3="","",Colles!E3)</f>
        <v/>
      </c>
      <c r="AP8">
        <f>IF(Colles!F3="","",Colles!F3)</f>
        <v>11</v>
      </c>
      <c r="AQ8" t="str">
        <f>IF(Colles!G3="","",Colles!G3)</f>
        <v/>
      </c>
      <c r="AR8">
        <f>IF(Colles!H3="","",Colles!H3)</f>
        <v>5</v>
      </c>
      <c r="AS8" t="str">
        <f>IF(Colles!I3="","",Colles!I3)</f>
        <v/>
      </c>
      <c r="AT8">
        <f>IF(Colles!J3="","",Colles!J3)</f>
        <v>9</v>
      </c>
      <c r="AU8" t="str">
        <f>IF(Colles!K3="","",Colles!K3)</f>
        <v/>
      </c>
      <c r="AV8">
        <f>IF(Colles!L3="","",Colles!L3)</f>
        <v>6</v>
      </c>
      <c r="AW8" t="str">
        <f>IF(Colles!M3="","",Colles!M3)</f>
        <v/>
      </c>
      <c r="AX8" t="str">
        <f>IF(Colles!N3="","",Colles!N3)</f>
        <v/>
      </c>
      <c r="AY8" t="str">
        <f>IF(Colles!O3="","",Colles!O3)</f>
        <v/>
      </c>
      <c r="AZ8" t="str">
        <f>IF(Colles!P3="","",Colles!P3)</f>
        <v/>
      </c>
      <c r="BA8" t="str">
        <f>IF(Colles!Q3="","",Colles!Q3)</f>
        <v/>
      </c>
      <c r="BB8" t="str">
        <f>IF(Colles!R3="","",Colles!R3)</f>
        <v/>
      </c>
      <c r="BC8" t="str">
        <f>IF(Colles!S3="","",Colles!S3)</f>
        <v/>
      </c>
      <c r="BD8" t="str">
        <f>IF(Colles!T3="","",Colles!T3)</f>
        <v/>
      </c>
      <c r="BE8" t="str">
        <f>IF(Colles!U3="","",Colles!U3)</f>
        <v/>
      </c>
      <c r="BF8" t="str">
        <f>IF(Colles!V3="","",Colles!V3)</f>
        <v/>
      </c>
      <c r="BG8" t="str">
        <f>IF(Colles!W3="","",Colles!W3)</f>
        <v/>
      </c>
      <c r="BH8" t="str">
        <f>IF(Colles!X3="","",Colles!X3)</f>
        <v/>
      </c>
      <c r="BI8" t="str">
        <f>IF(Colles!Y3="","",Colles!Y3)</f>
        <v/>
      </c>
      <c r="BJ8" t="str">
        <f>IF(Colles!Z3="","",Colles!Z3)</f>
        <v/>
      </c>
      <c r="BK8" t="str">
        <f>IF(Colles!AA3="","",Colles!AA3)</f>
        <v/>
      </c>
      <c r="BL8" t="str">
        <f>IF(Colles!AB3="","",Colles!AB3)</f>
        <v/>
      </c>
      <c r="BM8" t="str">
        <f>IF(Colles!AC3="","",Colles!AC3)</f>
        <v/>
      </c>
      <c r="BN8" t="str">
        <f>IF(Colles!AD3="","",Colles!AD3)</f>
        <v/>
      </c>
      <c r="BO8" t="str">
        <f>IF(Colles!AE3="","",Colles!AE3)</f>
        <v/>
      </c>
    </row>
    <row r="9" spans="1:67" ht="10.9" customHeight="1" x14ac:dyDescent="0.4">
      <c r="A9">
        <v>3</v>
      </c>
      <c r="B9" s="55" t="s">
        <v>291</v>
      </c>
      <c r="C9" s="104" t="s">
        <v>428</v>
      </c>
      <c r="D9" s="94"/>
      <c r="E9" s="93"/>
      <c r="F9">
        <f t="shared" ca="1" si="0"/>
        <v>16</v>
      </c>
      <c r="G9" t="str">
        <f t="shared" si="1"/>
        <v/>
      </c>
      <c r="H9" s="71">
        <f ca="1">SUMPRODUCT(Tableau2[[#This Row],[Colonne5]:[Colonne7]],J$1:L$1)/SUM(J$1:L$1)</f>
        <v>8.5833333333333339</v>
      </c>
      <c r="I9" s="71" t="str">
        <f>IFERROR(SUMPRODUCT(Tableau2[[#This Row],[Colonne74]:[Colonne72]],M$2:O$2)/SUMIFS(M$2:O$2,Tableau2[[#This Row],[Colonne74]:[Colonne72]],"&gt;=0"),"")</f>
        <v/>
      </c>
      <c r="J9" s="68">
        <f ca="1">AVERAGE(Tableau2[[#This Row],[Colonne12]:[Colonne14]])</f>
        <v>6.5</v>
      </c>
      <c r="K9" s="69"/>
      <c r="L9" s="70">
        <f t="shared" si="13"/>
        <v>12.333333333333334</v>
      </c>
      <c r="M9" s="131" t="str">
        <f>IFERROR(AVERAGE(Tableau2[[#This Row],[Colonne143]:[Colonne144]]),"")</f>
        <v/>
      </c>
      <c r="N9" s="69"/>
      <c r="O9" s="70" t="str">
        <f t="shared" si="2"/>
        <v/>
      </c>
      <c r="P9" s="55">
        <f t="shared" ca="1" si="3"/>
        <v>12</v>
      </c>
      <c r="Q9">
        <f t="shared" ca="1" si="4"/>
        <v>20</v>
      </c>
      <c r="R9">
        <f t="shared" ca="1" si="5"/>
        <v>13</v>
      </c>
      <c r="S9" t="e">
        <f t="shared" si="6"/>
        <v>#N/A</v>
      </c>
      <c r="T9" t="e">
        <f t="shared" si="7"/>
        <v>#N/A</v>
      </c>
      <c r="U9" t="e">
        <f t="shared" si="8"/>
        <v>#N/A</v>
      </c>
      <c r="V9" t="e">
        <f t="shared" si="9"/>
        <v>#N/A</v>
      </c>
      <c r="W9" t="e">
        <f t="shared" si="10"/>
        <v>#N/A</v>
      </c>
      <c r="X9" t="e">
        <f t="shared" si="11"/>
        <v>#N/A</v>
      </c>
      <c r="Y9" s="9">
        <f t="shared" ca="1" si="12"/>
        <v>8</v>
      </c>
      <c r="Z9" s="9">
        <f t="shared" ca="1" si="12"/>
        <v>4.5</v>
      </c>
      <c r="AA9" s="9">
        <f t="shared" ca="1" si="12"/>
        <v>7</v>
      </c>
      <c r="AB9" s="9"/>
      <c r="AC9" s="9"/>
      <c r="AD9" s="9"/>
      <c r="AE9" s="9"/>
      <c r="AF9" s="9"/>
      <c r="AG9" s="9"/>
      <c r="AH9" s="55"/>
      <c r="AK9" s="62"/>
      <c r="AL9" t="str">
        <f>IF(Colles!B4="","",Colles!B4)</f>
        <v/>
      </c>
      <c r="AM9">
        <f>IF(Colles!C4="","",Colles!C4)</f>
        <v>11</v>
      </c>
      <c r="AN9" t="str">
        <f>IF(Colles!D4="","",Colles!D4)</f>
        <v/>
      </c>
      <c r="AO9">
        <f>IF(Colles!E4="","",Colles!E4)</f>
        <v>12</v>
      </c>
      <c r="AP9" t="str">
        <f>IF(Colles!F4="","",Colles!F4)</f>
        <v/>
      </c>
      <c r="AQ9">
        <f>IF(Colles!G4="","",Colles!G4)</f>
        <v>10</v>
      </c>
      <c r="AR9" t="str">
        <f>IF(Colles!H4="","",Colles!H4)</f>
        <v/>
      </c>
      <c r="AS9">
        <f>IF(Colles!I4="","",Colles!I4)</f>
        <v>14</v>
      </c>
      <c r="AT9" t="str">
        <f>IF(Colles!J4="","",Colles!J4)</f>
        <v/>
      </c>
      <c r="AU9">
        <f>IF(Colles!K4="","",Colles!K4)</f>
        <v>13</v>
      </c>
      <c r="AV9" t="str">
        <f>IF(Colles!L4="","",Colles!L4)</f>
        <v/>
      </c>
      <c r="AW9">
        <f>IF(Colles!M4="","",Colles!M4)</f>
        <v>14</v>
      </c>
      <c r="AX9" t="str">
        <f>IF(Colles!N4="","",Colles!N4)</f>
        <v/>
      </c>
      <c r="AY9" t="str">
        <f>IF(Colles!O4="","",Colles!O4)</f>
        <v/>
      </c>
      <c r="AZ9" t="str">
        <f>IF(Colles!P4="","",Colles!P4)</f>
        <v/>
      </c>
      <c r="BA9" t="str">
        <f>IF(Colles!Q4="","",Colles!Q4)</f>
        <v/>
      </c>
      <c r="BB9" t="str">
        <f>IF(Colles!R4="","",Colles!R4)</f>
        <v/>
      </c>
      <c r="BC9" t="str">
        <f>IF(Colles!S4="","",Colles!S4)</f>
        <v/>
      </c>
      <c r="BD9" t="str">
        <f>IF(Colles!T4="","",Colles!T4)</f>
        <v/>
      </c>
      <c r="BE9" t="str">
        <f>IF(Colles!U4="","",Colles!U4)</f>
        <v/>
      </c>
      <c r="BF9" t="str">
        <f>IF(Colles!V4="","",Colles!V4)</f>
        <v/>
      </c>
      <c r="BG9" t="str">
        <f>IF(Colles!W4="","",Colles!W4)</f>
        <v/>
      </c>
      <c r="BH9" t="str">
        <f>IF(Colles!X4="","",Colles!X4)</f>
        <v/>
      </c>
      <c r="BI9" t="str">
        <f>IF(Colles!Y4="","",Colles!Y4)</f>
        <v/>
      </c>
      <c r="BJ9" t="str">
        <f>IF(Colles!Z4="","",Colles!Z4)</f>
        <v/>
      </c>
      <c r="BK9" t="str">
        <f>IF(Colles!AA4="","",Colles!AA4)</f>
        <v/>
      </c>
      <c r="BL9" t="str">
        <f>IF(Colles!AB4="","",Colles!AB4)</f>
        <v/>
      </c>
      <c r="BM9" t="str">
        <f>IF(Colles!AC4="","",Colles!AC4)</f>
        <v/>
      </c>
      <c r="BN9" t="str">
        <f>IF(Colles!AD4="","",Colles!AD4)</f>
        <v/>
      </c>
      <c r="BO9" t="str">
        <f>IF(Colles!AE4="","",Colles!AE4)</f>
        <v/>
      </c>
    </row>
    <row r="10" spans="1:67" ht="10.9" customHeight="1" x14ac:dyDescent="0.4">
      <c r="A10">
        <v>4</v>
      </c>
      <c r="B10" s="55" t="s">
        <v>292</v>
      </c>
      <c r="C10" s="104" t="s">
        <v>428</v>
      </c>
      <c r="D10" s="94"/>
      <c r="E10" s="93"/>
      <c r="F10">
        <f t="shared" ca="1" si="0"/>
        <v>9</v>
      </c>
      <c r="G10" t="str">
        <f t="shared" si="1"/>
        <v/>
      </c>
      <c r="H10" s="71">
        <f ca="1">SUMPRODUCT(Tableau2[[#This Row],[Colonne5]:[Colonne7]],J$1:L$1)/SUM(J$1:L$1)</f>
        <v>11.154761904761907</v>
      </c>
      <c r="I10" s="71" t="str">
        <f>IFERROR(SUMPRODUCT(Tableau2[[#This Row],[Colonne74]:[Colonne72]],M$2:O$2)/SUMIFS(M$2:O$2,Tableau2[[#This Row],[Colonne74]:[Colonne72]],"&gt;=0"),"")</f>
        <v/>
      </c>
      <c r="J10" s="68">
        <f ca="1">AVERAGE(Tableau2[[#This Row],[Colonne12]:[Colonne14]])</f>
        <v>9.6666666666666661</v>
      </c>
      <c r="K10" s="69"/>
      <c r="L10" s="70">
        <f t="shared" si="13"/>
        <v>13.833333333333334</v>
      </c>
      <c r="M10" s="131" t="str">
        <f>IFERROR(AVERAGE(Tableau2[[#This Row],[Colonne143]:[Colonne144]]),"")</f>
        <v/>
      </c>
      <c r="N10" s="132" t="s">
        <v>288</v>
      </c>
      <c r="O10" s="70" t="str">
        <f t="shared" si="2"/>
        <v/>
      </c>
      <c r="P10" s="55">
        <f t="shared" ca="1" si="3"/>
        <v>5</v>
      </c>
      <c r="Q10">
        <f t="shared" ca="1" si="4"/>
        <v>11</v>
      </c>
      <c r="R10">
        <f t="shared" ca="1" si="5"/>
        <v>13</v>
      </c>
      <c r="S10" t="e">
        <f t="shared" si="6"/>
        <v>#N/A</v>
      </c>
      <c r="T10" t="e">
        <f t="shared" si="7"/>
        <v>#N/A</v>
      </c>
      <c r="U10" t="e">
        <f t="shared" si="8"/>
        <v>#N/A</v>
      </c>
      <c r="V10" t="e">
        <f t="shared" si="9"/>
        <v>#N/A</v>
      </c>
      <c r="W10" t="e">
        <f t="shared" si="10"/>
        <v>#N/A</v>
      </c>
      <c r="X10" t="e">
        <f t="shared" si="11"/>
        <v>#N/A</v>
      </c>
      <c r="Y10" s="9">
        <f t="shared" ca="1" si="12"/>
        <v>13</v>
      </c>
      <c r="Z10" s="9">
        <f t="shared" ca="1" si="12"/>
        <v>9</v>
      </c>
      <c r="AA10" s="9">
        <f t="shared" ca="1" si="12"/>
        <v>7</v>
      </c>
      <c r="AB10" s="9"/>
      <c r="AC10" s="9"/>
      <c r="AD10" s="9"/>
      <c r="AE10" s="9"/>
      <c r="AF10" s="9"/>
      <c r="AG10" s="9"/>
      <c r="AH10" s="55"/>
      <c r="AK10" s="62"/>
      <c r="AL10">
        <f>IF(Colles!B5="","",Colles!B5)</f>
        <v>15</v>
      </c>
      <c r="AM10" t="str">
        <f>IF(Colles!C5="","",Colles!C5)</f>
        <v/>
      </c>
      <c r="AN10">
        <f>IF(Colles!D5="","",Colles!D5)</f>
        <v>12</v>
      </c>
      <c r="AO10" t="str">
        <f>IF(Colles!E5="","",Colles!E5)</f>
        <v/>
      </c>
      <c r="AP10">
        <f>IF(Colles!F5="","",Colles!F5)</f>
        <v>14</v>
      </c>
      <c r="AQ10" t="str">
        <f>IF(Colles!G5="","",Colles!G5)</f>
        <v/>
      </c>
      <c r="AR10">
        <f>IF(Colles!H5="","",Colles!H5)</f>
        <v>14</v>
      </c>
      <c r="AS10" t="str">
        <f>IF(Colles!I5="","",Colles!I5)</f>
        <v/>
      </c>
      <c r="AT10">
        <f>IF(Colles!J5="","",Colles!J5)</f>
        <v>14</v>
      </c>
      <c r="AU10" t="str">
        <f>IF(Colles!K5="","",Colles!K5)</f>
        <v/>
      </c>
      <c r="AV10">
        <f>IF(Colles!L5="","",Colles!L5)</f>
        <v>14</v>
      </c>
      <c r="AW10" t="str">
        <f>IF(Colles!M5="","",Colles!M5)</f>
        <v/>
      </c>
      <c r="AX10" t="str">
        <f>IF(Colles!N5="","",Colles!N5)</f>
        <v/>
      </c>
      <c r="AY10" t="str">
        <f>IF(Colles!O5="","",Colles!O5)</f>
        <v/>
      </c>
      <c r="AZ10" t="str">
        <f>IF(Colles!P5="","",Colles!P5)</f>
        <v/>
      </c>
      <c r="BA10" t="str">
        <f>IF(Colles!Q5="","",Colles!Q5)</f>
        <v/>
      </c>
      <c r="BB10" t="str">
        <f>IF(Colles!R5="","",Colles!R5)</f>
        <v/>
      </c>
      <c r="BC10" t="str">
        <f>IF(Colles!S5="","",Colles!S5)</f>
        <v/>
      </c>
      <c r="BD10" t="str">
        <f>IF(Colles!T5="","",Colles!T5)</f>
        <v/>
      </c>
      <c r="BE10" t="str">
        <f>IF(Colles!U5="","",Colles!U5)</f>
        <v/>
      </c>
      <c r="BF10" t="str">
        <f>IF(Colles!V5="","",Colles!V5)</f>
        <v/>
      </c>
      <c r="BG10" t="str">
        <f>IF(Colles!W5="","",Colles!W5)</f>
        <v/>
      </c>
      <c r="BH10" t="str">
        <f>IF(Colles!X5="","",Colles!X5)</f>
        <v/>
      </c>
      <c r="BI10" t="str">
        <f>IF(Colles!Y5="","",Colles!Y5)</f>
        <v/>
      </c>
      <c r="BJ10" t="str">
        <f>IF(Colles!Z5="","",Colles!Z5)</f>
        <v/>
      </c>
      <c r="BK10" t="str">
        <f>IF(Colles!AA5="","",Colles!AA5)</f>
        <v/>
      </c>
      <c r="BL10" t="str">
        <f>IF(Colles!AB5="","",Colles!AB5)</f>
        <v/>
      </c>
      <c r="BM10" t="str">
        <f>IF(Colles!AC5="","",Colles!AC5)</f>
        <v/>
      </c>
      <c r="BN10" t="str">
        <f>IF(Colles!AD5="","",Colles!AD5)</f>
        <v/>
      </c>
      <c r="BO10" t="str">
        <f>IF(Colles!AE5="","",Colles!AE5)</f>
        <v/>
      </c>
    </row>
    <row r="11" spans="1:67" ht="10.9" customHeight="1" x14ac:dyDescent="0.4">
      <c r="A11">
        <v>5</v>
      </c>
      <c r="B11" s="55" t="s">
        <v>293</v>
      </c>
      <c r="C11" s="104" t="s">
        <v>428</v>
      </c>
      <c r="D11" s="94"/>
      <c r="E11" s="93"/>
      <c r="F11">
        <f t="shared" ca="1" si="0"/>
        <v>21</v>
      </c>
      <c r="G11" t="str">
        <f t="shared" si="1"/>
        <v/>
      </c>
      <c r="H11" s="71">
        <f ca="1">SUMPRODUCT(Tableau2[[#This Row],[Colonne5]:[Colonne7]],J$1:L$1)/SUM(J$1:L$1)</f>
        <v>7.5619047619047626</v>
      </c>
      <c r="I11" s="71" t="str">
        <f>IFERROR(SUMPRODUCT(Tableau2[[#This Row],[Colonne74]:[Colonne72]],M$2:O$2)/SUMIFS(M$2:O$2,Tableau2[[#This Row],[Colonne74]:[Colonne72]],"&gt;=0"),"")</f>
        <v/>
      </c>
      <c r="J11" s="68">
        <f ca="1">AVERAGE(Tableau2[[#This Row],[Colonne12]:[Colonne14]])</f>
        <v>6.3</v>
      </c>
      <c r="K11" s="69"/>
      <c r="L11" s="70">
        <f t="shared" si="13"/>
        <v>9.8333333333333339</v>
      </c>
      <c r="M11" s="131" t="str">
        <f>IFERROR(AVERAGE(Tableau2[[#This Row],[Colonne143]:[Colonne144]]),"")</f>
        <v/>
      </c>
      <c r="N11" s="69"/>
      <c r="O11" s="70" t="str">
        <f t="shared" si="2"/>
        <v/>
      </c>
      <c r="P11" s="55">
        <f t="shared" ca="1" si="3"/>
        <v>18</v>
      </c>
      <c r="Q11">
        <f t="shared" ca="1" si="4"/>
        <v>11</v>
      </c>
      <c r="R11">
        <f t="shared" ca="1" si="5"/>
        <v>22</v>
      </c>
      <c r="S11" t="e">
        <f t="shared" si="6"/>
        <v>#N/A</v>
      </c>
      <c r="T11" t="e">
        <f t="shared" si="7"/>
        <v>#N/A</v>
      </c>
      <c r="U11" t="e">
        <f t="shared" si="8"/>
        <v>#N/A</v>
      </c>
      <c r="V11" t="e">
        <f t="shared" si="9"/>
        <v>#N/A</v>
      </c>
      <c r="W11" t="e">
        <f t="shared" si="10"/>
        <v>#N/A</v>
      </c>
      <c r="X11" t="e">
        <f t="shared" si="11"/>
        <v>#N/A</v>
      </c>
      <c r="Y11" s="9">
        <f t="shared" ca="1" si="12"/>
        <v>5</v>
      </c>
      <c r="Z11" s="9">
        <f t="shared" ca="1" si="12"/>
        <v>9</v>
      </c>
      <c r="AA11" s="9">
        <f t="shared" ca="1" si="12"/>
        <v>4.9000000000000004</v>
      </c>
      <c r="AB11" s="9"/>
      <c r="AC11" s="9"/>
      <c r="AD11" s="9"/>
      <c r="AE11" s="9"/>
      <c r="AF11" s="9"/>
      <c r="AG11" s="9"/>
      <c r="AH11" s="55"/>
      <c r="AK11" s="62"/>
      <c r="AL11" t="str">
        <f>IF(Colles!B6="","",Colles!B6)</f>
        <v/>
      </c>
      <c r="AM11">
        <f>IF(Colles!C6="","",Colles!C6)</f>
        <v>9</v>
      </c>
      <c r="AN11" t="str">
        <f>IF(Colles!D6="","",Colles!D6)</f>
        <v/>
      </c>
      <c r="AO11">
        <f>IF(Colles!E6="","",Colles!E6)</f>
        <v>10</v>
      </c>
      <c r="AP11" t="str">
        <f>IF(Colles!F6="","",Colles!F6)</f>
        <v/>
      </c>
      <c r="AQ11">
        <f>IF(Colles!G6="","",Colles!G6)</f>
        <v>12</v>
      </c>
      <c r="AR11" t="str">
        <f>IF(Colles!H6="","",Colles!H6)</f>
        <v/>
      </c>
      <c r="AS11">
        <f>IF(Colles!I6="","",Colles!I6)</f>
        <v>8</v>
      </c>
      <c r="AT11" t="str">
        <f>IF(Colles!J6="","",Colles!J6)</f>
        <v/>
      </c>
      <c r="AU11">
        <f>IF(Colles!K6="","",Colles!K6)</f>
        <v>11</v>
      </c>
      <c r="AV11" t="str">
        <f>IF(Colles!L6="","",Colles!L6)</f>
        <v/>
      </c>
      <c r="AW11">
        <f>IF(Colles!M6="","",Colles!M6)</f>
        <v>9</v>
      </c>
      <c r="AX11" t="str">
        <f>IF(Colles!N6="","",Colles!N6)</f>
        <v/>
      </c>
      <c r="AY11" t="str">
        <f>IF(Colles!O6="","",Colles!O6)</f>
        <v/>
      </c>
      <c r="AZ11" t="str">
        <f>IF(Colles!P6="","",Colles!P6)</f>
        <v/>
      </c>
      <c r="BA11" t="str">
        <f>IF(Colles!Q6="","",Colles!Q6)</f>
        <v/>
      </c>
      <c r="BB11" t="str">
        <f>IF(Colles!R6="","",Colles!R6)</f>
        <v/>
      </c>
      <c r="BC11" t="str">
        <f>IF(Colles!S6="","",Colles!S6)</f>
        <v/>
      </c>
      <c r="BD11" t="str">
        <f>IF(Colles!T6="","",Colles!T6)</f>
        <v/>
      </c>
      <c r="BE11" t="str">
        <f>IF(Colles!U6="","",Colles!U6)</f>
        <v/>
      </c>
      <c r="BF11" t="str">
        <f>IF(Colles!V6="","",Colles!V6)</f>
        <v/>
      </c>
      <c r="BG11" t="str">
        <f>IF(Colles!W6="","",Colles!W6)</f>
        <v/>
      </c>
      <c r="BH11" t="str">
        <f>IF(Colles!X6="","",Colles!X6)</f>
        <v/>
      </c>
      <c r="BI11" t="str">
        <f>IF(Colles!Y6="","",Colles!Y6)</f>
        <v/>
      </c>
      <c r="BJ11" t="str">
        <f>IF(Colles!Z6="","",Colles!Z6)</f>
        <v/>
      </c>
      <c r="BK11" t="str">
        <f>IF(Colles!AA6="","",Colles!AA6)</f>
        <v/>
      </c>
      <c r="BL11" t="str">
        <f>IF(Colles!AB6="","",Colles!AB6)</f>
        <v/>
      </c>
      <c r="BM11" t="str">
        <f>IF(Colles!AC6="","",Colles!AC6)</f>
        <v/>
      </c>
      <c r="BN11" t="str">
        <f>IF(Colles!AD6="","",Colles!AD6)</f>
        <v/>
      </c>
      <c r="BO11" t="str">
        <f>IF(Colles!AE6="","",Colles!AE6)</f>
        <v/>
      </c>
    </row>
    <row r="12" spans="1:67" ht="10.9" customHeight="1" x14ac:dyDescent="0.4">
      <c r="A12">
        <v>6</v>
      </c>
      <c r="B12" s="55" t="s">
        <v>294</v>
      </c>
      <c r="C12" s="104" t="s">
        <v>427</v>
      </c>
      <c r="D12" s="94"/>
      <c r="E12" s="93"/>
      <c r="F12">
        <f t="shared" ca="1" si="0"/>
        <v>10</v>
      </c>
      <c r="G12" t="str">
        <f t="shared" si="1"/>
        <v/>
      </c>
      <c r="H12" s="71">
        <f ca="1">SUMPRODUCT(Tableau2[[#This Row],[Colonne5]:[Colonne7]],J$1:L$1)/SUM(J$1:L$1)</f>
        <v>11.035714285714286</v>
      </c>
      <c r="I12" s="71" t="str">
        <f>IFERROR(SUMPRODUCT(Tableau2[[#This Row],[Colonne74]:[Colonne72]],M$2:O$2)/SUMIFS(M$2:O$2,Tableau2[[#This Row],[Colonne74]:[Colonne72]],"&gt;=0"),"")</f>
        <v/>
      </c>
      <c r="J12" s="68">
        <f ca="1">AVERAGE(Tableau2[[#This Row],[Colonne12]:[Colonne14]])</f>
        <v>9.1666666666666661</v>
      </c>
      <c r="K12" s="69"/>
      <c r="L12" s="70">
        <f t="shared" si="13"/>
        <v>14.4</v>
      </c>
      <c r="M12" s="131" t="str">
        <f>IFERROR(AVERAGE(Tableau2[[#This Row],[Colonne143]:[Colonne144]]),"")</f>
        <v/>
      </c>
      <c r="N12" s="69"/>
      <c r="O12" s="70" t="str">
        <f t="shared" si="2"/>
        <v/>
      </c>
      <c r="P12" s="55">
        <f t="shared" ca="1" si="3"/>
        <v>8</v>
      </c>
      <c r="Q12">
        <f t="shared" ca="1" si="4"/>
        <v>13</v>
      </c>
      <c r="R12">
        <f t="shared" ca="1" si="5"/>
        <v>9</v>
      </c>
      <c r="S12" t="e">
        <f t="shared" si="6"/>
        <v>#N/A</v>
      </c>
      <c r="T12" t="e">
        <f t="shared" si="7"/>
        <v>#N/A</v>
      </c>
      <c r="U12" t="e">
        <f t="shared" si="8"/>
        <v>#N/A</v>
      </c>
      <c r="V12" t="e">
        <f t="shared" si="9"/>
        <v>#N/A</v>
      </c>
      <c r="W12" t="e">
        <f t="shared" si="10"/>
        <v>#N/A</v>
      </c>
      <c r="X12" t="e">
        <f t="shared" si="11"/>
        <v>#N/A</v>
      </c>
      <c r="Y12" s="9">
        <f t="shared" ca="1" si="12"/>
        <v>9</v>
      </c>
      <c r="Z12" s="9">
        <f t="shared" ca="1" si="12"/>
        <v>8.6999999999999993</v>
      </c>
      <c r="AA12" s="9">
        <f t="shared" ca="1" si="12"/>
        <v>9.8000000000000007</v>
      </c>
      <c r="AB12" s="9"/>
      <c r="AC12" s="9"/>
      <c r="AD12" s="9"/>
      <c r="AE12" s="9"/>
      <c r="AF12" s="9"/>
      <c r="AG12" s="9"/>
      <c r="AH12" s="55"/>
      <c r="AK12" s="62"/>
      <c r="AL12" t="str">
        <f>IF(Colles!B7="","",Colles!B7)</f>
        <v/>
      </c>
      <c r="AM12">
        <f>IF(Colles!C7="","",Colles!C7)</f>
        <v>12</v>
      </c>
      <c r="AN12" t="str">
        <f>IF(Colles!D7="","",Colles!D7)</f>
        <v/>
      </c>
      <c r="AO12">
        <f>IF(Colles!E7="","",Colles!E7)</f>
        <v>15</v>
      </c>
      <c r="AP12" t="str">
        <f>IF(Colles!F7="","",Colles!F7)</f>
        <v/>
      </c>
      <c r="AQ12">
        <f>IF(Colles!G7="","",Colles!G7)</f>
        <v>15</v>
      </c>
      <c r="AR12" t="str">
        <f>IF(Colles!H7="","",Colles!H7)</f>
        <v/>
      </c>
      <c r="AS12">
        <f>IF(Colles!I7="","",Colles!I7)</f>
        <v>15</v>
      </c>
      <c r="AT12" t="str">
        <f>IF(Colles!J7="","",Colles!J7)</f>
        <v/>
      </c>
      <c r="AU12">
        <f>IF(Colles!K7="","",Colles!K7)</f>
        <v>15</v>
      </c>
      <c r="AV12" t="str">
        <f>IF(Colles!L7="","",Colles!L7)</f>
        <v/>
      </c>
      <c r="AW12" t="str">
        <f>IF(Colles!M7="","",Colles!M7)</f>
        <v>abs</v>
      </c>
      <c r="AX12" t="str">
        <f>IF(Colles!N7="","",Colles!N7)</f>
        <v/>
      </c>
      <c r="AY12" t="str">
        <f>IF(Colles!O7="","",Colles!O7)</f>
        <v/>
      </c>
      <c r="AZ12" t="str">
        <f>IF(Colles!P7="","",Colles!P7)</f>
        <v/>
      </c>
      <c r="BA12" t="str">
        <f>IF(Colles!Q7="","",Colles!Q7)</f>
        <v/>
      </c>
      <c r="BB12" t="str">
        <f>IF(Colles!R7="","",Colles!R7)</f>
        <v/>
      </c>
      <c r="BC12" t="str">
        <f>IF(Colles!S7="","",Colles!S7)</f>
        <v/>
      </c>
      <c r="BD12" t="str">
        <f>IF(Colles!T7="","",Colles!T7)</f>
        <v/>
      </c>
      <c r="BE12" t="str">
        <f>IF(Colles!U7="","",Colles!U7)</f>
        <v/>
      </c>
      <c r="BF12" t="str">
        <f>IF(Colles!V7="","",Colles!V7)</f>
        <v/>
      </c>
      <c r="BG12" t="str">
        <f>IF(Colles!W7="","",Colles!W7)</f>
        <v/>
      </c>
      <c r="BH12" t="str">
        <f>IF(Colles!X7="","",Colles!X7)</f>
        <v/>
      </c>
      <c r="BI12" t="str">
        <f>IF(Colles!Y7="","",Colles!Y7)</f>
        <v/>
      </c>
      <c r="BJ12" t="str">
        <f>IF(Colles!Z7="","",Colles!Z7)</f>
        <v/>
      </c>
      <c r="BK12" t="str">
        <f>IF(Colles!AA7="","",Colles!AA7)</f>
        <v/>
      </c>
      <c r="BL12" t="str">
        <f>IF(Colles!AB7="","",Colles!AB7)</f>
        <v/>
      </c>
      <c r="BM12" t="str">
        <f>IF(Colles!AC7="","",Colles!AC7)</f>
        <v/>
      </c>
      <c r="BN12" t="str">
        <f>IF(Colles!AD7="","",Colles!AD7)</f>
        <v/>
      </c>
      <c r="BO12" t="str">
        <f>IF(Colles!AE7="","",Colles!AE7)</f>
        <v/>
      </c>
    </row>
    <row r="13" spans="1:67" ht="10.9" customHeight="1" x14ac:dyDescent="0.4">
      <c r="A13">
        <v>7</v>
      </c>
      <c r="B13" s="55" t="s">
        <v>295</v>
      </c>
      <c r="C13" s="104" t="s">
        <v>429</v>
      </c>
      <c r="D13" s="94"/>
      <c r="E13" s="93"/>
      <c r="F13">
        <f t="shared" ca="1" si="0"/>
        <v>5</v>
      </c>
      <c r="G13" t="str">
        <f t="shared" si="1"/>
        <v/>
      </c>
      <c r="H13" s="71">
        <f ca="1">SUMPRODUCT(Tableau2[[#This Row],[Colonne5]:[Colonne7]],J$1:L$1)/SUM(J$1:L$1)</f>
        <v>17.214285714285715</v>
      </c>
      <c r="I13" s="71" t="str">
        <f>IFERROR(SUMPRODUCT(Tableau2[[#This Row],[Colonne74]:[Colonne72]],M$2:O$2)/SUMIFS(M$2:O$2,Tableau2[[#This Row],[Colonne74]:[Colonne72]],"&gt;=0"),"")</f>
        <v/>
      </c>
      <c r="J13" s="68">
        <f ca="1">AVERAGE(Tableau2[[#This Row],[Colonne12]:[Colonne14]])</f>
        <v>17.333333333333332</v>
      </c>
      <c r="K13" s="69"/>
      <c r="L13" s="70">
        <f t="shared" si="13"/>
        <v>17</v>
      </c>
      <c r="M13" s="131" t="str">
        <f>IFERROR(AVERAGE(Tableau2[[#This Row],[Colonne143]:[Colonne144]]),"")</f>
        <v/>
      </c>
      <c r="N13" s="69"/>
      <c r="O13" s="70" t="str">
        <f t="shared" si="2"/>
        <v/>
      </c>
      <c r="P13" s="55">
        <f t="shared" ca="1" si="3"/>
        <v>4</v>
      </c>
      <c r="Q13">
        <f t="shared" ca="1" si="4"/>
        <v>4</v>
      </c>
      <c r="R13">
        <f t="shared" ca="1" si="5"/>
        <v>5</v>
      </c>
      <c r="S13" t="e">
        <f t="shared" si="6"/>
        <v>#N/A</v>
      </c>
      <c r="T13" t="e">
        <f t="shared" si="7"/>
        <v>#N/A</v>
      </c>
      <c r="U13" t="e">
        <f t="shared" si="8"/>
        <v>#N/A</v>
      </c>
      <c r="V13" t="e">
        <f t="shared" si="9"/>
        <v>#N/A</v>
      </c>
      <c r="W13" t="e">
        <f t="shared" si="10"/>
        <v>#N/A</v>
      </c>
      <c r="X13" t="e">
        <f t="shared" si="11"/>
        <v>#N/A</v>
      </c>
      <c r="Y13" s="9">
        <f t="shared" ca="1" si="12"/>
        <v>14.5</v>
      </c>
      <c r="Z13" s="9">
        <f t="shared" ca="1" si="12"/>
        <v>18.899999999999999</v>
      </c>
      <c r="AA13" s="9">
        <f t="shared" ca="1" si="12"/>
        <v>18.600000000000001</v>
      </c>
      <c r="AB13" s="9"/>
      <c r="AC13" s="9"/>
      <c r="AD13" s="9"/>
      <c r="AE13" s="9"/>
      <c r="AF13" s="9"/>
      <c r="AG13" s="9"/>
      <c r="AH13" s="55"/>
      <c r="AK13" s="62"/>
      <c r="AL13" t="str">
        <f>IF(Colles!B8="","",Colles!B8)</f>
        <v/>
      </c>
      <c r="AM13">
        <f>IF(Colles!C8="","",Colles!C8)</f>
        <v>18</v>
      </c>
      <c r="AN13" t="str">
        <f>IF(Colles!D8="","",Colles!D8)</f>
        <v/>
      </c>
      <c r="AO13">
        <f>IF(Colles!E8="","",Colles!E8)</f>
        <v>18</v>
      </c>
      <c r="AP13" t="str">
        <f>IF(Colles!F8="","",Colles!F8)</f>
        <v/>
      </c>
      <c r="AQ13">
        <f>IF(Colles!G8="","",Colles!G8)</f>
        <v>17</v>
      </c>
      <c r="AR13" t="str">
        <f>IF(Colles!H8="","",Colles!H8)</f>
        <v/>
      </c>
      <c r="AS13">
        <f>IF(Colles!I8="","",Colles!I8)</f>
        <v>17</v>
      </c>
      <c r="AT13" t="str">
        <f>IF(Colles!J8="","",Colles!J8)</f>
        <v/>
      </c>
      <c r="AU13">
        <f>IF(Colles!K8="","",Colles!K8)</f>
        <v>15</v>
      </c>
      <c r="AV13" t="str">
        <f>IF(Colles!L8="","",Colles!L8)</f>
        <v/>
      </c>
      <c r="AW13">
        <f>IF(Colles!M8="","",Colles!M8)</f>
        <v>17</v>
      </c>
      <c r="AX13" t="str">
        <f>IF(Colles!N8="","",Colles!N8)</f>
        <v/>
      </c>
      <c r="AY13" t="str">
        <f>IF(Colles!O8="","",Colles!O8)</f>
        <v/>
      </c>
      <c r="AZ13" t="str">
        <f>IF(Colles!P8="","",Colles!P8)</f>
        <v/>
      </c>
      <c r="BA13" t="str">
        <f>IF(Colles!Q8="","",Colles!Q8)</f>
        <v/>
      </c>
      <c r="BB13" t="str">
        <f>IF(Colles!R8="","",Colles!R8)</f>
        <v/>
      </c>
      <c r="BC13" t="str">
        <f>IF(Colles!S8="","",Colles!S8)</f>
        <v/>
      </c>
      <c r="BD13" t="str">
        <f>IF(Colles!T8="","",Colles!T8)</f>
        <v/>
      </c>
      <c r="BE13" t="str">
        <f>IF(Colles!U8="","",Colles!U8)</f>
        <v/>
      </c>
      <c r="BF13" t="str">
        <f>IF(Colles!V8="","",Colles!V8)</f>
        <v/>
      </c>
      <c r="BG13" t="str">
        <f>IF(Colles!W8="","",Colles!W8)</f>
        <v/>
      </c>
      <c r="BH13" t="str">
        <f>IF(Colles!X8="","",Colles!X8)</f>
        <v/>
      </c>
      <c r="BI13" t="str">
        <f>IF(Colles!Y8="","",Colles!Y8)</f>
        <v/>
      </c>
      <c r="BJ13" t="str">
        <f>IF(Colles!Z8="","",Colles!Z8)</f>
        <v/>
      </c>
      <c r="BK13" t="str">
        <f>IF(Colles!AA8="","",Colles!AA8)</f>
        <v/>
      </c>
      <c r="BL13" t="str">
        <f>IF(Colles!AB8="","",Colles!AB8)</f>
        <v/>
      </c>
      <c r="BM13" t="str">
        <f>IF(Colles!AC8="","",Colles!AC8)</f>
        <v/>
      </c>
      <c r="BN13" t="str">
        <f>IF(Colles!AD8="","",Colles!AD8)</f>
        <v/>
      </c>
      <c r="BO13" t="str">
        <f>IF(Colles!AE8="","",Colles!AE8)</f>
        <v/>
      </c>
    </row>
    <row r="14" spans="1:67" ht="10.9" customHeight="1" x14ac:dyDescent="0.4">
      <c r="A14">
        <v>8</v>
      </c>
      <c r="B14" s="55" t="s">
        <v>296</v>
      </c>
      <c r="C14" s="104" t="s">
        <v>427</v>
      </c>
      <c r="D14" s="94"/>
      <c r="E14" s="93"/>
      <c r="F14">
        <f t="shared" ca="1" si="0"/>
        <v>7</v>
      </c>
      <c r="G14" t="str">
        <f t="shared" si="1"/>
        <v/>
      </c>
      <c r="H14" s="71">
        <f ca="1">SUMPRODUCT(Tableau2[[#This Row],[Colonne5]:[Colonne7]],J$1:L$1)/SUM(J$1:L$1)</f>
        <v>11.469047619047618</v>
      </c>
      <c r="I14" s="71" t="str">
        <f>IFERROR(SUMPRODUCT(Tableau2[[#This Row],[Colonne74]:[Colonne72]],M$2:O$2)/SUMIFS(M$2:O$2,Tableau2[[#This Row],[Colonne74]:[Colonne72]],"&gt;=0"),"")</f>
        <v/>
      </c>
      <c r="J14" s="68">
        <f ca="1">AVERAGE(Tableau2[[#This Row],[Colonne12]:[Colonne14]])</f>
        <v>10.433333333333332</v>
      </c>
      <c r="K14" s="69"/>
      <c r="L14" s="70">
        <f t="shared" si="13"/>
        <v>13.333333333333334</v>
      </c>
      <c r="M14" s="131" t="str">
        <f>IFERROR(AVERAGE(Tableau2[[#This Row],[Colonne143]:[Colonne144]]),"")</f>
        <v/>
      </c>
      <c r="N14" s="69"/>
      <c r="O14" s="70" t="str">
        <f t="shared" si="2"/>
        <v/>
      </c>
      <c r="P14" s="55">
        <f t="shared" ca="1" si="3"/>
        <v>6</v>
      </c>
      <c r="Q14">
        <f t="shared" ca="1" si="4"/>
        <v>16</v>
      </c>
      <c r="R14">
        <f t="shared" ca="1" si="5"/>
        <v>7</v>
      </c>
      <c r="S14" t="e">
        <f t="shared" si="6"/>
        <v>#N/A</v>
      </c>
      <c r="T14" t="e">
        <f t="shared" si="7"/>
        <v>#N/A</v>
      </c>
      <c r="U14" t="e">
        <f t="shared" si="8"/>
        <v>#N/A</v>
      </c>
      <c r="V14" t="e">
        <f t="shared" si="9"/>
        <v>#N/A</v>
      </c>
      <c r="W14" t="e">
        <f t="shared" si="10"/>
        <v>#N/A</v>
      </c>
      <c r="X14" t="e">
        <f t="shared" si="11"/>
        <v>#N/A</v>
      </c>
      <c r="Y14" s="9">
        <f t="shared" ca="1" si="12"/>
        <v>11.5</v>
      </c>
      <c r="Z14" s="9">
        <f t="shared" ca="1" si="12"/>
        <v>7.5</v>
      </c>
      <c r="AA14" s="9">
        <f t="shared" ca="1" si="12"/>
        <v>12.299999999999999</v>
      </c>
      <c r="AB14" s="9"/>
      <c r="AC14" s="9"/>
      <c r="AD14" s="9"/>
      <c r="AE14" s="9"/>
      <c r="AF14" s="9"/>
      <c r="AG14" s="9"/>
      <c r="AH14" s="55"/>
      <c r="AK14" s="62"/>
      <c r="AL14">
        <f>IF(Colles!B9="","",Colles!B9)</f>
        <v>10</v>
      </c>
      <c r="AM14" t="str">
        <f>IF(Colles!C9="","",Colles!C9)</f>
        <v/>
      </c>
      <c r="AN14">
        <f>IF(Colles!D9="","",Colles!D9)</f>
        <v>15</v>
      </c>
      <c r="AO14" t="str">
        <f>IF(Colles!E9="","",Colles!E9)</f>
        <v/>
      </c>
      <c r="AP14">
        <f>IF(Colles!F9="","",Colles!F9)</f>
        <v>16</v>
      </c>
      <c r="AQ14" t="str">
        <f>IF(Colles!G9="","",Colles!G9)</f>
        <v/>
      </c>
      <c r="AR14">
        <f>IF(Colles!H9="","",Colles!H9)</f>
        <v>12</v>
      </c>
      <c r="AS14" t="str">
        <f>IF(Colles!I9="","",Colles!I9)</f>
        <v/>
      </c>
      <c r="AT14">
        <f>IF(Colles!J9="","",Colles!J9)</f>
        <v>14</v>
      </c>
      <c r="AU14" t="str">
        <f>IF(Colles!K9="","",Colles!K9)</f>
        <v/>
      </c>
      <c r="AV14">
        <f>IF(Colles!L9="","",Colles!L9)</f>
        <v>13</v>
      </c>
      <c r="AW14" t="str">
        <f>IF(Colles!M9="","",Colles!M9)</f>
        <v/>
      </c>
      <c r="AX14" t="str">
        <f>IF(Colles!N9="","",Colles!N9)</f>
        <v/>
      </c>
      <c r="AY14" t="str">
        <f>IF(Colles!O9="","",Colles!O9)</f>
        <v/>
      </c>
      <c r="AZ14" t="str">
        <f>IF(Colles!P9="","",Colles!P9)</f>
        <v/>
      </c>
      <c r="BA14" t="str">
        <f>IF(Colles!Q9="","",Colles!Q9)</f>
        <v/>
      </c>
      <c r="BB14" t="str">
        <f>IF(Colles!R9="","",Colles!R9)</f>
        <v/>
      </c>
      <c r="BC14" t="str">
        <f>IF(Colles!S9="","",Colles!S9)</f>
        <v/>
      </c>
      <c r="BD14" t="str">
        <f>IF(Colles!T9="","",Colles!T9)</f>
        <v/>
      </c>
      <c r="BE14" t="str">
        <f>IF(Colles!U9="","",Colles!U9)</f>
        <v/>
      </c>
      <c r="BF14" t="str">
        <f>IF(Colles!V9="","",Colles!V9)</f>
        <v/>
      </c>
      <c r="BG14" t="str">
        <f>IF(Colles!W9="","",Colles!W9)</f>
        <v/>
      </c>
      <c r="BH14" t="str">
        <f>IF(Colles!X9="","",Colles!X9)</f>
        <v/>
      </c>
      <c r="BI14" t="str">
        <f>IF(Colles!Y9="","",Colles!Y9)</f>
        <v/>
      </c>
      <c r="BJ14" t="str">
        <f>IF(Colles!Z9="","",Colles!Z9)</f>
        <v/>
      </c>
      <c r="BK14" t="str">
        <f>IF(Colles!AA9="","",Colles!AA9)</f>
        <v/>
      </c>
      <c r="BL14" t="str">
        <f>IF(Colles!AB9="","",Colles!AB9)</f>
        <v/>
      </c>
      <c r="BM14" t="str">
        <f>IF(Colles!AC9="","",Colles!AC9)</f>
        <v/>
      </c>
      <c r="BN14" t="str">
        <f>IF(Colles!AD9="","",Colles!AD9)</f>
        <v/>
      </c>
      <c r="BO14" t="str">
        <f>IF(Colles!AE9="","",Colles!AE9)</f>
        <v/>
      </c>
    </row>
    <row r="15" spans="1:67" ht="10.9" customHeight="1" x14ac:dyDescent="0.4">
      <c r="A15">
        <v>9</v>
      </c>
      <c r="B15" s="55" t="s">
        <v>297</v>
      </c>
      <c r="C15" s="104" t="s">
        <v>429</v>
      </c>
      <c r="D15" s="94"/>
      <c r="E15" s="93"/>
      <c r="F15">
        <f t="shared" ca="1" si="0"/>
        <v>1</v>
      </c>
      <c r="G15" t="str">
        <f t="shared" si="1"/>
        <v/>
      </c>
      <c r="H15" s="71">
        <f ca="1">SUMPRODUCT(Tableau2[[#This Row],[Colonne5]:[Colonne7]],J$1:L$1)/SUM(J$1:L$1)</f>
        <v>19.895238095238096</v>
      </c>
      <c r="I15" s="71" t="str">
        <f>IFERROR(SUMPRODUCT(Tableau2[[#This Row],[Colonne74]:[Colonne72]],M$2:O$2)/SUMIFS(M$2:O$2,Tableau2[[#This Row],[Colonne74]:[Colonne72]],"&gt;=0"),"")</f>
        <v/>
      </c>
      <c r="J15" s="68">
        <f ca="1">AVERAGE(Tableau2[[#This Row],[Colonne12]:[Colonne14]])</f>
        <v>21.966666666666669</v>
      </c>
      <c r="K15" s="69"/>
      <c r="L15" s="70">
        <f t="shared" si="13"/>
        <v>16.166666666666668</v>
      </c>
      <c r="M15" s="131" t="str">
        <f>IFERROR(AVERAGE(Tableau2[[#This Row],[Colonne143]:[Colonne144]]),"")</f>
        <v/>
      </c>
      <c r="N15" s="69"/>
      <c r="O15" s="70" t="str">
        <f t="shared" si="2"/>
        <v/>
      </c>
      <c r="P15" s="55">
        <f t="shared" ca="1" si="3"/>
        <v>3</v>
      </c>
      <c r="Q15">
        <f t="shared" ca="1" si="4"/>
        <v>1</v>
      </c>
      <c r="R15">
        <f t="shared" ca="1" si="5"/>
        <v>1</v>
      </c>
      <c r="S15" t="e">
        <f t="shared" si="6"/>
        <v>#N/A</v>
      </c>
      <c r="T15" t="e">
        <f t="shared" si="7"/>
        <v>#N/A</v>
      </c>
      <c r="U15" t="e">
        <f t="shared" si="8"/>
        <v>#N/A</v>
      </c>
      <c r="V15" t="e">
        <f t="shared" si="9"/>
        <v>#N/A</v>
      </c>
      <c r="W15" t="e">
        <f t="shared" si="10"/>
        <v>#N/A</v>
      </c>
      <c r="X15" t="e">
        <f t="shared" si="11"/>
        <v>#N/A</v>
      </c>
      <c r="Y15" s="9">
        <f t="shared" ca="1" si="12"/>
        <v>17.5</v>
      </c>
      <c r="Z15" s="9">
        <f t="shared" ca="1" si="12"/>
        <v>23.7</v>
      </c>
      <c r="AA15" s="9">
        <f t="shared" ca="1" si="12"/>
        <v>24.700000000000003</v>
      </c>
      <c r="AB15" s="9"/>
      <c r="AC15" s="9"/>
      <c r="AD15" s="9"/>
      <c r="AE15" s="9"/>
      <c r="AF15" s="9"/>
      <c r="AG15" s="9"/>
      <c r="AH15" s="55"/>
      <c r="AK15" s="62"/>
      <c r="AL15" t="str">
        <f>IF(Colles!B10="","",Colles!B10)</f>
        <v/>
      </c>
      <c r="AM15">
        <f>IF(Colles!C10="","",Colles!C10)</f>
        <v>15</v>
      </c>
      <c r="AN15" t="str">
        <f>IF(Colles!D10="","",Colles!D10)</f>
        <v/>
      </c>
      <c r="AO15">
        <f>IF(Colles!E10="","",Colles!E10)</f>
        <v>17</v>
      </c>
      <c r="AP15" t="str">
        <f>IF(Colles!F10="","",Colles!F10)</f>
        <v/>
      </c>
      <c r="AQ15">
        <f>IF(Colles!G10="","",Colles!G10)</f>
        <v>14</v>
      </c>
      <c r="AR15" t="str">
        <f>IF(Colles!H10="","",Colles!H10)</f>
        <v/>
      </c>
      <c r="AS15">
        <f>IF(Colles!I10="","",Colles!I10)</f>
        <v>17</v>
      </c>
      <c r="AT15" t="str">
        <f>IF(Colles!J10="","",Colles!J10)</f>
        <v/>
      </c>
      <c r="AU15">
        <f>IF(Colles!K10="","",Colles!K10)</f>
        <v>17</v>
      </c>
      <c r="AV15" t="str">
        <f>IF(Colles!L10="","",Colles!L10)</f>
        <v/>
      </c>
      <c r="AW15">
        <f>IF(Colles!M10="","",Colles!M10)</f>
        <v>17</v>
      </c>
      <c r="AX15" t="str">
        <f>IF(Colles!N10="","",Colles!N10)</f>
        <v/>
      </c>
      <c r="AY15" t="str">
        <f>IF(Colles!O10="","",Colles!O10)</f>
        <v/>
      </c>
      <c r="AZ15" t="str">
        <f>IF(Colles!P10="","",Colles!P10)</f>
        <v/>
      </c>
      <c r="BA15" t="str">
        <f>IF(Colles!Q10="","",Colles!Q10)</f>
        <v/>
      </c>
      <c r="BB15" t="str">
        <f>IF(Colles!R10="","",Colles!R10)</f>
        <v/>
      </c>
      <c r="BC15" t="str">
        <f>IF(Colles!S10="","",Colles!S10)</f>
        <v/>
      </c>
      <c r="BD15" t="str">
        <f>IF(Colles!T10="","",Colles!T10)</f>
        <v/>
      </c>
      <c r="BE15" t="str">
        <f>IF(Colles!U10="","",Colles!U10)</f>
        <v/>
      </c>
      <c r="BF15" t="str">
        <f>IF(Colles!V10="","",Colles!V10)</f>
        <v/>
      </c>
      <c r="BG15" t="str">
        <f>IF(Colles!W10="","",Colles!W10)</f>
        <v/>
      </c>
      <c r="BH15" t="str">
        <f>IF(Colles!X10="","",Colles!X10)</f>
        <v/>
      </c>
      <c r="BI15" t="str">
        <f>IF(Colles!Y10="","",Colles!Y10)</f>
        <v/>
      </c>
      <c r="BJ15" t="str">
        <f>IF(Colles!Z10="","",Colles!Z10)</f>
        <v/>
      </c>
      <c r="BK15" t="str">
        <f>IF(Colles!AA10="","",Colles!AA10)</f>
        <v/>
      </c>
      <c r="BL15" t="str">
        <f>IF(Colles!AB10="","",Colles!AB10)</f>
        <v/>
      </c>
      <c r="BM15" t="str">
        <f>IF(Colles!AC10="","",Colles!AC10)</f>
        <v/>
      </c>
      <c r="BN15" t="str">
        <f>IF(Colles!AD10="","",Colles!AD10)</f>
        <v/>
      </c>
      <c r="BO15" t="str">
        <f>IF(Colles!AE10="","",Colles!AE10)</f>
        <v/>
      </c>
    </row>
    <row r="16" spans="1:67" ht="10.9" customHeight="1" x14ac:dyDescent="0.4">
      <c r="A16">
        <v>10</v>
      </c>
      <c r="B16" s="55" t="s">
        <v>298</v>
      </c>
      <c r="C16" s="104" t="s">
        <v>429</v>
      </c>
      <c r="D16" s="94"/>
      <c r="E16" s="93"/>
      <c r="F16">
        <f t="shared" ca="1" si="0"/>
        <v>3</v>
      </c>
      <c r="G16" t="str">
        <f t="shared" si="1"/>
        <v/>
      </c>
      <c r="H16" s="71">
        <f ca="1">SUMPRODUCT(Tableau2[[#This Row],[Colonne5]:[Colonne7]],J$1:L$1)/SUM(J$1:L$1)</f>
        <v>18.452380952380953</v>
      </c>
      <c r="I16" s="71" t="str">
        <f>IFERROR(SUMPRODUCT(Tableau2[[#This Row],[Colonne74]:[Colonne72]],M$2:O$2)/SUMIFS(M$2:O$2,Tableau2[[#This Row],[Colonne74]:[Colonne72]],"&gt;=0"),"")</f>
        <v/>
      </c>
      <c r="J16" s="68">
        <f ca="1">AVERAGE(Tableau2[[#This Row],[Colonne12]:[Colonne14]])</f>
        <v>20</v>
      </c>
      <c r="K16" s="69"/>
      <c r="L16" s="70">
        <f t="shared" si="13"/>
        <v>15.666666666666666</v>
      </c>
      <c r="M16" s="131" t="str">
        <f>IFERROR(AVERAGE(Tableau2[[#This Row],[Colonne143]:[Colonne144]]),"")</f>
        <v/>
      </c>
      <c r="N16" s="69"/>
      <c r="O16" s="70" t="str">
        <f t="shared" si="2"/>
        <v/>
      </c>
      <c r="P16" s="55" t="str">
        <f t="shared" ca="1" si="3"/>
        <v/>
      </c>
      <c r="Q16">
        <f t="shared" ca="1" si="4"/>
        <v>3</v>
      </c>
      <c r="R16">
        <f t="shared" ca="1" si="5"/>
        <v>2</v>
      </c>
      <c r="S16" t="e">
        <f t="shared" si="6"/>
        <v>#N/A</v>
      </c>
      <c r="T16" t="e">
        <f t="shared" si="7"/>
        <v>#N/A</v>
      </c>
      <c r="U16" t="e">
        <f t="shared" si="8"/>
        <v>#N/A</v>
      </c>
      <c r="V16" t="e">
        <f t="shared" si="9"/>
        <v>#N/A</v>
      </c>
      <c r="W16" t="e">
        <f t="shared" si="10"/>
        <v>#N/A</v>
      </c>
      <c r="X16" t="e">
        <f t="shared" si="11"/>
        <v>#N/A</v>
      </c>
      <c r="Y16" s="9" t="str">
        <f t="shared" ca="1" si="12"/>
        <v>ABS</v>
      </c>
      <c r="Z16" s="9">
        <f t="shared" ca="1" si="12"/>
        <v>19.8</v>
      </c>
      <c r="AA16" s="9">
        <f t="shared" ca="1" si="12"/>
        <v>20.200000000000003</v>
      </c>
      <c r="AB16" s="9"/>
      <c r="AC16" s="9"/>
      <c r="AD16" s="9"/>
      <c r="AE16" s="9"/>
      <c r="AF16" s="9"/>
      <c r="AG16" s="9"/>
      <c r="AH16" s="55"/>
      <c r="AK16" s="62"/>
      <c r="AL16" t="str">
        <f>IF(Colles!B11="","",Colles!B11)</f>
        <v/>
      </c>
      <c r="AM16">
        <f>IF(Colles!C11="","",Colles!C11)</f>
        <v>13</v>
      </c>
      <c r="AN16" t="str">
        <f>IF(Colles!D11="","",Colles!D11)</f>
        <v/>
      </c>
      <c r="AO16">
        <f>IF(Colles!E11="","",Colles!E11)</f>
        <v>17</v>
      </c>
      <c r="AP16" t="str">
        <f>IF(Colles!F11="","",Colles!F11)</f>
        <v/>
      </c>
      <c r="AQ16">
        <f>IF(Colles!G11="","",Colles!G11)</f>
        <v>13</v>
      </c>
      <c r="AR16" t="str">
        <f>IF(Colles!H11="","",Colles!H11)</f>
        <v/>
      </c>
      <c r="AS16">
        <f>IF(Colles!I11="","",Colles!I11)</f>
        <v>18</v>
      </c>
      <c r="AT16" t="str">
        <f>IF(Colles!J11="","",Colles!J11)</f>
        <v/>
      </c>
      <c r="AU16">
        <f>IF(Colles!K11="","",Colles!K11)</f>
        <v>16</v>
      </c>
      <c r="AV16" t="str">
        <f>IF(Colles!L11="","",Colles!L11)</f>
        <v/>
      </c>
      <c r="AW16">
        <f>IF(Colles!M11="","",Colles!M11)</f>
        <v>17</v>
      </c>
      <c r="AX16" t="str">
        <f>IF(Colles!N11="","",Colles!N11)</f>
        <v/>
      </c>
      <c r="AY16" t="str">
        <f>IF(Colles!O11="","",Colles!O11)</f>
        <v/>
      </c>
      <c r="AZ16" t="str">
        <f>IF(Colles!P11="","",Colles!P11)</f>
        <v/>
      </c>
      <c r="BA16" t="str">
        <f>IF(Colles!Q11="","",Colles!Q11)</f>
        <v/>
      </c>
      <c r="BB16" t="str">
        <f>IF(Colles!R11="","",Colles!R11)</f>
        <v/>
      </c>
      <c r="BC16" t="str">
        <f>IF(Colles!S11="","",Colles!S11)</f>
        <v/>
      </c>
      <c r="BD16" t="str">
        <f>IF(Colles!T11="","",Colles!T11)</f>
        <v/>
      </c>
      <c r="BE16" t="str">
        <f>IF(Colles!U11="","",Colles!U11)</f>
        <v/>
      </c>
      <c r="BF16" t="str">
        <f>IF(Colles!V11="","",Colles!V11)</f>
        <v/>
      </c>
      <c r="BG16" t="str">
        <f>IF(Colles!W11="","",Colles!W11)</f>
        <v/>
      </c>
      <c r="BH16" t="str">
        <f>IF(Colles!X11="","",Colles!X11)</f>
        <v/>
      </c>
      <c r="BI16" t="str">
        <f>IF(Colles!Y11="","",Colles!Y11)</f>
        <v/>
      </c>
      <c r="BJ16" t="str">
        <f>IF(Colles!Z11="","",Colles!Z11)</f>
        <v/>
      </c>
      <c r="BK16" t="str">
        <f>IF(Colles!AA11="","",Colles!AA11)</f>
        <v/>
      </c>
      <c r="BL16" t="str">
        <f>IF(Colles!AB11="","",Colles!AB11)</f>
        <v/>
      </c>
      <c r="BM16" t="str">
        <f>IF(Colles!AC11="","",Colles!AC11)</f>
        <v/>
      </c>
      <c r="BN16" t="str">
        <f>IF(Colles!AD11="","",Colles!AD11)</f>
        <v/>
      </c>
      <c r="BO16" t="str">
        <f>IF(Colles!AE11="","",Colles!AE11)</f>
        <v/>
      </c>
    </row>
    <row r="17" spans="1:69" ht="10.9" customHeight="1" x14ac:dyDescent="0.4">
      <c r="A17">
        <v>11</v>
      </c>
      <c r="B17" s="55" t="s">
        <v>299</v>
      </c>
      <c r="C17" s="104"/>
      <c r="D17" s="94"/>
      <c r="E17" s="93"/>
      <c r="F17">
        <f t="shared" ca="1" si="0"/>
        <v>28</v>
      </c>
      <c r="G17" t="str">
        <f t="shared" si="1"/>
        <v/>
      </c>
      <c r="H17" s="71">
        <f ca="1">SUMPRODUCT(Tableau2[[#This Row],[Colonne5]:[Colonne7]],J$1:L$1)/SUM(J$1:L$1)</f>
        <v>5.0285714285714294</v>
      </c>
      <c r="I17" s="71" t="str">
        <f>IFERROR(SUMPRODUCT(Tableau2[[#This Row],[Colonne74]:[Colonne72]],M$2:O$2)/SUMIFS(M$2:O$2,Tableau2[[#This Row],[Colonne74]:[Colonne72]],"&gt;=0"),"")</f>
        <v/>
      </c>
      <c r="J17" s="68">
        <f ca="1">AVERAGE(Tableau2[[#This Row],[Colonne12]:[Colonne14]])</f>
        <v>1.4333333333333336</v>
      </c>
      <c r="K17" s="69"/>
      <c r="L17" s="70">
        <f t="shared" si="13"/>
        <v>11.5</v>
      </c>
      <c r="M17" s="131" t="str">
        <f>IFERROR(AVERAGE(Tableau2[[#This Row],[Colonne143]:[Colonne144]]),"")</f>
        <v/>
      </c>
      <c r="N17" s="69"/>
      <c r="O17" s="70" t="str">
        <f t="shared" si="2"/>
        <v/>
      </c>
      <c r="P17" s="55">
        <f t="shared" ca="1" si="3"/>
        <v>24</v>
      </c>
      <c r="Q17">
        <f t="shared" ca="1" si="4"/>
        <v>28</v>
      </c>
      <c r="R17">
        <f t="shared" ca="1" si="5"/>
        <v>27</v>
      </c>
      <c r="S17" t="e">
        <f t="shared" si="6"/>
        <v>#N/A</v>
      </c>
      <c r="T17" t="e">
        <f t="shared" si="7"/>
        <v>#N/A</v>
      </c>
      <c r="U17" t="e">
        <f t="shared" si="8"/>
        <v>#N/A</v>
      </c>
      <c r="V17" t="e">
        <f t="shared" si="9"/>
        <v>#N/A</v>
      </c>
      <c r="W17" t="e">
        <f t="shared" si="10"/>
        <v>#N/A</v>
      </c>
      <c r="X17" t="e">
        <f t="shared" si="11"/>
        <v>#N/A</v>
      </c>
      <c r="Y17" s="9">
        <f t="shared" ca="1" si="12"/>
        <v>2</v>
      </c>
      <c r="Z17" s="9">
        <f t="shared" ca="1" si="12"/>
        <v>1.2</v>
      </c>
      <c r="AA17" s="9">
        <f t="shared" ca="1" si="12"/>
        <v>1.1000000000000001</v>
      </c>
      <c r="AB17" s="9"/>
      <c r="AC17" s="9"/>
      <c r="AD17" s="9"/>
      <c r="AE17" s="9"/>
      <c r="AF17" s="9"/>
      <c r="AG17" s="9"/>
      <c r="AH17" s="55"/>
      <c r="AK17" s="62"/>
      <c r="AL17" t="str">
        <f>IF(Colles!B12="","",Colles!B12)</f>
        <v/>
      </c>
      <c r="AM17">
        <f>IF(Colles!C12="","",Colles!C12)</f>
        <v>12</v>
      </c>
      <c r="AN17" t="str">
        <f>IF(Colles!D12="","",Colles!D12)</f>
        <v/>
      </c>
      <c r="AO17">
        <f>IF(Colles!E12="","",Colles!E12)</f>
        <v>11</v>
      </c>
      <c r="AP17" t="str">
        <f>IF(Colles!F12="","",Colles!F12)</f>
        <v/>
      </c>
      <c r="AQ17">
        <f>IF(Colles!G12="","",Colles!G12)</f>
        <v>12</v>
      </c>
      <c r="AR17" t="str">
        <f>IF(Colles!H12="","",Colles!H12)</f>
        <v/>
      </c>
      <c r="AS17">
        <f>IF(Colles!I12="","",Colles!I12)</f>
        <v>10</v>
      </c>
      <c r="AT17" t="str">
        <f>IF(Colles!J12="","",Colles!J12)</f>
        <v/>
      </c>
      <c r="AU17">
        <f>IF(Colles!K12="","",Colles!K12)</f>
        <v>13</v>
      </c>
      <c r="AV17" t="str">
        <f>IF(Colles!L12="","",Colles!L12)</f>
        <v/>
      </c>
      <c r="AW17">
        <f>IF(Colles!M12="","",Colles!M12)</f>
        <v>11</v>
      </c>
      <c r="AX17" t="str">
        <f>IF(Colles!N12="","",Colles!N12)</f>
        <v/>
      </c>
      <c r="AY17" t="str">
        <f>IF(Colles!O12="","",Colles!O12)</f>
        <v/>
      </c>
      <c r="AZ17" t="str">
        <f>IF(Colles!P12="","",Colles!P12)</f>
        <v/>
      </c>
      <c r="BA17" t="str">
        <f>IF(Colles!Q12="","",Colles!Q12)</f>
        <v/>
      </c>
      <c r="BB17" t="str">
        <f>IF(Colles!R12="","",Colles!R12)</f>
        <v/>
      </c>
      <c r="BC17" t="str">
        <f>IF(Colles!S12="","",Colles!S12)</f>
        <v/>
      </c>
      <c r="BD17" t="str">
        <f>IF(Colles!T12="","",Colles!T12)</f>
        <v/>
      </c>
      <c r="BE17" t="str">
        <f>IF(Colles!U12="","",Colles!U12)</f>
        <v/>
      </c>
      <c r="BF17" t="str">
        <f>IF(Colles!V12="","",Colles!V12)</f>
        <v/>
      </c>
      <c r="BG17" t="str">
        <f>IF(Colles!W12="","",Colles!W12)</f>
        <v/>
      </c>
      <c r="BH17" t="str">
        <f>IF(Colles!X12="","",Colles!X12)</f>
        <v/>
      </c>
      <c r="BI17" t="str">
        <f>IF(Colles!Y12="","",Colles!Y12)</f>
        <v/>
      </c>
      <c r="BJ17" t="str">
        <f>IF(Colles!Z12="","",Colles!Z12)</f>
        <v/>
      </c>
      <c r="BK17" t="str">
        <f>IF(Colles!AA12="","",Colles!AA12)</f>
        <v/>
      </c>
      <c r="BL17" t="str">
        <f>IF(Colles!AB12="","",Colles!AB12)</f>
        <v/>
      </c>
      <c r="BM17" t="str">
        <f>IF(Colles!AC12="","",Colles!AC12)</f>
        <v/>
      </c>
      <c r="BN17" t="str">
        <f>IF(Colles!AD12="","",Colles!AD12)</f>
        <v/>
      </c>
      <c r="BO17" t="str">
        <f>IF(Colles!AE12="","",Colles!AE12)</f>
        <v/>
      </c>
    </row>
    <row r="18" spans="1:69" ht="10.9" customHeight="1" x14ac:dyDescent="0.4">
      <c r="A18">
        <v>12</v>
      </c>
      <c r="B18" s="55" t="s">
        <v>300</v>
      </c>
      <c r="C18" s="104"/>
      <c r="D18" s="94"/>
      <c r="E18" s="93"/>
      <c r="F18">
        <f t="shared" ca="1" si="0"/>
        <v>25</v>
      </c>
      <c r="G18" t="str">
        <f t="shared" si="1"/>
        <v/>
      </c>
      <c r="H18" s="71">
        <f ca="1">SUMPRODUCT(Tableau2[[#This Row],[Colonne5]:[Colonne7]],J$1:L$1)/SUM(J$1:L$1)</f>
        <v>5.95</v>
      </c>
      <c r="I18" s="71" t="str">
        <f>IFERROR(SUMPRODUCT(Tableau2[[#This Row],[Colonne74]:[Colonne72]],M$2:O$2)/SUMIFS(M$2:O$2,Tableau2[[#This Row],[Colonne74]:[Colonne72]],"&gt;=0"),"")</f>
        <v/>
      </c>
      <c r="J18" s="68">
        <f ca="1">AVERAGE(Tableau2[[#This Row],[Colonne12]:[Colonne14]])</f>
        <v>3.6999999999999997</v>
      </c>
      <c r="K18" s="69"/>
      <c r="L18" s="70">
        <f t="shared" si="13"/>
        <v>10</v>
      </c>
      <c r="M18" s="131" t="str">
        <f>IFERROR(AVERAGE(Tableau2[[#This Row],[Colonne143]:[Colonne144]]),"")</f>
        <v/>
      </c>
      <c r="N18" s="132" t="s">
        <v>288</v>
      </c>
      <c r="O18" s="70" t="str">
        <f t="shared" si="2"/>
        <v/>
      </c>
      <c r="P18" s="55">
        <f t="shared" ca="1" si="3"/>
        <v>27</v>
      </c>
      <c r="Q18">
        <f t="shared" ca="1" si="4"/>
        <v>20</v>
      </c>
      <c r="R18">
        <f t="shared" ca="1" si="5"/>
        <v>18</v>
      </c>
      <c r="S18" t="e">
        <f t="shared" si="6"/>
        <v>#N/A</v>
      </c>
      <c r="T18" t="e">
        <f t="shared" si="7"/>
        <v>#N/A</v>
      </c>
      <c r="U18" t="e">
        <f t="shared" si="8"/>
        <v>#N/A</v>
      </c>
      <c r="V18" t="e">
        <f t="shared" si="9"/>
        <v>#N/A</v>
      </c>
      <c r="W18" t="e">
        <f t="shared" si="10"/>
        <v>#N/A</v>
      </c>
      <c r="X18" t="e">
        <f t="shared" si="11"/>
        <v>#N/A</v>
      </c>
      <c r="Y18" s="9">
        <f t="shared" ca="1" si="12"/>
        <v>1</v>
      </c>
      <c r="Z18" s="9">
        <f t="shared" ca="1" si="12"/>
        <v>4.5</v>
      </c>
      <c r="AA18" s="9">
        <f t="shared" ca="1" si="12"/>
        <v>5.6</v>
      </c>
      <c r="AB18" s="9"/>
      <c r="AC18" s="9"/>
      <c r="AD18" s="9"/>
      <c r="AE18" s="9"/>
      <c r="AF18" s="9"/>
      <c r="AG18" s="9"/>
      <c r="AH18" s="55"/>
      <c r="AK18" s="62"/>
      <c r="AL18" t="str">
        <f>IF(Colles!B13="","",Colles!B13)</f>
        <v/>
      </c>
      <c r="AM18">
        <f>IF(Colles!C13="","",Colles!C13)</f>
        <v>10</v>
      </c>
      <c r="AN18" t="str">
        <f>IF(Colles!D13="","",Colles!D13)</f>
        <v/>
      </c>
      <c r="AO18">
        <f>IF(Colles!E13="","",Colles!E13)</f>
        <v>10</v>
      </c>
      <c r="AP18" t="str">
        <f>IF(Colles!F13="","",Colles!F13)</f>
        <v/>
      </c>
      <c r="AQ18">
        <f>IF(Colles!G13="","",Colles!G13)</f>
        <v>9</v>
      </c>
      <c r="AR18" t="str">
        <f>IF(Colles!H13="","",Colles!H13)</f>
        <v/>
      </c>
      <c r="AS18">
        <f>IF(Colles!I13="","",Colles!I13)</f>
        <v>10</v>
      </c>
      <c r="AT18" t="str">
        <f>IF(Colles!J13="","",Colles!J13)</f>
        <v/>
      </c>
      <c r="AU18">
        <f>IF(Colles!K13="","",Colles!K13)</f>
        <v>12</v>
      </c>
      <c r="AV18" t="str">
        <f>IF(Colles!L13="","",Colles!L13)</f>
        <v/>
      </c>
      <c r="AW18">
        <f>IF(Colles!M13="","",Colles!M13)</f>
        <v>9</v>
      </c>
      <c r="AX18" t="str">
        <f>IF(Colles!N13="","",Colles!N13)</f>
        <v/>
      </c>
      <c r="AY18" t="str">
        <f>IF(Colles!O13="","",Colles!O13)</f>
        <v/>
      </c>
      <c r="AZ18" t="str">
        <f>IF(Colles!P13="","",Colles!P13)</f>
        <v/>
      </c>
      <c r="BA18" t="str">
        <f>IF(Colles!Q13="","",Colles!Q13)</f>
        <v/>
      </c>
      <c r="BB18" t="str">
        <f>IF(Colles!R13="","",Colles!R13)</f>
        <v/>
      </c>
      <c r="BC18" t="str">
        <f>IF(Colles!S13="","",Colles!S13)</f>
        <v/>
      </c>
      <c r="BD18" t="str">
        <f>IF(Colles!T13="","",Colles!T13)</f>
        <v/>
      </c>
      <c r="BE18" t="str">
        <f>IF(Colles!U13="","",Colles!U13)</f>
        <v/>
      </c>
      <c r="BF18" t="str">
        <f>IF(Colles!V13="","",Colles!V13)</f>
        <v/>
      </c>
      <c r="BG18" t="str">
        <f>IF(Colles!W13="","",Colles!W13)</f>
        <v/>
      </c>
      <c r="BH18" t="str">
        <f>IF(Colles!X13="","",Colles!X13)</f>
        <v/>
      </c>
      <c r="BI18" t="str">
        <f>IF(Colles!Y13="","",Colles!Y13)</f>
        <v/>
      </c>
      <c r="BJ18" t="str">
        <f>IF(Colles!Z13="","",Colles!Z13)</f>
        <v/>
      </c>
      <c r="BK18" t="str">
        <f>IF(Colles!AA13="","",Colles!AA13)</f>
        <v/>
      </c>
      <c r="BL18" t="str">
        <f>IF(Colles!AB13="","",Colles!AB13)</f>
        <v/>
      </c>
      <c r="BM18" t="str">
        <f>IF(Colles!AC13="","",Colles!AC13)</f>
        <v/>
      </c>
      <c r="BN18" t="str">
        <f>IF(Colles!AD13="","",Colles!AD13)</f>
        <v/>
      </c>
      <c r="BO18" t="str">
        <f>IF(Colles!AE13="","",Colles!AE13)</f>
        <v/>
      </c>
    </row>
    <row r="19" spans="1:69" ht="10.9" customHeight="1" x14ac:dyDescent="0.4">
      <c r="A19">
        <v>13</v>
      </c>
      <c r="B19" s="55" t="s">
        <v>301</v>
      </c>
      <c r="C19" s="104" t="s">
        <v>429</v>
      </c>
      <c r="D19" s="94"/>
      <c r="E19" s="93"/>
      <c r="F19">
        <f t="shared" ca="1" si="0"/>
        <v>2</v>
      </c>
      <c r="G19" t="str">
        <f t="shared" si="1"/>
        <v/>
      </c>
      <c r="H19" s="71">
        <f ca="1">SUMPRODUCT(Tableau2[[#This Row],[Colonne5]:[Colonne7]],J$1:L$1)/SUM(J$1:L$1)</f>
        <v>19.602380952380958</v>
      </c>
      <c r="I19" s="71" t="str">
        <f>IFERROR(SUMPRODUCT(Tableau2[[#This Row],[Colonne74]:[Colonne72]],M$2:O$2)/SUMIFS(M$2:O$2,Tableau2[[#This Row],[Colonne74]:[Colonne72]],"&gt;=0"),"")</f>
        <v/>
      </c>
      <c r="J19" s="68">
        <f ca="1">AVERAGE(Tableau2[[#This Row],[Colonne12]:[Colonne14]])</f>
        <v>21.233333333333334</v>
      </c>
      <c r="K19" s="69"/>
      <c r="L19" s="70">
        <f t="shared" si="13"/>
        <v>16.666666666666668</v>
      </c>
      <c r="M19" s="131" t="str">
        <f>IFERROR(AVERAGE(Tableau2[[#This Row],[Colonne143]:[Colonne144]]),"")</f>
        <v/>
      </c>
      <c r="N19" s="132" t="s">
        <v>288</v>
      </c>
      <c r="O19" s="70" t="str">
        <f t="shared" si="2"/>
        <v/>
      </c>
      <c r="P19" s="55">
        <f t="shared" ca="1" si="3"/>
        <v>1</v>
      </c>
      <c r="Q19">
        <f t="shared" ca="1" si="4"/>
        <v>2</v>
      </c>
      <c r="R19">
        <f t="shared" ca="1" si="5"/>
        <v>2</v>
      </c>
      <c r="S19" t="e">
        <f t="shared" si="6"/>
        <v>#N/A</v>
      </c>
      <c r="T19" t="e">
        <f t="shared" si="7"/>
        <v>#N/A</v>
      </c>
      <c r="U19" t="e">
        <f t="shared" si="8"/>
        <v>#N/A</v>
      </c>
      <c r="V19" t="e">
        <f t="shared" si="9"/>
        <v>#N/A</v>
      </c>
      <c r="W19" t="e">
        <f t="shared" si="10"/>
        <v>#N/A</v>
      </c>
      <c r="X19" t="e">
        <f t="shared" si="11"/>
        <v>#N/A</v>
      </c>
      <c r="Y19" s="9">
        <f t="shared" ca="1" si="12"/>
        <v>23.5</v>
      </c>
      <c r="Z19" s="9">
        <f t="shared" ca="1" si="12"/>
        <v>20</v>
      </c>
      <c r="AA19" s="9">
        <f t="shared" ca="1" si="12"/>
        <v>20.200000000000003</v>
      </c>
      <c r="AB19" s="9"/>
      <c r="AC19" s="9"/>
      <c r="AD19" s="9"/>
      <c r="AE19" s="9"/>
      <c r="AF19" s="9"/>
      <c r="AG19" s="9"/>
      <c r="AH19" s="55"/>
      <c r="AK19" s="62"/>
      <c r="AL19">
        <f>IF(Colles!B14="","",Colles!B14)</f>
        <v>18</v>
      </c>
      <c r="AM19" t="str">
        <f>IF(Colles!C14="","",Colles!C14)</f>
        <v/>
      </c>
      <c r="AN19">
        <f>IF(Colles!D14="","",Colles!D14)</f>
        <v>16</v>
      </c>
      <c r="AO19" t="str">
        <f>IF(Colles!E14="","",Colles!E14)</f>
        <v/>
      </c>
      <c r="AP19">
        <f>IF(Colles!F14="","",Colles!F14)</f>
        <v>18</v>
      </c>
      <c r="AQ19" t="str">
        <f>IF(Colles!G14="","",Colles!G14)</f>
        <v/>
      </c>
      <c r="AR19">
        <f>IF(Colles!H14="","",Colles!H14)</f>
        <v>16</v>
      </c>
      <c r="AS19" t="str">
        <f>IF(Colles!I14="","",Colles!I14)</f>
        <v/>
      </c>
      <c r="AT19">
        <f>IF(Colles!J14="","",Colles!J14)</f>
        <v>18</v>
      </c>
      <c r="AU19" t="str">
        <f>IF(Colles!K14="","",Colles!K14)</f>
        <v/>
      </c>
      <c r="AV19">
        <f>IF(Colles!L14="","",Colles!L14)</f>
        <v>14</v>
      </c>
      <c r="AW19" t="str">
        <f>IF(Colles!M14="","",Colles!M14)</f>
        <v/>
      </c>
      <c r="AX19" t="str">
        <f>IF(Colles!N14="","",Colles!N14)</f>
        <v/>
      </c>
      <c r="AY19" t="str">
        <f>IF(Colles!O14="","",Colles!O14)</f>
        <v/>
      </c>
      <c r="AZ19" t="str">
        <f>IF(Colles!P14="","",Colles!P14)</f>
        <v/>
      </c>
      <c r="BA19" t="str">
        <f>IF(Colles!Q14="","",Colles!Q14)</f>
        <v/>
      </c>
      <c r="BB19" t="str">
        <f>IF(Colles!R14="","",Colles!R14)</f>
        <v/>
      </c>
      <c r="BC19" t="str">
        <f>IF(Colles!S14="","",Colles!S14)</f>
        <v/>
      </c>
      <c r="BD19" t="str">
        <f>IF(Colles!T14="","",Colles!T14)</f>
        <v/>
      </c>
      <c r="BE19" t="str">
        <f>IF(Colles!U14="","",Colles!U14)</f>
        <v/>
      </c>
      <c r="BF19" t="str">
        <f>IF(Colles!V14="","",Colles!V14)</f>
        <v/>
      </c>
      <c r="BG19" t="str">
        <f>IF(Colles!W14="","",Colles!W14)</f>
        <v/>
      </c>
      <c r="BH19" t="str">
        <f>IF(Colles!X14="","",Colles!X14)</f>
        <v/>
      </c>
      <c r="BI19" t="str">
        <f>IF(Colles!Y14="","",Colles!Y14)</f>
        <v/>
      </c>
      <c r="BJ19" t="str">
        <f>IF(Colles!Z14="","",Colles!Z14)</f>
        <v/>
      </c>
      <c r="BK19" t="str">
        <f>IF(Colles!AA14="","",Colles!AA14)</f>
        <v/>
      </c>
      <c r="BL19" t="str">
        <f>IF(Colles!AB14="","",Colles!AB14)</f>
        <v/>
      </c>
      <c r="BM19" t="str">
        <f>IF(Colles!AC14="","",Colles!AC14)</f>
        <v/>
      </c>
      <c r="BN19" t="str">
        <f>IF(Colles!AD14="","",Colles!AD14)</f>
        <v/>
      </c>
      <c r="BO19" t="str">
        <f>IF(Colles!AE14="","",Colles!AE14)</f>
        <v/>
      </c>
    </row>
    <row r="20" spans="1:69" ht="10.9" customHeight="1" x14ac:dyDescent="0.4">
      <c r="A20">
        <v>14</v>
      </c>
      <c r="B20" s="55" t="s">
        <v>302</v>
      </c>
      <c r="C20" s="104"/>
      <c r="D20" s="94"/>
      <c r="E20" s="93"/>
      <c r="F20">
        <f t="shared" ca="1" si="0"/>
        <v>18</v>
      </c>
      <c r="G20" t="str">
        <f t="shared" si="1"/>
        <v/>
      </c>
      <c r="H20" s="71">
        <f ca="1">SUMPRODUCT(Tableau2[[#This Row],[Colonne5]:[Colonne7]],J$1:L$1)/SUM(J$1:L$1)</f>
        <v>8.3142857142857149</v>
      </c>
      <c r="I20" s="71" t="str">
        <f>IFERROR(SUMPRODUCT(Tableau2[[#This Row],[Colonne74]:[Colonne72]],M$2:O$2)/SUMIFS(M$2:O$2,Tableau2[[#This Row],[Colonne74]:[Colonne72]],"&gt;=0"),"")</f>
        <v/>
      </c>
      <c r="J20" s="68">
        <f ca="1">AVERAGE(Tableau2[[#This Row],[Colonne12]:[Colonne14]])</f>
        <v>6.6000000000000005</v>
      </c>
      <c r="K20" s="69"/>
      <c r="L20" s="70">
        <f t="shared" si="13"/>
        <v>11.4</v>
      </c>
      <c r="M20" s="131" t="str">
        <f>IFERROR(AVERAGE(Tableau2[[#This Row],[Colonne143]:[Colonne144]]),"")</f>
        <v/>
      </c>
      <c r="N20" s="69"/>
      <c r="O20" s="70" t="str">
        <f t="shared" si="2"/>
        <v/>
      </c>
      <c r="P20" s="55">
        <f t="shared" ca="1" si="3"/>
        <v>8</v>
      </c>
      <c r="Q20">
        <f t="shared" ca="1" si="4"/>
        <v>20</v>
      </c>
      <c r="R20">
        <f t="shared" ca="1" si="5"/>
        <v>17</v>
      </c>
      <c r="S20" t="e">
        <f t="shared" si="6"/>
        <v>#N/A</v>
      </c>
      <c r="T20" t="e">
        <f t="shared" si="7"/>
        <v>#N/A</v>
      </c>
      <c r="U20" t="e">
        <f t="shared" si="8"/>
        <v>#N/A</v>
      </c>
      <c r="V20" t="e">
        <f t="shared" si="9"/>
        <v>#N/A</v>
      </c>
      <c r="W20" t="e">
        <f t="shared" si="10"/>
        <v>#N/A</v>
      </c>
      <c r="X20" t="e">
        <f t="shared" si="11"/>
        <v>#N/A</v>
      </c>
      <c r="Y20" s="9">
        <f t="shared" ca="1" si="12"/>
        <v>9</v>
      </c>
      <c r="Z20" s="9">
        <f t="shared" ca="1" si="12"/>
        <v>4.5</v>
      </c>
      <c r="AA20" s="9">
        <f t="shared" ca="1" si="12"/>
        <v>6.3</v>
      </c>
      <c r="AB20" s="9"/>
      <c r="AC20" s="9"/>
      <c r="AD20" s="9"/>
      <c r="AE20" s="9"/>
      <c r="AF20" s="9"/>
      <c r="AG20" s="9"/>
      <c r="AH20" s="55"/>
      <c r="AK20" s="62"/>
      <c r="AL20" t="str">
        <f>IF(Colles!B15="","",Colles!B15)</f>
        <v>abs</v>
      </c>
      <c r="AM20" t="str">
        <f>IF(Colles!C15="","",Colles!C15)</f>
        <v/>
      </c>
      <c r="AN20">
        <f>IF(Colles!D15="","",Colles!D15)</f>
        <v>11</v>
      </c>
      <c r="AO20" t="str">
        <f>IF(Colles!E15="","",Colles!E15)</f>
        <v/>
      </c>
      <c r="AP20">
        <f>IF(Colles!F15="","",Colles!F15)</f>
        <v>14</v>
      </c>
      <c r="AQ20" t="str">
        <f>IF(Colles!G15="","",Colles!G15)</f>
        <v/>
      </c>
      <c r="AR20">
        <f>IF(Colles!H15="","",Colles!H15)</f>
        <v>7</v>
      </c>
      <c r="AS20" t="str">
        <f>IF(Colles!I15="","",Colles!I15)</f>
        <v/>
      </c>
      <c r="AT20">
        <f>IF(Colles!J15="","",Colles!J15)</f>
        <v>15</v>
      </c>
      <c r="AU20" t="str">
        <f>IF(Colles!K15="","",Colles!K15)</f>
        <v/>
      </c>
      <c r="AV20">
        <f>IF(Colles!L15="","",Colles!L15)</f>
        <v>10</v>
      </c>
      <c r="AW20" t="str">
        <f>IF(Colles!M15="","",Colles!M15)</f>
        <v/>
      </c>
      <c r="AX20" t="str">
        <f>IF(Colles!N15="","",Colles!N15)</f>
        <v/>
      </c>
      <c r="AY20" t="str">
        <f>IF(Colles!O15="","",Colles!O15)</f>
        <v/>
      </c>
      <c r="AZ20" t="str">
        <f>IF(Colles!P15="","",Colles!P15)</f>
        <v/>
      </c>
      <c r="BA20" t="str">
        <f>IF(Colles!Q15="","",Colles!Q15)</f>
        <v/>
      </c>
      <c r="BB20" t="str">
        <f>IF(Colles!R15="","",Colles!R15)</f>
        <v/>
      </c>
      <c r="BC20" t="str">
        <f>IF(Colles!S15="","",Colles!S15)</f>
        <v/>
      </c>
      <c r="BD20" t="str">
        <f>IF(Colles!T15="","",Colles!T15)</f>
        <v/>
      </c>
      <c r="BE20" t="str">
        <f>IF(Colles!U15="","",Colles!U15)</f>
        <v/>
      </c>
      <c r="BF20" t="str">
        <f>IF(Colles!V15="","",Colles!V15)</f>
        <v/>
      </c>
      <c r="BG20" t="str">
        <f>IF(Colles!W15="","",Colles!W15)</f>
        <v/>
      </c>
      <c r="BH20" t="str">
        <f>IF(Colles!X15="","",Colles!X15)</f>
        <v/>
      </c>
      <c r="BI20" t="str">
        <f>IF(Colles!Y15="","",Colles!Y15)</f>
        <v/>
      </c>
      <c r="BJ20" t="str">
        <f>IF(Colles!Z15="","",Colles!Z15)</f>
        <v/>
      </c>
      <c r="BK20" t="str">
        <f>IF(Colles!AA15="","",Colles!AA15)</f>
        <v/>
      </c>
      <c r="BL20" t="str">
        <f>IF(Colles!AB15="","",Colles!AB15)</f>
        <v/>
      </c>
      <c r="BM20" t="str">
        <f>IF(Colles!AC15="","",Colles!AC15)</f>
        <v/>
      </c>
      <c r="BN20" t="str">
        <f>IF(Colles!AD15="","",Colles!AD15)</f>
        <v/>
      </c>
      <c r="BO20" t="str">
        <f>IF(Colles!AE15="","",Colles!AE15)</f>
        <v/>
      </c>
    </row>
    <row r="21" spans="1:69" ht="10.9" customHeight="1" x14ac:dyDescent="0.4">
      <c r="A21">
        <v>15</v>
      </c>
      <c r="B21" s="55" t="s">
        <v>303</v>
      </c>
      <c r="C21" s="104" t="s">
        <v>428</v>
      </c>
      <c r="D21" s="94"/>
      <c r="E21" s="93"/>
      <c r="F21">
        <f t="shared" ca="1" si="0"/>
        <v>13</v>
      </c>
      <c r="G21" t="str">
        <f t="shared" si="1"/>
        <v/>
      </c>
      <c r="H21" s="71">
        <f ca="1">SUMPRODUCT(Tableau2[[#This Row],[Colonne5]:[Colonne7]],J$1:L$1)/SUM(J$1:L$1)</f>
        <v>9.2904761904761894</v>
      </c>
      <c r="I21" s="71" t="str">
        <f>IFERROR(SUMPRODUCT(Tableau2[[#This Row],[Colonne74]:[Colonne72]],M$2:O$2)/SUMIFS(M$2:O$2,Tableau2[[#This Row],[Colonne74]:[Colonne72]],"&gt;=0"),"")</f>
        <v/>
      </c>
      <c r="J21" s="68">
        <f ca="1">AVERAGE(Tableau2[[#This Row],[Colonne12]:[Colonne14]])</f>
        <v>7.6000000000000005</v>
      </c>
      <c r="K21" s="69"/>
      <c r="L21" s="70">
        <f t="shared" si="13"/>
        <v>12.333333333333334</v>
      </c>
      <c r="M21" s="131" t="str">
        <f>IFERROR(AVERAGE(Tableau2[[#This Row],[Colonne143]:[Colonne144]]),"")</f>
        <v/>
      </c>
      <c r="N21" s="69"/>
      <c r="O21" s="70" t="str">
        <f t="shared" si="2"/>
        <v/>
      </c>
      <c r="P21" s="55">
        <f t="shared" ca="1" si="3"/>
        <v>17</v>
      </c>
      <c r="Q21">
        <f t="shared" ca="1" si="4"/>
        <v>17</v>
      </c>
      <c r="R21">
        <f t="shared" ca="1" si="5"/>
        <v>10</v>
      </c>
      <c r="S21" t="e">
        <f t="shared" si="6"/>
        <v>#N/A</v>
      </c>
      <c r="T21" t="e">
        <f t="shared" si="7"/>
        <v>#N/A</v>
      </c>
      <c r="U21" t="e">
        <f t="shared" si="8"/>
        <v>#N/A</v>
      </c>
      <c r="V21" t="e">
        <f t="shared" si="9"/>
        <v>#N/A</v>
      </c>
      <c r="W21" t="e">
        <f t="shared" si="10"/>
        <v>#N/A</v>
      </c>
      <c r="X21" t="e">
        <f t="shared" si="11"/>
        <v>#N/A</v>
      </c>
      <c r="Y21" s="9">
        <f t="shared" ca="1" si="12"/>
        <v>7</v>
      </c>
      <c r="Z21" s="9">
        <f t="shared" ca="1" si="12"/>
        <v>6.3</v>
      </c>
      <c r="AA21" s="9">
        <f t="shared" ca="1" si="12"/>
        <v>9.5</v>
      </c>
      <c r="AB21" s="9"/>
      <c r="AC21" s="9"/>
      <c r="AD21" s="9"/>
      <c r="AE21" s="9"/>
      <c r="AF21" s="9"/>
      <c r="AG21" s="9"/>
      <c r="AH21" s="55"/>
      <c r="AK21" s="62"/>
      <c r="AL21">
        <f>IF(Colles!B16="","",Colles!B16)</f>
        <v>12</v>
      </c>
      <c r="AM21" t="str">
        <f>IF(Colles!C16="","",Colles!C16)</f>
        <v/>
      </c>
      <c r="AN21">
        <f>IF(Colles!D16="","",Colles!D16)</f>
        <v>15</v>
      </c>
      <c r="AO21" t="str">
        <f>IF(Colles!E16="","",Colles!E16)</f>
        <v/>
      </c>
      <c r="AP21">
        <f>IF(Colles!F16="","",Colles!F16)</f>
        <v>11</v>
      </c>
      <c r="AQ21" t="str">
        <f>IF(Colles!G16="","",Colles!G16)</f>
        <v/>
      </c>
      <c r="AR21">
        <f>IF(Colles!H16="","",Colles!H16)</f>
        <v>12</v>
      </c>
      <c r="AS21" t="str">
        <f>IF(Colles!I16="","",Colles!I16)</f>
        <v/>
      </c>
      <c r="AT21">
        <f>IF(Colles!J16="","",Colles!J16)</f>
        <v>11</v>
      </c>
      <c r="AU21" t="str">
        <f>IF(Colles!K16="","",Colles!K16)</f>
        <v/>
      </c>
      <c r="AV21">
        <f>IF(Colles!L16="","",Colles!L16)</f>
        <v>13</v>
      </c>
      <c r="AW21" t="str">
        <f>IF(Colles!M16="","",Colles!M16)</f>
        <v/>
      </c>
      <c r="AX21" t="str">
        <f>IF(Colles!N16="","",Colles!N16)</f>
        <v/>
      </c>
      <c r="AY21" t="str">
        <f>IF(Colles!O16="","",Colles!O16)</f>
        <v/>
      </c>
      <c r="AZ21" t="str">
        <f>IF(Colles!P16="","",Colles!P16)</f>
        <v/>
      </c>
      <c r="BA21" t="str">
        <f>IF(Colles!Q16="","",Colles!Q16)</f>
        <v/>
      </c>
      <c r="BB21" t="str">
        <f>IF(Colles!R16="","",Colles!R16)</f>
        <v/>
      </c>
      <c r="BC21" t="str">
        <f>IF(Colles!S16="","",Colles!S16)</f>
        <v/>
      </c>
      <c r="BD21" t="str">
        <f>IF(Colles!T16="","",Colles!T16)</f>
        <v/>
      </c>
      <c r="BE21" t="str">
        <f>IF(Colles!U16="","",Colles!U16)</f>
        <v/>
      </c>
      <c r="BF21" t="str">
        <f>IF(Colles!V16="","",Colles!V16)</f>
        <v/>
      </c>
      <c r="BG21" t="str">
        <f>IF(Colles!W16="","",Colles!W16)</f>
        <v/>
      </c>
      <c r="BH21" t="str">
        <f>IF(Colles!X16="","",Colles!X16)</f>
        <v/>
      </c>
      <c r="BI21" t="str">
        <f>IF(Colles!Y16="","",Colles!Y16)</f>
        <v/>
      </c>
      <c r="BJ21" t="str">
        <f>IF(Colles!Z16="","",Colles!Z16)</f>
        <v/>
      </c>
      <c r="BK21" t="str">
        <f>IF(Colles!AA16="","",Colles!AA16)</f>
        <v/>
      </c>
      <c r="BL21" t="str">
        <f>IF(Colles!AB16="","",Colles!AB16)</f>
        <v/>
      </c>
      <c r="BM21" t="str">
        <f>IF(Colles!AC16="","",Colles!AC16)</f>
        <v/>
      </c>
      <c r="BN21" t="str">
        <f>IF(Colles!AD16="","",Colles!AD16)</f>
        <v/>
      </c>
      <c r="BO21" t="str">
        <f>IF(Colles!AE16="","",Colles!AE16)</f>
        <v/>
      </c>
    </row>
    <row r="22" spans="1:69" ht="10.9" customHeight="1" x14ac:dyDescent="0.4">
      <c r="A22">
        <v>16</v>
      </c>
      <c r="B22" s="55" t="s">
        <v>304</v>
      </c>
      <c r="C22" s="104"/>
      <c r="D22" s="94"/>
      <c r="E22" s="93"/>
      <c r="F22">
        <f t="shared" ca="1" si="0"/>
        <v>12</v>
      </c>
      <c r="G22" t="str">
        <f t="shared" si="1"/>
        <v/>
      </c>
      <c r="H22" s="71">
        <f ca="1">SUMPRODUCT(Tableau2[[#This Row],[Colonne5]:[Colonne7]],J$1:L$1)/SUM(J$1:L$1)</f>
        <v>9.8261904761904759</v>
      </c>
      <c r="I22" s="71" t="str">
        <f>IFERROR(SUMPRODUCT(Tableau2[[#This Row],[Colonne74]:[Colonne72]],M$2:O$2)/SUMIFS(M$2:O$2,Tableau2[[#This Row],[Colonne74]:[Colonne72]],"&gt;=0"),"")</f>
        <v/>
      </c>
      <c r="J22" s="68">
        <f ca="1">AVERAGE(Tableau2[[#This Row],[Colonne12]:[Colonne14]])</f>
        <v>8.4333333333333336</v>
      </c>
      <c r="K22" s="69"/>
      <c r="L22" s="70">
        <f t="shared" si="13"/>
        <v>12.333333333333334</v>
      </c>
      <c r="M22" s="131" t="str">
        <f>IFERROR(AVERAGE(Tableau2[[#This Row],[Colonne143]:[Colonne144]]),"")</f>
        <v/>
      </c>
      <c r="N22" s="132" t="s">
        <v>288</v>
      </c>
      <c r="O22" s="70" t="str">
        <f t="shared" si="2"/>
        <v/>
      </c>
      <c r="P22" s="55">
        <f t="shared" ca="1" si="3"/>
        <v>14</v>
      </c>
      <c r="Q22">
        <f t="shared" ca="1" si="4"/>
        <v>8</v>
      </c>
      <c r="R22">
        <f t="shared" ca="1" si="5"/>
        <v>13</v>
      </c>
      <c r="S22" t="e">
        <f t="shared" si="6"/>
        <v>#N/A</v>
      </c>
      <c r="T22" t="e">
        <f t="shared" si="7"/>
        <v>#N/A</v>
      </c>
      <c r="U22" t="e">
        <f t="shared" si="8"/>
        <v>#N/A</v>
      </c>
      <c r="V22" t="e">
        <f t="shared" si="9"/>
        <v>#N/A</v>
      </c>
      <c r="W22" t="e">
        <f t="shared" si="10"/>
        <v>#N/A</v>
      </c>
      <c r="X22" t="e">
        <f t="shared" si="11"/>
        <v>#N/A</v>
      </c>
      <c r="Y22" s="9">
        <f t="shared" ca="1" si="12"/>
        <v>7.5</v>
      </c>
      <c r="Z22" s="9">
        <f t="shared" ca="1" si="12"/>
        <v>10.8</v>
      </c>
      <c r="AA22" s="9">
        <f t="shared" ca="1" si="12"/>
        <v>7</v>
      </c>
      <c r="AB22" s="9"/>
      <c r="AC22" s="9"/>
      <c r="AD22" s="9"/>
      <c r="AE22" s="9"/>
      <c r="AF22" s="9"/>
      <c r="AG22" s="9"/>
      <c r="AH22" s="55"/>
      <c r="AK22" s="62"/>
      <c r="AL22" t="str">
        <f>IF(Colles!B17="","",Colles!B17)</f>
        <v/>
      </c>
      <c r="AM22">
        <f>IF(Colles!C17="","",Colles!C17)</f>
        <v>11</v>
      </c>
      <c r="AN22" t="str">
        <f>IF(Colles!D17="","",Colles!D17)</f>
        <v/>
      </c>
      <c r="AO22">
        <f>IF(Colles!E17="","",Colles!E17)</f>
        <v>13</v>
      </c>
      <c r="AP22" t="str">
        <f>IF(Colles!F17="","",Colles!F17)</f>
        <v/>
      </c>
      <c r="AQ22">
        <f>IF(Colles!G17="","",Colles!G17)</f>
        <v>10</v>
      </c>
      <c r="AR22" t="str">
        <f>IF(Colles!H17="","",Colles!H17)</f>
        <v/>
      </c>
      <c r="AS22">
        <f>IF(Colles!I17="","",Colles!I17)</f>
        <v>13</v>
      </c>
      <c r="AT22" t="str">
        <f>IF(Colles!J17="","",Colles!J17)</f>
        <v/>
      </c>
      <c r="AU22">
        <f>IF(Colles!K17="","",Colles!K17)</f>
        <v>13</v>
      </c>
      <c r="AV22" t="str">
        <f>IF(Colles!L17="","",Colles!L17)</f>
        <v/>
      </c>
      <c r="AW22">
        <f>IF(Colles!M17="","",Colles!M17)</f>
        <v>14</v>
      </c>
      <c r="AX22" t="str">
        <f>IF(Colles!N17="","",Colles!N17)</f>
        <v/>
      </c>
      <c r="AY22" t="str">
        <f>IF(Colles!O17="","",Colles!O17)</f>
        <v/>
      </c>
      <c r="AZ22" t="str">
        <f>IF(Colles!P17="","",Colles!P17)</f>
        <v/>
      </c>
      <c r="BA22" t="str">
        <f>IF(Colles!Q17="","",Colles!Q17)</f>
        <v/>
      </c>
      <c r="BB22" t="str">
        <f>IF(Colles!R17="","",Colles!R17)</f>
        <v/>
      </c>
      <c r="BC22" t="str">
        <f>IF(Colles!S17="","",Colles!S17)</f>
        <v/>
      </c>
      <c r="BD22" t="str">
        <f>IF(Colles!T17="","",Colles!T17)</f>
        <v/>
      </c>
      <c r="BE22" t="str">
        <f>IF(Colles!U17="","",Colles!U17)</f>
        <v/>
      </c>
      <c r="BF22" t="str">
        <f>IF(Colles!V17="","",Colles!V17)</f>
        <v/>
      </c>
      <c r="BG22" t="str">
        <f>IF(Colles!W17="","",Colles!W17)</f>
        <v/>
      </c>
      <c r="BH22" t="str">
        <f>IF(Colles!X17="","",Colles!X17)</f>
        <v/>
      </c>
      <c r="BI22" t="str">
        <f>IF(Colles!Y17="","",Colles!Y17)</f>
        <v/>
      </c>
      <c r="BJ22" t="str">
        <f>IF(Colles!Z17="","",Colles!Z17)</f>
        <v/>
      </c>
      <c r="BK22" t="str">
        <f>IF(Colles!AA17="","",Colles!AA17)</f>
        <v/>
      </c>
      <c r="BL22" t="str">
        <f>IF(Colles!AB17="","",Colles!AB17)</f>
        <v/>
      </c>
      <c r="BM22" t="str">
        <f>IF(Colles!AC17="","",Colles!AC17)</f>
        <v/>
      </c>
      <c r="BN22" t="str">
        <f>IF(Colles!AD17="","",Colles!AD17)</f>
        <v/>
      </c>
      <c r="BO22" t="str">
        <f>IF(Colles!AE17="","",Colles!AE17)</f>
        <v/>
      </c>
    </row>
    <row r="23" spans="1:69" ht="10.9" customHeight="1" x14ac:dyDescent="0.4">
      <c r="A23">
        <v>17</v>
      </c>
      <c r="B23" s="55" t="s">
        <v>305</v>
      </c>
      <c r="C23" s="104" t="s">
        <v>428</v>
      </c>
      <c r="D23" s="94"/>
      <c r="E23" s="93"/>
      <c r="F23">
        <f t="shared" ca="1" si="0"/>
        <v>26</v>
      </c>
      <c r="G23" t="str">
        <f t="shared" si="1"/>
        <v/>
      </c>
      <c r="H23" s="71">
        <f ca="1">SUMPRODUCT(Tableau2[[#This Row],[Colonne5]:[Colonne7]],J$1:L$1)/SUM(J$1:L$1)</f>
        <v>5.9166666666666661</v>
      </c>
      <c r="I23" s="71" t="str">
        <f>IFERROR(SUMPRODUCT(Tableau2[[#This Row],[Colonne74]:[Colonne72]],M$2:O$2)/SUMIFS(M$2:O$2,Tableau2[[#This Row],[Colonne74]:[Colonne72]],"&gt;=0"),"")</f>
        <v/>
      </c>
      <c r="J23" s="68">
        <f ca="1">AVERAGE(Tableau2[[#This Row],[Colonne12]:[Colonne14]])</f>
        <v>3</v>
      </c>
      <c r="K23" s="69"/>
      <c r="L23" s="70">
        <f t="shared" si="13"/>
        <v>11.166666666666666</v>
      </c>
      <c r="M23" s="131" t="str">
        <f>IFERROR(AVERAGE(Tableau2[[#This Row],[Colonne143]:[Colonne144]]),"")</f>
        <v/>
      </c>
      <c r="N23" s="69"/>
      <c r="O23" s="70" t="str">
        <f t="shared" si="2"/>
        <v/>
      </c>
      <c r="P23" s="55">
        <f t="shared" ca="1" si="3"/>
        <v>24</v>
      </c>
      <c r="Q23">
        <f t="shared" ca="1" si="4"/>
        <v>20</v>
      </c>
      <c r="R23">
        <f t="shared" ca="1" si="5"/>
        <v>24</v>
      </c>
      <c r="S23" t="e">
        <f t="shared" si="6"/>
        <v>#N/A</v>
      </c>
      <c r="T23" t="e">
        <f t="shared" si="7"/>
        <v>#N/A</v>
      </c>
      <c r="U23" t="e">
        <f t="shared" si="8"/>
        <v>#N/A</v>
      </c>
      <c r="V23" t="e">
        <f t="shared" si="9"/>
        <v>#N/A</v>
      </c>
      <c r="W23" t="e">
        <f t="shared" si="10"/>
        <v>#N/A</v>
      </c>
      <c r="X23" t="e">
        <f t="shared" si="11"/>
        <v>#N/A</v>
      </c>
      <c r="Y23" s="9">
        <f t="shared" ref="Y23:AA35" ca="1" si="14">IF(Y$5&lt;&gt;"",OFFSET(INDIRECT(Y$5&amp;"!$D$1"),$A23,0),"")</f>
        <v>2</v>
      </c>
      <c r="Z23" s="9">
        <f t="shared" ca="1" si="14"/>
        <v>4.5</v>
      </c>
      <c r="AA23" s="9">
        <f t="shared" ca="1" si="14"/>
        <v>2.5</v>
      </c>
      <c r="AB23" s="9"/>
      <c r="AC23" s="9"/>
      <c r="AD23" s="9"/>
      <c r="AE23" s="9"/>
      <c r="AF23" s="9"/>
      <c r="AG23" s="9"/>
      <c r="AH23" s="55"/>
      <c r="AK23" s="62"/>
      <c r="AL23" t="str">
        <f>IF(Colles!B18="","",Colles!B18)</f>
        <v/>
      </c>
      <c r="AM23">
        <f>IF(Colles!C18="","",Colles!C18)</f>
        <v>13</v>
      </c>
      <c r="AN23" t="str">
        <f>IF(Colles!D18="","",Colles!D18)</f>
        <v/>
      </c>
      <c r="AO23">
        <f>IF(Colles!E18="","",Colles!E18)</f>
        <v>11</v>
      </c>
      <c r="AP23" t="str">
        <f>IF(Colles!F18="","",Colles!F18)</f>
        <v/>
      </c>
      <c r="AQ23">
        <f>IF(Colles!G18="","",Colles!G18)</f>
        <v>8</v>
      </c>
      <c r="AR23" t="str">
        <f>IF(Colles!H18="","",Colles!H18)</f>
        <v/>
      </c>
      <c r="AS23">
        <f>IF(Colles!I18="","",Colles!I18)</f>
        <v>12</v>
      </c>
      <c r="AT23" t="str">
        <f>IF(Colles!J18="","",Colles!J18)</f>
        <v/>
      </c>
      <c r="AU23">
        <f>IF(Colles!K18="","",Colles!K18)</f>
        <v>12</v>
      </c>
      <c r="AV23" t="str">
        <f>IF(Colles!L18="","",Colles!L18)</f>
        <v/>
      </c>
      <c r="AW23">
        <f>IF(Colles!M18="","",Colles!M18)</f>
        <v>11</v>
      </c>
      <c r="AX23" t="str">
        <f>IF(Colles!N18="","",Colles!N18)</f>
        <v/>
      </c>
      <c r="AY23" t="str">
        <f>IF(Colles!O18="","",Colles!O18)</f>
        <v/>
      </c>
      <c r="AZ23" t="str">
        <f>IF(Colles!P18="","",Colles!P18)</f>
        <v/>
      </c>
      <c r="BA23" t="str">
        <f>IF(Colles!Q18="","",Colles!Q18)</f>
        <v/>
      </c>
      <c r="BB23" t="str">
        <f>IF(Colles!R18="","",Colles!R18)</f>
        <v/>
      </c>
      <c r="BC23" t="str">
        <f>IF(Colles!S18="","",Colles!S18)</f>
        <v/>
      </c>
      <c r="BD23" t="str">
        <f>IF(Colles!T18="","",Colles!T18)</f>
        <v/>
      </c>
      <c r="BE23" t="str">
        <f>IF(Colles!U18="","",Colles!U18)</f>
        <v/>
      </c>
      <c r="BF23" t="str">
        <f>IF(Colles!V18="","",Colles!V18)</f>
        <v/>
      </c>
      <c r="BG23" t="str">
        <f>IF(Colles!W18="","",Colles!W18)</f>
        <v/>
      </c>
      <c r="BH23" t="str">
        <f>IF(Colles!X18="","",Colles!X18)</f>
        <v/>
      </c>
      <c r="BI23" t="str">
        <f>IF(Colles!Y18="","",Colles!Y18)</f>
        <v/>
      </c>
      <c r="BJ23" t="str">
        <f>IF(Colles!Z18="","",Colles!Z18)</f>
        <v/>
      </c>
      <c r="BK23" t="str">
        <f>IF(Colles!AA18="","",Colles!AA18)</f>
        <v/>
      </c>
      <c r="BL23" t="str">
        <f>IF(Colles!AB18="","",Colles!AB18)</f>
        <v/>
      </c>
      <c r="BM23" t="str">
        <f>IF(Colles!AC18="","",Colles!AC18)</f>
        <v/>
      </c>
      <c r="BN23" t="str">
        <f>IF(Colles!AD18="","",Colles!AD18)</f>
        <v/>
      </c>
      <c r="BO23" t="str">
        <f>IF(Colles!AE18="","",Colles!AE18)</f>
        <v/>
      </c>
    </row>
    <row r="24" spans="1:69" ht="10.9" customHeight="1" x14ac:dyDescent="0.4">
      <c r="A24">
        <v>18</v>
      </c>
      <c r="B24" s="55" t="s">
        <v>306</v>
      </c>
      <c r="C24" s="104" t="s">
        <v>428</v>
      </c>
      <c r="D24" s="94"/>
      <c r="E24" s="93"/>
      <c r="F24">
        <f t="shared" ca="1" si="0"/>
        <v>6</v>
      </c>
      <c r="G24" t="str">
        <f t="shared" si="1"/>
        <v/>
      </c>
      <c r="H24" s="71">
        <f ca="1">SUMPRODUCT(Tableau2[[#This Row],[Colonne5]:[Colonne7]],J$1:L$1)/SUM(J$1:L$1)</f>
        <v>12.911904761904763</v>
      </c>
      <c r="I24" s="71" t="str">
        <f>IFERROR(SUMPRODUCT(Tableau2[[#This Row],[Colonne74]:[Colonne72]],M$2:O$2)/SUMIFS(M$2:O$2,Tableau2[[#This Row],[Colonne74]:[Colonne72]],"&gt;=0"),"")</f>
        <v/>
      </c>
      <c r="J24" s="68">
        <f ca="1">AVERAGE(Tableau2[[#This Row],[Colonne12]:[Colonne14]])</f>
        <v>13.233333333333334</v>
      </c>
      <c r="K24" s="69"/>
      <c r="L24" s="70">
        <f t="shared" si="13"/>
        <v>12.333333333333334</v>
      </c>
      <c r="M24" s="131" t="str">
        <f>IFERROR(AVERAGE(Tableau2[[#This Row],[Colonne143]:[Colonne144]]),"")</f>
        <v/>
      </c>
      <c r="N24" s="69"/>
      <c r="O24" s="70" t="str">
        <f t="shared" si="2"/>
        <v/>
      </c>
      <c r="P24" s="55">
        <f t="shared" ca="1" si="3"/>
        <v>7</v>
      </c>
      <c r="Q24">
        <f t="shared" ca="1" si="4"/>
        <v>6</v>
      </c>
      <c r="R24">
        <f t="shared" ca="1" si="5"/>
        <v>6</v>
      </c>
      <c r="S24" t="e">
        <f t="shared" si="6"/>
        <v>#N/A</v>
      </c>
      <c r="T24" t="e">
        <f t="shared" si="7"/>
        <v>#N/A</v>
      </c>
      <c r="U24" t="e">
        <f t="shared" si="8"/>
        <v>#N/A</v>
      </c>
      <c r="V24" t="e">
        <f t="shared" si="9"/>
        <v>#N/A</v>
      </c>
      <c r="W24" t="e">
        <f t="shared" si="10"/>
        <v>#N/A</v>
      </c>
      <c r="X24" t="e">
        <f t="shared" si="11"/>
        <v>#N/A</v>
      </c>
      <c r="Y24" s="9">
        <f t="shared" ca="1" si="14"/>
        <v>9.5</v>
      </c>
      <c r="Z24" s="9">
        <f t="shared" ca="1" si="14"/>
        <v>12.3</v>
      </c>
      <c r="AA24" s="9">
        <f t="shared" ca="1" si="14"/>
        <v>17.899999999999999</v>
      </c>
      <c r="AB24" s="9"/>
      <c r="AC24" s="9"/>
      <c r="AD24" s="9"/>
      <c r="AE24" s="9"/>
      <c r="AF24" s="9"/>
      <c r="AG24" s="9"/>
      <c r="AH24" s="55"/>
      <c r="AK24" s="62"/>
      <c r="AL24">
        <f>IF(Colles!B19="","",Colles!B19)</f>
        <v>9</v>
      </c>
      <c r="AM24" t="str">
        <f>IF(Colles!C19="","",Colles!C19)</f>
        <v/>
      </c>
      <c r="AN24">
        <f>IF(Colles!D19="","",Colles!D19)</f>
        <v>16</v>
      </c>
      <c r="AO24" t="str">
        <f>IF(Colles!E19="","",Colles!E19)</f>
        <v/>
      </c>
      <c r="AP24">
        <f>IF(Colles!F19="","",Colles!F19)</f>
        <v>13</v>
      </c>
      <c r="AQ24" t="str">
        <f>IF(Colles!G19="","",Colles!G19)</f>
        <v/>
      </c>
      <c r="AR24">
        <f>IF(Colles!H19="","",Colles!H19)</f>
        <v>9</v>
      </c>
      <c r="AS24" t="str">
        <f>IF(Colles!I19="","",Colles!I19)</f>
        <v/>
      </c>
      <c r="AT24">
        <f>IF(Colles!J19="","",Colles!J19)</f>
        <v>14</v>
      </c>
      <c r="AU24" t="str">
        <f>IF(Colles!K19="","",Colles!K19)</f>
        <v/>
      </c>
      <c r="AV24">
        <f>IF(Colles!L19="","",Colles!L19)</f>
        <v>13</v>
      </c>
      <c r="AW24" t="str">
        <f>IF(Colles!M19="","",Colles!M19)</f>
        <v/>
      </c>
      <c r="AX24" t="str">
        <f>IF(Colles!N19="","",Colles!N19)</f>
        <v/>
      </c>
      <c r="AY24" t="str">
        <f>IF(Colles!O19="","",Colles!O19)</f>
        <v/>
      </c>
      <c r="AZ24" t="str">
        <f>IF(Colles!P19="","",Colles!P19)</f>
        <v/>
      </c>
      <c r="BA24" t="str">
        <f>IF(Colles!Q19="","",Colles!Q19)</f>
        <v/>
      </c>
      <c r="BB24" t="str">
        <f>IF(Colles!R19="","",Colles!R19)</f>
        <v/>
      </c>
      <c r="BC24" t="str">
        <f>IF(Colles!S19="","",Colles!S19)</f>
        <v/>
      </c>
      <c r="BD24" t="str">
        <f>IF(Colles!T19="","",Colles!T19)</f>
        <v/>
      </c>
      <c r="BE24" t="str">
        <f>IF(Colles!U19="","",Colles!U19)</f>
        <v/>
      </c>
      <c r="BF24" t="str">
        <f>IF(Colles!V19="","",Colles!V19)</f>
        <v/>
      </c>
      <c r="BG24" t="str">
        <f>IF(Colles!W19="","",Colles!W19)</f>
        <v/>
      </c>
      <c r="BH24" t="str">
        <f>IF(Colles!X19="","",Colles!X19)</f>
        <v/>
      </c>
      <c r="BI24" t="str">
        <f>IF(Colles!Y19="","",Colles!Y19)</f>
        <v/>
      </c>
      <c r="BJ24" t="str">
        <f>IF(Colles!Z19="","",Colles!Z19)</f>
        <v/>
      </c>
      <c r="BK24" t="str">
        <f>IF(Colles!AA19="","",Colles!AA19)</f>
        <v/>
      </c>
      <c r="BL24" t="str">
        <f>IF(Colles!AB19="","",Colles!AB19)</f>
        <v/>
      </c>
      <c r="BM24" t="str">
        <f>IF(Colles!AC19="","",Colles!AC19)</f>
        <v/>
      </c>
      <c r="BN24" t="str">
        <f>IF(Colles!AD19="","",Colles!AD19)</f>
        <v/>
      </c>
      <c r="BO24" t="str">
        <f>IF(Colles!AE19="","",Colles!AE19)</f>
        <v/>
      </c>
      <c r="BQ24" s="233"/>
    </row>
    <row r="25" spans="1:69" ht="10.9" customHeight="1" x14ac:dyDescent="0.4">
      <c r="A25">
        <v>19</v>
      </c>
      <c r="B25" s="55" t="s">
        <v>307</v>
      </c>
      <c r="C25" s="104"/>
      <c r="D25" s="94"/>
      <c r="E25" s="93"/>
      <c r="F25">
        <f t="shared" ca="1" si="0"/>
        <v>11</v>
      </c>
      <c r="G25" t="str">
        <f t="shared" si="1"/>
        <v/>
      </c>
      <c r="H25" s="71">
        <f ca="1">SUMPRODUCT(Tableau2[[#This Row],[Colonne5]:[Colonne7]],J$1:L$1)/SUM(J$1:L$1)</f>
        <v>10.576190476190476</v>
      </c>
      <c r="I25" s="71" t="str">
        <f>IFERROR(SUMPRODUCT(Tableau2[[#This Row],[Colonne74]:[Colonne72]],M$2:O$2)/SUMIFS(M$2:O$2,Tableau2[[#This Row],[Colonne74]:[Colonne72]],"&gt;=0"),"")</f>
        <v/>
      </c>
      <c r="J25" s="68">
        <f ca="1">AVERAGE(Tableau2[[#This Row],[Colonne12]:[Colonne14]])</f>
        <v>9.6</v>
      </c>
      <c r="K25" s="69"/>
      <c r="L25" s="70">
        <f t="shared" si="13"/>
        <v>12.333333333333334</v>
      </c>
      <c r="M25" s="131" t="str">
        <f>IFERROR(AVERAGE(Tableau2[[#This Row],[Colonne143]:[Colonne144]]),"")</f>
        <v/>
      </c>
      <c r="N25" s="69"/>
      <c r="O25" s="70" t="str">
        <f t="shared" si="2"/>
        <v/>
      </c>
      <c r="P25" s="55">
        <f t="shared" ca="1" si="3"/>
        <v>12</v>
      </c>
      <c r="Q25">
        <f t="shared" ca="1" si="4"/>
        <v>9</v>
      </c>
      <c r="R25">
        <f t="shared" ca="1" si="5"/>
        <v>8</v>
      </c>
      <c r="S25" t="e">
        <f t="shared" si="6"/>
        <v>#N/A</v>
      </c>
      <c r="T25" t="e">
        <f t="shared" si="7"/>
        <v>#N/A</v>
      </c>
      <c r="U25" t="e">
        <f t="shared" si="8"/>
        <v>#N/A</v>
      </c>
      <c r="V25" t="e">
        <f t="shared" si="9"/>
        <v>#N/A</v>
      </c>
      <c r="W25" t="e">
        <f t="shared" si="10"/>
        <v>#N/A</v>
      </c>
      <c r="X25" t="e">
        <f t="shared" si="11"/>
        <v>#N/A</v>
      </c>
      <c r="Y25" s="9">
        <f t="shared" ca="1" si="14"/>
        <v>8</v>
      </c>
      <c r="Z25" s="9">
        <f t="shared" ca="1" si="14"/>
        <v>9.6</v>
      </c>
      <c r="AA25" s="9">
        <f t="shared" ca="1" si="14"/>
        <v>11.2</v>
      </c>
      <c r="AB25" s="9"/>
      <c r="AC25" s="9"/>
      <c r="AD25" s="9"/>
      <c r="AE25" s="9"/>
      <c r="AF25" s="9"/>
      <c r="AG25" s="9"/>
      <c r="AH25" s="55"/>
      <c r="AK25" s="62"/>
      <c r="AL25" t="str">
        <f>IF(Colles!B20="","",Colles!B20)</f>
        <v/>
      </c>
      <c r="AM25">
        <f>IF(Colles!C20="","",Colles!C20)</f>
        <v>13</v>
      </c>
      <c r="AN25" t="str">
        <f>IF(Colles!D20="","",Colles!D20)</f>
        <v/>
      </c>
      <c r="AO25">
        <f>IF(Colles!E20="","",Colles!E20)</f>
        <v>9</v>
      </c>
      <c r="AP25" t="str">
        <f>IF(Colles!F20="","",Colles!F20)</f>
        <v/>
      </c>
      <c r="AQ25">
        <f>IF(Colles!G20="","",Colles!G20)</f>
        <v>15</v>
      </c>
      <c r="AR25" t="str">
        <f>IF(Colles!H20="","",Colles!H20)</f>
        <v/>
      </c>
      <c r="AS25">
        <f>IF(Colles!I20="","",Colles!I20)</f>
        <v>12</v>
      </c>
      <c r="AT25" t="str">
        <f>IF(Colles!J20="","",Colles!J20)</f>
        <v/>
      </c>
      <c r="AU25">
        <f>IF(Colles!K20="","",Colles!K20)</f>
        <v>12</v>
      </c>
      <c r="AV25" t="str">
        <f>IF(Colles!L20="","",Colles!L20)</f>
        <v/>
      </c>
      <c r="AW25">
        <f>IF(Colles!M20="","",Colles!M20)</f>
        <v>13</v>
      </c>
      <c r="AX25" t="str">
        <f>IF(Colles!N20="","",Colles!N20)</f>
        <v/>
      </c>
      <c r="AY25" t="str">
        <f>IF(Colles!O20="","",Colles!O20)</f>
        <v/>
      </c>
      <c r="AZ25" t="str">
        <f>IF(Colles!P20="","",Colles!P20)</f>
        <v/>
      </c>
      <c r="BA25" t="str">
        <f>IF(Colles!Q20="","",Colles!Q20)</f>
        <v/>
      </c>
      <c r="BB25" t="str">
        <f>IF(Colles!R20="","",Colles!R20)</f>
        <v/>
      </c>
      <c r="BC25" t="str">
        <f>IF(Colles!S20="","",Colles!S20)</f>
        <v/>
      </c>
      <c r="BD25" t="str">
        <f>IF(Colles!T20="","",Colles!T20)</f>
        <v/>
      </c>
      <c r="BE25" t="str">
        <f>IF(Colles!U20="","",Colles!U20)</f>
        <v/>
      </c>
      <c r="BF25" t="str">
        <f>IF(Colles!V20="","",Colles!V20)</f>
        <v/>
      </c>
      <c r="BG25" t="str">
        <f>IF(Colles!W20="","",Colles!W20)</f>
        <v/>
      </c>
      <c r="BH25" t="str">
        <f>IF(Colles!X20="","",Colles!X20)</f>
        <v/>
      </c>
      <c r="BI25" t="str">
        <f>IF(Colles!Y20="","",Colles!Y20)</f>
        <v/>
      </c>
      <c r="BJ25" t="str">
        <f>IF(Colles!Z20="","",Colles!Z20)</f>
        <v/>
      </c>
      <c r="BK25" t="str">
        <f>IF(Colles!AA20="","",Colles!AA20)</f>
        <v/>
      </c>
      <c r="BL25" t="str">
        <f>IF(Colles!AB20="","",Colles!AB20)</f>
        <v/>
      </c>
      <c r="BM25" t="str">
        <f>IF(Colles!AC20="","",Colles!AC20)</f>
        <v/>
      </c>
      <c r="BN25" t="str">
        <f>IF(Colles!AD20="","",Colles!AD20)</f>
        <v/>
      </c>
      <c r="BO25" t="str">
        <f>IF(Colles!AE20="","",Colles!AE20)</f>
        <v/>
      </c>
    </row>
    <row r="26" spans="1:69" ht="10.9" customHeight="1" x14ac:dyDescent="0.4">
      <c r="A26">
        <v>20</v>
      </c>
      <c r="B26" s="55" t="s">
        <v>308</v>
      </c>
      <c r="C26" s="104"/>
      <c r="D26" s="94"/>
      <c r="E26" s="93"/>
      <c r="F26">
        <f t="shared" ca="1" si="0"/>
        <v>20</v>
      </c>
      <c r="G26" t="str">
        <f t="shared" si="1"/>
        <v/>
      </c>
      <c r="H26" s="71">
        <f ca="1">SUMPRODUCT(Tableau2[[#This Row],[Colonne5]:[Colonne7]],J$1:L$1)/SUM(J$1:L$1)</f>
        <v>7.9666666666666668</v>
      </c>
      <c r="I26" s="71" t="str">
        <f>IFERROR(SUMPRODUCT(Tableau2[[#This Row],[Colonne74]:[Colonne72]],M$2:O$2)/SUMIFS(M$2:O$2,Tableau2[[#This Row],[Colonne74]:[Colonne72]],"&gt;=0"),"")</f>
        <v/>
      </c>
      <c r="J26" s="68">
        <f ca="1">AVERAGE(Tableau2[[#This Row],[Colonne12]:[Colonne14]])</f>
        <v>5.6333333333333329</v>
      </c>
      <c r="K26" s="69"/>
      <c r="L26" s="70">
        <f t="shared" si="13"/>
        <v>12.166666666666666</v>
      </c>
      <c r="M26" s="131" t="str">
        <f>IFERROR(AVERAGE(Tableau2[[#This Row],[Colonne143]:[Colonne144]]),"")</f>
        <v/>
      </c>
      <c r="N26" s="69"/>
      <c r="O26" s="70" t="str">
        <f t="shared" si="2"/>
        <v/>
      </c>
      <c r="P26" s="55">
        <f t="shared" ca="1" si="3"/>
        <v>24</v>
      </c>
      <c r="Q26">
        <f t="shared" ca="1" si="4"/>
        <v>9</v>
      </c>
      <c r="R26">
        <f t="shared" ca="1" si="5"/>
        <v>20</v>
      </c>
      <c r="S26" t="e">
        <f t="shared" si="6"/>
        <v>#N/A</v>
      </c>
      <c r="T26" t="e">
        <f t="shared" si="7"/>
        <v>#N/A</v>
      </c>
      <c r="U26" t="e">
        <f t="shared" si="8"/>
        <v>#N/A</v>
      </c>
      <c r="V26" t="e">
        <f t="shared" si="9"/>
        <v>#N/A</v>
      </c>
      <c r="W26" t="e">
        <f t="shared" si="10"/>
        <v>#N/A</v>
      </c>
      <c r="X26" t="e">
        <f t="shared" si="11"/>
        <v>#N/A</v>
      </c>
      <c r="Y26" s="9">
        <f t="shared" ca="1" si="14"/>
        <v>2</v>
      </c>
      <c r="Z26" s="9">
        <f t="shared" ca="1" si="14"/>
        <v>9.6</v>
      </c>
      <c r="AA26" s="9">
        <f t="shared" ca="1" si="14"/>
        <v>5.3</v>
      </c>
      <c r="AB26" s="9"/>
      <c r="AC26" s="9"/>
      <c r="AD26" s="9"/>
      <c r="AE26" s="9"/>
      <c r="AF26" s="9"/>
      <c r="AG26" s="9"/>
      <c r="AH26" s="55"/>
      <c r="AK26" s="62"/>
      <c r="AL26" t="str">
        <f>IF(Colles!B21="","",Colles!B21)</f>
        <v/>
      </c>
      <c r="AM26">
        <f>IF(Colles!C21="","",Colles!C21)</f>
        <v>11</v>
      </c>
      <c r="AN26" t="str">
        <f>IF(Colles!D21="","",Colles!D21)</f>
        <v/>
      </c>
      <c r="AO26">
        <f>IF(Colles!E21="","",Colles!E21)</f>
        <v>13</v>
      </c>
      <c r="AP26" t="str">
        <f>IF(Colles!F21="","",Colles!F21)</f>
        <v/>
      </c>
      <c r="AQ26">
        <f>IF(Colles!G21="","",Colles!G21)</f>
        <v>12</v>
      </c>
      <c r="AR26" t="str">
        <f>IF(Colles!H21="","",Colles!H21)</f>
        <v/>
      </c>
      <c r="AS26">
        <f>IF(Colles!I21="","",Colles!I21)</f>
        <v>11</v>
      </c>
      <c r="AT26" t="str">
        <f>IF(Colles!J21="","",Colles!J21)</f>
        <v/>
      </c>
      <c r="AU26">
        <f>IF(Colles!K21="","",Colles!K21)</f>
        <v>13</v>
      </c>
      <c r="AV26" t="str">
        <f>IF(Colles!L21="","",Colles!L21)</f>
        <v/>
      </c>
      <c r="AW26">
        <f>IF(Colles!M21="","",Colles!M21)</f>
        <v>13</v>
      </c>
      <c r="AX26" t="str">
        <f>IF(Colles!N21="","",Colles!N21)</f>
        <v/>
      </c>
      <c r="AY26" t="str">
        <f>IF(Colles!O21="","",Colles!O21)</f>
        <v/>
      </c>
      <c r="AZ26" t="str">
        <f>IF(Colles!P21="","",Colles!P21)</f>
        <v/>
      </c>
      <c r="BA26" t="str">
        <f>IF(Colles!Q21="","",Colles!Q21)</f>
        <v/>
      </c>
      <c r="BB26" t="str">
        <f>IF(Colles!R21="","",Colles!R21)</f>
        <v/>
      </c>
      <c r="BC26" t="str">
        <f>IF(Colles!S21="","",Colles!S21)</f>
        <v/>
      </c>
      <c r="BD26" t="str">
        <f>IF(Colles!T21="","",Colles!T21)</f>
        <v/>
      </c>
      <c r="BE26" t="str">
        <f>IF(Colles!U21="","",Colles!U21)</f>
        <v/>
      </c>
      <c r="BF26" t="str">
        <f>IF(Colles!V21="","",Colles!V21)</f>
        <v/>
      </c>
      <c r="BG26" t="str">
        <f>IF(Colles!W21="","",Colles!W21)</f>
        <v/>
      </c>
      <c r="BH26" t="str">
        <f>IF(Colles!X21="","",Colles!X21)</f>
        <v/>
      </c>
      <c r="BI26" t="str">
        <f>IF(Colles!Y21="","",Colles!Y21)</f>
        <v/>
      </c>
      <c r="BJ26" t="str">
        <f>IF(Colles!Z21="","",Colles!Z21)</f>
        <v/>
      </c>
      <c r="BK26" t="str">
        <f>IF(Colles!AA21="","",Colles!AA21)</f>
        <v/>
      </c>
      <c r="BL26" t="str">
        <f>IF(Colles!AB21="","",Colles!AB21)</f>
        <v/>
      </c>
      <c r="BM26" t="str">
        <f>IF(Colles!AC21="","",Colles!AC21)</f>
        <v/>
      </c>
      <c r="BN26" t="str">
        <f>IF(Colles!AD21="","",Colles!AD21)</f>
        <v/>
      </c>
      <c r="BO26" t="str">
        <f>IF(Colles!AE21="","",Colles!AE21)</f>
        <v/>
      </c>
    </row>
    <row r="27" spans="1:69" ht="10.9" customHeight="1" x14ac:dyDescent="0.4">
      <c r="A27">
        <v>21</v>
      </c>
      <c r="B27" s="55" t="s">
        <v>309</v>
      </c>
      <c r="C27" s="104"/>
      <c r="D27" s="94"/>
      <c r="E27" s="93"/>
      <c r="F27">
        <f t="shared" ca="1" si="0"/>
        <v>24</v>
      </c>
      <c r="G27" t="str">
        <f t="shared" si="1"/>
        <v/>
      </c>
      <c r="H27" s="71">
        <f ca="1">SUMPRODUCT(Tableau2[[#This Row],[Colonne5]:[Colonne7]],J$1:L$1)/SUM(J$1:L$1)</f>
        <v>6.0119047619047619</v>
      </c>
      <c r="I27" s="71" t="str">
        <f>IFERROR(SUMPRODUCT(Tableau2[[#This Row],[Colonne74]:[Colonne72]],M$2:O$2)/SUMIFS(M$2:O$2,Tableau2[[#This Row],[Colonne74]:[Colonne72]],"&gt;=0"),"")</f>
        <v/>
      </c>
      <c r="J27" s="68">
        <f ca="1">AVERAGE(Tableau2[[#This Row],[Colonne12]:[Colonne14]])</f>
        <v>2.5</v>
      </c>
      <c r="K27" s="69"/>
      <c r="L27" s="70">
        <f t="shared" si="13"/>
        <v>12.333333333333334</v>
      </c>
      <c r="M27" s="131" t="str">
        <f>IFERROR(AVERAGE(Tableau2[[#This Row],[Colonne143]:[Colonne144]]),"")</f>
        <v/>
      </c>
      <c r="N27" s="132" t="s">
        <v>287</v>
      </c>
      <c r="O27" s="70" t="str">
        <f t="shared" si="2"/>
        <v/>
      </c>
      <c r="P27" s="55">
        <f t="shared" ca="1" si="3"/>
        <v>23</v>
      </c>
      <c r="Q27">
        <f t="shared" ca="1" si="4"/>
        <v>25</v>
      </c>
      <c r="R27">
        <f t="shared" ca="1" si="5"/>
        <v>25</v>
      </c>
      <c r="S27" t="e">
        <f t="shared" si="6"/>
        <v>#N/A</v>
      </c>
      <c r="T27" t="e">
        <f t="shared" si="7"/>
        <v>#N/A</v>
      </c>
      <c r="U27" t="e">
        <f t="shared" si="8"/>
        <v>#N/A</v>
      </c>
      <c r="V27" t="e">
        <f t="shared" si="9"/>
        <v>#N/A</v>
      </c>
      <c r="W27" t="e">
        <f t="shared" si="10"/>
        <v>#N/A</v>
      </c>
      <c r="X27" t="e">
        <f t="shared" si="11"/>
        <v>#N/A</v>
      </c>
      <c r="Y27" s="9">
        <f t="shared" ca="1" si="14"/>
        <v>3</v>
      </c>
      <c r="Z27" s="9">
        <f t="shared" ca="1" si="14"/>
        <v>2.4</v>
      </c>
      <c r="AA27" s="9">
        <f t="shared" ca="1" si="14"/>
        <v>2.1</v>
      </c>
      <c r="AB27" s="9"/>
      <c r="AC27" s="9"/>
      <c r="AD27" s="9"/>
      <c r="AE27" s="9"/>
      <c r="AF27" s="9"/>
      <c r="AG27" s="9"/>
      <c r="AH27" s="55"/>
      <c r="AK27" s="62"/>
      <c r="AL27">
        <f>IF(Colles!B22="","",Colles!B22)</f>
        <v>12</v>
      </c>
      <c r="AM27" t="str">
        <f>IF(Colles!C22="","",Colles!C22)</f>
        <v/>
      </c>
      <c r="AN27">
        <f>IF(Colles!D22="","",Colles!D22)</f>
        <v>12</v>
      </c>
      <c r="AO27" t="str">
        <f>IF(Colles!E22="","",Colles!E22)</f>
        <v/>
      </c>
      <c r="AP27">
        <f>IF(Colles!F22="","",Colles!F22)</f>
        <v>12</v>
      </c>
      <c r="AQ27" t="str">
        <f>IF(Colles!G22="","",Colles!G22)</f>
        <v/>
      </c>
      <c r="AR27">
        <f>IF(Colles!H22="","",Colles!H22)</f>
        <v>14</v>
      </c>
      <c r="AS27" t="str">
        <f>IF(Colles!I22="","",Colles!I22)</f>
        <v/>
      </c>
      <c r="AT27">
        <f>IF(Colles!J22="","",Colles!J22)</f>
        <v>12</v>
      </c>
      <c r="AU27" t="str">
        <f>IF(Colles!K22="","",Colles!K22)</f>
        <v/>
      </c>
      <c r="AV27">
        <f>IF(Colles!L22="","",Colles!L22)</f>
        <v>12</v>
      </c>
      <c r="AW27" t="str">
        <f>IF(Colles!M22="","",Colles!M22)</f>
        <v/>
      </c>
      <c r="AX27" t="str">
        <f>IF(Colles!N22="","",Colles!N22)</f>
        <v/>
      </c>
      <c r="AY27" t="str">
        <f>IF(Colles!O22="","",Colles!O22)</f>
        <v/>
      </c>
      <c r="AZ27" t="str">
        <f>IF(Colles!P22="","",Colles!P22)</f>
        <v/>
      </c>
      <c r="BA27" t="str">
        <f>IF(Colles!Q22="","",Colles!Q22)</f>
        <v/>
      </c>
      <c r="BB27" t="str">
        <f>IF(Colles!R22="","",Colles!R22)</f>
        <v/>
      </c>
      <c r="BC27" t="str">
        <f>IF(Colles!S22="","",Colles!S22)</f>
        <v/>
      </c>
      <c r="BD27" t="str">
        <f>IF(Colles!T22="","",Colles!T22)</f>
        <v/>
      </c>
      <c r="BE27" t="str">
        <f>IF(Colles!U22="","",Colles!U22)</f>
        <v/>
      </c>
      <c r="BF27" t="str">
        <f>IF(Colles!V22="","",Colles!V22)</f>
        <v/>
      </c>
      <c r="BG27" t="str">
        <f>IF(Colles!W22="","",Colles!W22)</f>
        <v/>
      </c>
      <c r="BH27" t="str">
        <f>IF(Colles!X22="","",Colles!X22)</f>
        <v/>
      </c>
      <c r="BI27" t="str">
        <f>IF(Colles!Y22="","",Colles!Y22)</f>
        <v/>
      </c>
      <c r="BJ27" t="str">
        <f>IF(Colles!Z22="","",Colles!Z22)</f>
        <v/>
      </c>
      <c r="BK27" t="str">
        <f>IF(Colles!AA22="","",Colles!AA22)</f>
        <v/>
      </c>
      <c r="BL27" t="str">
        <f>IF(Colles!AB22="","",Colles!AB22)</f>
        <v/>
      </c>
      <c r="BM27" t="str">
        <f>IF(Colles!AC22="","",Colles!AC22)</f>
        <v/>
      </c>
      <c r="BN27" t="str">
        <f>IF(Colles!AD22="","",Colles!AD22)</f>
        <v/>
      </c>
      <c r="BO27" t="str">
        <f>IF(Colles!AE22="","",Colles!AE22)</f>
        <v/>
      </c>
    </row>
    <row r="28" spans="1:69" ht="10.9" customHeight="1" x14ac:dyDescent="0.4">
      <c r="A28">
        <v>22</v>
      </c>
      <c r="B28" s="55" t="s">
        <v>310</v>
      </c>
      <c r="C28" s="104"/>
      <c r="D28" s="94"/>
      <c r="E28" s="93"/>
      <c r="F28">
        <f t="shared" ca="1" si="0"/>
        <v>22</v>
      </c>
      <c r="G28" t="str">
        <f t="shared" si="1"/>
        <v/>
      </c>
      <c r="H28" s="71">
        <f ca="1">SUMPRODUCT(Tableau2[[#This Row],[Colonne5]:[Colonne7]],J$1:L$1)/SUM(J$1:L$1)</f>
        <v>7.2071428571428573</v>
      </c>
      <c r="I28" s="71" t="str">
        <f>IFERROR(SUMPRODUCT(Tableau2[[#This Row],[Colonne74]:[Colonne72]],M$2:O$2)/SUMIFS(M$2:O$2,Tableau2[[#This Row],[Colonne74]:[Colonne72]],"&gt;=0"),"")</f>
        <v/>
      </c>
      <c r="J28" s="68">
        <f ca="1">AVERAGE(Tableau2[[#This Row],[Colonne12]:[Colonne14]])</f>
        <v>3.7666666666666662</v>
      </c>
      <c r="K28" s="69"/>
      <c r="L28" s="70">
        <f t="shared" si="13"/>
        <v>13.4</v>
      </c>
      <c r="M28" s="131" t="str">
        <f>IFERROR(AVERAGE(Tableau2[[#This Row],[Colonne143]:[Colonne144]]),"")</f>
        <v/>
      </c>
      <c r="N28" s="132" t="s">
        <v>287</v>
      </c>
      <c r="O28" s="70" t="str">
        <f t="shared" si="2"/>
        <v/>
      </c>
      <c r="P28" s="55">
        <f t="shared" ca="1" si="3"/>
        <v>21</v>
      </c>
      <c r="Q28">
        <f t="shared" ca="1" si="4"/>
        <v>19</v>
      </c>
      <c r="R28">
        <f t="shared" ca="1" si="5"/>
        <v>25</v>
      </c>
      <c r="S28" t="e">
        <f t="shared" si="6"/>
        <v>#N/A</v>
      </c>
      <c r="T28" t="e">
        <f t="shared" si="7"/>
        <v>#N/A</v>
      </c>
      <c r="U28" t="e">
        <f t="shared" si="8"/>
        <v>#N/A</v>
      </c>
      <c r="V28" t="e">
        <f t="shared" si="9"/>
        <v>#N/A</v>
      </c>
      <c r="W28" t="e">
        <f t="shared" si="10"/>
        <v>#N/A</v>
      </c>
      <c r="X28" t="e">
        <f t="shared" si="11"/>
        <v>#N/A</v>
      </c>
      <c r="Y28" s="9">
        <f t="shared" ca="1" si="14"/>
        <v>3.5</v>
      </c>
      <c r="Z28" s="9">
        <f t="shared" ca="1" si="14"/>
        <v>5.7</v>
      </c>
      <c r="AA28" s="9">
        <f t="shared" ca="1" si="14"/>
        <v>2.1</v>
      </c>
      <c r="AB28" s="9"/>
      <c r="AC28" s="9"/>
      <c r="AD28" s="9"/>
      <c r="AE28" s="9"/>
      <c r="AF28" s="9"/>
      <c r="AG28" s="9"/>
      <c r="AH28" s="55"/>
      <c r="AK28" s="62"/>
      <c r="AL28" t="str">
        <f>IF(Colles!B23="","",Colles!B23)</f>
        <v/>
      </c>
      <c r="AM28">
        <f>IF(Colles!C23="","",Colles!C23)</f>
        <v>13</v>
      </c>
      <c r="AN28" t="str">
        <f>IF(Colles!D23="","",Colles!D23)</f>
        <v/>
      </c>
      <c r="AO28">
        <f>IF(Colles!E23="","",Colles!E23)</f>
        <v>15</v>
      </c>
      <c r="AP28" t="str">
        <f>IF(Colles!F23="","",Colles!F23)</f>
        <v/>
      </c>
      <c r="AQ28">
        <f>IF(Colles!G23="","",Colles!G23)</f>
        <v>13</v>
      </c>
      <c r="AR28" t="str">
        <f>IF(Colles!H23="","",Colles!H23)</f>
        <v/>
      </c>
      <c r="AS28">
        <f>IF(Colles!I23="","",Colles!I23)</f>
        <v>13</v>
      </c>
      <c r="AT28" t="str">
        <f>IF(Colles!J23="","",Colles!J23)</f>
        <v/>
      </c>
      <c r="AU28">
        <f>IF(Colles!K23="","",Colles!K23)</f>
        <v>13</v>
      </c>
      <c r="AV28" t="str">
        <f>IF(Colles!L23="","",Colles!L23)</f>
        <v/>
      </c>
      <c r="AW28" t="str">
        <f>IF(Colles!M23="","",Colles!M23)</f>
        <v/>
      </c>
      <c r="AX28" t="str">
        <f>IF(Colles!N23="","",Colles!N23)</f>
        <v/>
      </c>
      <c r="AY28" t="str">
        <f>IF(Colles!O23="","",Colles!O23)</f>
        <v/>
      </c>
      <c r="AZ28" t="str">
        <f>IF(Colles!P23="","",Colles!P23)</f>
        <v/>
      </c>
      <c r="BA28" t="str">
        <f>IF(Colles!Q23="","",Colles!Q23)</f>
        <v/>
      </c>
      <c r="BB28" t="str">
        <f>IF(Colles!R23="","",Colles!R23)</f>
        <v/>
      </c>
      <c r="BC28" t="str">
        <f>IF(Colles!S23="","",Colles!S23)</f>
        <v/>
      </c>
      <c r="BD28" t="str">
        <f>IF(Colles!T23="","",Colles!T23)</f>
        <v/>
      </c>
      <c r="BE28" t="str">
        <f>IF(Colles!U23="","",Colles!U23)</f>
        <v/>
      </c>
      <c r="BF28" t="str">
        <f>IF(Colles!V23="","",Colles!V23)</f>
        <v/>
      </c>
      <c r="BG28" t="str">
        <f>IF(Colles!W23="","",Colles!W23)</f>
        <v/>
      </c>
      <c r="BH28" t="str">
        <f>IF(Colles!X23="","",Colles!X23)</f>
        <v/>
      </c>
      <c r="BI28" t="str">
        <f>IF(Colles!Y23="","",Colles!Y23)</f>
        <v/>
      </c>
      <c r="BJ28" t="str">
        <f>IF(Colles!Z23="","",Colles!Z23)</f>
        <v/>
      </c>
      <c r="BK28" t="str">
        <f>IF(Colles!AA23="","",Colles!AA23)</f>
        <v/>
      </c>
      <c r="BL28" t="str">
        <f>IF(Colles!AB23="","",Colles!AB23)</f>
        <v/>
      </c>
      <c r="BM28" t="str">
        <f>IF(Colles!AC23="","",Colles!AC23)</f>
        <v/>
      </c>
      <c r="BN28" t="str">
        <f>IF(Colles!AD23="","",Colles!AD23)</f>
        <v/>
      </c>
      <c r="BO28" t="str">
        <f>IF(Colles!AE23="","",Colles!AE23)</f>
        <v/>
      </c>
    </row>
    <row r="29" spans="1:69" ht="10.9" customHeight="1" x14ac:dyDescent="0.4">
      <c r="A29">
        <v>23</v>
      </c>
      <c r="B29" s="55" t="s">
        <v>311</v>
      </c>
      <c r="C29" s="104" t="s">
        <v>428</v>
      </c>
      <c r="D29" s="94"/>
      <c r="E29" s="93"/>
      <c r="F29">
        <f t="shared" ca="1" si="0"/>
        <v>23</v>
      </c>
      <c r="G29" t="str">
        <f t="shared" si="1"/>
        <v/>
      </c>
      <c r="H29" s="71">
        <f ca="1">SUMPRODUCT(Tableau2[[#This Row],[Colonne5]:[Colonne7]],J$1:L$1)/SUM(J$1:L$1)</f>
        <v>6.0404761904761912</v>
      </c>
      <c r="I29" s="71" t="str">
        <f>IFERROR(SUMPRODUCT(Tableau2[[#This Row],[Colonne74]:[Colonne72]],M$2:O$2)/SUMIFS(M$2:O$2,Tableau2[[#This Row],[Colonne74]:[Colonne72]],"&gt;=0"),"")</f>
        <v/>
      </c>
      <c r="J29" s="68">
        <f ca="1">AVERAGE(Tableau2[[#This Row],[Colonne12]:[Colonne14]])</f>
        <v>3.1</v>
      </c>
      <c r="K29" s="69"/>
      <c r="L29" s="70">
        <f t="shared" si="13"/>
        <v>11.333333333333334</v>
      </c>
      <c r="M29" s="131" t="str">
        <f>IFERROR(AVERAGE(Tableau2[[#This Row],[Colonne143]:[Colonne144]]),"")</f>
        <v/>
      </c>
      <c r="N29" s="132"/>
      <c r="O29" s="70" t="str">
        <f t="shared" si="2"/>
        <v/>
      </c>
      <c r="P29" s="55">
        <f t="shared" ca="1" si="3"/>
        <v>18</v>
      </c>
      <c r="Q29">
        <f t="shared" ca="1" si="4"/>
        <v>28</v>
      </c>
      <c r="R29" t="str">
        <f t="shared" ca="1" si="5"/>
        <v/>
      </c>
      <c r="S29" t="e">
        <f t="shared" si="6"/>
        <v>#N/A</v>
      </c>
      <c r="T29" t="e">
        <f t="shared" si="7"/>
        <v>#N/A</v>
      </c>
      <c r="U29" t="e">
        <f t="shared" si="8"/>
        <v>#N/A</v>
      </c>
      <c r="V29" t="e">
        <f t="shared" si="9"/>
        <v>#N/A</v>
      </c>
      <c r="W29" t="e">
        <f t="shared" si="10"/>
        <v>#N/A</v>
      </c>
      <c r="X29" t="e">
        <f t="shared" si="11"/>
        <v>#N/A</v>
      </c>
      <c r="Y29" s="9">
        <f t="shared" ca="1" si="14"/>
        <v>5</v>
      </c>
      <c r="Z29" s="9">
        <f t="shared" ca="1" si="14"/>
        <v>1.2</v>
      </c>
      <c r="AA29" s="9" t="str">
        <f t="shared" ca="1" si="14"/>
        <v>ABS</v>
      </c>
      <c r="AB29" s="9"/>
      <c r="AC29" s="9"/>
      <c r="AD29" s="9"/>
      <c r="AE29" s="9"/>
      <c r="AF29" s="9"/>
      <c r="AG29" s="9"/>
      <c r="AH29" s="55"/>
      <c r="AK29" s="62"/>
      <c r="AL29" t="str">
        <f>IF(Colles!B24="","",Colles!B24)</f>
        <v/>
      </c>
      <c r="AM29" t="str">
        <f>IF(Colles!C24="","",Colles!C24)</f>
        <v>?</v>
      </c>
      <c r="AN29" t="str">
        <f>IF(Colles!D24="","",Colles!D24)</f>
        <v/>
      </c>
      <c r="AO29">
        <f>IF(Colles!E24="","",Colles!E24)</f>
        <v>12</v>
      </c>
      <c r="AP29" t="str">
        <f>IF(Colles!F24="","",Colles!F24)</f>
        <v/>
      </c>
      <c r="AQ29">
        <f>IF(Colles!G24="","",Colles!G24)</f>
        <v>12</v>
      </c>
      <c r="AR29" t="str">
        <f>IF(Colles!H24="","",Colles!H24)</f>
        <v/>
      </c>
      <c r="AS29">
        <f>IF(Colles!I24="","",Colles!I24)</f>
        <v>10</v>
      </c>
      <c r="AT29" t="str">
        <f>IF(Colles!J24="","",Colles!J24)</f>
        <v/>
      </c>
      <c r="AU29" t="str">
        <f>IF(Colles!K24="","",Colles!K24)</f>
        <v>td</v>
      </c>
      <c r="AV29" t="str">
        <f>IF(Colles!L24="","",Colles!L24)</f>
        <v/>
      </c>
      <c r="AW29" s="14" t="s">
        <v>285</v>
      </c>
      <c r="AX29" t="str">
        <f>IF(Colles!N24="","",Colles!N24)</f>
        <v/>
      </c>
      <c r="AY29" t="str">
        <f>IF(Colles!O24="","",Colles!O24)</f>
        <v/>
      </c>
      <c r="AZ29" t="str">
        <f>IF(Colles!P24="","",Colles!P24)</f>
        <v/>
      </c>
      <c r="BA29" t="str">
        <f>IF(Colles!Q24="","",Colles!Q24)</f>
        <v/>
      </c>
      <c r="BB29" t="str">
        <f>IF(Colles!R24="","",Colles!R24)</f>
        <v/>
      </c>
      <c r="BC29" t="str">
        <f>IF(Colles!S24="","",Colles!S24)</f>
        <v/>
      </c>
      <c r="BD29" t="str">
        <f>IF(Colles!T24="","",Colles!T24)</f>
        <v/>
      </c>
      <c r="BE29" t="str">
        <f>IF(Colles!U24="","",Colles!U24)</f>
        <v/>
      </c>
      <c r="BF29" t="str">
        <f>IF(Colles!V24="","",Colles!V24)</f>
        <v/>
      </c>
      <c r="BG29" t="str">
        <f>IF(Colles!W24="","",Colles!W24)</f>
        <v/>
      </c>
      <c r="BH29" t="str">
        <f>IF(Colles!X24="","",Colles!X24)</f>
        <v/>
      </c>
      <c r="BI29" t="str">
        <f>IF(Colles!Y24="","",Colles!Y24)</f>
        <v/>
      </c>
      <c r="BJ29" t="str">
        <f>IF(Colles!Z24="","",Colles!Z24)</f>
        <v/>
      </c>
      <c r="BK29" t="str">
        <f>IF(Colles!AA24="","",Colles!AA24)</f>
        <v/>
      </c>
      <c r="BL29" t="str">
        <f>IF(Colles!AB24="","",Colles!AB24)</f>
        <v/>
      </c>
      <c r="BM29" t="str">
        <f>IF(Colles!AC24="","",Colles!AC24)</f>
        <v/>
      </c>
      <c r="BN29" t="str">
        <f>IF(Colles!AD24="","",Colles!AD24)</f>
        <v/>
      </c>
      <c r="BO29" t="str">
        <f>IF(Colles!AE24="","",Colles!AE24)</f>
        <v/>
      </c>
    </row>
    <row r="30" spans="1:69" ht="10.9" customHeight="1" x14ac:dyDescent="0.4">
      <c r="A30">
        <v>24</v>
      </c>
      <c r="B30" s="55" t="s">
        <v>312</v>
      </c>
      <c r="C30" s="104" t="s">
        <v>428</v>
      </c>
      <c r="D30" s="94"/>
      <c r="E30" s="93"/>
      <c r="F30">
        <f t="shared" ca="1" si="0"/>
        <v>15</v>
      </c>
      <c r="G30" t="str">
        <f t="shared" si="1"/>
        <v/>
      </c>
      <c r="H30" s="71">
        <f ca="1">SUMPRODUCT(Tableau2[[#This Row],[Colonne5]:[Colonne7]],J$1:L$1)/SUM(J$1:L$1)</f>
        <v>8.7190476190476183</v>
      </c>
      <c r="I30" s="71" t="str">
        <f>IFERROR(SUMPRODUCT(Tableau2[[#This Row],[Colonne74]:[Colonne72]],M$2:O$2)/SUMIFS(M$2:O$2,Tableau2[[#This Row],[Colonne74]:[Colonne72]],"&gt;=0"),"")</f>
        <v/>
      </c>
      <c r="J30" s="68">
        <f ca="1">AVERAGE(Tableau2[[#This Row],[Colonne12]:[Colonne14]])</f>
        <v>7.2666666666666657</v>
      </c>
      <c r="K30" s="69"/>
      <c r="L30" s="70">
        <f t="shared" si="13"/>
        <v>11.333333333333334</v>
      </c>
      <c r="M30" s="131" t="str">
        <f>IFERROR(AVERAGE(Tableau2[[#This Row],[Colonne143]:[Colonne144]]),"")</f>
        <v/>
      </c>
      <c r="N30" s="132" t="s">
        <v>287</v>
      </c>
      <c r="O30" s="70" t="str">
        <f t="shared" si="2"/>
        <v/>
      </c>
      <c r="P30" s="55">
        <f t="shared" ca="1" si="3"/>
        <v>14</v>
      </c>
      <c r="Q30">
        <f t="shared" ca="1" si="4"/>
        <v>13</v>
      </c>
      <c r="R30">
        <f t="shared" ca="1" si="5"/>
        <v>18</v>
      </c>
      <c r="S30" t="e">
        <f t="shared" si="6"/>
        <v>#N/A</v>
      </c>
      <c r="T30" t="e">
        <f t="shared" si="7"/>
        <v>#N/A</v>
      </c>
      <c r="U30" t="e">
        <f t="shared" si="8"/>
        <v>#N/A</v>
      </c>
      <c r="V30" t="e">
        <f t="shared" si="9"/>
        <v>#N/A</v>
      </c>
      <c r="W30" t="e">
        <f t="shared" si="10"/>
        <v>#N/A</v>
      </c>
      <c r="X30" t="e">
        <f t="shared" si="11"/>
        <v>#N/A</v>
      </c>
      <c r="Y30" s="9">
        <f t="shared" ca="1" si="14"/>
        <v>7.5</v>
      </c>
      <c r="Z30" s="9">
        <f t="shared" ca="1" si="14"/>
        <v>8.6999999999999993</v>
      </c>
      <c r="AA30" s="9">
        <f t="shared" ca="1" si="14"/>
        <v>5.6</v>
      </c>
      <c r="AB30" s="9"/>
      <c r="AC30" s="9"/>
      <c r="AD30" s="9"/>
      <c r="AE30" s="9"/>
      <c r="AF30" s="9"/>
      <c r="AG30" s="9"/>
      <c r="AH30" s="55"/>
      <c r="AK30" s="62"/>
      <c r="AL30">
        <f>IF(Colles!B25="","",Colles!B25)</f>
        <v>11</v>
      </c>
      <c r="AM30" t="str">
        <f>IF(Colles!C25="","",Colles!C25)</f>
        <v/>
      </c>
      <c r="AN30">
        <f>IF(Colles!D25="","",Colles!D25)</f>
        <v>9</v>
      </c>
      <c r="AO30" t="str">
        <f>IF(Colles!E25="","",Colles!E25)</f>
        <v/>
      </c>
      <c r="AP30">
        <f>IF(Colles!F25="","",Colles!F25)</f>
        <v>9</v>
      </c>
      <c r="AQ30" t="str">
        <f>IF(Colles!G25="","",Colles!G25)</f>
        <v/>
      </c>
      <c r="AR30">
        <f>IF(Colles!H25="","",Colles!H25)</f>
        <v>14</v>
      </c>
      <c r="AS30" t="str">
        <f>IF(Colles!I25="","",Colles!I25)</f>
        <v/>
      </c>
      <c r="AT30">
        <f>IF(Colles!J25="","",Colles!J25)</f>
        <v>12</v>
      </c>
      <c r="AU30" t="str">
        <f>IF(Colles!K25="","",Colles!K25)</f>
        <v/>
      </c>
      <c r="AV30">
        <f>IF(Colles!L25="","",Colles!L25)</f>
        <v>13</v>
      </c>
      <c r="AW30" t="str">
        <f>IF(Colles!M25="","",Colles!M25)</f>
        <v/>
      </c>
      <c r="AX30" t="str">
        <f>IF(Colles!N25="","",Colles!N25)</f>
        <v/>
      </c>
      <c r="AY30" t="str">
        <f>IF(Colles!O25="","",Colles!O25)</f>
        <v/>
      </c>
      <c r="AZ30" t="str">
        <f>IF(Colles!P25="","",Colles!P25)</f>
        <v/>
      </c>
      <c r="BA30" t="str">
        <f>IF(Colles!Q25="","",Colles!Q25)</f>
        <v/>
      </c>
      <c r="BB30" t="str">
        <f>IF(Colles!R25="","",Colles!R25)</f>
        <v/>
      </c>
      <c r="BC30" t="str">
        <f>IF(Colles!S25="","",Colles!S25)</f>
        <v/>
      </c>
      <c r="BD30" t="str">
        <f>IF(Colles!T25="","",Colles!T25)</f>
        <v/>
      </c>
      <c r="BE30" t="str">
        <f>IF(Colles!U25="","",Colles!U25)</f>
        <v/>
      </c>
      <c r="BF30" t="str">
        <f>IF(Colles!V25="","",Colles!V25)</f>
        <v/>
      </c>
      <c r="BG30" t="str">
        <f>IF(Colles!W25="","",Colles!W25)</f>
        <v/>
      </c>
      <c r="BH30" t="str">
        <f>IF(Colles!X25="","",Colles!X25)</f>
        <v/>
      </c>
      <c r="BI30" t="str">
        <f>IF(Colles!Y25="","",Colles!Y25)</f>
        <v/>
      </c>
      <c r="BJ30" t="str">
        <f>IF(Colles!Z25="","",Colles!Z25)</f>
        <v/>
      </c>
      <c r="BK30" t="str">
        <f>IF(Colles!AA25="","",Colles!AA25)</f>
        <v/>
      </c>
      <c r="BL30" t="str">
        <f>IF(Colles!AB25="","",Colles!AB25)</f>
        <v/>
      </c>
      <c r="BM30" t="str">
        <f>IF(Colles!AC25="","",Colles!AC25)</f>
        <v/>
      </c>
      <c r="BN30" t="str">
        <f>IF(Colles!AD25="","",Colles!AD25)</f>
        <v/>
      </c>
      <c r="BO30" t="str">
        <f>IF(Colles!AE25="","",Colles!AE25)</f>
        <v/>
      </c>
    </row>
    <row r="31" spans="1:69" ht="10.9" customHeight="1" x14ac:dyDescent="0.4">
      <c r="A31">
        <v>25</v>
      </c>
      <c r="B31" s="55" t="s">
        <v>313</v>
      </c>
      <c r="C31" s="104"/>
      <c r="D31" s="94"/>
      <c r="E31" s="93"/>
      <c r="F31">
        <f t="shared" ca="1" si="0"/>
        <v>14</v>
      </c>
      <c r="G31" t="str">
        <f t="shared" si="1"/>
        <v/>
      </c>
      <c r="H31" s="71">
        <f ca="1">SUMPRODUCT(Tableau2[[#This Row],[Colonne5]:[Colonne7]],J$1:L$1)/SUM(J$1:L$1)</f>
        <v>9.1547619047619069</v>
      </c>
      <c r="I31" s="71" t="str">
        <f>IFERROR(SUMPRODUCT(Tableau2[[#This Row],[Colonne74]:[Colonne72]],M$2:O$2)/SUMIFS(M$2:O$2,Tableau2[[#This Row],[Colonne74]:[Colonne72]],"&gt;=0"),"")</f>
        <v/>
      </c>
      <c r="J31" s="68">
        <f ca="1">AVERAGE(Tableau2[[#This Row],[Colonne12]:[Colonne14]])</f>
        <v>7.666666666666667</v>
      </c>
      <c r="K31" s="69"/>
      <c r="L31" s="70">
        <f t="shared" si="13"/>
        <v>11.833333333333334</v>
      </c>
      <c r="M31" s="131" t="str">
        <f>IFERROR(AVERAGE(Tableau2[[#This Row],[Colonne143]:[Colonne144]]),"")</f>
        <v/>
      </c>
      <c r="N31" s="69"/>
      <c r="O31" s="70" t="str">
        <f t="shared" si="2"/>
        <v/>
      </c>
      <c r="P31" s="55">
        <f t="shared" ca="1" si="3"/>
        <v>14</v>
      </c>
      <c r="Q31">
        <f t="shared" ca="1" si="4"/>
        <v>15</v>
      </c>
      <c r="R31">
        <f t="shared" ca="1" si="5"/>
        <v>11</v>
      </c>
      <c r="S31" t="e">
        <f t="shared" si="6"/>
        <v>#N/A</v>
      </c>
      <c r="T31" t="e">
        <f t="shared" si="7"/>
        <v>#N/A</v>
      </c>
      <c r="U31" t="e">
        <f t="shared" si="8"/>
        <v>#N/A</v>
      </c>
      <c r="V31" t="e">
        <f t="shared" si="9"/>
        <v>#N/A</v>
      </c>
      <c r="W31" t="e">
        <f t="shared" si="10"/>
        <v>#N/A</v>
      </c>
      <c r="X31" t="e">
        <f t="shared" si="11"/>
        <v>#N/A</v>
      </c>
      <c r="Y31" s="9">
        <f t="shared" ca="1" si="14"/>
        <v>7.5</v>
      </c>
      <c r="Z31" s="9">
        <f t="shared" ca="1" si="14"/>
        <v>7.8</v>
      </c>
      <c r="AA31" s="9">
        <f t="shared" ca="1" si="14"/>
        <v>7.7</v>
      </c>
      <c r="AB31" s="9"/>
      <c r="AC31" s="9"/>
      <c r="AD31" s="9"/>
      <c r="AE31" s="9"/>
      <c r="AF31" s="9"/>
      <c r="AG31" s="9"/>
      <c r="AH31" s="55"/>
      <c r="AK31" s="62"/>
      <c r="AL31">
        <f>IF(Colles!B26="","",Colles!B26)</f>
        <v>13</v>
      </c>
      <c r="AM31" t="str">
        <f>IF(Colles!C26="","",Colles!C26)</f>
        <v/>
      </c>
      <c r="AN31">
        <f>IF(Colles!D26="","",Colles!D26)</f>
        <v>13</v>
      </c>
      <c r="AO31" t="str">
        <f>IF(Colles!E26="","",Colles!E26)</f>
        <v/>
      </c>
      <c r="AP31">
        <f>IF(Colles!F26="","",Colles!F26)</f>
        <v>12</v>
      </c>
      <c r="AQ31" t="str">
        <f>IF(Colles!G26="","",Colles!G26)</f>
        <v/>
      </c>
      <c r="AR31">
        <f>IF(Colles!H26="","",Colles!H26)</f>
        <v>10</v>
      </c>
      <c r="AS31" t="str">
        <f>IF(Colles!I26="","",Colles!I26)</f>
        <v/>
      </c>
      <c r="AT31">
        <f>IF(Colles!J26="","",Colles!J26)</f>
        <v>13</v>
      </c>
      <c r="AU31" t="str">
        <f>IF(Colles!K26="","",Colles!K26)</f>
        <v/>
      </c>
      <c r="AV31">
        <f>IF(Colles!L26="","",Colles!L26)</f>
        <v>10</v>
      </c>
      <c r="AW31" t="str">
        <f>IF(Colles!M26="","",Colles!M26)</f>
        <v/>
      </c>
      <c r="AX31" t="str">
        <f>IF(Colles!N26="","",Colles!N26)</f>
        <v/>
      </c>
      <c r="AY31" t="str">
        <f>IF(Colles!O26="","",Colles!O26)</f>
        <v/>
      </c>
      <c r="AZ31" t="str">
        <f>IF(Colles!P26="","",Colles!P26)</f>
        <v/>
      </c>
      <c r="BA31" t="str">
        <f>IF(Colles!Q26="","",Colles!Q26)</f>
        <v/>
      </c>
      <c r="BB31" t="str">
        <f>IF(Colles!R26="","",Colles!R26)</f>
        <v/>
      </c>
      <c r="BC31" t="str">
        <f>IF(Colles!S26="","",Colles!S26)</f>
        <v/>
      </c>
      <c r="BD31" t="str">
        <f>IF(Colles!T26="","",Colles!T26)</f>
        <v/>
      </c>
      <c r="BE31" t="str">
        <f>IF(Colles!U26="","",Colles!U26)</f>
        <v/>
      </c>
      <c r="BF31" t="str">
        <f>IF(Colles!V26="","",Colles!V26)</f>
        <v/>
      </c>
      <c r="BG31" t="str">
        <f>IF(Colles!W26="","",Colles!W26)</f>
        <v/>
      </c>
      <c r="BH31" t="str">
        <f>IF(Colles!X26="","",Colles!X26)</f>
        <v/>
      </c>
      <c r="BI31" t="str">
        <f>IF(Colles!Y26="","",Colles!Y26)</f>
        <v/>
      </c>
      <c r="BJ31" t="str">
        <f>IF(Colles!Z26="","",Colles!Z26)</f>
        <v/>
      </c>
      <c r="BK31" t="str">
        <f>IF(Colles!AA26="","",Colles!AA26)</f>
        <v/>
      </c>
      <c r="BL31" t="str">
        <f>IF(Colles!AB26="","",Colles!AB26)</f>
        <v/>
      </c>
      <c r="BM31" t="str">
        <f>IF(Colles!AC26="","",Colles!AC26)</f>
        <v/>
      </c>
      <c r="BN31" t="str">
        <f>IF(Colles!AD26="","",Colles!AD26)</f>
        <v/>
      </c>
      <c r="BO31" t="str">
        <f>IF(Colles!AE26="","",Colles!AE26)</f>
        <v/>
      </c>
    </row>
    <row r="32" spans="1:69" ht="10.9" customHeight="1" x14ac:dyDescent="0.4">
      <c r="A32">
        <v>26</v>
      </c>
      <c r="B32" s="55" t="s">
        <v>314</v>
      </c>
      <c r="C32" s="104"/>
      <c r="D32" s="94"/>
      <c r="E32" s="93"/>
      <c r="F32">
        <f t="shared" ca="1" si="0"/>
        <v>27</v>
      </c>
      <c r="G32" t="str">
        <f t="shared" si="1"/>
        <v/>
      </c>
      <c r="H32" s="71">
        <f ca="1">SUMPRODUCT(Tableau2[[#This Row],[Colonne5]:[Colonne7]],J$1:L$1)/SUM(J$1:L$1)</f>
        <v>5.5857142857142863</v>
      </c>
      <c r="I32" s="71" t="str">
        <f>IFERROR(SUMPRODUCT(Tableau2[[#This Row],[Colonne74]:[Colonne72]],M$2:O$2)/SUMIFS(M$2:O$2,Tableau2[[#This Row],[Colonne74]:[Colonne72]],"&gt;=0"),"")</f>
        <v/>
      </c>
      <c r="J32" s="68">
        <f ca="1">AVERAGE(Tableau2[[#This Row],[Colonne12]:[Colonne14]])</f>
        <v>3.1333333333333333</v>
      </c>
      <c r="K32" s="69"/>
      <c r="L32" s="70">
        <f t="shared" si="13"/>
        <v>10</v>
      </c>
      <c r="M32" s="131" t="str">
        <f>IFERROR(AVERAGE(Tableau2[[#This Row],[Colonne143]:[Colonne144]]),"")</f>
        <v/>
      </c>
      <c r="N32" s="69"/>
      <c r="O32" s="70" t="str">
        <f t="shared" si="2"/>
        <v/>
      </c>
      <c r="P32" s="55">
        <f t="shared" ca="1" si="3"/>
        <v>21</v>
      </c>
      <c r="Q32">
        <f t="shared" ca="1" si="4"/>
        <v>25</v>
      </c>
      <c r="R32">
        <f t="shared" ca="1" si="5"/>
        <v>23</v>
      </c>
      <c r="S32" t="e">
        <f t="shared" si="6"/>
        <v>#N/A</v>
      </c>
      <c r="T32" t="e">
        <f t="shared" si="7"/>
        <v>#N/A</v>
      </c>
      <c r="U32" t="e">
        <f t="shared" si="8"/>
        <v>#N/A</v>
      </c>
      <c r="V32" t="e">
        <f t="shared" si="9"/>
        <v>#N/A</v>
      </c>
      <c r="W32" t="e">
        <f t="shared" si="10"/>
        <v>#N/A</v>
      </c>
      <c r="X32" t="e">
        <f t="shared" si="11"/>
        <v>#N/A</v>
      </c>
      <c r="Y32" s="9">
        <f t="shared" ca="1" si="14"/>
        <v>3.5</v>
      </c>
      <c r="Z32" s="9">
        <f t="shared" ca="1" si="14"/>
        <v>2.4</v>
      </c>
      <c r="AA32" s="9">
        <f t="shared" ca="1" si="14"/>
        <v>3.5</v>
      </c>
      <c r="AB32" s="9"/>
      <c r="AC32" s="9"/>
      <c r="AD32" s="9"/>
      <c r="AE32" s="9"/>
      <c r="AF32" s="9"/>
      <c r="AG32" s="9"/>
      <c r="AH32" s="55"/>
      <c r="AK32" s="62"/>
      <c r="AL32">
        <f>IF(Colles!B27="","",Colles!B27)</f>
        <v>8</v>
      </c>
      <c r="AM32" t="str">
        <f>IF(Colles!C27="","",Colles!C27)</f>
        <v/>
      </c>
      <c r="AN32">
        <f>IF(Colles!D27="","",Colles!D27)</f>
        <v>7</v>
      </c>
      <c r="AO32" t="str">
        <f>IF(Colles!E27="","",Colles!E27)</f>
        <v/>
      </c>
      <c r="AP32">
        <f>IF(Colles!F27="","",Colles!F27)</f>
        <v>9</v>
      </c>
      <c r="AQ32" t="str">
        <f>IF(Colles!G27="","",Colles!G27)</f>
        <v/>
      </c>
      <c r="AR32">
        <f>IF(Colles!H27="","",Colles!H27)</f>
        <v>12</v>
      </c>
      <c r="AS32" t="str">
        <f>IF(Colles!I27="","",Colles!I27)</f>
        <v/>
      </c>
      <c r="AT32">
        <f>IF(Colles!J27="","",Colles!J27)</f>
        <v>11</v>
      </c>
      <c r="AU32" t="str">
        <f>IF(Colles!K27="","",Colles!K27)</f>
        <v/>
      </c>
      <c r="AV32">
        <f>IF(Colles!L27="","",Colles!L27)</f>
        <v>13</v>
      </c>
      <c r="AW32" t="str">
        <f>IF(Colles!M27="","",Colles!M27)</f>
        <v/>
      </c>
      <c r="AX32" t="str">
        <f>IF(Colles!N27="","",Colles!N27)</f>
        <v/>
      </c>
      <c r="AY32" t="str">
        <f>IF(Colles!O27="","",Colles!O27)</f>
        <v/>
      </c>
      <c r="AZ32" t="str">
        <f>IF(Colles!P27="","",Colles!P27)</f>
        <v/>
      </c>
      <c r="BA32" t="str">
        <f>IF(Colles!Q27="","",Colles!Q27)</f>
        <v/>
      </c>
      <c r="BB32" t="str">
        <f>IF(Colles!R27="","",Colles!R27)</f>
        <v/>
      </c>
      <c r="BC32" t="str">
        <f>IF(Colles!S27="","",Colles!S27)</f>
        <v/>
      </c>
      <c r="BD32" t="str">
        <f>IF(Colles!T27="","",Colles!T27)</f>
        <v/>
      </c>
      <c r="BE32" t="str">
        <f>IF(Colles!U27="","",Colles!U27)</f>
        <v/>
      </c>
      <c r="BF32" t="str">
        <f>IF(Colles!V27="","",Colles!V27)</f>
        <v/>
      </c>
      <c r="BG32" t="str">
        <f>IF(Colles!W27="","",Colles!W27)</f>
        <v/>
      </c>
      <c r="BH32" t="str">
        <f>IF(Colles!X27="","",Colles!X27)</f>
        <v/>
      </c>
      <c r="BI32" t="str">
        <f>IF(Colles!Y27="","",Colles!Y27)</f>
        <v/>
      </c>
      <c r="BJ32" t="str">
        <f>IF(Colles!Z27="","",Colles!Z27)</f>
        <v/>
      </c>
      <c r="BK32" t="str">
        <f>IF(Colles!AA27="","",Colles!AA27)</f>
        <v/>
      </c>
      <c r="BL32" t="str">
        <f>IF(Colles!AB27="","",Colles!AB27)</f>
        <v/>
      </c>
      <c r="BM32" t="str">
        <f>IF(Colles!AC27="","",Colles!AC27)</f>
        <v/>
      </c>
      <c r="BN32" t="str">
        <f>IF(Colles!AD27="","",Colles!AD27)</f>
        <v/>
      </c>
      <c r="BO32" t="str">
        <f>IF(Colles!AE27="","",Colles!AE27)</f>
        <v/>
      </c>
    </row>
    <row r="33" spans="1:67" ht="10.9" customHeight="1" x14ac:dyDescent="0.4">
      <c r="A33">
        <v>27</v>
      </c>
      <c r="B33" s="55" t="s">
        <v>315</v>
      </c>
      <c r="C33" s="104" t="s">
        <v>427</v>
      </c>
      <c r="D33" s="94"/>
      <c r="E33" s="93"/>
      <c r="F33">
        <f t="shared" ca="1" si="0"/>
        <v>4</v>
      </c>
      <c r="G33" t="str">
        <f t="shared" si="1"/>
        <v/>
      </c>
      <c r="H33" s="71">
        <f ca="1">SUMPRODUCT(Tableau2[[#This Row],[Colonne5]:[Colonne7]],J$1:L$1)/SUM(J$1:L$1)</f>
        <v>17.316666666666666</v>
      </c>
      <c r="I33" s="71" t="str">
        <f>IFERROR(SUMPRODUCT(Tableau2[[#This Row],[Colonne74]:[Colonne72]],M$2:O$2)/SUMIFS(M$2:O$2,Tableau2[[#This Row],[Colonne74]:[Colonne72]],"&gt;=0"),"")</f>
        <v/>
      </c>
      <c r="J33" s="68">
        <f ca="1">AVERAGE(Tableau2[[#This Row],[Colonne12]:[Colonne14]])</f>
        <v>18.233333333333334</v>
      </c>
      <c r="K33" s="69"/>
      <c r="L33" s="70">
        <f t="shared" si="13"/>
        <v>15.666666666666666</v>
      </c>
      <c r="M33" s="131" t="str">
        <f>IFERROR(AVERAGE(Tableau2[[#This Row],[Colonne143]:[Colonne144]]),"")</f>
        <v/>
      </c>
      <c r="N33" s="132" t="s">
        <v>287</v>
      </c>
      <c r="O33" s="70" t="str">
        <f t="shared" si="2"/>
        <v/>
      </c>
      <c r="P33" s="55">
        <f t="shared" ca="1" si="3"/>
        <v>2</v>
      </c>
      <c r="Q33">
        <f t="shared" ca="1" si="4"/>
        <v>5</v>
      </c>
      <c r="R33">
        <f t="shared" ca="1" si="5"/>
        <v>4</v>
      </c>
      <c r="S33" t="e">
        <f t="shared" si="6"/>
        <v>#N/A</v>
      </c>
      <c r="T33" t="e">
        <f t="shared" si="7"/>
        <v>#N/A</v>
      </c>
      <c r="U33" t="e">
        <f t="shared" si="8"/>
        <v>#N/A</v>
      </c>
      <c r="V33" t="e">
        <f t="shared" si="9"/>
        <v>#N/A</v>
      </c>
      <c r="W33" t="e">
        <f t="shared" si="10"/>
        <v>#N/A</v>
      </c>
      <c r="X33" t="e">
        <f t="shared" si="11"/>
        <v>#N/A</v>
      </c>
      <c r="Y33" s="9">
        <f t="shared" ca="1" si="14"/>
        <v>18.5</v>
      </c>
      <c r="Z33" s="9">
        <f t="shared" ca="1" si="14"/>
        <v>16.2</v>
      </c>
      <c r="AA33" s="9">
        <f t="shared" ca="1" si="14"/>
        <v>20</v>
      </c>
      <c r="AB33" s="9"/>
      <c r="AC33" s="9"/>
      <c r="AD33" s="9"/>
      <c r="AE33" s="9"/>
      <c r="AF33" s="9"/>
      <c r="AG33" s="9"/>
      <c r="AH33" s="55"/>
      <c r="AK33" s="62"/>
      <c r="AL33">
        <f>IF(Colles!B28="","",Colles!B28)</f>
        <v>16</v>
      </c>
      <c r="AM33" t="str">
        <f>IF(Colles!C28="","",Colles!C28)</f>
        <v/>
      </c>
      <c r="AN33">
        <f>IF(Colles!D28="","",Colles!D28)</f>
        <v>14</v>
      </c>
      <c r="AO33" t="str">
        <f>IF(Colles!E28="","",Colles!E28)</f>
        <v/>
      </c>
      <c r="AP33">
        <f>IF(Colles!F28="","",Colles!F28)</f>
        <v>17</v>
      </c>
      <c r="AQ33" t="str">
        <f>IF(Colles!G28="","",Colles!G28)</f>
        <v/>
      </c>
      <c r="AR33">
        <f>IF(Colles!H28="","",Colles!H28)</f>
        <v>15</v>
      </c>
      <c r="AS33" t="str">
        <f>IF(Colles!I28="","",Colles!I28)</f>
        <v/>
      </c>
      <c r="AT33">
        <f>IF(Colles!J28="","",Colles!J28)</f>
        <v>18</v>
      </c>
      <c r="AU33" t="str">
        <f>IF(Colles!K28="","",Colles!K28)</f>
        <v/>
      </c>
      <c r="AV33">
        <f>IF(Colles!L28="","",Colles!L28)</f>
        <v>14</v>
      </c>
      <c r="AW33" t="str">
        <f>IF(Colles!M28="","",Colles!M28)</f>
        <v/>
      </c>
      <c r="AX33" t="str">
        <f>IF(Colles!N28="","",Colles!N28)</f>
        <v/>
      </c>
      <c r="AY33" t="str">
        <f>IF(Colles!O28="","",Colles!O28)</f>
        <v/>
      </c>
      <c r="AZ33" t="str">
        <f>IF(Colles!P28="","",Colles!P28)</f>
        <v/>
      </c>
      <c r="BA33" t="str">
        <f>IF(Colles!Q28="","",Colles!Q28)</f>
        <v/>
      </c>
      <c r="BB33" t="str">
        <f>IF(Colles!R28="","",Colles!R28)</f>
        <v/>
      </c>
      <c r="BC33" t="str">
        <f>IF(Colles!S28="","",Colles!S28)</f>
        <v/>
      </c>
      <c r="BD33" t="str">
        <f>IF(Colles!T28="","",Colles!T28)</f>
        <v/>
      </c>
      <c r="BE33" t="str">
        <f>IF(Colles!U28="","",Colles!U28)</f>
        <v/>
      </c>
      <c r="BF33" t="str">
        <f>IF(Colles!V28="","",Colles!V28)</f>
        <v/>
      </c>
      <c r="BG33" t="str">
        <f>IF(Colles!W28="","",Colles!W28)</f>
        <v/>
      </c>
      <c r="BH33" t="str">
        <f>IF(Colles!X28="","",Colles!X28)</f>
        <v/>
      </c>
      <c r="BI33" t="str">
        <f>IF(Colles!Y28="","",Colles!Y28)</f>
        <v/>
      </c>
      <c r="BJ33" t="str">
        <f>IF(Colles!Z28="","",Colles!Z28)</f>
        <v/>
      </c>
      <c r="BK33" t="str">
        <f>IF(Colles!AA28="","",Colles!AA28)</f>
        <v/>
      </c>
      <c r="BL33" t="str">
        <f>IF(Colles!AB28="","",Colles!AB28)</f>
        <v/>
      </c>
      <c r="BM33" t="str">
        <f>IF(Colles!AC28="","",Colles!AC28)</f>
        <v/>
      </c>
      <c r="BN33" t="str">
        <f>IF(Colles!AD28="","",Colles!AD28)</f>
        <v/>
      </c>
      <c r="BO33" t="str">
        <f>IF(Colles!AE28="","",Colles!AE28)</f>
        <v/>
      </c>
    </row>
    <row r="34" spans="1:67" ht="10.9" customHeight="1" x14ac:dyDescent="0.4">
      <c r="A34">
        <v>28</v>
      </c>
      <c r="B34" s="55" t="s">
        <v>316</v>
      </c>
      <c r="C34" s="104" t="s">
        <v>428</v>
      </c>
      <c r="D34" s="94"/>
      <c r="E34" s="93"/>
      <c r="F34">
        <f t="shared" ca="1" si="0"/>
        <v>19</v>
      </c>
      <c r="G34" t="str">
        <f t="shared" si="1"/>
        <v/>
      </c>
      <c r="H34" s="71">
        <f ca="1">SUMPRODUCT(Tableau2[[#This Row],[Colonne5]:[Colonne7]],J$1:L$1)/SUM(J$1:L$1)</f>
        <v>8.1</v>
      </c>
      <c r="I34" s="71" t="str">
        <f>IFERROR(SUMPRODUCT(Tableau2[[#This Row],[Colonne74]:[Colonne72]],M$2:O$2)/SUMIFS(M$2:O$2,Tableau2[[#This Row],[Colonne74]:[Colonne72]],"&gt;=0"),"")</f>
        <v/>
      </c>
      <c r="J34" s="68">
        <f ca="1">AVERAGE(Tableau2[[#This Row],[Colonne12]:[Colonne14]])</f>
        <v>5.9333333333333336</v>
      </c>
      <c r="K34" s="69"/>
      <c r="L34" s="70">
        <f t="shared" si="13"/>
        <v>12</v>
      </c>
      <c r="M34" s="131" t="str">
        <f>IFERROR(AVERAGE(Tableau2[[#This Row],[Colonne143]:[Colonne144]]),"")</f>
        <v/>
      </c>
      <c r="N34" s="132" t="s">
        <v>287</v>
      </c>
      <c r="O34" s="70" t="str">
        <f t="shared" si="2"/>
        <v/>
      </c>
      <c r="P34" s="55">
        <f t="shared" ca="1" si="3"/>
        <v>20</v>
      </c>
      <c r="Q34">
        <f t="shared" ca="1" si="4"/>
        <v>17</v>
      </c>
      <c r="R34">
        <f t="shared" ca="1" si="5"/>
        <v>13</v>
      </c>
      <c r="S34" t="e">
        <f t="shared" si="6"/>
        <v>#N/A</v>
      </c>
      <c r="T34" t="e">
        <f t="shared" si="7"/>
        <v>#N/A</v>
      </c>
      <c r="U34" t="e">
        <f t="shared" si="8"/>
        <v>#N/A</v>
      </c>
      <c r="V34" t="e">
        <f t="shared" si="9"/>
        <v>#N/A</v>
      </c>
      <c r="W34" t="e">
        <f t="shared" si="10"/>
        <v>#N/A</v>
      </c>
      <c r="X34" t="e">
        <f t="shared" si="11"/>
        <v>#N/A</v>
      </c>
      <c r="Y34" s="9">
        <f t="shared" ca="1" si="14"/>
        <v>4.5</v>
      </c>
      <c r="Z34" s="9">
        <f t="shared" ca="1" si="14"/>
        <v>6.3</v>
      </c>
      <c r="AA34" s="9">
        <f t="shared" ca="1" si="14"/>
        <v>7</v>
      </c>
      <c r="AB34" s="9"/>
      <c r="AC34" s="9"/>
      <c r="AD34" s="9"/>
      <c r="AE34" s="9"/>
      <c r="AF34" s="9"/>
      <c r="AG34" s="9"/>
      <c r="AH34" s="55"/>
      <c r="AK34" s="62"/>
      <c r="AL34">
        <f>IF(Colles!B29="","",Colles!B29)</f>
        <v>13</v>
      </c>
      <c r="AM34" t="str">
        <f>IF(Colles!C29="","",Colles!C29)</f>
        <v/>
      </c>
      <c r="AN34">
        <f>IF(Colles!D29="","",Colles!D29)</f>
        <v>12</v>
      </c>
      <c r="AO34" t="str">
        <f>IF(Colles!E29="","",Colles!E29)</f>
        <v/>
      </c>
      <c r="AP34">
        <f>IF(Colles!F29="","",Colles!F29)</f>
        <v>9</v>
      </c>
      <c r="AQ34" t="str">
        <f>IF(Colles!G29="","",Colles!G29)</f>
        <v/>
      </c>
      <c r="AR34">
        <f>IF(Colles!H29="","",Colles!H29)</f>
        <v>11</v>
      </c>
      <c r="AS34" t="str">
        <f>IF(Colles!I29="","",Colles!I29)</f>
        <v/>
      </c>
      <c r="AT34">
        <f>IF(Colles!J29="","",Colles!J29)</f>
        <v>14</v>
      </c>
      <c r="AU34" t="str">
        <f>IF(Colles!K29="","",Colles!K29)</f>
        <v/>
      </c>
      <c r="AV34">
        <f>IF(Colles!L29="","",Colles!L29)</f>
        <v>13</v>
      </c>
      <c r="AW34" t="str">
        <f>IF(Colles!M29="","",Colles!M29)</f>
        <v/>
      </c>
      <c r="AX34" t="str">
        <f>IF(Colles!N29="","",Colles!N29)</f>
        <v/>
      </c>
      <c r="AY34" t="str">
        <f>IF(Colles!O29="","",Colles!O29)</f>
        <v/>
      </c>
      <c r="AZ34" t="str">
        <f>IF(Colles!P29="","",Colles!P29)</f>
        <v/>
      </c>
      <c r="BA34" t="str">
        <f>IF(Colles!Q29="","",Colles!Q29)</f>
        <v/>
      </c>
      <c r="BB34" t="str">
        <f>IF(Colles!R29="","",Colles!R29)</f>
        <v/>
      </c>
      <c r="BC34" t="str">
        <f>IF(Colles!S29="","",Colles!S29)</f>
        <v/>
      </c>
      <c r="BD34" t="str">
        <f>IF(Colles!T29="","",Colles!T29)</f>
        <v/>
      </c>
      <c r="BE34" t="str">
        <f>IF(Colles!U29="","",Colles!U29)</f>
        <v/>
      </c>
      <c r="BF34" t="str">
        <f>IF(Colles!V29="","",Colles!V29)</f>
        <v/>
      </c>
      <c r="BG34" t="str">
        <f>IF(Colles!W29="","",Colles!W29)</f>
        <v/>
      </c>
      <c r="BH34" t="str">
        <f>IF(Colles!X29="","",Colles!X29)</f>
        <v/>
      </c>
      <c r="BI34" t="str">
        <f>IF(Colles!Y29="","",Colles!Y29)</f>
        <v/>
      </c>
      <c r="BJ34" t="str">
        <f>IF(Colles!Z29="","",Colles!Z29)</f>
        <v/>
      </c>
      <c r="BK34" t="str">
        <f>IF(Colles!AA29="","",Colles!AA29)</f>
        <v/>
      </c>
      <c r="BL34" t="str">
        <f>IF(Colles!AB29="","",Colles!AB29)</f>
        <v/>
      </c>
      <c r="BM34" t="str">
        <f>IF(Colles!AC29="","",Colles!AC29)</f>
        <v/>
      </c>
      <c r="BN34" t="str">
        <f>IF(Colles!AD29="","",Colles!AD29)</f>
        <v/>
      </c>
      <c r="BO34" t="str">
        <f>IF(Colles!AE29="","",Colles!AE29)</f>
        <v/>
      </c>
    </row>
    <row r="35" spans="1:67" ht="10.9" customHeight="1" x14ac:dyDescent="0.4">
      <c r="A35">
        <v>29</v>
      </c>
      <c r="B35" s="55" t="s">
        <v>317</v>
      </c>
      <c r="C35" s="104" t="s">
        <v>428</v>
      </c>
      <c r="D35" s="94"/>
      <c r="E35" s="93"/>
      <c r="F35">
        <f t="shared" ca="1" si="0"/>
        <v>17</v>
      </c>
      <c r="G35" t="str">
        <f t="shared" si="1"/>
        <v/>
      </c>
      <c r="H35" s="71">
        <f ca="1">SUMPRODUCT(Tableau2[[#This Row],[Colonne5]:[Colonne7]],J$1:L$1)/SUM(J$1:L$1)</f>
        <v>8.3166666666666664</v>
      </c>
      <c r="I35" s="71" t="str">
        <f>IFERROR(SUMPRODUCT(Tableau2[[#This Row],[Colonne74]:[Colonne72]],M$2:O$2)/SUMIFS(M$2:O$2,Tableau2[[#This Row],[Colonne74]:[Colonne72]],"&gt;=0"),"")</f>
        <v/>
      </c>
      <c r="J35" s="68">
        <f ca="1">AVERAGE(Tableau2[[#This Row],[Colonne12]:[Colonne14]])</f>
        <v>5.8999999999999995</v>
      </c>
      <c r="K35" s="69"/>
      <c r="L35" s="70">
        <f t="shared" si="13"/>
        <v>12.666666666666666</v>
      </c>
      <c r="M35" s="131" t="str">
        <f>IFERROR(AVERAGE(Tableau2[[#This Row],[Colonne143]:[Colonne144]]),"")</f>
        <v/>
      </c>
      <c r="N35" s="132" t="s">
        <v>288</v>
      </c>
      <c r="O35" s="70" t="str">
        <f t="shared" si="2"/>
        <v/>
      </c>
      <c r="P35" s="55">
        <f t="shared" ca="1" si="3"/>
        <v>11</v>
      </c>
      <c r="Q35">
        <f t="shared" ca="1" si="4"/>
        <v>24</v>
      </c>
      <c r="R35">
        <f t="shared" ca="1" si="5"/>
        <v>20</v>
      </c>
      <c r="S35" t="e">
        <f t="shared" si="6"/>
        <v>#N/A</v>
      </c>
      <c r="T35" t="e">
        <f t="shared" si="7"/>
        <v>#N/A</v>
      </c>
      <c r="U35" t="e">
        <f t="shared" si="8"/>
        <v>#N/A</v>
      </c>
      <c r="V35" t="e">
        <f t="shared" si="9"/>
        <v>#N/A</v>
      </c>
      <c r="W35" t="e">
        <f t="shared" si="10"/>
        <v>#N/A</v>
      </c>
      <c r="X35" t="e">
        <f t="shared" si="11"/>
        <v>#N/A</v>
      </c>
      <c r="Y35" s="9">
        <f t="shared" ca="1" si="14"/>
        <v>8.5</v>
      </c>
      <c r="Z35" s="9">
        <f t="shared" ca="1" si="14"/>
        <v>3.9</v>
      </c>
      <c r="AA35" s="9">
        <f t="shared" ca="1" si="14"/>
        <v>5.3</v>
      </c>
      <c r="AB35" s="9"/>
      <c r="AC35" s="9"/>
      <c r="AD35" s="9"/>
      <c r="AE35" s="9"/>
      <c r="AF35" s="9"/>
      <c r="AG35" s="9"/>
      <c r="AH35" s="55"/>
      <c r="AK35" s="62"/>
      <c r="AL35" t="str">
        <f>IF(Colles!B30="","",Colles!B30)</f>
        <v/>
      </c>
      <c r="AM35">
        <f>IF(Colles!C30="","",Colles!C30)</f>
        <v>11</v>
      </c>
      <c r="AN35" t="str">
        <f>IF(Colles!D30="","",Colles!D30)</f>
        <v/>
      </c>
      <c r="AO35">
        <f>IF(Colles!E30="","",Colles!E30)</f>
        <v>12</v>
      </c>
      <c r="AP35" t="str">
        <f>IF(Colles!F30="","",Colles!F30)</f>
        <v/>
      </c>
      <c r="AQ35">
        <f>IF(Colles!G30="","",Colles!G30)</f>
        <v>13</v>
      </c>
      <c r="AR35" t="str">
        <f>IF(Colles!H30="","",Colles!H30)</f>
        <v/>
      </c>
      <c r="AS35">
        <f>IF(Colles!I30="","",Colles!I30)</f>
        <v>11</v>
      </c>
      <c r="AT35" t="str">
        <f>IF(Colles!J30="","",Colles!J30)</f>
        <v/>
      </c>
      <c r="AU35">
        <f>IF(Colles!K30="","",Colles!K30)</f>
        <v>15</v>
      </c>
      <c r="AV35" t="str">
        <f>IF(Colles!L30="","",Colles!L30)</f>
        <v/>
      </c>
      <c r="AW35">
        <f>IF(Colles!M30="","",Colles!M30)</f>
        <v>14</v>
      </c>
      <c r="AX35" t="str">
        <f>IF(Colles!N30="","",Colles!N30)</f>
        <v/>
      </c>
      <c r="AY35" t="str">
        <f>IF(Colles!O30="","",Colles!O30)</f>
        <v/>
      </c>
      <c r="AZ35" t="str">
        <f>IF(Colles!P30="","",Colles!P30)</f>
        <v/>
      </c>
      <c r="BA35" t="str">
        <f>IF(Colles!Q30="","",Colles!Q30)</f>
        <v/>
      </c>
      <c r="BB35" t="str">
        <f>IF(Colles!R30="","",Colles!R30)</f>
        <v/>
      </c>
      <c r="BC35" t="str">
        <f>IF(Colles!S30="","",Colles!S30)</f>
        <v/>
      </c>
      <c r="BD35" t="str">
        <f>IF(Colles!T30="","",Colles!T30)</f>
        <v/>
      </c>
      <c r="BE35" t="str">
        <f>IF(Colles!U30="","",Colles!U30)</f>
        <v/>
      </c>
      <c r="BF35" t="str">
        <f>IF(Colles!V30="","",Colles!V30)</f>
        <v/>
      </c>
      <c r="BG35" t="str">
        <f>IF(Colles!W30="","",Colles!W30)</f>
        <v/>
      </c>
      <c r="BH35" t="str">
        <f>IF(Colles!X30="","",Colles!X30)</f>
        <v/>
      </c>
      <c r="BI35" t="str">
        <f>IF(Colles!Y30="","",Colles!Y30)</f>
        <v/>
      </c>
      <c r="BJ35" t="str">
        <f>IF(Colles!Z30="","",Colles!Z30)</f>
        <v/>
      </c>
      <c r="BK35" t="str">
        <f>IF(Colles!AA30="","",Colles!AA30)</f>
        <v/>
      </c>
      <c r="BL35" t="str">
        <f>IF(Colles!AB30="","",Colles!AB30)</f>
        <v/>
      </c>
      <c r="BM35" t="str">
        <f>IF(Colles!AC30="","",Colles!AC30)</f>
        <v/>
      </c>
      <c r="BN35" t="str">
        <f>IF(Colles!AD30="","",Colles!AD30)</f>
        <v/>
      </c>
      <c r="BO35" t="str">
        <f>IF(Colles!AE30="","",Colles!AE30)</f>
        <v/>
      </c>
    </row>
    <row r="36" spans="1:67" ht="10.9" customHeight="1" x14ac:dyDescent="0.35">
      <c r="H36">
        <f ca="1">AVERAGE((Tableau2[Colonne4]))</f>
        <v>10.029885057471265</v>
      </c>
      <c r="I36" t="e">
        <f>AVERAGE((Tableau2[Colonne42]))</f>
        <v>#DIV/0!</v>
      </c>
      <c r="J36">
        <f ca="1">AVERAGE((Tableau2[Colonne5]))</f>
        <v>8.5931034482758619</v>
      </c>
      <c r="K36" t="e">
        <f>AVERAGE((Tableau2[Colonne6]))</f>
        <v>#DIV/0!</v>
      </c>
      <c r="L36">
        <f>AVERAGE((Tableau2[Colonne7]))</f>
        <v>12.616091954022988</v>
      </c>
      <c r="M36" t="e">
        <f>AVERAGE((Tableau2[Colonne74]))</f>
        <v>#DIV/0!</v>
      </c>
      <c r="O36" t="e">
        <f>AVERAGE((Tableau2[Colonne72]))</f>
        <v>#DIV/0!</v>
      </c>
      <c r="Y36">
        <f ca="1">AVERAGE((Tableau2[Colonne12]))</f>
        <v>7.875</v>
      </c>
      <c r="Z36">
        <f ca="1">AVERAGE((Tableau2[Colonne13]))</f>
        <v>8.6862068965517238</v>
      </c>
      <c r="AA36">
        <f ca="1">AVERAGE((Tableau2[Colonne14]))</f>
        <v>9.0035714285714299</v>
      </c>
      <c r="AB36" t="e">
        <f>AVERAGE((Tableau2[Colonne143]))</f>
        <v>#DIV/0!</v>
      </c>
      <c r="AC36" t="e">
        <f>AVERAGE((Tableau2[Colonne144]))</f>
        <v>#DIV/0!</v>
      </c>
      <c r="AD36" t="e">
        <f>AVERAGE((Tableau2[Colonne142]))</f>
        <v>#DIV/0!</v>
      </c>
      <c r="AE36" t="e">
        <f>AVERAGE((Tableau2[Colonne1423]))</f>
        <v>#DIV/0!</v>
      </c>
      <c r="AF36" t="e">
        <f>AVERAGE((Tableau2[Colonne1422]))</f>
        <v>#DIV/0!</v>
      </c>
      <c r="AG36" t="e">
        <f>AVERAGE((Tableau2[Colonne15]))</f>
        <v>#DIV/0!</v>
      </c>
      <c r="AH36" t="e">
        <f>AVERAGE((Tableau2[Colonne16]))</f>
        <v>#DIV/0!</v>
      </c>
      <c r="AI36" t="e">
        <f>AVERAGE((Tableau2[Colonne17]))</f>
        <v>#DIV/0!</v>
      </c>
      <c r="AJ36" t="e">
        <f>AVERAGE((Tableau2[Colonne18]))</f>
        <v>#DIV/0!</v>
      </c>
      <c r="AK36" t="e">
        <f>AVERAGE((Tableau2[Colonne19]))</f>
        <v>#DIV/0!</v>
      </c>
    </row>
    <row r="37" spans="1:67" ht="10.9" customHeight="1" thickBot="1" x14ac:dyDescent="0.4"/>
    <row r="38" spans="1:67" ht="10.9" customHeight="1" x14ac:dyDescent="0.35">
      <c r="J38">
        <f>J1</f>
        <v>9</v>
      </c>
      <c r="K38">
        <f>K1</f>
        <v>0</v>
      </c>
      <c r="L38">
        <f>L1</f>
        <v>5</v>
      </c>
      <c r="AK38" s="72" t="s">
        <v>83</v>
      </c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73"/>
    </row>
    <row r="39" spans="1:67" ht="10.9" customHeight="1" x14ac:dyDescent="0.35">
      <c r="AK39" s="55" t="s">
        <v>84</v>
      </c>
      <c r="BO39" s="62"/>
    </row>
    <row r="40" spans="1:67" ht="10.9" customHeight="1" x14ac:dyDescent="0.35">
      <c r="AK40" s="55" t="s">
        <v>85</v>
      </c>
      <c r="BO40" s="62"/>
    </row>
    <row r="41" spans="1:67" ht="10.9" customHeight="1" thickBot="1" x14ac:dyDescent="0.4">
      <c r="AK41" s="74" t="s">
        <v>86</v>
      </c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75"/>
    </row>
  </sheetData>
  <sortState xmlns:xlrd2="http://schemas.microsoft.com/office/spreadsheetml/2017/richdata2" ref="B1:BO38">
    <sortCondition ref="B1:B38"/>
  </sortState>
  <mergeCells count="8">
    <mergeCell ref="AL4:AY4"/>
    <mergeCell ref="AZ4:BO4"/>
    <mergeCell ref="J4:L4"/>
    <mergeCell ref="M4:O4"/>
    <mergeCell ref="P4:R4"/>
    <mergeCell ref="Y4:AA4"/>
    <mergeCell ref="S4:X4"/>
    <mergeCell ref="AB4:AG4"/>
  </mergeCells>
  <phoneticPr fontId="21" type="noConversion"/>
  <conditionalFormatting sqref="Y7:BO35">
    <cfRule type="cellIs" dxfId="517" priority="1" operator="equal">
      <formula>"ABS"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1">
    <pageSetUpPr fitToPage="1"/>
  </sheetPr>
  <dimension ref="A1:D43"/>
  <sheetViews>
    <sheetView workbookViewId="0">
      <selection activeCell="B2" sqref="B2"/>
    </sheetView>
  </sheetViews>
  <sheetFormatPr baseColWidth="10" defaultRowHeight="12.75" x14ac:dyDescent="0.35"/>
  <cols>
    <col min="1" max="1" width="23" customWidth="1"/>
    <col min="2" max="2" width="105.06640625" customWidth="1"/>
  </cols>
  <sheetData>
    <row r="1" spans="1:4" ht="25.5" x14ac:dyDescent="0.35">
      <c r="A1" s="83" t="s">
        <v>125</v>
      </c>
      <c r="B1" s="83" t="s">
        <v>124</v>
      </c>
      <c r="C1" s="83" t="s">
        <v>52</v>
      </c>
      <c r="D1" s="83" t="s">
        <v>239</v>
      </c>
    </row>
    <row r="2" spans="1:4" ht="26.75" customHeight="1" x14ac:dyDescent="0.35">
      <c r="A2" s="82" t="s">
        <v>242</v>
      </c>
      <c r="B2" s="82"/>
      <c r="C2" s="82"/>
      <c r="D2" s="82"/>
    </row>
    <row r="3" spans="1:4" ht="26.75" customHeight="1" x14ac:dyDescent="0.35">
      <c r="A3" s="82" t="s">
        <v>243</v>
      </c>
      <c r="B3" s="82"/>
      <c r="C3" s="82"/>
      <c r="D3" s="82"/>
    </row>
    <row r="4" spans="1:4" ht="26.75" customHeight="1" x14ac:dyDescent="0.35">
      <c r="A4" s="82" t="s">
        <v>244</v>
      </c>
      <c r="B4" s="82"/>
      <c r="C4" s="82"/>
      <c r="D4" s="82"/>
    </row>
    <row r="5" spans="1:4" ht="26.75" customHeight="1" x14ac:dyDescent="0.35">
      <c r="A5" s="82" t="s">
        <v>245</v>
      </c>
      <c r="B5" s="82"/>
      <c r="C5" s="82"/>
      <c r="D5" s="82"/>
    </row>
    <row r="6" spans="1:4" ht="26.75" customHeight="1" x14ac:dyDescent="0.35">
      <c r="A6" s="82" t="s">
        <v>246</v>
      </c>
      <c r="B6" s="82"/>
      <c r="C6" s="82"/>
      <c r="D6" s="82"/>
    </row>
    <row r="7" spans="1:4" ht="26.75" customHeight="1" x14ac:dyDescent="0.35">
      <c r="A7" s="82" t="s">
        <v>247</v>
      </c>
      <c r="B7" s="82"/>
      <c r="C7" s="82"/>
      <c r="D7" s="82"/>
    </row>
    <row r="8" spans="1:4" ht="26.75" customHeight="1" x14ac:dyDescent="0.35">
      <c r="A8" s="82" t="s">
        <v>248</v>
      </c>
      <c r="B8" s="82"/>
      <c r="C8" s="82"/>
      <c r="D8" s="82"/>
    </row>
    <row r="9" spans="1:4" ht="26.75" customHeight="1" x14ac:dyDescent="0.35">
      <c r="A9" s="82" t="s">
        <v>249</v>
      </c>
      <c r="B9" s="82"/>
      <c r="C9" s="82"/>
      <c r="D9" s="82"/>
    </row>
    <row r="10" spans="1:4" ht="26.75" customHeight="1" x14ac:dyDescent="0.35">
      <c r="A10" s="82" t="s">
        <v>250</v>
      </c>
      <c r="B10" s="82"/>
      <c r="C10" s="82"/>
      <c r="D10" s="82"/>
    </row>
    <row r="11" spans="1:4" ht="26.75" customHeight="1" x14ac:dyDescent="0.35">
      <c r="A11" s="82" t="s">
        <v>251</v>
      </c>
      <c r="B11" s="82"/>
      <c r="C11" s="82"/>
      <c r="D11" s="82"/>
    </row>
    <row r="12" spans="1:4" ht="26.75" customHeight="1" x14ac:dyDescent="0.35">
      <c r="A12" s="82" t="s">
        <v>252</v>
      </c>
      <c r="B12" s="82"/>
      <c r="C12" s="82"/>
      <c r="D12" s="82"/>
    </row>
    <row r="13" spans="1:4" ht="26.75" customHeight="1" x14ac:dyDescent="0.35">
      <c r="A13" s="82" t="s">
        <v>253</v>
      </c>
      <c r="B13" s="82"/>
      <c r="C13" s="82"/>
      <c r="D13" s="82"/>
    </row>
    <row r="14" spans="1:4" ht="26.75" customHeight="1" x14ac:dyDescent="0.35">
      <c r="A14" s="82" t="s">
        <v>254</v>
      </c>
      <c r="B14" s="82"/>
      <c r="C14" s="82"/>
      <c r="D14" s="82"/>
    </row>
    <row r="15" spans="1:4" ht="26.75" customHeight="1" x14ac:dyDescent="0.35">
      <c r="A15" s="82" t="s">
        <v>255</v>
      </c>
      <c r="B15" s="82"/>
      <c r="C15" s="82"/>
      <c r="D15" s="82"/>
    </row>
    <row r="16" spans="1:4" ht="26.75" customHeight="1" x14ac:dyDescent="0.35">
      <c r="A16" s="82" t="s">
        <v>256</v>
      </c>
      <c r="B16" s="82"/>
      <c r="C16" s="82"/>
      <c r="D16" s="82"/>
    </row>
    <row r="17" spans="1:4" ht="26.75" customHeight="1" x14ac:dyDescent="0.35">
      <c r="A17" s="82" t="s">
        <v>257</v>
      </c>
      <c r="B17" s="82"/>
      <c r="C17" s="82"/>
      <c r="D17" s="82"/>
    </row>
    <row r="18" spans="1:4" ht="26.75" customHeight="1" x14ac:dyDescent="0.35">
      <c r="A18" s="82" t="s">
        <v>258</v>
      </c>
      <c r="B18" s="82"/>
      <c r="C18" s="82"/>
      <c r="D18" s="82"/>
    </row>
    <row r="19" spans="1:4" ht="26.75" customHeight="1" x14ac:dyDescent="0.35">
      <c r="A19" s="82" t="s">
        <v>259</v>
      </c>
      <c r="B19" s="82"/>
      <c r="C19" s="82"/>
      <c r="D19" s="82"/>
    </row>
    <row r="20" spans="1:4" ht="26.75" customHeight="1" x14ac:dyDescent="0.35">
      <c r="A20" s="82" t="s">
        <v>260</v>
      </c>
      <c r="B20" s="82"/>
      <c r="C20" s="82"/>
      <c r="D20" s="82"/>
    </row>
    <row r="21" spans="1:4" ht="26.75" customHeight="1" x14ac:dyDescent="0.35">
      <c r="A21" s="82" t="s">
        <v>261</v>
      </c>
      <c r="B21" s="82"/>
      <c r="C21" s="82"/>
      <c r="D21" s="82"/>
    </row>
    <row r="22" spans="1:4" ht="26.75" customHeight="1" x14ac:dyDescent="0.35">
      <c r="A22" s="82" t="s">
        <v>262</v>
      </c>
      <c r="B22" s="82"/>
      <c r="C22" s="82"/>
      <c r="D22" s="82"/>
    </row>
    <row r="23" spans="1:4" ht="26.75" customHeight="1" x14ac:dyDescent="0.35">
      <c r="A23" s="82" t="s">
        <v>263</v>
      </c>
      <c r="B23" s="82"/>
      <c r="C23" s="82"/>
      <c r="D23" s="82"/>
    </row>
    <row r="24" spans="1:4" ht="26.75" customHeight="1" x14ac:dyDescent="0.35">
      <c r="A24" s="82" t="s">
        <v>264</v>
      </c>
      <c r="B24" s="82"/>
      <c r="C24" s="82"/>
      <c r="D24" s="82"/>
    </row>
    <row r="25" spans="1:4" ht="26.75" customHeight="1" x14ac:dyDescent="0.35">
      <c r="A25" s="82" t="s">
        <v>265</v>
      </c>
      <c r="B25" s="82"/>
      <c r="C25" s="82"/>
      <c r="D25" s="82"/>
    </row>
    <row r="26" spans="1:4" ht="26.75" customHeight="1" x14ac:dyDescent="0.35">
      <c r="A26" s="82" t="s">
        <v>266</v>
      </c>
      <c r="B26" s="82"/>
      <c r="C26" s="82"/>
      <c r="D26" s="82"/>
    </row>
    <row r="27" spans="1:4" ht="26.75" customHeight="1" x14ac:dyDescent="0.35">
      <c r="A27" s="82" t="s">
        <v>267</v>
      </c>
      <c r="B27" s="82"/>
      <c r="C27" s="82"/>
      <c r="D27" s="82"/>
    </row>
    <row r="28" spans="1:4" ht="26.75" customHeight="1" x14ac:dyDescent="0.35">
      <c r="A28" s="82" t="s">
        <v>268</v>
      </c>
      <c r="B28" s="82"/>
      <c r="C28" s="82"/>
      <c r="D28" s="82"/>
    </row>
    <row r="29" spans="1:4" ht="26.75" customHeight="1" x14ac:dyDescent="0.35">
      <c r="A29" s="82" t="s">
        <v>269</v>
      </c>
      <c r="B29" s="82"/>
      <c r="C29" s="82"/>
      <c r="D29" s="82"/>
    </row>
    <row r="30" spans="1:4" ht="26.75" customHeight="1" x14ac:dyDescent="0.35">
      <c r="A30" s="82" t="s">
        <v>270</v>
      </c>
      <c r="B30" s="82"/>
      <c r="C30" s="82"/>
      <c r="D30" s="82"/>
    </row>
    <row r="31" spans="1:4" ht="26.75" customHeight="1" x14ac:dyDescent="0.35">
      <c r="A31" s="82" t="s">
        <v>271</v>
      </c>
      <c r="B31" s="82"/>
      <c r="C31" s="82"/>
      <c r="D31" s="82"/>
    </row>
    <row r="32" spans="1:4" ht="26.75" customHeight="1" x14ac:dyDescent="0.35">
      <c r="A32" s="82" t="s">
        <v>272</v>
      </c>
      <c r="B32" s="82"/>
      <c r="C32" s="82"/>
      <c r="D32" s="82"/>
    </row>
    <row r="33" spans="1:4" ht="26.75" customHeight="1" x14ac:dyDescent="0.35">
      <c r="A33" s="82" t="s">
        <v>273</v>
      </c>
      <c r="B33" s="82"/>
      <c r="C33" s="82"/>
      <c r="D33" s="82"/>
    </row>
    <row r="34" spans="1:4" ht="26.75" customHeight="1" x14ac:dyDescent="0.35">
      <c r="A34" s="82" t="s">
        <v>274</v>
      </c>
      <c r="B34" s="82"/>
      <c r="C34" s="82"/>
      <c r="D34" s="82"/>
    </row>
    <row r="35" spans="1:4" ht="26.75" customHeight="1" x14ac:dyDescent="0.35">
      <c r="A35" s="82" t="s">
        <v>275</v>
      </c>
      <c r="B35" s="82"/>
      <c r="C35" s="82"/>
      <c r="D35" s="82"/>
    </row>
    <row r="36" spans="1:4" ht="26.75" customHeight="1" x14ac:dyDescent="0.35">
      <c r="A36" s="82" t="s">
        <v>276</v>
      </c>
      <c r="B36" s="82"/>
      <c r="C36" s="82"/>
      <c r="D36" s="82"/>
    </row>
    <row r="37" spans="1:4" ht="26.75" customHeight="1" x14ac:dyDescent="0.35">
      <c r="A37" s="82" t="s">
        <v>277</v>
      </c>
      <c r="B37" s="82"/>
      <c r="C37" s="82"/>
      <c r="D37" s="82"/>
    </row>
    <row r="38" spans="1:4" ht="26.75" customHeight="1" x14ac:dyDescent="0.35">
      <c r="A38" s="82" t="s">
        <v>236</v>
      </c>
      <c r="B38" s="82"/>
      <c r="C38" s="82"/>
      <c r="D38" s="82"/>
    </row>
    <row r="39" spans="1:4" ht="26.75" customHeight="1" x14ac:dyDescent="0.35">
      <c r="A39" s="82" t="s">
        <v>278</v>
      </c>
      <c r="B39" s="82"/>
      <c r="C39" s="82"/>
      <c r="D39" s="82"/>
    </row>
    <row r="40" spans="1:4" ht="26.75" customHeight="1" x14ac:dyDescent="0.35">
      <c r="A40" s="82" t="s">
        <v>279</v>
      </c>
      <c r="B40" s="82"/>
      <c r="C40" s="82"/>
      <c r="D40" s="82"/>
    </row>
    <row r="41" spans="1:4" ht="26.75" customHeight="1" x14ac:dyDescent="0.35">
      <c r="A41" s="82" t="s">
        <v>280</v>
      </c>
      <c r="B41" s="82"/>
      <c r="C41" s="82"/>
      <c r="D41" s="82"/>
    </row>
    <row r="42" spans="1:4" x14ac:dyDescent="0.35">
      <c r="A42" s="82" t="s">
        <v>281</v>
      </c>
      <c r="B42" s="82"/>
      <c r="C42" s="82"/>
      <c r="D42" s="82"/>
    </row>
    <row r="43" spans="1:4" ht="25.25" customHeight="1" x14ac:dyDescent="0.35">
      <c r="A43" s="84" t="s">
        <v>123</v>
      </c>
      <c r="B43" s="85"/>
    </row>
  </sheetData>
  <phoneticPr fontId="15" type="noConversion"/>
  <pageMargins left="0.7" right="0.7" top="0.75" bottom="0.75" header="0.3" footer="0.3"/>
  <pageSetup paperSize="9" scale="6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AJ37"/>
  <sheetViews>
    <sheetView zoomScale="120" zoomScaleNormal="120" workbookViewId="0">
      <pane xSplit="1" ySplit="1" topLeftCell="H2" activePane="bottomRight" state="frozen"/>
      <selection pane="topRight" activeCell="B1" sqref="B1"/>
      <selection pane="bottomLeft" activeCell="A2" sqref="A2"/>
      <selection pane="bottomRight" activeCell="M8" sqref="M8"/>
    </sheetView>
  </sheetViews>
  <sheetFormatPr baseColWidth="10" defaultRowHeight="12.75" x14ac:dyDescent="0.35"/>
  <cols>
    <col min="1" max="1" width="23.33203125" customWidth="1"/>
    <col min="2" max="2" width="3.796875" customWidth="1"/>
    <col min="3" max="22" width="4.19921875" customWidth="1"/>
    <col min="23" max="24" width="4.19921875" style="104" customWidth="1"/>
    <col min="25" max="31" width="4.19921875" customWidth="1"/>
    <col min="35" max="36" width="4.19921875" customWidth="1"/>
  </cols>
  <sheetData>
    <row r="1" spans="1:36" s="9" customFormat="1" ht="13.5" thickBot="1" x14ac:dyDescent="0.45">
      <c r="A1" s="9" t="s">
        <v>103</v>
      </c>
      <c r="B1" s="88" t="s">
        <v>36</v>
      </c>
      <c r="C1" s="89" t="s">
        <v>37</v>
      </c>
      <c r="D1" s="89" t="s">
        <v>38</v>
      </c>
      <c r="E1" s="89" t="s">
        <v>39</v>
      </c>
      <c r="F1" s="89" t="s">
        <v>40</v>
      </c>
      <c r="G1" s="89" t="s">
        <v>41</v>
      </c>
      <c r="H1" s="89" t="s">
        <v>42</v>
      </c>
      <c r="I1" s="89" t="s">
        <v>43</v>
      </c>
      <c r="J1" s="89" t="s">
        <v>44</v>
      </c>
      <c r="K1" s="89" t="s">
        <v>45</v>
      </c>
      <c r="L1" s="89" t="s">
        <v>46</v>
      </c>
      <c r="M1" s="89" t="s">
        <v>47</v>
      </c>
      <c r="N1" s="89" t="s">
        <v>48</v>
      </c>
      <c r="O1" s="90" t="s">
        <v>49</v>
      </c>
      <c r="P1" s="9" t="s">
        <v>88</v>
      </c>
      <c r="Q1" s="9" t="s">
        <v>89</v>
      </c>
      <c r="R1" s="9" t="s">
        <v>90</v>
      </c>
      <c r="S1" s="9" t="s">
        <v>91</v>
      </c>
      <c r="T1" s="9" t="s">
        <v>92</v>
      </c>
      <c r="U1" s="9" t="s">
        <v>93</v>
      </c>
      <c r="V1" s="9" t="s">
        <v>94</v>
      </c>
      <c r="W1" s="191" t="s">
        <v>95</v>
      </c>
      <c r="X1" s="191" t="s">
        <v>96</v>
      </c>
      <c r="Y1" s="9" t="s">
        <v>97</v>
      </c>
      <c r="Z1" s="9" t="s">
        <v>87</v>
      </c>
      <c r="AA1" s="9" t="s">
        <v>98</v>
      </c>
      <c r="AB1" s="9" t="s">
        <v>99</v>
      </c>
      <c r="AC1" s="9" t="s">
        <v>100</v>
      </c>
      <c r="AD1" s="9" t="s">
        <v>286</v>
      </c>
      <c r="AE1" s="9" t="s">
        <v>286</v>
      </c>
      <c r="AI1" s="9" t="s">
        <v>286</v>
      </c>
      <c r="AJ1" s="9" t="s">
        <v>286</v>
      </c>
    </row>
    <row r="2" spans="1:36" x14ac:dyDescent="0.35">
      <c r="A2" s="187" t="s">
        <v>289</v>
      </c>
      <c r="B2" s="95">
        <v>15</v>
      </c>
      <c r="C2" s="208"/>
      <c r="D2" s="95">
        <v>12</v>
      </c>
      <c r="E2" s="208"/>
      <c r="F2" s="95">
        <v>13</v>
      </c>
      <c r="G2" s="208"/>
      <c r="H2" s="95">
        <v>17</v>
      </c>
      <c r="I2" s="208"/>
      <c r="J2" s="95">
        <v>14</v>
      </c>
      <c r="K2" s="208"/>
      <c r="L2" s="95">
        <v>16</v>
      </c>
      <c r="M2" s="208"/>
      <c r="N2" s="95"/>
      <c r="O2" s="91"/>
      <c r="P2" s="95"/>
      <c r="Q2" s="91"/>
      <c r="R2" s="95"/>
      <c r="S2" s="91"/>
      <c r="T2" s="95"/>
      <c r="U2" s="91"/>
      <c r="V2" s="95"/>
      <c r="W2" s="112"/>
      <c r="X2" s="95"/>
      <c r="Y2" s="91"/>
      <c r="Z2" s="95"/>
      <c r="AA2" s="91"/>
      <c r="AB2" s="95"/>
      <c r="AC2" s="91"/>
      <c r="AD2" s="95"/>
      <c r="AE2" s="91"/>
      <c r="AF2">
        <f t="shared" ref="AF2:AF30" si="0">COUNTIF(B2:U2,"&lt;&gt;")-15</f>
        <v>-9</v>
      </c>
      <c r="AG2">
        <f t="shared" ref="AG2:AG30" si="1">COUNTIF(B2:U2,"&gt;0")-15</f>
        <v>-9</v>
      </c>
      <c r="AI2" s="97"/>
      <c r="AJ2" s="91" t="s">
        <v>283</v>
      </c>
    </row>
    <row r="3" spans="1:36" x14ac:dyDescent="0.35">
      <c r="A3" s="188" t="s">
        <v>290</v>
      </c>
      <c r="B3" s="95">
        <v>2</v>
      </c>
      <c r="C3" s="209"/>
      <c r="D3" s="95">
        <v>3</v>
      </c>
      <c r="E3" s="209"/>
      <c r="F3" s="95">
        <v>11</v>
      </c>
      <c r="G3" s="209"/>
      <c r="H3" s="95">
        <v>5</v>
      </c>
      <c r="I3" s="209"/>
      <c r="J3" s="95">
        <v>9</v>
      </c>
      <c r="K3" s="209"/>
      <c r="L3" s="95">
        <v>6</v>
      </c>
      <c r="M3" s="209"/>
      <c r="N3" s="95"/>
      <c r="O3" s="96"/>
      <c r="P3" s="95"/>
      <c r="Q3" s="96"/>
      <c r="R3" s="95"/>
      <c r="S3" s="96"/>
      <c r="T3" s="95"/>
      <c r="U3" s="96"/>
      <c r="V3" s="95"/>
      <c r="W3" s="111"/>
      <c r="X3" s="95"/>
      <c r="Y3" s="96"/>
      <c r="Z3" s="95"/>
      <c r="AA3" s="96"/>
      <c r="AB3" s="95"/>
      <c r="AC3" s="96"/>
      <c r="AD3" s="95"/>
      <c r="AE3" s="96"/>
      <c r="AF3">
        <f t="shared" si="0"/>
        <v>-9</v>
      </c>
      <c r="AG3">
        <f t="shared" si="1"/>
        <v>-9</v>
      </c>
      <c r="AI3" s="97"/>
      <c r="AJ3" s="96">
        <v>9</v>
      </c>
    </row>
    <row r="4" spans="1:36" x14ac:dyDescent="0.35">
      <c r="A4" s="189" t="s">
        <v>291</v>
      </c>
      <c r="B4" s="206"/>
      <c r="C4" s="91">
        <v>11</v>
      </c>
      <c r="D4" s="206"/>
      <c r="E4" s="91">
        <v>12</v>
      </c>
      <c r="F4" s="206"/>
      <c r="G4" s="91">
        <v>10</v>
      </c>
      <c r="H4" s="206"/>
      <c r="I4" s="91">
        <v>14</v>
      </c>
      <c r="J4" s="206"/>
      <c r="K4" s="91">
        <v>13</v>
      </c>
      <c r="L4" s="206"/>
      <c r="M4" s="96">
        <v>14</v>
      </c>
      <c r="N4" s="95"/>
      <c r="O4" s="91"/>
      <c r="P4" s="95"/>
      <c r="Q4" s="91"/>
      <c r="R4" s="95"/>
      <c r="S4" s="91"/>
      <c r="T4" s="95"/>
      <c r="U4" s="91"/>
      <c r="V4" s="95"/>
      <c r="W4" s="112"/>
      <c r="X4" s="95"/>
      <c r="Y4" s="91"/>
      <c r="Z4" s="95"/>
      <c r="AA4" s="91"/>
      <c r="AB4" s="95"/>
      <c r="AC4" s="91"/>
      <c r="AD4" s="95"/>
      <c r="AE4" s="91"/>
      <c r="AF4">
        <f t="shared" si="0"/>
        <v>-9</v>
      </c>
      <c r="AG4">
        <f t="shared" si="1"/>
        <v>-9</v>
      </c>
      <c r="AI4" s="95">
        <v>13</v>
      </c>
      <c r="AJ4" s="99"/>
    </row>
    <row r="5" spans="1:36" x14ac:dyDescent="0.35">
      <c r="A5" s="188" t="s">
        <v>292</v>
      </c>
      <c r="B5" s="95">
        <v>15</v>
      </c>
      <c r="C5" s="208"/>
      <c r="D5" s="95">
        <v>12</v>
      </c>
      <c r="E5" s="208"/>
      <c r="F5" s="95">
        <v>14</v>
      </c>
      <c r="G5" s="208"/>
      <c r="H5" s="95">
        <v>14</v>
      </c>
      <c r="I5" s="208"/>
      <c r="J5" s="95">
        <v>14</v>
      </c>
      <c r="K5" s="208"/>
      <c r="L5" s="95">
        <v>14</v>
      </c>
      <c r="M5" s="208"/>
      <c r="N5" s="95"/>
      <c r="O5" s="91"/>
      <c r="P5" s="95"/>
      <c r="Q5" s="91"/>
      <c r="R5" s="129"/>
      <c r="S5" s="91"/>
      <c r="T5" s="95"/>
      <c r="U5" s="91"/>
      <c r="V5" s="95"/>
      <c r="W5" s="112"/>
      <c r="X5" s="95"/>
      <c r="Y5" s="91"/>
      <c r="Z5" s="129"/>
      <c r="AA5" s="91"/>
      <c r="AB5" s="95"/>
      <c r="AC5" s="91"/>
      <c r="AD5" s="95"/>
      <c r="AE5" s="91"/>
      <c r="AF5">
        <f t="shared" si="0"/>
        <v>-9</v>
      </c>
      <c r="AG5">
        <f t="shared" si="1"/>
        <v>-9</v>
      </c>
      <c r="AI5" s="95">
        <v>10</v>
      </c>
      <c r="AJ5" s="99"/>
    </row>
    <row r="6" spans="1:36" x14ac:dyDescent="0.35">
      <c r="A6" s="189" t="s">
        <v>293</v>
      </c>
      <c r="B6" s="206"/>
      <c r="C6" s="91">
        <v>9</v>
      </c>
      <c r="D6" s="206"/>
      <c r="E6" s="91">
        <v>10</v>
      </c>
      <c r="F6" s="206"/>
      <c r="G6" s="91">
        <v>12</v>
      </c>
      <c r="H6" s="206"/>
      <c r="I6" s="91">
        <v>8</v>
      </c>
      <c r="J6" s="206"/>
      <c r="K6" s="91">
        <v>11</v>
      </c>
      <c r="L6" s="206"/>
      <c r="M6" s="91">
        <v>9</v>
      </c>
      <c r="N6" s="95"/>
      <c r="O6" s="91"/>
      <c r="P6" s="95"/>
      <c r="Q6" s="91"/>
      <c r="R6" s="95"/>
      <c r="S6" s="91"/>
      <c r="T6" s="95"/>
      <c r="U6" s="91"/>
      <c r="V6" s="95"/>
      <c r="W6" s="112"/>
      <c r="X6" s="95"/>
      <c r="Y6" s="91"/>
      <c r="Z6" s="95"/>
      <c r="AA6" s="91"/>
      <c r="AB6" s="95"/>
      <c r="AC6" s="91"/>
      <c r="AD6" s="95"/>
      <c r="AE6" s="91"/>
      <c r="AF6">
        <f t="shared" si="0"/>
        <v>-9</v>
      </c>
      <c r="AG6">
        <f t="shared" si="1"/>
        <v>-9</v>
      </c>
      <c r="AI6" s="95">
        <v>7</v>
      </c>
      <c r="AJ6" s="99"/>
    </row>
    <row r="7" spans="1:36" x14ac:dyDescent="0.35">
      <c r="A7" s="188" t="s">
        <v>294</v>
      </c>
      <c r="B7" s="206"/>
      <c r="C7" s="112">
        <v>12</v>
      </c>
      <c r="D7" s="206"/>
      <c r="E7" s="112">
        <v>15</v>
      </c>
      <c r="F7" s="206"/>
      <c r="G7" s="112">
        <v>15</v>
      </c>
      <c r="H7" s="206"/>
      <c r="I7" s="112">
        <v>15</v>
      </c>
      <c r="J7" s="206"/>
      <c r="K7" s="112">
        <v>15</v>
      </c>
      <c r="L7" s="206"/>
      <c r="M7" s="111" t="s">
        <v>283</v>
      </c>
      <c r="N7" s="95"/>
      <c r="O7" s="91"/>
      <c r="P7" s="95"/>
      <c r="Q7" s="112"/>
      <c r="R7" s="95"/>
      <c r="S7" s="91"/>
      <c r="T7" s="95"/>
      <c r="U7" s="91"/>
      <c r="V7" s="95"/>
      <c r="W7" s="112"/>
      <c r="X7" s="95"/>
      <c r="Y7" s="91"/>
      <c r="Z7" s="95"/>
      <c r="AA7" s="91"/>
      <c r="AB7" s="95"/>
      <c r="AC7" s="91"/>
      <c r="AD7" s="95"/>
      <c r="AE7" s="91"/>
      <c r="AF7">
        <f t="shared" si="0"/>
        <v>-9</v>
      </c>
      <c r="AG7">
        <f t="shared" si="1"/>
        <v>-10</v>
      </c>
      <c r="AI7" s="97"/>
      <c r="AJ7" s="91">
        <v>10</v>
      </c>
    </row>
    <row r="8" spans="1:36" x14ac:dyDescent="0.35">
      <c r="A8" s="189" t="s">
        <v>295</v>
      </c>
      <c r="B8" s="206"/>
      <c r="C8" s="91">
        <v>18</v>
      </c>
      <c r="D8" s="206"/>
      <c r="E8" s="91">
        <v>18</v>
      </c>
      <c r="F8" s="206"/>
      <c r="G8" s="231">
        <v>17</v>
      </c>
      <c r="H8" s="206"/>
      <c r="I8" s="91">
        <v>17</v>
      </c>
      <c r="J8" s="206"/>
      <c r="K8" s="91">
        <v>15</v>
      </c>
      <c r="L8" s="206"/>
      <c r="M8" s="91">
        <v>17</v>
      </c>
      <c r="N8" s="95"/>
      <c r="O8" s="91"/>
      <c r="P8" s="95"/>
      <c r="Q8" s="91"/>
      <c r="R8" s="95"/>
      <c r="S8" s="91"/>
      <c r="T8" s="95"/>
      <c r="U8" s="91"/>
      <c r="V8" s="95"/>
      <c r="W8" s="112"/>
      <c r="X8" s="95"/>
      <c r="Y8" s="91"/>
      <c r="Z8" s="95"/>
      <c r="AA8" s="91"/>
      <c r="AB8" s="95"/>
      <c r="AC8" s="91"/>
      <c r="AD8" s="95"/>
      <c r="AE8" s="91"/>
      <c r="AF8">
        <f t="shared" si="0"/>
        <v>-9</v>
      </c>
      <c r="AG8">
        <f t="shared" si="1"/>
        <v>-9</v>
      </c>
      <c r="AI8" s="95"/>
      <c r="AJ8" s="99"/>
    </row>
    <row r="9" spans="1:36" x14ac:dyDescent="0.35">
      <c r="A9" s="188" t="s">
        <v>296</v>
      </c>
      <c r="B9" s="95">
        <v>10</v>
      </c>
      <c r="C9" s="208"/>
      <c r="D9" s="129">
        <v>15</v>
      </c>
      <c r="E9" s="208"/>
      <c r="F9" s="95">
        <v>16</v>
      </c>
      <c r="G9" s="208"/>
      <c r="H9" s="95">
        <v>12</v>
      </c>
      <c r="I9" s="208"/>
      <c r="J9" s="95">
        <v>14</v>
      </c>
      <c r="K9" s="208"/>
      <c r="L9" s="95">
        <v>13</v>
      </c>
      <c r="M9" s="208"/>
      <c r="N9" s="95"/>
      <c r="O9" s="91"/>
      <c r="P9" s="95"/>
      <c r="Q9" s="91"/>
      <c r="R9" s="95"/>
      <c r="S9" s="91"/>
      <c r="T9" s="95"/>
      <c r="U9" s="91"/>
      <c r="V9" s="95"/>
      <c r="W9" s="112"/>
      <c r="X9" s="95"/>
      <c r="Y9" s="91"/>
      <c r="Z9" s="95"/>
      <c r="AA9" s="91"/>
      <c r="AB9" s="95"/>
      <c r="AC9" s="91"/>
      <c r="AD9" s="95"/>
      <c r="AE9" s="91"/>
      <c r="AF9">
        <f t="shared" si="0"/>
        <v>-9</v>
      </c>
      <c r="AG9">
        <f t="shared" si="1"/>
        <v>-9</v>
      </c>
      <c r="AI9" s="97"/>
      <c r="AJ9" s="91">
        <v>15</v>
      </c>
    </row>
    <row r="10" spans="1:36" x14ac:dyDescent="0.35">
      <c r="A10" s="189" t="s">
        <v>297</v>
      </c>
      <c r="B10" s="206"/>
      <c r="C10" s="91">
        <v>15</v>
      </c>
      <c r="D10" s="206"/>
      <c r="E10" s="91">
        <v>17</v>
      </c>
      <c r="F10" s="206"/>
      <c r="G10" s="91">
        <v>14</v>
      </c>
      <c r="H10" s="206"/>
      <c r="I10" s="91">
        <v>17</v>
      </c>
      <c r="J10" s="206"/>
      <c r="K10" s="91">
        <v>17</v>
      </c>
      <c r="L10" s="206"/>
      <c r="M10" s="91">
        <v>17</v>
      </c>
      <c r="N10" s="95"/>
      <c r="O10" s="91"/>
      <c r="P10" s="95"/>
      <c r="Q10" s="91"/>
      <c r="R10" s="95"/>
      <c r="S10" s="91"/>
      <c r="T10" s="95"/>
      <c r="U10" s="91"/>
      <c r="V10" s="95"/>
      <c r="W10" s="112"/>
      <c r="X10" s="95"/>
      <c r="Y10" s="91"/>
      <c r="Z10" s="95"/>
      <c r="AA10" s="91"/>
      <c r="AB10" s="95"/>
      <c r="AC10" s="91"/>
      <c r="AD10" s="95"/>
      <c r="AE10" s="91"/>
      <c r="AF10">
        <f t="shared" si="0"/>
        <v>-9</v>
      </c>
      <c r="AG10">
        <f t="shared" si="1"/>
        <v>-9</v>
      </c>
      <c r="AI10" s="95">
        <v>14</v>
      </c>
      <c r="AJ10" s="99"/>
    </row>
    <row r="11" spans="1:36" x14ac:dyDescent="0.35">
      <c r="A11" s="188" t="s">
        <v>298</v>
      </c>
      <c r="B11" s="206"/>
      <c r="C11" s="91">
        <v>13</v>
      </c>
      <c r="D11" s="206"/>
      <c r="E11" s="91">
        <v>17</v>
      </c>
      <c r="F11" s="206"/>
      <c r="G11" s="91">
        <v>13</v>
      </c>
      <c r="H11" s="206"/>
      <c r="I11" s="91">
        <v>18</v>
      </c>
      <c r="J11" s="206"/>
      <c r="K11" s="91">
        <v>16</v>
      </c>
      <c r="L11" s="206"/>
      <c r="M11" s="91">
        <v>17</v>
      </c>
      <c r="N11" s="95"/>
      <c r="O11" s="91"/>
      <c r="P11" s="95"/>
      <c r="Q11" s="91"/>
      <c r="R11" s="95"/>
      <c r="S11" s="91"/>
      <c r="T11" s="95"/>
      <c r="U11" s="91"/>
      <c r="V11" s="95"/>
      <c r="W11" s="112"/>
      <c r="X11" s="95"/>
      <c r="Y11" s="91"/>
      <c r="Z11" s="95"/>
      <c r="AA11" s="91"/>
      <c r="AB11" s="95"/>
      <c r="AC11" s="91"/>
      <c r="AD11" s="95"/>
      <c r="AE11" s="91"/>
      <c r="AF11">
        <f t="shared" si="0"/>
        <v>-9</v>
      </c>
      <c r="AG11">
        <f t="shared" si="1"/>
        <v>-9</v>
      </c>
      <c r="AI11" s="95">
        <v>5</v>
      </c>
      <c r="AJ11" s="99"/>
    </row>
    <row r="12" spans="1:36" x14ac:dyDescent="0.35">
      <c r="A12" s="189" t="s">
        <v>299</v>
      </c>
      <c r="B12" s="205"/>
      <c r="C12" s="91">
        <v>12</v>
      </c>
      <c r="D12" s="205"/>
      <c r="E12" s="91">
        <v>11</v>
      </c>
      <c r="F12" s="205"/>
      <c r="G12" s="91">
        <v>12</v>
      </c>
      <c r="H12" s="205"/>
      <c r="I12" s="91">
        <v>10</v>
      </c>
      <c r="J12" s="205"/>
      <c r="K12" s="91">
        <v>13</v>
      </c>
      <c r="L12" s="205"/>
      <c r="M12" s="91">
        <v>11</v>
      </c>
      <c r="N12" s="95"/>
      <c r="O12" s="91"/>
      <c r="P12" s="95"/>
      <c r="Q12" s="91"/>
      <c r="R12" s="95"/>
      <c r="S12" s="91"/>
      <c r="T12" s="95"/>
      <c r="U12" s="91"/>
      <c r="V12" s="95"/>
      <c r="W12" s="112"/>
      <c r="X12" s="95"/>
      <c r="Y12" s="91"/>
      <c r="Z12" s="95"/>
      <c r="AA12" s="91"/>
      <c r="AB12" s="95"/>
      <c r="AC12" s="91"/>
      <c r="AD12" s="95"/>
      <c r="AE12" s="91"/>
      <c r="AF12">
        <f t="shared" si="0"/>
        <v>-9</v>
      </c>
      <c r="AG12">
        <f t="shared" si="1"/>
        <v>-9</v>
      </c>
      <c r="AI12" s="97"/>
      <c r="AJ12" s="91"/>
    </row>
    <row r="13" spans="1:36" x14ac:dyDescent="0.35">
      <c r="A13" s="188" t="s">
        <v>300</v>
      </c>
      <c r="B13" s="206"/>
      <c r="C13" s="91">
        <v>10</v>
      </c>
      <c r="D13" s="206"/>
      <c r="E13" s="91">
        <v>10</v>
      </c>
      <c r="F13" s="206"/>
      <c r="G13" s="91">
        <v>9</v>
      </c>
      <c r="H13" s="206"/>
      <c r="I13" s="91">
        <v>10</v>
      </c>
      <c r="J13" s="206"/>
      <c r="K13" s="91">
        <v>12</v>
      </c>
      <c r="L13" s="206"/>
      <c r="M13" s="91">
        <v>9</v>
      </c>
      <c r="N13" s="95"/>
      <c r="O13" s="91"/>
      <c r="P13" s="95"/>
      <c r="Q13" s="91"/>
      <c r="R13" s="95"/>
      <c r="S13" s="91"/>
      <c r="T13" s="95"/>
      <c r="U13" s="91"/>
      <c r="V13" s="95"/>
      <c r="W13" s="112"/>
      <c r="X13" s="95"/>
      <c r="Y13" s="91"/>
      <c r="Z13" s="95"/>
      <c r="AA13" s="91"/>
      <c r="AB13" s="95"/>
      <c r="AC13" s="91"/>
      <c r="AD13" s="95"/>
      <c r="AE13" s="91"/>
      <c r="AF13">
        <f t="shared" si="0"/>
        <v>-9</v>
      </c>
      <c r="AG13">
        <f t="shared" si="1"/>
        <v>-9</v>
      </c>
      <c r="AI13" s="95">
        <v>6</v>
      </c>
      <c r="AJ13" s="99"/>
    </row>
    <row r="14" spans="1:36" x14ac:dyDescent="0.35">
      <c r="A14" s="189" t="s">
        <v>301</v>
      </c>
      <c r="B14" s="95">
        <v>18</v>
      </c>
      <c r="C14" s="208"/>
      <c r="D14" s="95">
        <v>16</v>
      </c>
      <c r="E14" s="208"/>
      <c r="F14" s="95">
        <v>18</v>
      </c>
      <c r="G14" s="208"/>
      <c r="H14" s="129">
        <v>16</v>
      </c>
      <c r="I14" s="208"/>
      <c r="J14" s="95">
        <v>18</v>
      </c>
      <c r="K14" s="208"/>
      <c r="L14" s="95">
        <v>14</v>
      </c>
      <c r="M14" s="208"/>
      <c r="N14" s="95"/>
      <c r="O14" s="91"/>
      <c r="P14" s="95"/>
      <c r="Q14" s="91"/>
      <c r="R14" s="95"/>
      <c r="S14" s="91"/>
      <c r="T14" s="95"/>
      <c r="U14" s="91"/>
      <c r="V14" s="95"/>
      <c r="W14" s="112"/>
      <c r="X14" s="95"/>
      <c r="Y14" s="91"/>
      <c r="Z14" s="95"/>
      <c r="AA14" s="91"/>
      <c r="AB14" s="95"/>
      <c r="AC14" s="91"/>
      <c r="AD14" s="95"/>
      <c r="AE14" s="91"/>
      <c r="AF14">
        <f t="shared" si="0"/>
        <v>-9</v>
      </c>
      <c r="AG14">
        <f t="shared" si="1"/>
        <v>-9</v>
      </c>
      <c r="AI14" s="95">
        <v>13</v>
      </c>
      <c r="AJ14" s="99"/>
    </row>
    <row r="15" spans="1:36" x14ac:dyDescent="0.35">
      <c r="A15" s="188" t="s">
        <v>302</v>
      </c>
      <c r="B15" s="129" t="s">
        <v>283</v>
      </c>
      <c r="C15" s="208"/>
      <c r="D15" s="95">
        <v>11</v>
      </c>
      <c r="E15" s="208"/>
      <c r="F15" s="95">
        <v>14</v>
      </c>
      <c r="G15" s="208"/>
      <c r="H15" s="95">
        <v>7</v>
      </c>
      <c r="I15" s="208"/>
      <c r="J15" s="95">
        <v>15</v>
      </c>
      <c r="K15" s="208"/>
      <c r="L15" s="95">
        <v>10</v>
      </c>
      <c r="M15" s="208"/>
      <c r="N15" s="95"/>
      <c r="O15" s="91"/>
      <c r="P15" s="95"/>
      <c r="Q15" s="91"/>
      <c r="R15" s="95"/>
      <c r="S15" s="91"/>
      <c r="T15" s="95"/>
      <c r="U15" s="91"/>
      <c r="V15" s="95"/>
      <c r="W15" s="112"/>
      <c r="X15" s="95"/>
      <c r="Y15" s="91"/>
      <c r="Z15" s="95"/>
      <c r="AA15" s="91"/>
      <c r="AB15" s="95"/>
      <c r="AC15" s="91"/>
      <c r="AD15" s="95"/>
      <c r="AE15" s="91"/>
      <c r="AF15">
        <f t="shared" si="0"/>
        <v>-9</v>
      </c>
      <c r="AG15">
        <f t="shared" si="1"/>
        <v>-10</v>
      </c>
      <c r="AI15" s="95">
        <v>11</v>
      </c>
      <c r="AJ15" s="99"/>
    </row>
    <row r="16" spans="1:36" x14ac:dyDescent="0.35">
      <c r="A16" s="189" t="s">
        <v>303</v>
      </c>
      <c r="B16" s="95">
        <v>12</v>
      </c>
      <c r="C16" s="208"/>
      <c r="D16" s="95">
        <v>15</v>
      </c>
      <c r="E16" s="208"/>
      <c r="F16" s="95">
        <v>11</v>
      </c>
      <c r="G16" s="208"/>
      <c r="H16" s="95">
        <v>12</v>
      </c>
      <c r="I16" s="208"/>
      <c r="J16" s="95">
        <v>11</v>
      </c>
      <c r="K16" s="208"/>
      <c r="L16" s="95">
        <v>13</v>
      </c>
      <c r="M16" s="208"/>
      <c r="N16" s="95"/>
      <c r="O16" s="91"/>
      <c r="P16" s="95"/>
      <c r="Q16" s="91"/>
      <c r="R16" s="129"/>
      <c r="S16" s="91"/>
      <c r="T16" s="95"/>
      <c r="U16" s="91"/>
      <c r="V16" s="95"/>
      <c r="W16" s="112"/>
      <c r="X16" s="95"/>
      <c r="Y16" s="91"/>
      <c r="Z16" s="129"/>
      <c r="AA16" s="91"/>
      <c r="AB16" s="95"/>
      <c r="AC16" s="91"/>
      <c r="AD16" s="95"/>
      <c r="AE16" s="91"/>
      <c r="AF16">
        <f t="shared" si="0"/>
        <v>-9</v>
      </c>
      <c r="AG16">
        <f t="shared" si="1"/>
        <v>-9</v>
      </c>
      <c r="AI16" s="95">
        <v>15</v>
      </c>
      <c r="AJ16" s="99"/>
    </row>
    <row r="17" spans="1:36" x14ac:dyDescent="0.35">
      <c r="A17" s="188" t="s">
        <v>304</v>
      </c>
      <c r="B17" s="207"/>
      <c r="C17" s="91">
        <v>11</v>
      </c>
      <c r="D17" s="207"/>
      <c r="E17" s="91">
        <v>13</v>
      </c>
      <c r="F17" s="207"/>
      <c r="G17" s="91">
        <v>10</v>
      </c>
      <c r="H17" s="207"/>
      <c r="I17" s="91">
        <v>13</v>
      </c>
      <c r="J17" s="207"/>
      <c r="K17" s="91">
        <v>13</v>
      </c>
      <c r="L17" s="207"/>
      <c r="M17" s="91">
        <v>14</v>
      </c>
      <c r="N17" s="129"/>
      <c r="O17" s="91"/>
      <c r="P17" s="129"/>
      <c r="Q17" s="96"/>
      <c r="R17" s="129"/>
      <c r="S17" s="91"/>
      <c r="T17" s="129"/>
      <c r="U17" s="91"/>
      <c r="V17" s="129"/>
      <c r="W17" s="112"/>
      <c r="X17" s="129"/>
      <c r="Y17" s="91"/>
      <c r="Z17" s="129"/>
      <c r="AA17" s="91"/>
      <c r="AB17" s="129"/>
      <c r="AC17" s="91"/>
      <c r="AD17" s="129"/>
      <c r="AE17" s="91"/>
      <c r="AF17">
        <f t="shared" si="0"/>
        <v>-9</v>
      </c>
      <c r="AG17">
        <f t="shared" si="1"/>
        <v>-9</v>
      </c>
      <c r="AI17" s="98"/>
      <c r="AJ17" s="91">
        <v>7</v>
      </c>
    </row>
    <row r="18" spans="1:36" x14ac:dyDescent="0.35">
      <c r="A18" s="189" t="s">
        <v>305</v>
      </c>
      <c r="B18" s="206"/>
      <c r="C18" s="91">
        <v>13</v>
      </c>
      <c r="D18" s="206"/>
      <c r="E18" s="91">
        <v>11</v>
      </c>
      <c r="F18" s="206"/>
      <c r="G18" s="91">
        <v>8</v>
      </c>
      <c r="H18" s="206"/>
      <c r="I18" s="91">
        <v>12</v>
      </c>
      <c r="J18" s="206"/>
      <c r="K18" s="91">
        <v>12</v>
      </c>
      <c r="L18" s="206"/>
      <c r="M18" s="91">
        <v>11</v>
      </c>
      <c r="N18" s="95"/>
      <c r="O18" s="91"/>
      <c r="P18" s="95"/>
      <c r="Q18" s="96"/>
      <c r="R18" s="95"/>
      <c r="S18" s="91"/>
      <c r="T18" s="95"/>
      <c r="U18" s="91"/>
      <c r="V18" s="95"/>
      <c r="W18" s="112"/>
      <c r="X18" s="95"/>
      <c r="Y18" s="91"/>
      <c r="Z18" s="95"/>
      <c r="AA18" s="91"/>
      <c r="AB18" s="95"/>
      <c r="AC18" s="91"/>
      <c r="AD18" s="95"/>
      <c r="AE18" s="91"/>
      <c r="AF18">
        <f t="shared" si="0"/>
        <v>-9</v>
      </c>
      <c r="AG18">
        <f t="shared" si="1"/>
        <v>-9</v>
      </c>
      <c r="AI18" s="97"/>
      <c r="AJ18" s="91">
        <v>10</v>
      </c>
    </row>
    <row r="19" spans="1:36" x14ac:dyDescent="0.35">
      <c r="A19" s="188" t="s">
        <v>306</v>
      </c>
      <c r="B19" s="129">
        <v>9</v>
      </c>
      <c r="C19" s="208"/>
      <c r="D19" s="129">
        <v>16</v>
      </c>
      <c r="E19" s="208"/>
      <c r="F19" s="129">
        <v>13</v>
      </c>
      <c r="G19" s="208"/>
      <c r="H19" s="129">
        <v>9</v>
      </c>
      <c r="I19" s="208"/>
      <c r="J19" s="129">
        <v>14</v>
      </c>
      <c r="K19" s="208"/>
      <c r="L19" s="129">
        <v>13</v>
      </c>
      <c r="M19" s="208"/>
      <c r="N19" s="129"/>
      <c r="O19" s="91"/>
      <c r="P19" s="129"/>
      <c r="Q19" s="96"/>
      <c r="R19" s="129"/>
      <c r="S19" s="91"/>
      <c r="T19" s="129"/>
      <c r="U19" s="91"/>
      <c r="V19" s="129"/>
      <c r="W19" s="112"/>
      <c r="X19" s="129"/>
      <c r="Y19" s="91"/>
      <c r="Z19" s="129"/>
      <c r="AA19" s="91"/>
      <c r="AB19" s="129"/>
      <c r="AC19" s="91"/>
      <c r="AD19" s="129"/>
      <c r="AE19" s="91"/>
      <c r="AF19">
        <f t="shared" si="0"/>
        <v>-9</v>
      </c>
      <c r="AG19">
        <f t="shared" si="1"/>
        <v>-9</v>
      </c>
      <c r="AI19" s="98"/>
      <c r="AJ19" s="91">
        <v>16</v>
      </c>
    </row>
    <row r="20" spans="1:36" x14ac:dyDescent="0.35">
      <c r="A20" s="189" t="s">
        <v>307</v>
      </c>
      <c r="B20" s="207"/>
      <c r="C20" s="91">
        <v>13</v>
      </c>
      <c r="D20" s="207"/>
      <c r="E20" s="91">
        <v>9</v>
      </c>
      <c r="F20" s="207"/>
      <c r="G20" s="91">
        <v>15</v>
      </c>
      <c r="H20" s="207"/>
      <c r="I20" s="91">
        <v>12</v>
      </c>
      <c r="J20" s="207"/>
      <c r="K20" s="91">
        <v>12</v>
      </c>
      <c r="L20" s="207"/>
      <c r="M20" s="91">
        <v>13</v>
      </c>
      <c r="N20" s="129"/>
      <c r="O20" s="91"/>
      <c r="P20" s="129"/>
      <c r="Q20" s="91"/>
      <c r="R20" s="129"/>
      <c r="S20" s="91"/>
      <c r="T20" s="129"/>
      <c r="U20" s="91"/>
      <c r="V20" s="129"/>
      <c r="W20" s="112"/>
      <c r="X20" s="129"/>
      <c r="Y20" s="91"/>
      <c r="Z20" s="129"/>
      <c r="AA20" s="91"/>
      <c r="AB20" s="129"/>
      <c r="AC20" s="91"/>
      <c r="AD20" s="129"/>
      <c r="AE20" s="91"/>
      <c r="AF20">
        <f t="shared" si="0"/>
        <v>-9</v>
      </c>
      <c r="AG20">
        <f t="shared" si="1"/>
        <v>-9</v>
      </c>
      <c r="AI20" s="98"/>
      <c r="AJ20" s="91">
        <v>13</v>
      </c>
    </row>
    <row r="21" spans="1:36" x14ac:dyDescent="0.35">
      <c r="A21" s="188" t="s">
        <v>308</v>
      </c>
      <c r="B21" s="207"/>
      <c r="C21" s="91">
        <v>11</v>
      </c>
      <c r="D21" s="207"/>
      <c r="E21" s="91">
        <v>13</v>
      </c>
      <c r="F21" s="207"/>
      <c r="G21" s="91">
        <v>12</v>
      </c>
      <c r="H21" s="207"/>
      <c r="I21" s="91">
        <v>11</v>
      </c>
      <c r="J21" s="207"/>
      <c r="K21" s="91">
        <v>13</v>
      </c>
      <c r="L21" s="207"/>
      <c r="M21" s="91">
        <v>13</v>
      </c>
      <c r="N21" s="95"/>
      <c r="O21" s="91"/>
      <c r="P21" s="95"/>
      <c r="Q21" s="91"/>
      <c r="R21" s="95"/>
      <c r="S21" s="91"/>
      <c r="T21" s="95"/>
      <c r="U21" s="91"/>
      <c r="V21" s="95"/>
      <c r="W21" s="112"/>
      <c r="X21" s="95"/>
      <c r="Y21" s="91"/>
      <c r="Z21" s="95"/>
      <c r="AA21" s="91"/>
      <c r="AB21" s="95"/>
      <c r="AC21" s="91"/>
      <c r="AD21" s="95"/>
      <c r="AE21" s="91"/>
      <c r="AF21">
        <f t="shared" si="0"/>
        <v>-9</v>
      </c>
      <c r="AG21">
        <f t="shared" si="1"/>
        <v>-9</v>
      </c>
      <c r="AI21" s="97"/>
      <c r="AJ21" s="91">
        <v>10</v>
      </c>
    </row>
    <row r="22" spans="1:36" x14ac:dyDescent="0.35">
      <c r="A22" s="189" t="s">
        <v>309</v>
      </c>
      <c r="B22" s="95">
        <v>12</v>
      </c>
      <c r="C22" s="208"/>
      <c r="D22" s="95">
        <v>12</v>
      </c>
      <c r="E22" s="208"/>
      <c r="F22" s="95">
        <v>12</v>
      </c>
      <c r="G22" s="208"/>
      <c r="H22" s="95">
        <v>14</v>
      </c>
      <c r="I22" s="208"/>
      <c r="J22" s="95">
        <v>12</v>
      </c>
      <c r="K22" s="208"/>
      <c r="L22" s="95">
        <v>12</v>
      </c>
      <c r="M22" s="208"/>
      <c r="N22" s="95"/>
      <c r="O22" s="91"/>
      <c r="P22" s="95"/>
      <c r="Q22" s="91"/>
      <c r="R22" s="95"/>
      <c r="S22" s="91"/>
      <c r="T22" s="95"/>
      <c r="U22" s="91"/>
      <c r="V22" s="95"/>
      <c r="W22" s="112"/>
      <c r="X22" s="95"/>
      <c r="Y22" s="91"/>
      <c r="Z22" s="95"/>
      <c r="AA22" s="91"/>
      <c r="AB22" s="95"/>
      <c r="AC22" s="91"/>
      <c r="AD22" s="95"/>
      <c r="AE22" s="91"/>
      <c r="AF22">
        <f t="shared" si="0"/>
        <v>-9</v>
      </c>
      <c r="AG22">
        <f t="shared" si="1"/>
        <v>-9</v>
      </c>
      <c r="AI22" s="95">
        <v>11</v>
      </c>
      <c r="AJ22" s="99"/>
    </row>
    <row r="23" spans="1:36" x14ac:dyDescent="0.35">
      <c r="A23" s="188" t="s">
        <v>310</v>
      </c>
      <c r="B23" s="206"/>
      <c r="C23" s="91">
        <v>13</v>
      </c>
      <c r="D23" s="206"/>
      <c r="E23" s="91">
        <v>15</v>
      </c>
      <c r="F23" s="206"/>
      <c r="G23" s="91">
        <v>13</v>
      </c>
      <c r="H23" s="206"/>
      <c r="I23" s="91">
        <v>13</v>
      </c>
      <c r="J23" s="206"/>
      <c r="K23" s="91">
        <v>13</v>
      </c>
      <c r="L23" s="206"/>
      <c r="M23" s="91"/>
      <c r="N23" s="95"/>
      <c r="O23" s="91"/>
      <c r="P23" s="95"/>
      <c r="Q23" s="91"/>
      <c r="R23" s="95"/>
      <c r="S23" s="96"/>
      <c r="T23" s="95"/>
      <c r="U23" s="91"/>
      <c r="V23" s="95"/>
      <c r="W23" s="112"/>
      <c r="X23" s="95"/>
      <c r="Y23" s="91"/>
      <c r="Z23" s="95"/>
      <c r="AA23" s="91"/>
      <c r="AB23" s="95"/>
      <c r="AC23" s="91"/>
      <c r="AD23" s="95"/>
      <c r="AE23" s="91"/>
      <c r="AF23">
        <f t="shared" si="0"/>
        <v>-10</v>
      </c>
      <c r="AG23">
        <f t="shared" si="1"/>
        <v>-10</v>
      </c>
      <c r="AI23" s="97"/>
      <c r="AJ23" s="91">
        <v>7</v>
      </c>
    </row>
    <row r="24" spans="1:36" x14ac:dyDescent="0.35">
      <c r="A24" s="189" t="s">
        <v>311</v>
      </c>
      <c r="B24" s="206"/>
      <c r="C24" s="96" t="s">
        <v>285</v>
      </c>
      <c r="D24" s="206"/>
      <c r="E24" s="91">
        <v>12</v>
      </c>
      <c r="F24" s="206"/>
      <c r="G24" s="91">
        <v>12</v>
      </c>
      <c r="H24" s="206"/>
      <c r="I24" s="91">
        <v>10</v>
      </c>
      <c r="J24" s="206"/>
      <c r="K24" s="96" t="s">
        <v>422</v>
      </c>
      <c r="L24" s="206"/>
      <c r="M24" s="91"/>
      <c r="N24" s="95"/>
      <c r="O24" s="91"/>
      <c r="P24" s="95"/>
      <c r="Q24" s="91"/>
      <c r="R24" s="95"/>
      <c r="S24" s="91"/>
      <c r="T24" s="95"/>
      <c r="U24" s="91"/>
      <c r="V24" s="95"/>
      <c r="W24" s="112"/>
      <c r="X24" s="95"/>
      <c r="Y24" s="91"/>
      <c r="Z24" s="95"/>
      <c r="AA24" s="91"/>
      <c r="AB24" s="95"/>
      <c r="AC24" s="91"/>
      <c r="AD24" s="95"/>
      <c r="AE24" s="91"/>
      <c r="AF24">
        <f t="shared" si="0"/>
        <v>-10</v>
      </c>
      <c r="AG24">
        <f t="shared" si="1"/>
        <v>-12</v>
      </c>
      <c r="AI24" s="95">
        <v>16</v>
      </c>
      <c r="AJ24" s="99"/>
    </row>
    <row r="25" spans="1:36" x14ac:dyDescent="0.35">
      <c r="A25" s="188" t="s">
        <v>312</v>
      </c>
      <c r="B25" s="95">
        <v>11</v>
      </c>
      <c r="C25" s="210"/>
      <c r="D25" s="95">
        <v>9</v>
      </c>
      <c r="E25" s="210"/>
      <c r="F25" s="95">
        <v>9</v>
      </c>
      <c r="G25" s="210"/>
      <c r="H25" s="95">
        <v>14</v>
      </c>
      <c r="I25" s="210"/>
      <c r="J25" s="95">
        <v>12</v>
      </c>
      <c r="K25" s="210"/>
      <c r="L25" s="95">
        <v>13</v>
      </c>
      <c r="M25" s="210"/>
      <c r="N25" s="95"/>
      <c r="O25" s="91"/>
      <c r="P25" s="95"/>
      <c r="Q25" s="112"/>
      <c r="R25" s="95"/>
      <c r="S25" s="91"/>
      <c r="T25" s="95"/>
      <c r="U25" s="91"/>
      <c r="V25" s="95"/>
      <c r="W25" s="112"/>
      <c r="X25" s="95"/>
      <c r="Y25" s="91"/>
      <c r="Z25" s="95"/>
      <c r="AA25" s="91"/>
      <c r="AB25" s="95"/>
      <c r="AC25" s="91"/>
      <c r="AD25" s="95"/>
      <c r="AE25" s="91"/>
      <c r="AF25">
        <f t="shared" si="0"/>
        <v>-9</v>
      </c>
      <c r="AG25">
        <f t="shared" si="1"/>
        <v>-9</v>
      </c>
      <c r="AI25" s="97"/>
      <c r="AJ25" s="91">
        <v>10</v>
      </c>
    </row>
    <row r="26" spans="1:36" x14ac:dyDescent="0.35">
      <c r="A26" s="189" t="s">
        <v>313</v>
      </c>
      <c r="B26" s="95">
        <v>13</v>
      </c>
      <c r="C26" s="210"/>
      <c r="D26" s="95">
        <v>13</v>
      </c>
      <c r="E26" s="210"/>
      <c r="F26" s="95">
        <v>12</v>
      </c>
      <c r="G26" s="210"/>
      <c r="H26" s="95">
        <v>10</v>
      </c>
      <c r="I26" s="210"/>
      <c r="J26" s="95">
        <v>13</v>
      </c>
      <c r="K26" s="210"/>
      <c r="L26" s="95">
        <v>10</v>
      </c>
      <c r="M26" s="210"/>
      <c r="N26" s="95"/>
      <c r="O26" s="91"/>
      <c r="P26" s="95"/>
      <c r="Q26" s="112"/>
      <c r="R26" s="95"/>
      <c r="S26" s="91"/>
      <c r="T26" s="95"/>
      <c r="U26" s="91"/>
      <c r="V26" s="95"/>
      <c r="W26" s="112"/>
      <c r="X26" s="95"/>
      <c r="Y26" s="91"/>
      <c r="Z26" s="95"/>
      <c r="AA26" s="91"/>
      <c r="AB26" s="95"/>
      <c r="AC26" s="91"/>
      <c r="AD26" s="95"/>
      <c r="AE26" s="91"/>
      <c r="AF26">
        <f t="shared" si="0"/>
        <v>-9</v>
      </c>
      <c r="AG26">
        <f t="shared" si="1"/>
        <v>-9</v>
      </c>
      <c r="AI26" s="97"/>
      <c r="AJ26" s="91" t="s">
        <v>283</v>
      </c>
    </row>
    <row r="27" spans="1:36" x14ac:dyDescent="0.35">
      <c r="A27" s="188" t="s">
        <v>314</v>
      </c>
      <c r="B27" s="95">
        <v>8</v>
      </c>
      <c r="C27" s="208"/>
      <c r="D27" s="95">
        <v>7</v>
      </c>
      <c r="E27" s="208"/>
      <c r="F27" s="95">
        <v>9</v>
      </c>
      <c r="G27" s="208"/>
      <c r="H27" s="95">
        <v>12</v>
      </c>
      <c r="I27" s="208"/>
      <c r="J27" s="95">
        <v>11</v>
      </c>
      <c r="K27" s="208"/>
      <c r="L27" s="95">
        <v>13</v>
      </c>
      <c r="M27" s="208"/>
      <c r="N27" s="95"/>
      <c r="O27" s="91"/>
      <c r="P27" s="95"/>
      <c r="Q27" s="91"/>
      <c r="R27" s="95"/>
      <c r="S27" s="91"/>
      <c r="T27" s="95"/>
      <c r="U27" s="91"/>
      <c r="V27" s="95"/>
      <c r="W27" s="112"/>
      <c r="X27" s="95"/>
      <c r="Y27" s="91"/>
      <c r="Z27" s="95"/>
      <c r="AA27" s="91"/>
      <c r="AB27" s="95"/>
      <c r="AC27" s="91"/>
      <c r="AD27" s="95"/>
      <c r="AE27" s="91"/>
      <c r="AF27">
        <f t="shared" si="0"/>
        <v>-9</v>
      </c>
      <c r="AG27">
        <f t="shared" si="1"/>
        <v>-9</v>
      </c>
      <c r="AI27" s="95">
        <v>6</v>
      </c>
      <c r="AJ27" s="99"/>
    </row>
    <row r="28" spans="1:36" x14ac:dyDescent="0.35">
      <c r="A28" s="189" t="s">
        <v>315</v>
      </c>
      <c r="B28" s="95">
        <v>16</v>
      </c>
      <c r="C28" s="208"/>
      <c r="D28" s="95">
        <v>14</v>
      </c>
      <c r="E28" s="208"/>
      <c r="F28" s="95">
        <v>17</v>
      </c>
      <c r="G28" s="208"/>
      <c r="H28" s="95">
        <v>15</v>
      </c>
      <c r="I28" s="208"/>
      <c r="J28" s="95">
        <v>18</v>
      </c>
      <c r="K28" s="208"/>
      <c r="L28" s="95">
        <v>14</v>
      </c>
      <c r="M28" s="208"/>
      <c r="N28" s="95"/>
      <c r="O28" s="91"/>
      <c r="P28" s="95"/>
      <c r="Q28" s="91"/>
      <c r="R28" s="95"/>
      <c r="S28" s="91"/>
      <c r="T28" s="95"/>
      <c r="U28" s="91"/>
      <c r="V28" s="95"/>
      <c r="W28" s="112"/>
      <c r="X28" s="95"/>
      <c r="Y28" s="91"/>
      <c r="Z28" s="95"/>
      <c r="AA28" s="91"/>
      <c r="AB28" s="95"/>
      <c r="AC28" s="91"/>
      <c r="AD28" s="95"/>
      <c r="AE28" s="91"/>
      <c r="AF28">
        <f t="shared" si="0"/>
        <v>-9</v>
      </c>
      <c r="AG28">
        <f t="shared" si="1"/>
        <v>-9</v>
      </c>
      <c r="AI28" s="95">
        <v>12</v>
      </c>
      <c r="AJ28" s="99"/>
    </row>
    <row r="29" spans="1:36" x14ac:dyDescent="0.35">
      <c r="A29" s="188" t="s">
        <v>316</v>
      </c>
      <c r="B29" s="95">
        <v>13</v>
      </c>
      <c r="C29" s="210"/>
      <c r="D29" s="95">
        <v>12</v>
      </c>
      <c r="E29" s="210"/>
      <c r="F29" s="95">
        <v>9</v>
      </c>
      <c r="G29" s="210"/>
      <c r="H29" s="95">
        <v>11</v>
      </c>
      <c r="I29" s="210"/>
      <c r="J29" s="95">
        <v>14</v>
      </c>
      <c r="K29" s="210"/>
      <c r="L29" s="95">
        <v>13</v>
      </c>
      <c r="M29" s="210"/>
      <c r="N29" s="95"/>
      <c r="O29" s="91"/>
      <c r="P29" s="95"/>
      <c r="Q29" s="112"/>
      <c r="R29" s="95"/>
      <c r="S29" s="91"/>
      <c r="T29" s="95"/>
      <c r="U29" s="91"/>
      <c r="V29" s="95"/>
      <c r="W29" s="112"/>
      <c r="X29" s="95"/>
      <c r="Y29" s="91"/>
      <c r="Z29" s="95"/>
      <c r="AA29" s="91"/>
      <c r="AB29" s="95"/>
      <c r="AC29" s="91"/>
      <c r="AD29" s="95"/>
      <c r="AE29" s="91"/>
      <c r="AF29">
        <f t="shared" si="0"/>
        <v>-9</v>
      </c>
      <c r="AG29">
        <f t="shared" si="1"/>
        <v>-9</v>
      </c>
      <c r="AI29" s="97"/>
      <c r="AJ29" s="91">
        <v>7</v>
      </c>
    </row>
    <row r="30" spans="1:36" ht="13.15" thickBot="1" x14ac:dyDescent="0.4">
      <c r="A30" s="190" t="s">
        <v>317</v>
      </c>
      <c r="B30" s="206"/>
      <c r="C30" s="91">
        <v>11</v>
      </c>
      <c r="D30" s="206"/>
      <c r="E30" s="91">
        <v>12</v>
      </c>
      <c r="F30" s="206"/>
      <c r="G30" s="91">
        <v>13</v>
      </c>
      <c r="H30" s="206"/>
      <c r="I30" s="91">
        <v>11</v>
      </c>
      <c r="J30" s="206"/>
      <c r="K30" s="91">
        <v>15</v>
      </c>
      <c r="L30" s="206"/>
      <c r="M30" s="91">
        <v>14</v>
      </c>
      <c r="N30" s="95"/>
      <c r="O30" s="91"/>
      <c r="P30" s="95"/>
      <c r="Q30" s="91"/>
      <c r="R30" s="95"/>
      <c r="S30" s="91"/>
      <c r="T30" s="95"/>
      <c r="U30" s="91"/>
      <c r="V30" s="95"/>
      <c r="W30" s="112"/>
      <c r="X30" s="95"/>
      <c r="Y30" s="91"/>
      <c r="Z30" s="95"/>
      <c r="AA30" s="91"/>
      <c r="AB30" s="95"/>
      <c r="AC30" s="91"/>
      <c r="AD30" s="95"/>
      <c r="AE30" s="91"/>
      <c r="AF30">
        <f t="shared" si="0"/>
        <v>-9</v>
      </c>
      <c r="AG30">
        <f t="shared" si="1"/>
        <v>-9</v>
      </c>
      <c r="AI30" s="97"/>
      <c r="AJ30" s="91">
        <v>15</v>
      </c>
    </row>
    <row r="31" spans="1:36" s="9" customFormat="1" ht="13.5" thickBot="1" x14ac:dyDescent="0.45">
      <c r="B31" s="192" t="str">
        <f t="shared" ref="B31:AE31" si="2">B1</f>
        <v>S1</v>
      </c>
      <c r="C31" s="193" t="str">
        <f t="shared" si="2"/>
        <v>S2</v>
      </c>
      <c r="D31" s="193" t="str">
        <f t="shared" si="2"/>
        <v>S3</v>
      </c>
      <c r="E31" s="193" t="str">
        <f t="shared" si="2"/>
        <v>S4</v>
      </c>
      <c r="F31" s="193" t="str">
        <f t="shared" si="2"/>
        <v>S5</v>
      </c>
      <c r="G31" s="193" t="str">
        <f t="shared" si="2"/>
        <v>S6</v>
      </c>
      <c r="H31" s="193" t="str">
        <f t="shared" si="2"/>
        <v>S7</v>
      </c>
      <c r="I31" s="193" t="str">
        <f t="shared" si="2"/>
        <v>S8</v>
      </c>
      <c r="J31" s="193" t="str">
        <f t="shared" si="2"/>
        <v>S9</v>
      </c>
      <c r="K31" s="193" t="str">
        <f t="shared" si="2"/>
        <v>S10</v>
      </c>
      <c r="L31" s="193" t="str">
        <f t="shared" si="2"/>
        <v>S11</v>
      </c>
      <c r="M31" s="193" t="str">
        <f t="shared" si="2"/>
        <v>S12</v>
      </c>
      <c r="N31" s="193" t="str">
        <f t="shared" si="2"/>
        <v>S13</v>
      </c>
      <c r="O31" s="194" t="str">
        <f t="shared" si="2"/>
        <v>S14</v>
      </c>
      <c r="P31" s="193" t="str">
        <f t="shared" si="2"/>
        <v>S15</v>
      </c>
      <c r="Q31" s="193" t="str">
        <f t="shared" si="2"/>
        <v>S16</v>
      </c>
      <c r="R31" s="193" t="str">
        <f t="shared" si="2"/>
        <v>S17</v>
      </c>
      <c r="S31" s="193" t="str">
        <f t="shared" si="2"/>
        <v>S18</v>
      </c>
      <c r="T31" s="193" t="str">
        <f t="shared" si="2"/>
        <v>S19</v>
      </c>
      <c r="U31" s="193" t="str">
        <f t="shared" si="2"/>
        <v>S20</v>
      </c>
      <c r="V31" s="193" t="str">
        <f t="shared" si="2"/>
        <v>S21</v>
      </c>
      <c r="W31" s="195" t="str">
        <f t="shared" si="2"/>
        <v>S22</v>
      </c>
      <c r="X31" s="195" t="str">
        <f t="shared" si="2"/>
        <v>S23</v>
      </c>
      <c r="Y31" s="193" t="str">
        <f t="shared" si="2"/>
        <v>S24</v>
      </c>
      <c r="Z31" s="193" t="str">
        <f t="shared" si="2"/>
        <v>S25</v>
      </c>
      <c r="AA31" s="193" t="str">
        <f t="shared" si="2"/>
        <v>S26</v>
      </c>
      <c r="AB31" s="193" t="str">
        <f t="shared" si="2"/>
        <v>S27</v>
      </c>
      <c r="AC31" s="193" t="str">
        <f t="shared" si="2"/>
        <v>S28</v>
      </c>
      <c r="AD31" s="193" t="str">
        <f t="shared" si="2"/>
        <v>Khal</v>
      </c>
      <c r="AE31" s="193" t="str">
        <f t="shared" si="2"/>
        <v>Khal</v>
      </c>
      <c r="AI31" s="9" t="str">
        <f>AI1</f>
        <v>Khal</v>
      </c>
      <c r="AJ31" s="9" t="str">
        <f>AJ1</f>
        <v>Khal</v>
      </c>
    </row>
    <row r="32" spans="1:36" s="77" customFormat="1" ht="13.15" thickTop="1" x14ac:dyDescent="0.35">
      <c r="A32" s="76" t="s">
        <v>83</v>
      </c>
      <c r="B32" s="211" t="s">
        <v>282</v>
      </c>
      <c r="C32" s="197" t="s">
        <v>282</v>
      </c>
      <c r="D32" s="197" t="s">
        <v>282</v>
      </c>
      <c r="E32" s="197" t="s">
        <v>282</v>
      </c>
      <c r="F32" s="197" t="s">
        <v>282</v>
      </c>
      <c r="G32" s="197" t="s">
        <v>282</v>
      </c>
      <c r="H32" s="197" t="s">
        <v>282</v>
      </c>
      <c r="I32" s="197" t="s">
        <v>282</v>
      </c>
      <c r="J32" s="197" t="s">
        <v>282</v>
      </c>
      <c r="K32" s="197" t="s">
        <v>282</v>
      </c>
      <c r="L32" s="197" t="s">
        <v>282</v>
      </c>
      <c r="M32" s="197" t="s">
        <v>423</v>
      </c>
      <c r="N32" s="196"/>
      <c r="O32" s="198"/>
      <c r="P32" s="197"/>
      <c r="Q32" s="197"/>
      <c r="R32" s="197"/>
      <c r="S32" s="197"/>
      <c r="T32" s="197"/>
      <c r="U32" s="197"/>
      <c r="V32" s="197"/>
      <c r="W32" s="197"/>
      <c r="X32" s="197"/>
      <c r="Y32" s="197"/>
      <c r="Z32" s="197"/>
      <c r="AA32" s="197"/>
      <c r="AB32" s="197"/>
      <c r="AC32" s="197"/>
      <c r="AD32" s="197"/>
      <c r="AE32" s="197"/>
      <c r="AI32" s="80" t="s">
        <v>282</v>
      </c>
      <c r="AJ32" s="80" t="s">
        <v>282</v>
      </c>
    </row>
    <row r="33" spans="1:36" x14ac:dyDescent="0.35">
      <c r="A33" s="204" t="s">
        <v>386</v>
      </c>
      <c r="B33" s="129" t="s">
        <v>282</v>
      </c>
      <c r="C33" s="96" t="s">
        <v>282</v>
      </c>
      <c r="D33" s="111" t="s">
        <v>282</v>
      </c>
      <c r="E33" s="111" t="s">
        <v>282</v>
      </c>
      <c r="F33" s="111" t="s">
        <v>282</v>
      </c>
      <c r="G33" s="111" t="s">
        <v>282</v>
      </c>
      <c r="H33" s="111" t="s">
        <v>282</v>
      </c>
      <c r="I33" s="111" t="s">
        <v>282</v>
      </c>
      <c r="J33" s="111" t="s">
        <v>282</v>
      </c>
      <c r="K33" s="111" t="s">
        <v>282</v>
      </c>
      <c r="L33" s="111" t="s">
        <v>282</v>
      </c>
      <c r="M33" s="111"/>
      <c r="N33" s="91"/>
      <c r="O33" s="199"/>
      <c r="P33" s="111"/>
      <c r="Q33" s="111"/>
      <c r="R33" s="111"/>
      <c r="S33" s="111"/>
      <c r="T33" s="96"/>
      <c r="U33" s="111"/>
      <c r="V33" s="111"/>
      <c r="W33" s="111"/>
      <c r="X33" s="111"/>
      <c r="Y33" s="96"/>
      <c r="Z33" s="96"/>
      <c r="AA33" s="96"/>
      <c r="AB33" s="96"/>
      <c r="AC33" s="96"/>
      <c r="AD33" s="96"/>
      <c r="AE33" s="96"/>
      <c r="AI33" s="14" t="s">
        <v>282</v>
      </c>
      <c r="AJ33" s="14" t="s">
        <v>282</v>
      </c>
    </row>
    <row r="34" spans="1:36" x14ac:dyDescent="0.35">
      <c r="A34" s="204" t="s">
        <v>84</v>
      </c>
      <c r="B34" s="129" t="s">
        <v>282</v>
      </c>
      <c r="C34" s="96" t="s">
        <v>282</v>
      </c>
      <c r="D34" s="111" t="s">
        <v>282</v>
      </c>
      <c r="E34" s="111" t="s">
        <v>282</v>
      </c>
      <c r="F34" s="111" t="s">
        <v>282</v>
      </c>
      <c r="G34" s="111" t="s">
        <v>282</v>
      </c>
      <c r="H34" s="111" t="s">
        <v>282</v>
      </c>
      <c r="I34" s="111" t="s">
        <v>282</v>
      </c>
      <c r="J34" s="111" t="s">
        <v>282</v>
      </c>
      <c r="K34" s="111" t="s">
        <v>282</v>
      </c>
      <c r="L34" s="111" t="s">
        <v>282</v>
      </c>
      <c r="M34" s="111" t="s">
        <v>282</v>
      </c>
      <c r="N34" s="96"/>
      <c r="O34" s="200"/>
      <c r="P34" s="91"/>
      <c r="Q34" s="91"/>
      <c r="R34" s="91"/>
      <c r="S34" s="91"/>
      <c r="T34" s="91"/>
      <c r="U34" s="91"/>
      <c r="V34" s="91"/>
      <c r="W34" s="112"/>
      <c r="X34" s="112"/>
      <c r="Y34" s="91"/>
      <c r="Z34" s="91"/>
      <c r="AA34" s="91"/>
      <c r="AB34" s="91"/>
      <c r="AC34" s="91"/>
      <c r="AD34" s="91"/>
      <c r="AE34" s="91"/>
      <c r="AI34" s="91" t="s">
        <v>282</v>
      </c>
      <c r="AJ34" s="91" t="s">
        <v>282</v>
      </c>
    </row>
    <row r="35" spans="1:36" s="79" customFormat="1" ht="13.15" thickBot="1" x14ac:dyDescent="0.4">
      <c r="A35" s="78" t="s">
        <v>122</v>
      </c>
      <c r="B35" s="201" t="s">
        <v>282</v>
      </c>
      <c r="C35" s="202" t="s">
        <v>282</v>
      </c>
      <c r="D35" s="202" t="s">
        <v>282</v>
      </c>
      <c r="E35" s="202" t="s">
        <v>282</v>
      </c>
      <c r="F35" s="202" t="s">
        <v>282</v>
      </c>
      <c r="G35" s="202" t="s">
        <v>282</v>
      </c>
      <c r="H35" s="202" t="s">
        <v>282</v>
      </c>
      <c r="I35" s="202" t="s">
        <v>282</v>
      </c>
      <c r="J35" s="202" t="s">
        <v>282</v>
      </c>
      <c r="K35" s="202" t="s">
        <v>282</v>
      </c>
      <c r="L35" s="202" t="s">
        <v>282</v>
      </c>
      <c r="M35" s="202" t="s">
        <v>282</v>
      </c>
      <c r="N35" s="202"/>
      <c r="O35" s="203"/>
      <c r="P35" s="130"/>
      <c r="Q35" s="130"/>
      <c r="R35" s="130"/>
      <c r="S35" s="130"/>
      <c r="T35" s="130"/>
      <c r="U35" s="130"/>
      <c r="V35" s="130"/>
      <c r="W35" s="130"/>
      <c r="X35" s="130"/>
      <c r="Y35" s="130"/>
      <c r="Z35" s="130"/>
      <c r="AA35" s="130"/>
      <c r="AB35" s="130"/>
      <c r="AC35" s="130"/>
      <c r="AD35" s="130"/>
      <c r="AE35" s="130"/>
      <c r="AI35" s="79" t="s">
        <v>282</v>
      </c>
      <c r="AJ35" s="79" t="s">
        <v>282</v>
      </c>
    </row>
    <row r="36" spans="1:36" ht="13.15" thickTop="1" x14ac:dyDescent="0.35"/>
    <row r="37" spans="1:36" x14ac:dyDescent="0.35">
      <c r="B37">
        <f t="shared" ref="B37:U37" si="3">COUNTIF(B2:B30,"&gt;0")</f>
        <v>13</v>
      </c>
      <c r="C37">
        <f t="shared" si="3"/>
        <v>14</v>
      </c>
      <c r="D37">
        <f t="shared" si="3"/>
        <v>14</v>
      </c>
      <c r="E37">
        <f t="shared" si="3"/>
        <v>15</v>
      </c>
      <c r="F37">
        <f>COUNTIF(F2:F30,"&gt;0")</f>
        <v>14</v>
      </c>
      <c r="G37">
        <f t="shared" si="3"/>
        <v>15</v>
      </c>
      <c r="H37">
        <f t="shared" si="3"/>
        <v>14</v>
      </c>
      <c r="I37">
        <f t="shared" si="3"/>
        <v>15</v>
      </c>
      <c r="J37">
        <f t="shared" si="3"/>
        <v>14</v>
      </c>
      <c r="K37">
        <f t="shared" si="3"/>
        <v>14</v>
      </c>
      <c r="L37">
        <f t="shared" si="3"/>
        <v>14</v>
      </c>
      <c r="M37">
        <f t="shared" si="3"/>
        <v>12</v>
      </c>
      <c r="N37">
        <f t="shared" si="3"/>
        <v>0</v>
      </c>
      <c r="O37">
        <f t="shared" si="3"/>
        <v>0</v>
      </c>
      <c r="P37">
        <f t="shared" si="3"/>
        <v>0</v>
      </c>
      <c r="Q37">
        <f t="shared" si="3"/>
        <v>0</v>
      </c>
      <c r="R37">
        <f t="shared" si="3"/>
        <v>0</v>
      </c>
      <c r="S37">
        <f t="shared" si="3"/>
        <v>0</v>
      </c>
      <c r="T37">
        <f t="shared" si="3"/>
        <v>0</v>
      </c>
      <c r="U37">
        <f t="shared" si="3"/>
        <v>0</v>
      </c>
    </row>
  </sheetData>
  <phoneticPr fontId="16" type="noConversion"/>
  <conditionalFormatting sqref="B2:C3 B20:C23 B18:C18 B7:C7 B12:C16 B27:C28 B9:C10 B30:C30 AI30:AJ30 N30:AE30">
    <cfRule type="cellIs" dxfId="460" priority="981" stopIfTrue="1" operator="equal">
      <formula>""</formula>
    </cfRule>
    <cfRule type="cellIs" dxfId="459" priority="982" operator="lessThan">
      <formula>10</formula>
    </cfRule>
  </conditionalFormatting>
  <conditionalFormatting sqref="P2:Q3 P20:Q23 P18:Q18 P7:Q7 P12:Q16 P27:Q28 P9:Q10">
    <cfRule type="cellIs" dxfId="458" priority="865" stopIfTrue="1" operator="equal">
      <formula>""</formula>
    </cfRule>
    <cfRule type="cellIs" dxfId="457" priority="866" operator="lessThan">
      <formula>10</formula>
    </cfRule>
  </conditionalFormatting>
  <conditionalFormatting sqref="N2:O3 N20:O23 N18:O18 N7:O7 N12:O16 N27:O28 N9:O10">
    <cfRule type="cellIs" dxfId="456" priority="869" stopIfTrue="1" operator="equal">
      <formula>""</formula>
    </cfRule>
    <cfRule type="cellIs" dxfId="455" priority="870" operator="lessThan">
      <formula>10</formula>
    </cfRule>
  </conditionalFormatting>
  <conditionalFormatting sqref="R2:S3 R20:S23 R18:S18 R7:S7 R12:S16 R27:S28 R9:S10">
    <cfRule type="cellIs" dxfId="454" priority="861" stopIfTrue="1" operator="equal">
      <formula>""</formula>
    </cfRule>
    <cfRule type="cellIs" dxfId="453" priority="862" operator="lessThan">
      <formula>10</formula>
    </cfRule>
  </conditionalFormatting>
  <conditionalFormatting sqref="AD2:AE23 AD25:AE29">
    <cfRule type="cellIs" dxfId="452" priority="857" stopIfTrue="1" operator="equal">
      <formula>""</formula>
    </cfRule>
    <cfRule type="cellIs" dxfId="451" priority="858" operator="lessThan">
      <formula>10</formula>
    </cfRule>
  </conditionalFormatting>
  <conditionalFormatting sqref="B19:C19">
    <cfRule type="cellIs" dxfId="450" priority="833" stopIfTrue="1" operator="equal">
      <formula>""</formula>
    </cfRule>
    <cfRule type="cellIs" dxfId="449" priority="834" operator="lessThan">
      <formula>10</formula>
    </cfRule>
  </conditionalFormatting>
  <conditionalFormatting sqref="P19:Q19">
    <cfRule type="cellIs" dxfId="448" priority="819" stopIfTrue="1" operator="equal">
      <formula>""</formula>
    </cfRule>
    <cfRule type="cellIs" dxfId="447" priority="820" operator="lessThan">
      <formula>10</formula>
    </cfRule>
  </conditionalFormatting>
  <conditionalFormatting sqref="N19:O19">
    <cfRule type="cellIs" dxfId="446" priority="821" stopIfTrue="1" operator="equal">
      <formula>""</formula>
    </cfRule>
    <cfRule type="cellIs" dxfId="445" priority="822" operator="lessThan">
      <formula>10</formula>
    </cfRule>
  </conditionalFormatting>
  <conditionalFormatting sqref="R19:S19">
    <cfRule type="cellIs" dxfId="444" priority="817" stopIfTrue="1" operator="equal">
      <formula>""</formula>
    </cfRule>
    <cfRule type="cellIs" dxfId="443" priority="818" operator="lessThan">
      <formula>10</formula>
    </cfRule>
  </conditionalFormatting>
  <conditionalFormatting sqref="B17:C17">
    <cfRule type="cellIs" dxfId="442" priority="813" stopIfTrue="1" operator="equal">
      <formula>""</formula>
    </cfRule>
    <cfRule type="cellIs" dxfId="441" priority="814" operator="lessThan">
      <formula>10</formula>
    </cfRule>
  </conditionalFormatting>
  <conditionalFormatting sqref="P17:Q17">
    <cfRule type="cellIs" dxfId="440" priority="799" stopIfTrue="1" operator="equal">
      <formula>""</formula>
    </cfRule>
    <cfRule type="cellIs" dxfId="439" priority="800" operator="lessThan">
      <formula>10</formula>
    </cfRule>
  </conditionalFormatting>
  <conditionalFormatting sqref="N17:O17">
    <cfRule type="cellIs" dxfId="438" priority="801" stopIfTrue="1" operator="equal">
      <formula>""</formula>
    </cfRule>
    <cfRule type="cellIs" dxfId="437" priority="802" operator="lessThan">
      <formula>10</formula>
    </cfRule>
  </conditionalFormatting>
  <conditionalFormatting sqref="R17:S17">
    <cfRule type="cellIs" dxfId="436" priority="797" stopIfTrue="1" operator="equal">
      <formula>""</formula>
    </cfRule>
    <cfRule type="cellIs" dxfId="435" priority="798" operator="lessThan">
      <formula>10</formula>
    </cfRule>
  </conditionalFormatting>
  <conditionalFormatting sqref="B6:C6">
    <cfRule type="cellIs" dxfId="434" priority="773" stopIfTrue="1" operator="equal">
      <formula>""</formula>
    </cfRule>
    <cfRule type="cellIs" dxfId="433" priority="774" operator="lessThan">
      <formula>10</formula>
    </cfRule>
  </conditionalFormatting>
  <conditionalFormatting sqref="B6:C6">
    <cfRule type="cellIs" dxfId="432" priority="771" stopIfTrue="1" operator="equal">
      <formula>""</formula>
    </cfRule>
    <cfRule type="cellIs" dxfId="431" priority="772" operator="lessThan">
      <formula>10</formula>
    </cfRule>
  </conditionalFormatting>
  <conditionalFormatting sqref="P6:Q6">
    <cfRule type="cellIs" dxfId="430" priority="745" stopIfTrue="1" operator="equal">
      <formula>""</formula>
    </cfRule>
    <cfRule type="cellIs" dxfId="429" priority="746" operator="lessThan">
      <formula>10</formula>
    </cfRule>
  </conditionalFormatting>
  <conditionalFormatting sqref="R6:S6">
    <cfRule type="cellIs" dxfId="428" priority="739" stopIfTrue="1" operator="equal">
      <formula>""</formula>
    </cfRule>
    <cfRule type="cellIs" dxfId="427" priority="740" operator="lessThan">
      <formula>10</formula>
    </cfRule>
  </conditionalFormatting>
  <conditionalFormatting sqref="N6:O6">
    <cfRule type="cellIs" dxfId="426" priority="749" stopIfTrue="1" operator="equal">
      <formula>""</formula>
    </cfRule>
    <cfRule type="cellIs" dxfId="425" priority="750" operator="lessThan">
      <formula>10</formula>
    </cfRule>
  </conditionalFormatting>
  <conditionalFormatting sqref="N6:O6">
    <cfRule type="cellIs" dxfId="424" priority="747" stopIfTrue="1" operator="equal">
      <formula>""</formula>
    </cfRule>
    <cfRule type="cellIs" dxfId="423" priority="748" operator="lessThan">
      <formula>10</formula>
    </cfRule>
  </conditionalFormatting>
  <conditionalFormatting sqref="P6:Q6">
    <cfRule type="cellIs" dxfId="422" priority="743" stopIfTrue="1" operator="equal">
      <formula>""</formula>
    </cfRule>
    <cfRule type="cellIs" dxfId="421" priority="744" operator="lessThan">
      <formula>10</formula>
    </cfRule>
  </conditionalFormatting>
  <conditionalFormatting sqref="R6:S6">
    <cfRule type="cellIs" dxfId="420" priority="741" stopIfTrue="1" operator="equal">
      <formula>""</formula>
    </cfRule>
    <cfRule type="cellIs" dxfId="419" priority="742" operator="lessThan">
      <formula>10</formula>
    </cfRule>
  </conditionalFormatting>
  <conditionalFormatting sqref="B4:C4">
    <cfRule type="cellIs" dxfId="418" priority="733" stopIfTrue="1" operator="equal">
      <formula>""</formula>
    </cfRule>
    <cfRule type="cellIs" dxfId="417" priority="734" operator="lessThan">
      <formula>10</formula>
    </cfRule>
  </conditionalFormatting>
  <conditionalFormatting sqref="B4:C4">
    <cfRule type="cellIs" dxfId="416" priority="731" stopIfTrue="1" operator="equal">
      <formula>""</formula>
    </cfRule>
    <cfRule type="cellIs" dxfId="415" priority="732" operator="lessThan">
      <formula>10</formula>
    </cfRule>
  </conditionalFormatting>
  <conditionalFormatting sqref="P4:Q4">
    <cfRule type="cellIs" dxfId="414" priority="705" stopIfTrue="1" operator="equal">
      <formula>""</formula>
    </cfRule>
    <cfRule type="cellIs" dxfId="413" priority="706" operator="lessThan">
      <formula>10</formula>
    </cfRule>
  </conditionalFormatting>
  <conditionalFormatting sqref="R4:S4">
    <cfRule type="cellIs" dxfId="412" priority="699" stopIfTrue="1" operator="equal">
      <formula>""</formula>
    </cfRule>
    <cfRule type="cellIs" dxfId="411" priority="700" operator="lessThan">
      <formula>10</formula>
    </cfRule>
  </conditionalFormatting>
  <conditionalFormatting sqref="N4:O4">
    <cfRule type="cellIs" dxfId="410" priority="709" stopIfTrue="1" operator="equal">
      <formula>""</formula>
    </cfRule>
    <cfRule type="cellIs" dxfId="409" priority="710" operator="lessThan">
      <formula>10</formula>
    </cfRule>
  </conditionalFormatting>
  <conditionalFormatting sqref="N4:O4">
    <cfRule type="cellIs" dxfId="408" priority="707" stopIfTrue="1" operator="equal">
      <formula>""</formula>
    </cfRule>
    <cfRule type="cellIs" dxfId="407" priority="708" operator="lessThan">
      <formula>10</formula>
    </cfRule>
  </conditionalFormatting>
  <conditionalFormatting sqref="P4:Q4">
    <cfRule type="cellIs" dxfId="406" priority="703" stopIfTrue="1" operator="equal">
      <formula>""</formula>
    </cfRule>
    <cfRule type="cellIs" dxfId="405" priority="704" operator="lessThan">
      <formula>10</formula>
    </cfRule>
  </conditionalFormatting>
  <conditionalFormatting sqref="R4:S4">
    <cfRule type="cellIs" dxfId="404" priority="701" stopIfTrue="1" operator="equal">
      <formula>""</formula>
    </cfRule>
    <cfRule type="cellIs" dxfId="403" priority="702" operator="lessThan">
      <formula>10</formula>
    </cfRule>
  </conditionalFormatting>
  <conditionalFormatting sqref="B11:C11">
    <cfRule type="cellIs" dxfId="402" priority="693" stopIfTrue="1" operator="equal">
      <formula>""</formula>
    </cfRule>
    <cfRule type="cellIs" dxfId="401" priority="694" operator="lessThan">
      <formula>10</formula>
    </cfRule>
  </conditionalFormatting>
  <conditionalFormatting sqref="P11:Q11">
    <cfRule type="cellIs" dxfId="400" priority="679" stopIfTrue="1" operator="equal">
      <formula>""</formula>
    </cfRule>
    <cfRule type="cellIs" dxfId="399" priority="680" operator="lessThan">
      <formula>10</formula>
    </cfRule>
  </conditionalFormatting>
  <conditionalFormatting sqref="N11:O11">
    <cfRule type="cellIs" dxfId="398" priority="681" stopIfTrue="1" operator="equal">
      <formula>""</formula>
    </cfRule>
    <cfRule type="cellIs" dxfId="397" priority="682" operator="lessThan">
      <formula>10</formula>
    </cfRule>
  </conditionalFormatting>
  <conditionalFormatting sqref="R11:S11">
    <cfRule type="cellIs" dxfId="396" priority="677" stopIfTrue="1" operator="equal">
      <formula>""</formula>
    </cfRule>
    <cfRule type="cellIs" dxfId="395" priority="678" operator="lessThan">
      <formula>10</formula>
    </cfRule>
  </conditionalFormatting>
  <conditionalFormatting sqref="B24:C24">
    <cfRule type="cellIs" dxfId="394" priority="633" stopIfTrue="1" operator="equal">
      <formula>""</formula>
    </cfRule>
    <cfRule type="cellIs" dxfId="393" priority="634" operator="lessThan">
      <formula>10</formula>
    </cfRule>
  </conditionalFormatting>
  <conditionalFormatting sqref="N24:O24">
    <cfRule type="cellIs" dxfId="392" priority="621" stopIfTrue="1" operator="equal">
      <formula>""</formula>
    </cfRule>
    <cfRule type="cellIs" dxfId="391" priority="622" operator="lessThan">
      <formula>10</formula>
    </cfRule>
  </conditionalFormatting>
  <conditionalFormatting sqref="B8:C8">
    <cfRule type="cellIs" dxfId="390" priority="579" stopIfTrue="1" operator="equal">
      <formula>""</formula>
    </cfRule>
    <cfRule type="cellIs" dxfId="389" priority="580" operator="lessThan">
      <formula>10</formula>
    </cfRule>
  </conditionalFormatting>
  <conditionalFormatting sqref="P8:Q8">
    <cfRule type="cellIs" dxfId="388" priority="565" stopIfTrue="1" operator="equal">
      <formula>""</formula>
    </cfRule>
    <cfRule type="cellIs" dxfId="387" priority="566" operator="lessThan">
      <formula>10</formula>
    </cfRule>
  </conditionalFormatting>
  <conditionalFormatting sqref="N8:O8">
    <cfRule type="cellIs" dxfId="386" priority="567" stopIfTrue="1" operator="equal">
      <formula>""</formula>
    </cfRule>
    <cfRule type="cellIs" dxfId="385" priority="568" operator="lessThan">
      <formula>10</formula>
    </cfRule>
  </conditionalFormatting>
  <conditionalFormatting sqref="R8:S8">
    <cfRule type="cellIs" dxfId="384" priority="563" stopIfTrue="1" operator="equal">
      <formula>""</formula>
    </cfRule>
    <cfRule type="cellIs" dxfId="383" priority="564" operator="lessThan">
      <formula>10</formula>
    </cfRule>
  </conditionalFormatting>
  <conditionalFormatting sqref="B5:C5">
    <cfRule type="cellIs" dxfId="382" priority="559" stopIfTrue="1" operator="equal">
      <formula>""</formula>
    </cfRule>
    <cfRule type="cellIs" dxfId="381" priority="560" operator="lessThan">
      <formula>10</formula>
    </cfRule>
  </conditionalFormatting>
  <conditionalFormatting sqref="P5:Q5">
    <cfRule type="cellIs" dxfId="380" priority="545" stopIfTrue="1" operator="equal">
      <formula>""</formula>
    </cfRule>
    <cfRule type="cellIs" dxfId="379" priority="546" operator="lessThan">
      <formula>10</formula>
    </cfRule>
  </conditionalFormatting>
  <conditionalFormatting sqref="N5:O5">
    <cfRule type="cellIs" dxfId="378" priority="547" stopIfTrue="1" operator="equal">
      <formula>""</formula>
    </cfRule>
    <cfRule type="cellIs" dxfId="377" priority="548" operator="lessThan">
      <formula>10</formula>
    </cfRule>
  </conditionalFormatting>
  <conditionalFormatting sqref="R5:S5">
    <cfRule type="cellIs" dxfId="376" priority="543" stopIfTrue="1" operator="equal">
      <formula>""</formula>
    </cfRule>
    <cfRule type="cellIs" dxfId="375" priority="544" operator="lessThan">
      <formula>10</formula>
    </cfRule>
  </conditionalFormatting>
  <conditionalFormatting sqref="B29:C29">
    <cfRule type="cellIs" dxfId="374" priority="539" stopIfTrue="1" operator="equal">
      <formula>""</formula>
    </cfRule>
    <cfRule type="cellIs" dxfId="373" priority="540" operator="lessThan">
      <formula>10</formula>
    </cfRule>
  </conditionalFormatting>
  <conditionalFormatting sqref="P29:Q29">
    <cfRule type="cellIs" dxfId="372" priority="525" stopIfTrue="1" operator="equal">
      <formula>""</formula>
    </cfRule>
    <cfRule type="cellIs" dxfId="371" priority="526" operator="lessThan">
      <formula>10</formula>
    </cfRule>
  </conditionalFormatting>
  <conditionalFormatting sqref="N29:O29">
    <cfRule type="cellIs" dxfId="370" priority="527" stopIfTrue="1" operator="equal">
      <formula>""</formula>
    </cfRule>
    <cfRule type="cellIs" dxfId="369" priority="528" operator="lessThan">
      <formula>10</formula>
    </cfRule>
  </conditionalFormatting>
  <conditionalFormatting sqref="R29:S29">
    <cfRule type="cellIs" dxfId="368" priority="523" stopIfTrue="1" operator="equal">
      <formula>""</formula>
    </cfRule>
    <cfRule type="cellIs" dxfId="367" priority="524" operator="lessThan">
      <formula>10</formula>
    </cfRule>
  </conditionalFormatting>
  <conditionalFormatting sqref="B25:C25">
    <cfRule type="cellIs" dxfId="366" priority="519" stopIfTrue="1" operator="equal">
      <formula>""</formula>
    </cfRule>
    <cfRule type="cellIs" dxfId="365" priority="520" operator="lessThan">
      <formula>10</formula>
    </cfRule>
  </conditionalFormatting>
  <conditionalFormatting sqref="P25:Q25">
    <cfRule type="cellIs" dxfId="364" priority="505" stopIfTrue="1" operator="equal">
      <formula>""</formula>
    </cfRule>
    <cfRule type="cellIs" dxfId="363" priority="506" operator="lessThan">
      <formula>10</formula>
    </cfRule>
  </conditionalFormatting>
  <conditionalFormatting sqref="N25:O25">
    <cfRule type="cellIs" dxfId="362" priority="507" stopIfTrue="1" operator="equal">
      <formula>""</formula>
    </cfRule>
    <cfRule type="cellIs" dxfId="361" priority="508" operator="lessThan">
      <formula>10</formula>
    </cfRule>
  </conditionalFormatting>
  <conditionalFormatting sqref="R25:S25">
    <cfRule type="cellIs" dxfId="360" priority="503" stopIfTrue="1" operator="equal">
      <formula>""</formula>
    </cfRule>
    <cfRule type="cellIs" dxfId="359" priority="504" operator="lessThan">
      <formula>10</formula>
    </cfRule>
  </conditionalFormatting>
  <conditionalFormatting sqref="B26:C26">
    <cfRule type="cellIs" dxfId="358" priority="499" stopIfTrue="1" operator="equal">
      <formula>""</formula>
    </cfRule>
    <cfRule type="cellIs" dxfId="357" priority="500" operator="lessThan">
      <formula>10</formula>
    </cfRule>
  </conditionalFormatting>
  <conditionalFormatting sqref="P26:Q26">
    <cfRule type="cellIs" dxfId="356" priority="485" stopIfTrue="1" operator="equal">
      <formula>""</formula>
    </cfRule>
    <cfRule type="cellIs" dxfId="355" priority="486" operator="lessThan">
      <formula>10</formula>
    </cfRule>
  </conditionalFormatting>
  <conditionalFormatting sqref="N26:O26">
    <cfRule type="cellIs" dxfId="354" priority="487" stopIfTrue="1" operator="equal">
      <formula>""</formula>
    </cfRule>
    <cfRule type="cellIs" dxfId="353" priority="488" operator="lessThan">
      <formula>10</formula>
    </cfRule>
  </conditionalFormatting>
  <conditionalFormatting sqref="R26:S26">
    <cfRule type="cellIs" dxfId="352" priority="483" stopIfTrue="1" operator="equal">
      <formula>""</formula>
    </cfRule>
    <cfRule type="cellIs" dxfId="351" priority="484" operator="lessThan">
      <formula>10</formula>
    </cfRule>
  </conditionalFormatting>
  <conditionalFormatting sqref="T2:U3 T20:U23 T18:U18 T7:U7 T12:U16 T27:U28 T9:U10">
    <cfRule type="cellIs" dxfId="350" priority="479" stopIfTrue="1" operator="equal">
      <formula>""</formula>
    </cfRule>
    <cfRule type="cellIs" dxfId="349" priority="480" operator="lessThan">
      <formula>10</formula>
    </cfRule>
  </conditionalFormatting>
  <conditionalFormatting sqref="T19:U19">
    <cfRule type="cellIs" dxfId="348" priority="475" stopIfTrue="1" operator="equal">
      <formula>""</formula>
    </cfRule>
    <cfRule type="cellIs" dxfId="347" priority="476" operator="lessThan">
      <formula>10</formula>
    </cfRule>
  </conditionalFormatting>
  <conditionalFormatting sqref="T17:U17">
    <cfRule type="cellIs" dxfId="346" priority="473" stopIfTrue="1" operator="equal">
      <formula>""</formula>
    </cfRule>
    <cfRule type="cellIs" dxfId="345" priority="474" operator="lessThan">
      <formula>10</formula>
    </cfRule>
  </conditionalFormatting>
  <conditionalFormatting sqref="T6:U6">
    <cfRule type="cellIs" dxfId="344" priority="467" stopIfTrue="1" operator="equal">
      <formula>""</formula>
    </cfRule>
    <cfRule type="cellIs" dxfId="343" priority="468" operator="lessThan">
      <formula>10</formula>
    </cfRule>
  </conditionalFormatting>
  <conditionalFormatting sqref="T6:U6">
    <cfRule type="cellIs" dxfId="342" priority="469" stopIfTrue="1" operator="equal">
      <formula>""</formula>
    </cfRule>
    <cfRule type="cellIs" dxfId="341" priority="470" operator="lessThan">
      <formula>10</formula>
    </cfRule>
  </conditionalFormatting>
  <conditionalFormatting sqref="T4:U4">
    <cfRule type="cellIs" dxfId="340" priority="463" stopIfTrue="1" operator="equal">
      <formula>""</formula>
    </cfRule>
    <cfRule type="cellIs" dxfId="339" priority="464" operator="lessThan">
      <formula>10</formula>
    </cfRule>
  </conditionalFormatting>
  <conditionalFormatting sqref="T4:U4">
    <cfRule type="cellIs" dxfId="338" priority="465" stopIfTrue="1" operator="equal">
      <formula>""</formula>
    </cfRule>
    <cfRule type="cellIs" dxfId="337" priority="466" operator="lessThan">
      <formula>10</formula>
    </cfRule>
  </conditionalFormatting>
  <conditionalFormatting sqref="T11:U11">
    <cfRule type="cellIs" dxfId="336" priority="461" stopIfTrue="1" operator="equal">
      <formula>""</formula>
    </cfRule>
    <cfRule type="cellIs" dxfId="335" priority="462" operator="lessThan">
      <formula>10</formula>
    </cfRule>
  </conditionalFormatting>
  <conditionalFormatting sqref="T8:U8">
    <cfRule type="cellIs" dxfId="334" priority="451" stopIfTrue="1" operator="equal">
      <formula>""</formula>
    </cfRule>
    <cfRule type="cellIs" dxfId="333" priority="452" operator="lessThan">
      <formula>10</formula>
    </cfRule>
  </conditionalFormatting>
  <conditionalFormatting sqref="T5:U5">
    <cfRule type="cellIs" dxfId="332" priority="449" stopIfTrue="1" operator="equal">
      <formula>""</formula>
    </cfRule>
    <cfRule type="cellIs" dxfId="331" priority="450" operator="lessThan">
      <formula>10</formula>
    </cfRule>
  </conditionalFormatting>
  <conditionalFormatting sqref="T29:U29">
    <cfRule type="cellIs" dxfId="330" priority="447" stopIfTrue="1" operator="equal">
      <formula>""</formula>
    </cfRule>
    <cfRule type="cellIs" dxfId="329" priority="448" operator="lessThan">
      <formula>10</formula>
    </cfRule>
  </conditionalFormatting>
  <conditionalFormatting sqref="T25:U25">
    <cfRule type="cellIs" dxfId="328" priority="445" stopIfTrue="1" operator="equal">
      <formula>""</formula>
    </cfRule>
    <cfRule type="cellIs" dxfId="327" priority="446" operator="lessThan">
      <formula>10</formula>
    </cfRule>
  </conditionalFormatting>
  <conditionalFormatting sqref="T26:U26">
    <cfRule type="cellIs" dxfId="326" priority="443" stopIfTrue="1" operator="equal">
      <formula>""</formula>
    </cfRule>
    <cfRule type="cellIs" dxfId="325" priority="444" operator="lessThan">
      <formula>10</formula>
    </cfRule>
  </conditionalFormatting>
  <conditionalFormatting sqref="V2:W3 V20:W23 V18:W18 V7:W7 V12:W16 V27:W28 V9:W10">
    <cfRule type="cellIs" dxfId="324" priority="403" stopIfTrue="1" operator="equal">
      <formula>""</formula>
    </cfRule>
    <cfRule type="cellIs" dxfId="323" priority="404" operator="lessThan">
      <formula>10</formula>
    </cfRule>
  </conditionalFormatting>
  <conditionalFormatting sqref="V19:W19">
    <cfRule type="cellIs" dxfId="322" priority="399" stopIfTrue="1" operator="equal">
      <formula>""</formula>
    </cfRule>
    <cfRule type="cellIs" dxfId="321" priority="400" operator="lessThan">
      <formula>10</formula>
    </cfRule>
  </conditionalFormatting>
  <conditionalFormatting sqref="V17:W17">
    <cfRule type="cellIs" dxfId="320" priority="397" stopIfTrue="1" operator="equal">
      <formula>""</formula>
    </cfRule>
    <cfRule type="cellIs" dxfId="319" priority="398" operator="lessThan">
      <formula>10</formula>
    </cfRule>
  </conditionalFormatting>
  <conditionalFormatting sqref="V6:W6">
    <cfRule type="cellIs" dxfId="318" priority="391" stopIfTrue="1" operator="equal">
      <formula>""</formula>
    </cfRule>
    <cfRule type="cellIs" dxfId="317" priority="392" operator="lessThan">
      <formula>10</formula>
    </cfRule>
  </conditionalFormatting>
  <conditionalFormatting sqref="V6:W6">
    <cfRule type="cellIs" dxfId="316" priority="393" stopIfTrue="1" operator="equal">
      <formula>""</formula>
    </cfRule>
    <cfRule type="cellIs" dxfId="315" priority="394" operator="lessThan">
      <formula>10</formula>
    </cfRule>
  </conditionalFormatting>
  <conditionalFormatting sqref="V4:W4">
    <cfRule type="cellIs" dxfId="314" priority="387" stopIfTrue="1" operator="equal">
      <formula>""</formula>
    </cfRule>
    <cfRule type="cellIs" dxfId="313" priority="388" operator="lessThan">
      <formula>10</formula>
    </cfRule>
  </conditionalFormatting>
  <conditionalFormatting sqref="V4:W4">
    <cfRule type="cellIs" dxfId="312" priority="389" stopIfTrue="1" operator="equal">
      <formula>""</formula>
    </cfRule>
    <cfRule type="cellIs" dxfId="311" priority="390" operator="lessThan">
      <formula>10</formula>
    </cfRule>
  </conditionalFormatting>
  <conditionalFormatting sqref="V11:W11">
    <cfRule type="cellIs" dxfId="310" priority="385" stopIfTrue="1" operator="equal">
      <formula>""</formula>
    </cfRule>
    <cfRule type="cellIs" dxfId="309" priority="386" operator="lessThan">
      <formula>10</formula>
    </cfRule>
  </conditionalFormatting>
  <conditionalFormatting sqref="V8:W8">
    <cfRule type="cellIs" dxfId="308" priority="375" stopIfTrue="1" operator="equal">
      <formula>""</formula>
    </cfRule>
    <cfRule type="cellIs" dxfId="307" priority="376" operator="lessThan">
      <formula>10</formula>
    </cfRule>
  </conditionalFormatting>
  <conditionalFormatting sqref="V5:W5">
    <cfRule type="cellIs" dxfId="306" priority="373" stopIfTrue="1" operator="equal">
      <formula>""</formula>
    </cfRule>
    <cfRule type="cellIs" dxfId="305" priority="374" operator="lessThan">
      <formula>10</formula>
    </cfRule>
  </conditionalFormatting>
  <conditionalFormatting sqref="V29:W29">
    <cfRule type="cellIs" dxfId="304" priority="371" stopIfTrue="1" operator="equal">
      <formula>""</formula>
    </cfRule>
    <cfRule type="cellIs" dxfId="303" priority="372" operator="lessThan">
      <formula>10</formula>
    </cfRule>
  </conditionalFormatting>
  <conditionalFormatting sqref="V25:W25">
    <cfRule type="cellIs" dxfId="302" priority="369" stopIfTrue="1" operator="equal">
      <formula>""</formula>
    </cfRule>
    <cfRule type="cellIs" dxfId="301" priority="370" operator="lessThan">
      <formula>10</formula>
    </cfRule>
  </conditionalFormatting>
  <conditionalFormatting sqref="V26:W26">
    <cfRule type="cellIs" dxfId="300" priority="367" stopIfTrue="1" operator="equal">
      <formula>""</formula>
    </cfRule>
    <cfRule type="cellIs" dxfId="299" priority="368" operator="lessThan">
      <formula>10</formula>
    </cfRule>
  </conditionalFormatting>
  <conditionalFormatting sqref="X2:Y3 X20:Y23 X18:Y18 X7:Y7 X12:Y16 X27:Y28 X9:Y10">
    <cfRule type="cellIs" dxfId="298" priority="365" stopIfTrue="1" operator="equal">
      <formula>""</formula>
    </cfRule>
    <cfRule type="cellIs" dxfId="297" priority="366" operator="lessThan">
      <formula>10</formula>
    </cfRule>
  </conditionalFormatting>
  <conditionalFormatting sqref="X19:Y19">
    <cfRule type="cellIs" dxfId="296" priority="361" stopIfTrue="1" operator="equal">
      <formula>""</formula>
    </cfRule>
    <cfRule type="cellIs" dxfId="295" priority="362" operator="lessThan">
      <formula>10</formula>
    </cfRule>
  </conditionalFormatting>
  <conditionalFormatting sqref="X17:Y17">
    <cfRule type="cellIs" dxfId="294" priority="359" stopIfTrue="1" operator="equal">
      <formula>""</formula>
    </cfRule>
    <cfRule type="cellIs" dxfId="293" priority="360" operator="lessThan">
      <formula>10</formula>
    </cfRule>
  </conditionalFormatting>
  <conditionalFormatting sqref="X6:Y6">
    <cfRule type="cellIs" dxfId="292" priority="353" stopIfTrue="1" operator="equal">
      <formula>""</formula>
    </cfRule>
    <cfRule type="cellIs" dxfId="291" priority="354" operator="lessThan">
      <formula>10</formula>
    </cfRule>
  </conditionalFormatting>
  <conditionalFormatting sqref="X6:Y6">
    <cfRule type="cellIs" dxfId="290" priority="355" stopIfTrue="1" operator="equal">
      <formula>""</formula>
    </cfRule>
    <cfRule type="cellIs" dxfId="289" priority="356" operator="lessThan">
      <formula>10</formula>
    </cfRule>
  </conditionalFormatting>
  <conditionalFormatting sqref="X4:Y4">
    <cfRule type="cellIs" dxfId="288" priority="349" stopIfTrue="1" operator="equal">
      <formula>""</formula>
    </cfRule>
    <cfRule type="cellIs" dxfId="287" priority="350" operator="lessThan">
      <formula>10</formula>
    </cfRule>
  </conditionalFormatting>
  <conditionalFormatting sqref="X4:Y4">
    <cfRule type="cellIs" dxfId="286" priority="351" stopIfTrue="1" operator="equal">
      <formula>""</formula>
    </cfRule>
    <cfRule type="cellIs" dxfId="285" priority="352" operator="lessThan">
      <formula>10</formula>
    </cfRule>
  </conditionalFormatting>
  <conditionalFormatting sqref="X11:Y11">
    <cfRule type="cellIs" dxfId="284" priority="347" stopIfTrue="1" operator="equal">
      <formula>""</formula>
    </cfRule>
    <cfRule type="cellIs" dxfId="283" priority="348" operator="lessThan">
      <formula>10</formula>
    </cfRule>
  </conditionalFormatting>
  <conditionalFormatting sqref="X8:Y8">
    <cfRule type="cellIs" dxfId="282" priority="337" stopIfTrue="1" operator="equal">
      <formula>""</formula>
    </cfRule>
    <cfRule type="cellIs" dxfId="281" priority="338" operator="lessThan">
      <formula>10</formula>
    </cfRule>
  </conditionalFormatting>
  <conditionalFormatting sqref="X5:Y5">
    <cfRule type="cellIs" dxfId="280" priority="335" stopIfTrue="1" operator="equal">
      <formula>""</formula>
    </cfRule>
    <cfRule type="cellIs" dxfId="279" priority="336" operator="lessThan">
      <formula>10</formula>
    </cfRule>
  </conditionalFormatting>
  <conditionalFormatting sqref="X29:Y29">
    <cfRule type="cellIs" dxfId="278" priority="333" stopIfTrue="1" operator="equal">
      <formula>""</formula>
    </cfRule>
    <cfRule type="cellIs" dxfId="277" priority="334" operator="lessThan">
      <formula>10</formula>
    </cfRule>
  </conditionalFormatting>
  <conditionalFormatting sqref="X25:Y25">
    <cfRule type="cellIs" dxfId="276" priority="331" stopIfTrue="1" operator="equal">
      <formula>""</formula>
    </cfRule>
    <cfRule type="cellIs" dxfId="275" priority="332" operator="lessThan">
      <formula>10</formula>
    </cfRule>
  </conditionalFormatting>
  <conditionalFormatting sqref="X26:Y26">
    <cfRule type="cellIs" dxfId="274" priority="329" stopIfTrue="1" operator="equal">
      <formula>""</formula>
    </cfRule>
    <cfRule type="cellIs" dxfId="273" priority="330" operator="lessThan">
      <formula>10</formula>
    </cfRule>
  </conditionalFormatting>
  <conditionalFormatting sqref="Z2:AA3 Z20:AA23 Z18:AA18 Z7:AA7 Z12:AA16 Z27:AA28 Z9:AA10">
    <cfRule type="cellIs" dxfId="272" priority="327" stopIfTrue="1" operator="equal">
      <formula>""</formula>
    </cfRule>
    <cfRule type="cellIs" dxfId="271" priority="328" operator="lessThan">
      <formula>10</formula>
    </cfRule>
  </conditionalFormatting>
  <conditionalFormatting sqref="Z19:AA19">
    <cfRule type="cellIs" dxfId="270" priority="323" stopIfTrue="1" operator="equal">
      <formula>""</formula>
    </cfRule>
    <cfRule type="cellIs" dxfId="269" priority="324" operator="lessThan">
      <formula>10</formula>
    </cfRule>
  </conditionalFormatting>
  <conditionalFormatting sqref="Z17:AA17">
    <cfRule type="cellIs" dxfId="268" priority="321" stopIfTrue="1" operator="equal">
      <formula>""</formula>
    </cfRule>
    <cfRule type="cellIs" dxfId="267" priority="322" operator="lessThan">
      <formula>10</formula>
    </cfRule>
  </conditionalFormatting>
  <conditionalFormatting sqref="Z6:AA6">
    <cfRule type="cellIs" dxfId="266" priority="315" stopIfTrue="1" operator="equal">
      <formula>""</formula>
    </cfRule>
    <cfRule type="cellIs" dxfId="265" priority="316" operator="lessThan">
      <formula>10</formula>
    </cfRule>
  </conditionalFormatting>
  <conditionalFormatting sqref="Z6:AA6">
    <cfRule type="cellIs" dxfId="264" priority="317" stopIfTrue="1" operator="equal">
      <formula>""</formula>
    </cfRule>
    <cfRule type="cellIs" dxfId="263" priority="318" operator="lessThan">
      <formula>10</formula>
    </cfRule>
  </conditionalFormatting>
  <conditionalFormatting sqref="Z4:AA4">
    <cfRule type="cellIs" dxfId="262" priority="311" stopIfTrue="1" operator="equal">
      <formula>""</formula>
    </cfRule>
    <cfRule type="cellIs" dxfId="261" priority="312" operator="lessThan">
      <formula>10</formula>
    </cfRule>
  </conditionalFormatting>
  <conditionalFormatting sqref="Z4:AA4">
    <cfRule type="cellIs" dxfId="260" priority="313" stopIfTrue="1" operator="equal">
      <formula>""</formula>
    </cfRule>
    <cfRule type="cellIs" dxfId="259" priority="314" operator="lessThan">
      <formula>10</formula>
    </cfRule>
  </conditionalFormatting>
  <conditionalFormatting sqref="Z11:AA11">
    <cfRule type="cellIs" dxfId="258" priority="309" stopIfTrue="1" operator="equal">
      <formula>""</formula>
    </cfRule>
    <cfRule type="cellIs" dxfId="257" priority="310" operator="lessThan">
      <formula>10</formula>
    </cfRule>
  </conditionalFormatting>
  <conditionalFormatting sqref="Z8:AA8">
    <cfRule type="cellIs" dxfId="256" priority="299" stopIfTrue="1" operator="equal">
      <formula>""</formula>
    </cfRule>
    <cfRule type="cellIs" dxfId="255" priority="300" operator="lessThan">
      <formula>10</formula>
    </cfRule>
  </conditionalFormatting>
  <conditionalFormatting sqref="Z5:AA5">
    <cfRule type="cellIs" dxfId="254" priority="297" stopIfTrue="1" operator="equal">
      <formula>""</formula>
    </cfRule>
    <cfRule type="cellIs" dxfId="253" priority="298" operator="lessThan">
      <formula>10</formula>
    </cfRule>
  </conditionalFormatting>
  <conditionalFormatting sqref="Z29:AA29">
    <cfRule type="cellIs" dxfId="252" priority="295" stopIfTrue="1" operator="equal">
      <formula>""</formula>
    </cfRule>
    <cfRule type="cellIs" dxfId="251" priority="296" operator="lessThan">
      <formula>10</formula>
    </cfRule>
  </conditionalFormatting>
  <conditionalFormatting sqref="Z25:AA25">
    <cfRule type="cellIs" dxfId="250" priority="293" stopIfTrue="1" operator="equal">
      <formula>""</formula>
    </cfRule>
    <cfRule type="cellIs" dxfId="249" priority="294" operator="lessThan">
      <formula>10</formula>
    </cfRule>
  </conditionalFormatting>
  <conditionalFormatting sqref="Z26:AA26">
    <cfRule type="cellIs" dxfId="248" priority="291" stopIfTrue="1" operator="equal">
      <formula>""</formula>
    </cfRule>
    <cfRule type="cellIs" dxfId="247" priority="292" operator="lessThan">
      <formula>10</formula>
    </cfRule>
  </conditionalFormatting>
  <conditionalFormatting sqref="AB2:AC3 AB20:AC23 AB18:AC18 AB7:AC7 AB12:AC16 AB27:AC28 AB9:AC10">
    <cfRule type="cellIs" dxfId="246" priority="289" stopIfTrue="1" operator="equal">
      <formula>""</formula>
    </cfRule>
    <cfRule type="cellIs" dxfId="245" priority="290" operator="lessThan">
      <formula>10</formula>
    </cfRule>
  </conditionalFormatting>
  <conditionalFormatting sqref="AB19:AC19">
    <cfRule type="cellIs" dxfId="244" priority="285" stopIfTrue="1" operator="equal">
      <formula>""</formula>
    </cfRule>
    <cfRule type="cellIs" dxfId="243" priority="286" operator="lessThan">
      <formula>10</formula>
    </cfRule>
  </conditionalFormatting>
  <conditionalFormatting sqref="AB17:AC17">
    <cfRule type="cellIs" dxfId="242" priority="283" stopIfTrue="1" operator="equal">
      <formula>""</formula>
    </cfRule>
    <cfRule type="cellIs" dxfId="241" priority="284" operator="lessThan">
      <formula>10</formula>
    </cfRule>
  </conditionalFormatting>
  <conditionalFormatting sqref="AB6:AC6">
    <cfRule type="cellIs" dxfId="240" priority="277" stopIfTrue="1" operator="equal">
      <formula>""</formula>
    </cfRule>
    <cfRule type="cellIs" dxfId="239" priority="278" operator="lessThan">
      <formula>10</formula>
    </cfRule>
  </conditionalFormatting>
  <conditionalFormatting sqref="AB6:AC6">
    <cfRule type="cellIs" dxfId="238" priority="279" stopIfTrue="1" operator="equal">
      <formula>""</formula>
    </cfRule>
    <cfRule type="cellIs" dxfId="237" priority="280" operator="lessThan">
      <formula>10</formula>
    </cfRule>
  </conditionalFormatting>
  <conditionalFormatting sqref="AB4:AC4">
    <cfRule type="cellIs" dxfId="236" priority="273" stopIfTrue="1" operator="equal">
      <formula>""</formula>
    </cfRule>
    <cfRule type="cellIs" dxfId="235" priority="274" operator="lessThan">
      <formula>10</formula>
    </cfRule>
  </conditionalFormatting>
  <conditionalFormatting sqref="AB4:AC4">
    <cfRule type="cellIs" dxfId="234" priority="275" stopIfTrue="1" operator="equal">
      <formula>""</formula>
    </cfRule>
    <cfRule type="cellIs" dxfId="233" priority="276" operator="lessThan">
      <formula>10</formula>
    </cfRule>
  </conditionalFormatting>
  <conditionalFormatting sqref="AB11:AC11">
    <cfRule type="cellIs" dxfId="232" priority="271" stopIfTrue="1" operator="equal">
      <formula>""</formula>
    </cfRule>
    <cfRule type="cellIs" dxfId="231" priority="272" operator="lessThan">
      <formula>10</formula>
    </cfRule>
  </conditionalFormatting>
  <conditionalFormatting sqref="AB8:AC8">
    <cfRule type="cellIs" dxfId="230" priority="261" stopIfTrue="1" operator="equal">
      <formula>""</formula>
    </cfRule>
    <cfRule type="cellIs" dxfId="229" priority="262" operator="lessThan">
      <formula>10</formula>
    </cfRule>
  </conditionalFormatting>
  <conditionalFormatting sqref="AB5:AC5">
    <cfRule type="cellIs" dxfId="228" priority="259" stopIfTrue="1" operator="equal">
      <formula>""</formula>
    </cfRule>
    <cfRule type="cellIs" dxfId="227" priority="260" operator="lessThan">
      <formula>10</formula>
    </cfRule>
  </conditionalFormatting>
  <conditionalFormatting sqref="AB29:AC29">
    <cfRule type="cellIs" dxfId="226" priority="257" stopIfTrue="1" operator="equal">
      <formula>""</formula>
    </cfRule>
    <cfRule type="cellIs" dxfId="225" priority="258" operator="lessThan">
      <formula>10</formula>
    </cfRule>
  </conditionalFormatting>
  <conditionalFormatting sqref="AB25:AC25">
    <cfRule type="cellIs" dxfId="224" priority="255" stopIfTrue="1" operator="equal">
      <formula>""</formula>
    </cfRule>
    <cfRule type="cellIs" dxfId="223" priority="256" operator="lessThan">
      <formula>10</formula>
    </cfRule>
  </conditionalFormatting>
  <conditionalFormatting sqref="AB26:AC26">
    <cfRule type="cellIs" dxfId="222" priority="253" stopIfTrue="1" operator="equal">
      <formula>""</formula>
    </cfRule>
    <cfRule type="cellIs" dxfId="221" priority="254" operator="lessThan">
      <formula>10</formula>
    </cfRule>
  </conditionalFormatting>
  <conditionalFormatting sqref="AB2:AC3 AB20:AC23 AB18:AC18 AB7:AC7 AB12:AC16 AB27:AC28 AB9:AC10">
    <cfRule type="cellIs" dxfId="220" priority="251" stopIfTrue="1" operator="equal">
      <formula>""</formula>
    </cfRule>
    <cfRule type="cellIs" dxfId="219" priority="252" operator="lessThan">
      <formula>10</formula>
    </cfRule>
  </conditionalFormatting>
  <conditionalFormatting sqref="AB19:AC19">
    <cfRule type="cellIs" dxfId="218" priority="247" stopIfTrue="1" operator="equal">
      <formula>""</formula>
    </cfRule>
    <cfRule type="cellIs" dxfId="217" priority="248" operator="lessThan">
      <formula>10</formula>
    </cfRule>
  </conditionalFormatting>
  <conditionalFormatting sqref="AB17:AC17">
    <cfRule type="cellIs" dxfId="216" priority="245" stopIfTrue="1" operator="equal">
      <formula>""</formula>
    </cfRule>
    <cfRule type="cellIs" dxfId="215" priority="246" operator="lessThan">
      <formula>10</formula>
    </cfRule>
  </conditionalFormatting>
  <conditionalFormatting sqref="AB6:AC6">
    <cfRule type="cellIs" dxfId="214" priority="239" stopIfTrue="1" operator="equal">
      <formula>""</formula>
    </cfRule>
    <cfRule type="cellIs" dxfId="213" priority="240" operator="lessThan">
      <formula>10</formula>
    </cfRule>
  </conditionalFormatting>
  <conditionalFormatting sqref="AB6:AC6">
    <cfRule type="cellIs" dxfId="212" priority="241" stopIfTrue="1" operator="equal">
      <formula>""</formula>
    </cfRule>
    <cfRule type="cellIs" dxfId="211" priority="242" operator="lessThan">
      <formula>10</formula>
    </cfRule>
  </conditionalFormatting>
  <conditionalFormatting sqref="AB4:AC4">
    <cfRule type="cellIs" dxfId="210" priority="235" stopIfTrue="1" operator="equal">
      <formula>""</formula>
    </cfRule>
    <cfRule type="cellIs" dxfId="209" priority="236" operator="lessThan">
      <formula>10</formula>
    </cfRule>
  </conditionalFormatting>
  <conditionalFormatting sqref="AB4:AC4">
    <cfRule type="cellIs" dxfId="208" priority="237" stopIfTrue="1" operator="equal">
      <formula>""</formula>
    </cfRule>
    <cfRule type="cellIs" dxfId="207" priority="238" operator="lessThan">
      <formula>10</formula>
    </cfRule>
  </conditionalFormatting>
  <conditionalFormatting sqref="AB11:AC11">
    <cfRule type="cellIs" dxfId="206" priority="233" stopIfTrue="1" operator="equal">
      <formula>""</formula>
    </cfRule>
    <cfRule type="cellIs" dxfId="205" priority="234" operator="lessThan">
      <formula>10</formula>
    </cfRule>
  </conditionalFormatting>
  <conditionalFormatting sqref="AB8:AC8">
    <cfRule type="cellIs" dxfId="204" priority="223" stopIfTrue="1" operator="equal">
      <formula>""</formula>
    </cfRule>
    <cfRule type="cellIs" dxfId="203" priority="224" operator="lessThan">
      <formula>10</formula>
    </cfRule>
  </conditionalFormatting>
  <conditionalFormatting sqref="AB5:AC5">
    <cfRule type="cellIs" dxfId="202" priority="221" stopIfTrue="1" operator="equal">
      <formula>""</formula>
    </cfRule>
    <cfRule type="cellIs" dxfId="201" priority="222" operator="lessThan">
      <formula>10</formula>
    </cfRule>
  </conditionalFormatting>
  <conditionalFormatting sqref="AB29:AC29">
    <cfRule type="cellIs" dxfId="200" priority="219" stopIfTrue="1" operator="equal">
      <formula>""</formula>
    </cfRule>
    <cfRule type="cellIs" dxfId="199" priority="220" operator="lessThan">
      <formula>10</formula>
    </cfRule>
  </conditionalFormatting>
  <conditionalFormatting sqref="AB25:AC25">
    <cfRule type="cellIs" dxfId="198" priority="217" stopIfTrue="1" operator="equal">
      <formula>""</formula>
    </cfRule>
    <cfRule type="cellIs" dxfId="197" priority="218" operator="lessThan">
      <formula>10</formula>
    </cfRule>
  </conditionalFormatting>
  <conditionalFormatting sqref="AB26:AC26">
    <cfRule type="cellIs" dxfId="196" priority="215" stopIfTrue="1" operator="equal">
      <formula>""</formula>
    </cfRule>
    <cfRule type="cellIs" dxfId="195" priority="216" operator="lessThan">
      <formula>10</formula>
    </cfRule>
  </conditionalFormatting>
  <conditionalFormatting sqref="AD2:AE3 AD20:AE23 AD18:AE18 AD7:AE7 AD12:AE16 AD27:AE28 AD9:AE10">
    <cfRule type="cellIs" dxfId="194" priority="213" stopIfTrue="1" operator="equal">
      <formula>""</formula>
    </cfRule>
    <cfRule type="cellIs" dxfId="193" priority="214" operator="lessThan">
      <formula>10</formula>
    </cfRule>
  </conditionalFormatting>
  <conditionalFormatting sqref="AD19:AE19">
    <cfRule type="cellIs" dxfId="192" priority="209" stopIfTrue="1" operator="equal">
      <formula>""</formula>
    </cfRule>
    <cfRule type="cellIs" dxfId="191" priority="210" operator="lessThan">
      <formula>10</formula>
    </cfRule>
  </conditionalFormatting>
  <conditionalFormatting sqref="AD17:AE17">
    <cfRule type="cellIs" dxfId="190" priority="207" stopIfTrue="1" operator="equal">
      <formula>""</formula>
    </cfRule>
    <cfRule type="cellIs" dxfId="189" priority="208" operator="lessThan">
      <formula>10</formula>
    </cfRule>
  </conditionalFormatting>
  <conditionalFormatting sqref="AD6:AE6">
    <cfRule type="cellIs" dxfId="188" priority="201" stopIfTrue="1" operator="equal">
      <formula>""</formula>
    </cfRule>
    <cfRule type="cellIs" dxfId="187" priority="202" operator="lessThan">
      <formula>10</formula>
    </cfRule>
  </conditionalFormatting>
  <conditionalFormatting sqref="AD6:AE6">
    <cfRule type="cellIs" dxfId="186" priority="203" stopIfTrue="1" operator="equal">
      <formula>""</formula>
    </cfRule>
    <cfRule type="cellIs" dxfId="185" priority="204" operator="lessThan">
      <formula>10</formula>
    </cfRule>
  </conditionalFormatting>
  <conditionalFormatting sqref="AD4:AE4">
    <cfRule type="cellIs" dxfId="184" priority="197" stopIfTrue="1" operator="equal">
      <formula>""</formula>
    </cfRule>
    <cfRule type="cellIs" dxfId="183" priority="198" operator="lessThan">
      <formula>10</formula>
    </cfRule>
  </conditionalFormatting>
  <conditionalFormatting sqref="AD4:AE4">
    <cfRule type="cellIs" dxfId="182" priority="199" stopIfTrue="1" operator="equal">
      <formula>""</formula>
    </cfRule>
    <cfRule type="cellIs" dxfId="181" priority="200" operator="lessThan">
      <formula>10</formula>
    </cfRule>
  </conditionalFormatting>
  <conditionalFormatting sqref="AD11:AE11">
    <cfRule type="cellIs" dxfId="180" priority="195" stopIfTrue="1" operator="equal">
      <formula>""</formula>
    </cfRule>
    <cfRule type="cellIs" dxfId="179" priority="196" operator="lessThan">
      <formula>10</formula>
    </cfRule>
  </conditionalFormatting>
  <conditionalFormatting sqref="AD8:AE8">
    <cfRule type="cellIs" dxfId="178" priority="185" stopIfTrue="1" operator="equal">
      <formula>""</formula>
    </cfRule>
    <cfRule type="cellIs" dxfId="177" priority="186" operator="lessThan">
      <formula>10</formula>
    </cfRule>
  </conditionalFormatting>
  <conditionalFormatting sqref="AD5:AE5">
    <cfRule type="cellIs" dxfId="176" priority="183" stopIfTrue="1" operator="equal">
      <formula>""</formula>
    </cfRule>
    <cfRule type="cellIs" dxfId="175" priority="184" operator="lessThan">
      <formula>10</formula>
    </cfRule>
  </conditionalFormatting>
  <conditionalFormatting sqref="AD29:AE29">
    <cfRule type="cellIs" dxfId="174" priority="181" stopIfTrue="1" operator="equal">
      <formula>""</formula>
    </cfRule>
    <cfRule type="cellIs" dxfId="173" priority="182" operator="lessThan">
      <formula>10</formula>
    </cfRule>
  </conditionalFormatting>
  <conditionalFormatting sqref="AD25:AE25">
    <cfRule type="cellIs" dxfId="172" priority="179" stopIfTrue="1" operator="equal">
      <formula>""</formula>
    </cfRule>
    <cfRule type="cellIs" dxfId="171" priority="180" operator="lessThan">
      <formula>10</formula>
    </cfRule>
  </conditionalFormatting>
  <conditionalFormatting sqref="AD26:AE26">
    <cfRule type="cellIs" dxfId="170" priority="177" stopIfTrue="1" operator="equal">
      <formula>""</formula>
    </cfRule>
    <cfRule type="cellIs" dxfId="169" priority="178" operator="lessThan">
      <formula>10</formula>
    </cfRule>
  </conditionalFormatting>
  <conditionalFormatting sqref="P24:Q24">
    <cfRule type="cellIs" dxfId="168" priority="175" stopIfTrue="1" operator="equal">
      <formula>""</formula>
    </cfRule>
    <cfRule type="cellIs" dxfId="167" priority="176" operator="lessThan">
      <formula>10</formula>
    </cfRule>
  </conditionalFormatting>
  <conditionalFormatting sqref="R24:S24">
    <cfRule type="cellIs" dxfId="166" priority="173" stopIfTrue="1" operator="equal">
      <formula>""</formula>
    </cfRule>
    <cfRule type="cellIs" dxfId="165" priority="174" operator="lessThan">
      <formula>10</formula>
    </cfRule>
  </conditionalFormatting>
  <conditionalFormatting sqref="AD24:AE24">
    <cfRule type="cellIs" dxfId="164" priority="171" stopIfTrue="1" operator="equal">
      <formula>""</formula>
    </cfRule>
    <cfRule type="cellIs" dxfId="163" priority="172" operator="lessThan">
      <formula>10</formula>
    </cfRule>
  </conditionalFormatting>
  <conditionalFormatting sqref="T24:U24">
    <cfRule type="cellIs" dxfId="162" priority="169" stopIfTrue="1" operator="equal">
      <formula>""</formula>
    </cfRule>
    <cfRule type="cellIs" dxfId="161" priority="170" operator="lessThan">
      <formula>10</formula>
    </cfRule>
  </conditionalFormatting>
  <conditionalFormatting sqref="V24:W24">
    <cfRule type="cellIs" dxfId="160" priority="167" stopIfTrue="1" operator="equal">
      <formula>""</formula>
    </cfRule>
    <cfRule type="cellIs" dxfId="159" priority="168" operator="lessThan">
      <formula>10</formula>
    </cfRule>
  </conditionalFormatting>
  <conditionalFormatting sqref="X24:Y24">
    <cfRule type="cellIs" dxfId="158" priority="165" stopIfTrue="1" operator="equal">
      <formula>""</formula>
    </cfRule>
    <cfRule type="cellIs" dxfId="157" priority="166" operator="lessThan">
      <formula>10</formula>
    </cfRule>
  </conditionalFormatting>
  <conditionalFormatting sqref="Z24:AA24">
    <cfRule type="cellIs" dxfId="156" priority="163" stopIfTrue="1" operator="equal">
      <formula>""</formula>
    </cfRule>
    <cfRule type="cellIs" dxfId="155" priority="164" operator="lessThan">
      <formula>10</formula>
    </cfRule>
  </conditionalFormatting>
  <conditionalFormatting sqref="AB24:AC24">
    <cfRule type="cellIs" dxfId="154" priority="161" stopIfTrue="1" operator="equal">
      <formula>""</formula>
    </cfRule>
    <cfRule type="cellIs" dxfId="153" priority="162" operator="lessThan">
      <formula>10</formula>
    </cfRule>
  </conditionalFormatting>
  <conditionalFormatting sqref="AB24:AC24">
    <cfRule type="cellIs" dxfId="152" priority="159" stopIfTrue="1" operator="equal">
      <formula>""</formula>
    </cfRule>
    <cfRule type="cellIs" dxfId="151" priority="160" operator="lessThan">
      <formula>10</formula>
    </cfRule>
  </conditionalFormatting>
  <conditionalFormatting sqref="AD24:AE24">
    <cfRule type="cellIs" dxfId="150" priority="157" stopIfTrue="1" operator="equal">
      <formula>""</formula>
    </cfRule>
    <cfRule type="cellIs" dxfId="149" priority="158" operator="lessThan">
      <formula>10</formula>
    </cfRule>
  </conditionalFormatting>
  <conditionalFormatting sqref="AI2:AJ23 AI25:AJ29">
    <cfRule type="cellIs" dxfId="148" priority="155" stopIfTrue="1" operator="equal">
      <formula>""</formula>
    </cfRule>
    <cfRule type="cellIs" dxfId="147" priority="156" operator="lessThan">
      <formula>10</formula>
    </cfRule>
  </conditionalFormatting>
  <conditionalFormatting sqref="AI2:AJ3 AI20:AJ23 AI18:AJ18 AI7:AJ7 AI12:AJ16 AI27:AJ28 AI9:AJ10">
    <cfRule type="cellIs" dxfId="146" priority="151" stopIfTrue="1" operator="equal">
      <formula>""</formula>
    </cfRule>
    <cfRule type="cellIs" dxfId="145" priority="152" operator="lessThan">
      <formula>10</formula>
    </cfRule>
  </conditionalFormatting>
  <conditionalFormatting sqref="AI19:AJ19">
    <cfRule type="cellIs" dxfId="144" priority="147" stopIfTrue="1" operator="equal">
      <formula>""</formula>
    </cfRule>
    <cfRule type="cellIs" dxfId="143" priority="148" operator="lessThan">
      <formula>10</formula>
    </cfRule>
  </conditionalFormatting>
  <conditionalFormatting sqref="AI17:AJ17">
    <cfRule type="cellIs" dxfId="142" priority="145" stopIfTrue="1" operator="equal">
      <formula>""</formula>
    </cfRule>
    <cfRule type="cellIs" dxfId="141" priority="146" operator="lessThan">
      <formula>10</formula>
    </cfRule>
  </conditionalFormatting>
  <conditionalFormatting sqref="AI6:AJ6">
    <cfRule type="cellIs" dxfId="140" priority="139" stopIfTrue="1" operator="equal">
      <formula>""</formula>
    </cfRule>
    <cfRule type="cellIs" dxfId="139" priority="140" operator="lessThan">
      <formula>10</formula>
    </cfRule>
  </conditionalFormatting>
  <conditionalFormatting sqref="AI6:AJ6">
    <cfRule type="cellIs" dxfId="138" priority="141" stopIfTrue="1" operator="equal">
      <formula>""</formula>
    </cfRule>
    <cfRule type="cellIs" dxfId="137" priority="142" operator="lessThan">
      <formula>10</formula>
    </cfRule>
  </conditionalFormatting>
  <conditionalFormatting sqref="AI4:AJ4">
    <cfRule type="cellIs" dxfId="136" priority="135" stopIfTrue="1" operator="equal">
      <formula>""</formula>
    </cfRule>
    <cfRule type="cellIs" dxfId="135" priority="136" operator="lessThan">
      <formula>10</formula>
    </cfRule>
  </conditionalFormatting>
  <conditionalFormatting sqref="AI4:AJ4">
    <cfRule type="cellIs" dxfId="134" priority="137" stopIfTrue="1" operator="equal">
      <formula>""</formula>
    </cfRule>
    <cfRule type="cellIs" dxfId="133" priority="138" operator="lessThan">
      <formula>10</formula>
    </cfRule>
  </conditionalFormatting>
  <conditionalFormatting sqref="AI11:AJ11">
    <cfRule type="cellIs" dxfId="132" priority="133" stopIfTrue="1" operator="equal">
      <formula>""</formula>
    </cfRule>
    <cfRule type="cellIs" dxfId="131" priority="134" operator="lessThan">
      <formula>10</formula>
    </cfRule>
  </conditionalFormatting>
  <conditionalFormatting sqref="AI8:AJ8">
    <cfRule type="cellIs" dxfId="130" priority="125" stopIfTrue="1" operator="equal">
      <formula>""</formula>
    </cfRule>
    <cfRule type="cellIs" dxfId="129" priority="126" operator="lessThan">
      <formula>10</formula>
    </cfRule>
  </conditionalFormatting>
  <conditionalFormatting sqref="AI5:AJ5">
    <cfRule type="cellIs" dxfId="128" priority="123" stopIfTrue="1" operator="equal">
      <formula>""</formula>
    </cfRule>
    <cfRule type="cellIs" dxfId="127" priority="124" operator="lessThan">
      <formula>10</formula>
    </cfRule>
  </conditionalFormatting>
  <conditionalFormatting sqref="AI29:AJ29">
    <cfRule type="cellIs" dxfId="126" priority="121" stopIfTrue="1" operator="equal">
      <formula>""</formula>
    </cfRule>
    <cfRule type="cellIs" dxfId="125" priority="122" operator="lessThan">
      <formula>10</formula>
    </cfRule>
  </conditionalFormatting>
  <conditionalFormatting sqref="AI25:AJ25">
    <cfRule type="cellIs" dxfId="124" priority="119" stopIfTrue="1" operator="equal">
      <formula>""</formula>
    </cfRule>
    <cfRule type="cellIs" dxfId="123" priority="120" operator="lessThan">
      <formula>10</formula>
    </cfRule>
  </conditionalFormatting>
  <conditionalFormatting sqref="AI26:AJ26">
    <cfRule type="cellIs" dxfId="122" priority="117" stopIfTrue="1" operator="equal">
      <formula>""</formula>
    </cfRule>
    <cfRule type="cellIs" dxfId="121" priority="118" operator="lessThan">
      <formula>10</formula>
    </cfRule>
  </conditionalFormatting>
  <conditionalFormatting sqref="AI24:AJ24">
    <cfRule type="cellIs" dxfId="120" priority="115" stopIfTrue="1" operator="equal">
      <formula>""</formula>
    </cfRule>
    <cfRule type="cellIs" dxfId="119" priority="116" operator="lessThan">
      <formula>10</formula>
    </cfRule>
  </conditionalFormatting>
  <conditionalFormatting sqref="AI24:AJ24">
    <cfRule type="cellIs" dxfId="118" priority="113" stopIfTrue="1" operator="equal">
      <formula>""</formula>
    </cfRule>
    <cfRule type="cellIs" dxfId="117" priority="114" operator="lessThan">
      <formula>10</formula>
    </cfRule>
  </conditionalFormatting>
  <conditionalFormatting sqref="D2:E3 D20:E23 D18:E18 D7:E7 D12:E16 D27:E28 D9:E10 D30:E30">
    <cfRule type="cellIs" dxfId="116" priority="111" stopIfTrue="1" operator="equal">
      <formula>""</formula>
    </cfRule>
    <cfRule type="cellIs" dxfId="115" priority="112" operator="lessThan">
      <formula>10</formula>
    </cfRule>
  </conditionalFormatting>
  <conditionalFormatting sqref="D19:E19">
    <cfRule type="cellIs" dxfId="114" priority="109" stopIfTrue="1" operator="equal">
      <formula>""</formula>
    </cfRule>
    <cfRule type="cellIs" dxfId="113" priority="110" operator="lessThan">
      <formula>10</formula>
    </cfRule>
  </conditionalFormatting>
  <conditionalFormatting sqref="D17:E17">
    <cfRule type="cellIs" dxfId="112" priority="107" stopIfTrue="1" operator="equal">
      <formula>""</formula>
    </cfRule>
    <cfRule type="cellIs" dxfId="111" priority="108" operator="lessThan">
      <formula>10</formula>
    </cfRule>
  </conditionalFormatting>
  <conditionalFormatting sqref="D6:E6">
    <cfRule type="cellIs" dxfId="110" priority="105" stopIfTrue="1" operator="equal">
      <formula>""</formula>
    </cfRule>
    <cfRule type="cellIs" dxfId="109" priority="106" operator="lessThan">
      <formula>10</formula>
    </cfRule>
  </conditionalFormatting>
  <conditionalFormatting sqref="D6:E6">
    <cfRule type="cellIs" dxfId="108" priority="103" stopIfTrue="1" operator="equal">
      <formula>""</formula>
    </cfRule>
    <cfRule type="cellIs" dxfId="107" priority="104" operator="lessThan">
      <formula>10</formula>
    </cfRule>
  </conditionalFormatting>
  <conditionalFormatting sqref="D4:E4">
    <cfRule type="cellIs" dxfId="106" priority="101" stopIfTrue="1" operator="equal">
      <formula>""</formula>
    </cfRule>
    <cfRule type="cellIs" dxfId="105" priority="102" operator="lessThan">
      <formula>10</formula>
    </cfRule>
  </conditionalFormatting>
  <conditionalFormatting sqref="D4:E4">
    <cfRule type="cellIs" dxfId="104" priority="99" stopIfTrue="1" operator="equal">
      <formula>""</formula>
    </cfRule>
    <cfRule type="cellIs" dxfId="103" priority="100" operator="lessThan">
      <formula>10</formula>
    </cfRule>
  </conditionalFormatting>
  <conditionalFormatting sqref="D11:E11">
    <cfRule type="cellIs" dxfId="102" priority="97" stopIfTrue="1" operator="equal">
      <formula>""</formula>
    </cfRule>
    <cfRule type="cellIs" dxfId="101" priority="98" operator="lessThan">
      <formula>10</formula>
    </cfRule>
  </conditionalFormatting>
  <conditionalFormatting sqref="D24:E24">
    <cfRule type="cellIs" dxfId="100" priority="95" stopIfTrue="1" operator="equal">
      <formula>""</formula>
    </cfRule>
    <cfRule type="cellIs" dxfId="99" priority="96" operator="lessThan">
      <formula>10</formula>
    </cfRule>
  </conditionalFormatting>
  <conditionalFormatting sqref="D8:E8">
    <cfRule type="cellIs" dxfId="98" priority="93" stopIfTrue="1" operator="equal">
      <formula>""</formula>
    </cfRule>
    <cfRule type="cellIs" dxfId="97" priority="94" operator="lessThan">
      <formula>10</formula>
    </cfRule>
  </conditionalFormatting>
  <conditionalFormatting sqref="D5:E5">
    <cfRule type="cellIs" dxfId="96" priority="91" stopIfTrue="1" operator="equal">
      <formula>""</formula>
    </cfRule>
    <cfRule type="cellIs" dxfId="95" priority="92" operator="lessThan">
      <formula>10</formula>
    </cfRule>
  </conditionalFormatting>
  <conditionalFormatting sqref="D29:E29">
    <cfRule type="cellIs" dxfId="94" priority="89" stopIfTrue="1" operator="equal">
      <formula>""</formula>
    </cfRule>
    <cfRule type="cellIs" dxfId="93" priority="90" operator="lessThan">
      <formula>10</formula>
    </cfRule>
  </conditionalFormatting>
  <conditionalFormatting sqref="D25:E25">
    <cfRule type="cellIs" dxfId="92" priority="87" stopIfTrue="1" operator="equal">
      <formula>""</formula>
    </cfRule>
    <cfRule type="cellIs" dxfId="91" priority="88" operator="lessThan">
      <formula>10</formula>
    </cfRule>
  </conditionalFormatting>
  <conditionalFormatting sqref="D26:E26">
    <cfRule type="cellIs" dxfId="90" priority="85" stopIfTrue="1" operator="equal">
      <formula>""</formula>
    </cfRule>
    <cfRule type="cellIs" dxfId="89" priority="86" operator="lessThan">
      <formula>10</formula>
    </cfRule>
  </conditionalFormatting>
  <conditionalFormatting sqref="F2:G3 F20:G23 F18:G18 F7:G7 F12:G16 F27:G28 F9:G10 F30:G30">
    <cfRule type="cellIs" dxfId="88" priority="83" stopIfTrue="1" operator="equal">
      <formula>""</formula>
    </cfRule>
    <cfRule type="cellIs" dxfId="87" priority="84" operator="lessThan">
      <formula>10</formula>
    </cfRule>
  </conditionalFormatting>
  <conditionalFormatting sqref="F19:G19">
    <cfRule type="cellIs" dxfId="86" priority="81" stopIfTrue="1" operator="equal">
      <formula>""</formula>
    </cfRule>
    <cfRule type="cellIs" dxfId="85" priority="82" operator="lessThan">
      <formula>10</formula>
    </cfRule>
  </conditionalFormatting>
  <conditionalFormatting sqref="F17:G17">
    <cfRule type="cellIs" dxfId="84" priority="79" stopIfTrue="1" operator="equal">
      <formula>""</formula>
    </cfRule>
    <cfRule type="cellIs" dxfId="83" priority="80" operator="lessThan">
      <formula>10</formula>
    </cfRule>
  </conditionalFormatting>
  <conditionalFormatting sqref="F6:G6">
    <cfRule type="cellIs" dxfId="82" priority="77" stopIfTrue="1" operator="equal">
      <formula>""</formula>
    </cfRule>
    <cfRule type="cellIs" dxfId="81" priority="78" operator="lessThan">
      <formula>10</formula>
    </cfRule>
  </conditionalFormatting>
  <conditionalFormatting sqref="F6:G6">
    <cfRule type="cellIs" dxfId="80" priority="75" stopIfTrue="1" operator="equal">
      <formula>""</formula>
    </cfRule>
    <cfRule type="cellIs" dxfId="79" priority="76" operator="lessThan">
      <formula>10</formula>
    </cfRule>
  </conditionalFormatting>
  <conditionalFormatting sqref="F4:G4">
    <cfRule type="cellIs" dxfId="78" priority="73" stopIfTrue="1" operator="equal">
      <formula>""</formula>
    </cfRule>
    <cfRule type="cellIs" dxfId="77" priority="74" operator="lessThan">
      <formula>10</formula>
    </cfRule>
  </conditionalFormatting>
  <conditionalFormatting sqref="F4:G4">
    <cfRule type="cellIs" dxfId="76" priority="71" stopIfTrue="1" operator="equal">
      <formula>""</formula>
    </cfRule>
    <cfRule type="cellIs" dxfId="75" priority="72" operator="lessThan">
      <formula>10</formula>
    </cfRule>
  </conditionalFormatting>
  <conditionalFormatting sqref="F11:G11">
    <cfRule type="cellIs" dxfId="74" priority="69" stopIfTrue="1" operator="equal">
      <formula>""</formula>
    </cfRule>
    <cfRule type="cellIs" dxfId="73" priority="70" operator="lessThan">
      <formula>10</formula>
    </cfRule>
  </conditionalFormatting>
  <conditionalFormatting sqref="F24:G24">
    <cfRule type="cellIs" dxfId="72" priority="67" stopIfTrue="1" operator="equal">
      <formula>""</formula>
    </cfRule>
    <cfRule type="cellIs" dxfId="71" priority="68" operator="lessThan">
      <formula>10</formula>
    </cfRule>
  </conditionalFormatting>
  <conditionalFormatting sqref="F8:G8">
    <cfRule type="cellIs" dxfId="70" priority="65" stopIfTrue="1" operator="equal">
      <formula>""</formula>
    </cfRule>
    <cfRule type="cellIs" dxfId="69" priority="66" operator="lessThan">
      <formula>10</formula>
    </cfRule>
  </conditionalFormatting>
  <conditionalFormatting sqref="F5:G5">
    <cfRule type="cellIs" dxfId="68" priority="63" stopIfTrue="1" operator="equal">
      <formula>""</formula>
    </cfRule>
    <cfRule type="cellIs" dxfId="67" priority="64" operator="lessThan">
      <formula>10</formula>
    </cfRule>
  </conditionalFormatting>
  <conditionalFormatting sqref="F29:G29">
    <cfRule type="cellIs" dxfId="66" priority="61" stopIfTrue="1" operator="equal">
      <formula>""</formula>
    </cfRule>
    <cfRule type="cellIs" dxfId="65" priority="62" operator="lessThan">
      <formula>10</formula>
    </cfRule>
  </conditionalFormatting>
  <conditionalFormatting sqref="F25:G25">
    <cfRule type="cellIs" dxfId="64" priority="59" stopIfTrue="1" operator="equal">
      <formula>""</formula>
    </cfRule>
    <cfRule type="cellIs" dxfId="63" priority="60" operator="lessThan">
      <formula>10</formula>
    </cfRule>
  </conditionalFormatting>
  <conditionalFormatting sqref="F26:G26">
    <cfRule type="cellIs" dxfId="62" priority="57" stopIfTrue="1" operator="equal">
      <formula>""</formula>
    </cfRule>
    <cfRule type="cellIs" dxfId="61" priority="58" operator="lessThan">
      <formula>10</formula>
    </cfRule>
  </conditionalFormatting>
  <conditionalFormatting sqref="H2:I3 H20:I23 H18:I18 H7:I7 H12:I16 H27:I28 H9:I10 H30:I30">
    <cfRule type="cellIs" dxfId="60" priority="55" stopIfTrue="1" operator="equal">
      <formula>""</formula>
    </cfRule>
    <cfRule type="cellIs" dxfId="59" priority="56" operator="lessThan">
      <formula>10</formula>
    </cfRule>
  </conditionalFormatting>
  <conditionalFormatting sqref="H19:I19">
    <cfRule type="cellIs" dxfId="58" priority="53" stopIfTrue="1" operator="equal">
      <formula>""</formula>
    </cfRule>
    <cfRule type="cellIs" dxfId="57" priority="54" operator="lessThan">
      <formula>10</formula>
    </cfRule>
  </conditionalFormatting>
  <conditionalFormatting sqref="H17:I17">
    <cfRule type="cellIs" dxfId="56" priority="51" stopIfTrue="1" operator="equal">
      <formula>""</formula>
    </cfRule>
    <cfRule type="cellIs" dxfId="55" priority="52" operator="lessThan">
      <formula>10</formula>
    </cfRule>
  </conditionalFormatting>
  <conditionalFormatting sqref="H6:I6">
    <cfRule type="cellIs" dxfId="54" priority="49" stopIfTrue="1" operator="equal">
      <formula>""</formula>
    </cfRule>
    <cfRule type="cellIs" dxfId="53" priority="50" operator="lessThan">
      <formula>10</formula>
    </cfRule>
  </conditionalFormatting>
  <conditionalFormatting sqref="H6:I6">
    <cfRule type="cellIs" dxfId="52" priority="47" stopIfTrue="1" operator="equal">
      <formula>""</formula>
    </cfRule>
    <cfRule type="cellIs" dxfId="51" priority="48" operator="lessThan">
      <formula>10</formula>
    </cfRule>
  </conditionalFormatting>
  <conditionalFormatting sqref="H4:I4">
    <cfRule type="cellIs" dxfId="50" priority="45" stopIfTrue="1" operator="equal">
      <formula>""</formula>
    </cfRule>
    <cfRule type="cellIs" dxfId="49" priority="46" operator="lessThan">
      <formula>10</formula>
    </cfRule>
  </conditionalFormatting>
  <conditionalFormatting sqref="H4:I4">
    <cfRule type="cellIs" dxfId="48" priority="43" stopIfTrue="1" operator="equal">
      <formula>""</formula>
    </cfRule>
    <cfRule type="cellIs" dxfId="47" priority="44" operator="lessThan">
      <formula>10</formula>
    </cfRule>
  </conditionalFormatting>
  <conditionalFormatting sqref="H11:I11">
    <cfRule type="cellIs" dxfId="46" priority="41" stopIfTrue="1" operator="equal">
      <formula>""</formula>
    </cfRule>
    <cfRule type="cellIs" dxfId="45" priority="42" operator="lessThan">
      <formula>10</formula>
    </cfRule>
  </conditionalFormatting>
  <conditionalFormatting sqref="H24:I24">
    <cfRule type="cellIs" dxfId="44" priority="39" stopIfTrue="1" operator="equal">
      <formula>""</formula>
    </cfRule>
    <cfRule type="cellIs" dxfId="43" priority="40" operator="lessThan">
      <formula>10</formula>
    </cfRule>
  </conditionalFormatting>
  <conditionalFormatting sqref="H8:I8">
    <cfRule type="cellIs" dxfId="42" priority="37" stopIfTrue="1" operator="equal">
      <formula>""</formula>
    </cfRule>
    <cfRule type="cellIs" dxfId="41" priority="38" operator="lessThan">
      <formula>10</formula>
    </cfRule>
  </conditionalFormatting>
  <conditionalFormatting sqref="H5:I5">
    <cfRule type="cellIs" dxfId="40" priority="35" stopIfTrue="1" operator="equal">
      <formula>""</formula>
    </cfRule>
    <cfRule type="cellIs" dxfId="39" priority="36" operator="lessThan">
      <formula>10</formula>
    </cfRule>
  </conditionalFormatting>
  <conditionalFormatting sqref="H29:I29">
    <cfRule type="cellIs" dxfId="38" priority="33" stopIfTrue="1" operator="equal">
      <formula>""</formula>
    </cfRule>
    <cfRule type="cellIs" dxfId="37" priority="34" operator="lessThan">
      <formula>10</formula>
    </cfRule>
  </conditionalFormatting>
  <conditionalFormatting sqref="H25:I25">
    <cfRule type="cellIs" dxfId="36" priority="31" stopIfTrue="1" operator="equal">
      <formula>""</formula>
    </cfRule>
    <cfRule type="cellIs" dxfId="35" priority="32" operator="lessThan">
      <formula>10</formula>
    </cfRule>
  </conditionalFormatting>
  <conditionalFormatting sqref="H26:I26">
    <cfRule type="cellIs" dxfId="34" priority="29" stopIfTrue="1" operator="equal">
      <formula>""</formula>
    </cfRule>
    <cfRule type="cellIs" dxfId="33" priority="30" operator="lessThan">
      <formula>10</formula>
    </cfRule>
  </conditionalFormatting>
  <conditionalFormatting sqref="J2:M3 J20:M23 J18:M18 J7:M7 J12:M16 J27:M28 J9:M10 J30:M30">
    <cfRule type="cellIs" dxfId="32" priority="27" stopIfTrue="1" operator="equal">
      <formula>""</formula>
    </cfRule>
    <cfRule type="cellIs" dxfId="31" priority="28" operator="lessThan">
      <formula>10</formula>
    </cfRule>
  </conditionalFormatting>
  <conditionalFormatting sqref="J19:M19">
    <cfRule type="cellIs" dxfId="30" priority="25" stopIfTrue="1" operator="equal">
      <formula>""</formula>
    </cfRule>
    <cfRule type="cellIs" dxfId="29" priority="26" operator="lessThan">
      <formula>10</formula>
    </cfRule>
  </conditionalFormatting>
  <conditionalFormatting sqref="J17:M17">
    <cfRule type="cellIs" dxfId="28" priority="23" stopIfTrue="1" operator="equal">
      <formula>""</formula>
    </cfRule>
    <cfRule type="cellIs" dxfId="27" priority="24" operator="lessThan">
      <formula>10</formula>
    </cfRule>
  </conditionalFormatting>
  <conditionalFormatting sqref="J6:M6">
    <cfRule type="cellIs" dxfId="26" priority="21" stopIfTrue="1" operator="equal">
      <formula>""</formula>
    </cfRule>
    <cfRule type="cellIs" dxfId="25" priority="22" operator="lessThan">
      <formula>10</formula>
    </cfRule>
  </conditionalFormatting>
  <conditionalFormatting sqref="J6:M6">
    <cfRule type="cellIs" dxfId="24" priority="19" stopIfTrue="1" operator="equal">
      <formula>""</formula>
    </cfRule>
    <cfRule type="cellIs" dxfId="23" priority="20" operator="lessThan">
      <formula>10</formula>
    </cfRule>
  </conditionalFormatting>
  <conditionalFormatting sqref="J4:M4">
    <cfRule type="cellIs" dxfId="22" priority="17" stopIfTrue="1" operator="equal">
      <formula>""</formula>
    </cfRule>
    <cfRule type="cellIs" dxfId="21" priority="18" operator="lessThan">
      <formula>10</formula>
    </cfRule>
  </conditionalFormatting>
  <conditionalFormatting sqref="J4:M4">
    <cfRule type="cellIs" dxfId="20" priority="15" stopIfTrue="1" operator="equal">
      <formula>""</formula>
    </cfRule>
    <cfRule type="cellIs" dxfId="19" priority="16" operator="lessThan">
      <formula>10</formula>
    </cfRule>
  </conditionalFormatting>
  <conditionalFormatting sqref="J11:M11">
    <cfRule type="cellIs" dxfId="18" priority="13" stopIfTrue="1" operator="equal">
      <formula>""</formula>
    </cfRule>
    <cfRule type="cellIs" dxfId="17" priority="14" operator="lessThan">
      <formula>10</formula>
    </cfRule>
  </conditionalFormatting>
  <conditionalFormatting sqref="J24:M24">
    <cfRule type="cellIs" dxfId="16" priority="11" stopIfTrue="1" operator="equal">
      <formula>""</formula>
    </cfRule>
    <cfRule type="cellIs" dxfId="15" priority="12" operator="lessThan">
      <formula>10</formula>
    </cfRule>
  </conditionalFormatting>
  <conditionalFormatting sqref="J8:M8">
    <cfRule type="cellIs" dxfId="14" priority="9" stopIfTrue="1" operator="equal">
      <formula>""</formula>
    </cfRule>
    <cfRule type="cellIs" dxfId="13" priority="10" operator="lessThan">
      <formula>10</formula>
    </cfRule>
  </conditionalFormatting>
  <conditionalFormatting sqref="J5:M5">
    <cfRule type="cellIs" dxfId="12" priority="7" stopIfTrue="1" operator="equal">
      <formula>""</formula>
    </cfRule>
    <cfRule type="cellIs" dxfId="11" priority="8" operator="lessThan">
      <formula>10</formula>
    </cfRule>
  </conditionalFormatting>
  <conditionalFormatting sqref="J29:M29">
    <cfRule type="cellIs" dxfId="10" priority="5" stopIfTrue="1" operator="equal">
      <formula>""</formula>
    </cfRule>
    <cfRule type="cellIs" dxfId="9" priority="6" operator="lessThan">
      <formula>10</formula>
    </cfRule>
  </conditionalFormatting>
  <conditionalFormatting sqref="J25:M25">
    <cfRule type="cellIs" dxfId="8" priority="3" stopIfTrue="1" operator="equal">
      <formula>""</formula>
    </cfRule>
    <cfRule type="cellIs" dxfId="7" priority="4" operator="lessThan">
      <formula>10</formula>
    </cfRule>
  </conditionalFormatting>
  <conditionalFormatting sqref="J26:M26">
    <cfRule type="cellIs" dxfId="6" priority="1" stopIfTrue="1" operator="equal">
      <formula>""</formula>
    </cfRule>
    <cfRule type="cellIs" dxfId="5" priority="2" operator="lessThan">
      <formula>10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45386-271E-4D17-B615-6F7007EA11FC}">
  <sheetPr codeName="Feuil8"/>
  <dimension ref="A1:AY142"/>
  <sheetViews>
    <sheetView topLeftCell="C1" zoomScale="130" zoomScaleNormal="130" workbookViewId="0">
      <selection activeCell="D7" sqref="D2:D7"/>
    </sheetView>
  </sheetViews>
  <sheetFormatPr baseColWidth="10" defaultRowHeight="12.75" x14ac:dyDescent="0.35"/>
  <cols>
    <col min="1" max="1" width="12.265625" customWidth="1"/>
    <col min="2" max="2" width="3.796875" style="87" customWidth="1"/>
    <col min="3" max="3" width="23.19921875" customWidth="1"/>
    <col min="4" max="71" width="3.19921875" customWidth="1"/>
  </cols>
  <sheetData>
    <row r="1" spans="1:51" ht="48.4" customHeight="1" x14ac:dyDescent="0.35">
      <c r="D1" s="58" t="s">
        <v>211</v>
      </c>
      <c r="E1" s="58" t="s">
        <v>212</v>
      </c>
      <c r="F1" s="58" t="s">
        <v>213</v>
      </c>
      <c r="G1" s="58" t="s">
        <v>214</v>
      </c>
      <c r="H1" s="58" t="s">
        <v>215</v>
      </c>
      <c r="I1" s="58" t="s">
        <v>216</v>
      </c>
      <c r="J1" s="58" t="s">
        <v>217</v>
      </c>
      <c r="K1" s="58" t="s">
        <v>218</v>
      </c>
      <c r="L1" s="58" t="s">
        <v>219</v>
      </c>
      <c r="M1" s="58" t="s">
        <v>220</v>
      </c>
      <c r="N1" s="58" t="s">
        <v>221</v>
      </c>
      <c r="O1" s="58" t="s">
        <v>222</v>
      </c>
      <c r="P1" s="58" t="s">
        <v>223</v>
      </c>
      <c r="Q1" s="58" t="s">
        <v>224</v>
      </c>
      <c r="R1" s="58" t="s">
        <v>225</v>
      </c>
      <c r="S1" s="58" t="s">
        <v>226</v>
      </c>
      <c r="T1" s="58" t="s">
        <v>227</v>
      </c>
      <c r="U1" s="58" t="s">
        <v>228</v>
      </c>
      <c r="V1" s="58" t="s">
        <v>229</v>
      </c>
      <c r="W1" s="58" t="s">
        <v>230</v>
      </c>
      <c r="X1" s="58" t="s">
        <v>231</v>
      </c>
      <c r="Y1" s="58" t="s">
        <v>232</v>
      </c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  <c r="AT1" s="58"/>
      <c r="AU1" s="58"/>
      <c r="AV1" s="58"/>
      <c r="AW1" s="58"/>
      <c r="AX1" s="58"/>
      <c r="AY1" s="58"/>
    </row>
    <row r="2" spans="1:51" x14ac:dyDescent="0.35">
      <c r="A2" t="s">
        <v>208</v>
      </c>
      <c r="B2" s="260">
        <v>1</v>
      </c>
      <c r="C2" s="261" t="s">
        <v>161</v>
      </c>
    </row>
    <row r="3" spans="1:51" x14ac:dyDescent="0.35">
      <c r="A3" t="s">
        <v>209</v>
      </c>
      <c r="B3" s="260"/>
      <c r="C3" s="261"/>
    </row>
    <row r="4" spans="1:51" x14ac:dyDescent="0.35">
      <c r="A4" t="s">
        <v>210</v>
      </c>
      <c r="B4" s="260"/>
      <c r="C4" s="261"/>
    </row>
    <row r="5" spans="1:51" x14ac:dyDescent="0.35">
      <c r="A5" t="s">
        <v>208</v>
      </c>
      <c r="B5" s="260">
        <v>2</v>
      </c>
      <c r="C5" s="261" t="s">
        <v>162</v>
      </c>
    </row>
    <row r="6" spans="1:51" x14ac:dyDescent="0.35">
      <c r="A6" t="s">
        <v>209</v>
      </c>
      <c r="B6" s="260"/>
      <c r="C6" s="261"/>
    </row>
    <row r="7" spans="1:51" x14ac:dyDescent="0.35">
      <c r="A7" t="s">
        <v>210</v>
      </c>
      <c r="B7" s="260"/>
      <c r="C7" s="261"/>
    </row>
    <row r="8" spans="1:51" x14ac:dyDescent="0.35">
      <c r="A8" t="s">
        <v>208</v>
      </c>
      <c r="B8" s="260">
        <v>3</v>
      </c>
      <c r="C8" s="261" t="s">
        <v>163</v>
      </c>
    </row>
    <row r="9" spans="1:51" x14ac:dyDescent="0.35">
      <c r="A9" t="s">
        <v>209</v>
      </c>
      <c r="B9" s="260"/>
      <c r="C9" s="261"/>
    </row>
    <row r="10" spans="1:51" x14ac:dyDescent="0.35">
      <c r="A10" t="s">
        <v>210</v>
      </c>
      <c r="B10" s="260"/>
      <c r="C10" s="261"/>
    </row>
    <row r="11" spans="1:51" x14ac:dyDescent="0.35">
      <c r="A11" t="s">
        <v>208</v>
      </c>
      <c r="B11" s="260">
        <v>4</v>
      </c>
      <c r="C11" s="261" t="s">
        <v>164</v>
      </c>
    </row>
    <row r="12" spans="1:51" x14ac:dyDescent="0.35">
      <c r="A12" t="s">
        <v>209</v>
      </c>
      <c r="B12" s="260"/>
      <c r="C12" s="261"/>
    </row>
    <row r="13" spans="1:51" x14ac:dyDescent="0.35">
      <c r="A13" t="s">
        <v>210</v>
      </c>
      <c r="B13" s="260"/>
      <c r="C13" s="261"/>
    </row>
    <row r="14" spans="1:51" x14ac:dyDescent="0.35">
      <c r="A14" t="s">
        <v>208</v>
      </c>
      <c r="B14" s="260">
        <v>5</v>
      </c>
      <c r="C14" s="261" t="s">
        <v>165</v>
      </c>
    </row>
    <row r="15" spans="1:51" x14ac:dyDescent="0.35">
      <c r="A15" t="s">
        <v>209</v>
      </c>
      <c r="B15" s="260"/>
      <c r="C15" s="261"/>
    </row>
    <row r="16" spans="1:51" x14ac:dyDescent="0.35">
      <c r="A16" t="s">
        <v>210</v>
      </c>
      <c r="B16" s="260"/>
      <c r="C16" s="261"/>
    </row>
    <row r="17" spans="1:3" x14ac:dyDescent="0.35">
      <c r="A17" t="s">
        <v>208</v>
      </c>
      <c r="B17" s="260">
        <v>6</v>
      </c>
      <c r="C17" s="261" t="s">
        <v>166</v>
      </c>
    </row>
    <row r="18" spans="1:3" x14ac:dyDescent="0.35">
      <c r="A18" t="s">
        <v>209</v>
      </c>
      <c r="B18" s="260"/>
      <c r="C18" s="261"/>
    </row>
    <row r="19" spans="1:3" x14ac:dyDescent="0.35">
      <c r="A19" t="s">
        <v>210</v>
      </c>
      <c r="B19" s="260"/>
      <c r="C19" s="261"/>
    </row>
    <row r="20" spans="1:3" x14ac:dyDescent="0.35">
      <c r="A20" t="s">
        <v>208</v>
      </c>
      <c r="B20" s="260">
        <v>7</v>
      </c>
      <c r="C20" s="261" t="s">
        <v>167</v>
      </c>
    </row>
    <row r="21" spans="1:3" x14ac:dyDescent="0.35">
      <c r="A21" t="s">
        <v>209</v>
      </c>
      <c r="B21" s="260"/>
      <c r="C21" s="261"/>
    </row>
    <row r="22" spans="1:3" x14ac:dyDescent="0.35">
      <c r="A22" t="s">
        <v>210</v>
      </c>
      <c r="B22" s="260"/>
      <c r="C22" s="261"/>
    </row>
    <row r="23" spans="1:3" x14ac:dyDescent="0.35">
      <c r="A23" t="s">
        <v>208</v>
      </c>
      <c r="B23" s="260">
        <v>8</v>
      </c>
      <c r="C23" s="261" t="s">
        <v>168</v>
      </c>
    </row>
    <row r="24" spans="1:3" x14ac:dyDescent="0.35">
      <c r="A24" t="s">
        <v>209</v>
      </c>
      <c r="B24" s="260"/>
      <c r="C24" s="261"/>
    </row>
    <row r="25" spans="1:3" x14ac:dyDescent="0.35">
      <c r="A25" t="s">
        <v>210</v>
      </c>
      <c r="B25" s="260"/>
      <c r="C25" s="261"/>
    </row>
    <row r="26" spans="1:3" x14ac:dyDescent="0.35">
      <c r="A26" t="s">
        <v>208</v>
      </c>
      <c r="B26" s="260">
        <v>9</v>
      </c>
      <c r="C26" s="261" t="s">
        <v>169</v>
      </c>
    </row>
    <row r="27" spans="1:3" x14ac:dyDescent="0.35">
      <c r="A27" t="s">
        <v>209</v>
      </c>
      <c r="B27" s="260"/>
      <c r="C27" s="261"/>
    </row>
    <row r="28" spans="1:3" x14ac:dyDescent="0.35">
      <c r="A28" t="s">
        <v>210</v>
      </c>
      <c r="B28" s="260"/>
      <c r="C28" s="261"/>
    </row>
    <row r="29" spans="1:3" x14ac:dyDescent="0.35">
      <c r="A29" t="s">
        <v>208</v>
      </c>
      <c r="B29" s="260">
        <v>10</v>
      </c>
      <c r="C29" s="261" t="s">
        <v>170</v>
      </c>
    </row>
    <row r="30" spans="1:3" x14ac:dyDescent="0.35">
      <c r="A30" t="s">
        <v>209</v>
      </c>
      <c r="B30" s="260"/>
      <c r="C30" s="261"/>
    </row>
    <row r="31" spans="1:3" x14ac:dyDescent="0.35">
      <c r="A31" t="s">
        <v>210</v>
      </c>
      <c r="B31" s="260"/>
      <c r="C31" s="261"/>
    </row>
    <row r="32" spans="1:3" x14ac:dyDescent="0.35">
      <c r="A32" t="s">
        <v>208</v>
      </c>
      <c r="B32" s="260">
        <v>11</v>
      </c>
      <c r="C32" s="261" t="s">
        <v>171</v>
      </c>
    </row>
    <row r="33" spans="1:3" x14ac:dyDescent="0.35">
      <c r="A33" t="s">
        <v>209</v>
      </c>
      <c r="B33" s="260"/>
      <c r="C33" s="261"/>
    </row>
    <row r="34" spans="1:3" x14ac:dyDescent="0.35">
      <c r="A34" t="s">
        <v>210</v>
      </c>
      <c r="B34" s="260"/>
      <c r="C34" s="261"/>
    </row>
    <row r="35" spans="1:3" x14ac:dyDescent="0.35">
      <c r="A35" t="s">
        <v>208</v>
      </c>
      <c r="B35" s="260">
        <v>12</v>
      </c>
      <c r="C35" s="261" t="s">
        <v>172</v>
      </c>
    </row>
    <row r="36" spans="1:3" x14ac:dyDescent="0.35">
      <c r="A36" t="s">
        <v>209</v>
      </c>
      <c r="B36" s="260"/>
      <c r="C36" s="261"/>
    </row>
    <row r="37" spans="1:3" x14ac:dyDescent="0.35">
      <c r="A37" t="s">
        <v>210</v>
      </c>
      <c r="B37" s="260"/>
      <c r="C37" s="261"/>
    </row>
    <row r="38" spans="1:3" x14ac:dyDescent="0.35">
      <c r="A38" t="s">
        <v>208</v>
      </c>
      <c r="B38" s="260">
        <v>13</v>
      </c>
      <c r="C38" s="261" t="s">
        <v>173</v>
      </c>
    </row>
    <row r="39" spans="1:3" x14ac:dyDescent="0.35">
      <c r="A39" t="s">
        <v>209</v>
      </c>
      <c r="B39" s="260"/>
      <c r="C39" s="261"/>
    </row>
    <row r="40" spans="1:3" x14ac:dyDescent="0.35">
      <c r="A40" t="s">
        <v>210</v>
      </c>
      <c r="B40" s="260"/>
      <c r="C40" s="261"/>
    </row>
    <row r="41" spans="1:3" x14ac:dyDescent="0.35">
      <c r="A41" t="s">
        <v>208</v>
      </c>
      <c r="B41" s="260">
        <v>14</v>
      </c>
      <c r="C41" s="261" t="s">
        <v>174</v>
      </c>
    </row>
    <row r="42" spans="1:3" x14ac:dyDescent="0.35">
      <c r="A42" t="s">
        <v>209</v>
      </c>
      <c r="B42" s="260"/>
      <c r="C42" s="261"/>
    </row>
    <row r="43" spans="1:3" x14ac:dyDescent="0.35">
      <c r="A43" t="s">
        <v>210</v>
      </c>
      <c r="B43" s="260"/>
      <c r="C43" s="261"/>
    </row>
    <row r="44" spans="1:3" x14ac:dyDescent="0.35">
      <c r="A44" t="s">
        <v>208</v>
      </c>
      <c r="B44" s="260">
        <v>15</v>
      </c>
      <c r="C44" s="261" t="s">
        <v>175</v>
      </c>
    </row>
    <row r="45" spans="1:3" x14ac:dyDescent="0.35">
      <c r="A45" t="s">
        <v>209</v>
      </c>
      <c r="B45" s="260"/>
      <c r="C45" s="261"/>
    </row>
    <row r="46" spans="1:3" x14ac:dyDescent="0.35">
      <c r="A46" t="s">
        <v>210</v>
      </c>
      <c r="B46" s="260"/>
      <c r="C46" s="261"/>
    </row>
    <row r="47" spans="1:3" x14ac:dyDescent="0.35">
      <c r="A47" t="s">
        <v>208</v>
      </c>
      <c r="B47" s="260">
        <v>16</v>
      </c>
      <c r="C47" s="261" t="s">
        <v>176</v>
      </c>
    </row>
    <row r="48" spans="1:3" x14ac:dyDescent="0.35">
      <c r="A48" t="s">
        <v>209</v>
      </c>
      <c r="B48" s="260"/>
      <c r="C48" s="261"/>
    </row>
    <row r="49" spans="1:3" x14ac:dyDescent="0.35">
      <c r="A49" t="s">
        <v>210</v>
      </c>
      <c r="B49" s="260"/>
      <c r="C49" s="261"/>
    </row>
    <row r="50" spans="1:3" x14ac:dyDescent="0.35">
      <c r="A50" t="s">
        <v>208</v>
      </c>
      <c r="B50" s="260">
        <v>17</v>
      </c>
      <c r="C50" s="261" t="s">
        <v>177</v>
      </c>
    </row>
    <row r="51" spans="1:3" x14ac:dyDescent="0.35">
      <c r="A51" t="s">
        <v>209</v>
      </c>
      <c r="B51" s="260"/>
      <c r="C51" s="261"/>
    </row>
    <row r="52" spans="1:3" x14ac:dyDescent="0.35">
      <c r="A52" t="s">
        <v>210</v>
      </c>
      <c r="B52" s="260"/>
      <c r="C52" s="261"/>
    </row>
    <row r="53" spans="1:3" x14ac:dyDescent="0.35">
      <c r="A53" t="s">
        <v>208</v>
      </c>
      <c r="B53" s="260">
        <v>18</v>
      </c>
      <c r="C53" s="261" t="s">
        <v>178</v>
      </c>
    </row>
    <row r="54" spans="1:3" x14ac:dyDescent="0.35">
      <c r="A54" t="s">
        <v>209</v>
      </c>
      <c r="B54" s="260"/>
      <c r="C54" s="261"/>
    </row>
    <row r="55" spans="1:3" x14ac:dyDescent="0.35">
      <c r="A55" t="s">
        <v>210</v>
      </c>
      <c r="B55" s="260"/>
      <c r="C55" s="261"/>
    </row>
    <row r="56" spans="1:3" x14ac:dyDescent="0.35">
      <c r="A56" t="s">
        <v>208</v>
      </c>
      <c r="B56" s="260">
        <v>19</v>
      </c>
      <c r="C56" s="261" t="s">
        <v>179</v>
      </c>
    </row>
    <row r="57" spans="1:3" x14ac:dyDescent="0.35">
      <c r="A57" t="s">
        <v>209</v>
      </c>
      <c r="B57" s="260"/>
      <c r="C57" s="261"/>
    </row>
    <row r="58" spans="1:3" x14ac:dyDescent="0.35">
      <c r="A58" t="s">
        <v>210</v>
      </c>
      <c r="B58" s="260"/>
      <c r="C58" s="261"/>
    </row>
    <row r="59" spans="1:3" x14ac:dyDescent="0.35">
      <c r="A59" t="s">
        <v>208</v>
      </c>
      <c r="B59" s="260">
        <v>20</v>
      </c>
      <c r="C59" s="261" t="s">
        <v>180</v>
      </c>
    </row>
    <row r="60" spans="1:3" x14ac:dyDescent="0.35">
      <c r="A60" t="s">
        <v>209</v>
      </c>
      <c r="B60" s="260"/>
      <c r="C60" s="261"/>
    </row>
    <row r="61" spans="1:3" x14ac:dyDescent="0.35">
      <c r="A61" t="s">
        <v>210</v>
      </c>
      <c r="B61" s="260"/>
      <c r="C61" s="261"/>
    </row>
    <row r="62" spans="1:3" x14ac:dyDescent="0.35">
      <c r="A62" t="s">
        <v>208</v>
      </c>
      <c r="B62" s="260">
        <v>21</v>
      </c>
      <c r="C62" s="261" t="s">
        <v>181</v>
      </c>
    </row>
    <row r="63" spans="1:3" x14ac:dyDescent="0.35">
      <c r="A63" t="s">
        <v>209</v>
      </c>
      <c r="B63" s="260"/>
      <c r="C63" s="261"/>
    </row>
    <row r="64" spans="1:3" x14ac:dyDescent="0.35">
      <c r="A64" t="s">
        <v>210</v>
      </c>
      <c r="B64" s="260"/>
      <c r="C64" s="261"/>
    </row>
    <row r="65" spans="1:3" x14ac:dyDescent="0.35">
      <c r="A65" t="s">
        <v>208</v>
      </c>
      <c r="B65" s="260">
        <v>22</v>
      </c>
      <c r="C65" s="261" t="s">
        <v>182</v>
      </c>
    </row>
    <row r="66" spans="1:3" x14ac:dyDescent="0.35">
      <c r="A66" t="s">
        <v>209</v>
      </c>
      <c r="B66" s="260"/>
      <c r="C66" s="261"/>
    </row>
    <row r="67" spans="1:3" x14ac:dyDescent="0.35">
      <c r="A67" t="s">
        <v>210</v>
      </c>
      <c r="B67" s="260"/>
      <c r="C67" s="261"/>
    </row>
    <row r="68" spans="1:3" x14ac:dyDescent="0.35">
      <c r="A68" t="s">
        <v>208</v>
      </c>
      <c r="B68" s="260">
        <v>23</v>
      </c>
      <c r="C68" s="261" t="s">
        <v>183</v>
      </c>
    </row>
    <row r="69" spans="1:3" x14ac:dyDescent="0.35">
      <c r="A69" t="s">
        <v>209</v>
      </c>
      <c r="B69" s="260"/>
      <c r="C69" s="261"/>
    </row>
    <row r="70" spans="1:3" x14ac:dyDescent="0.35">
      <c r="A70" t="s">
        <v>210</v>
      </c>
      <c r="B70" s="260"/>
      <c r="C70" s="261"/>
    </row>
    <row r="71" spans="1:3" x14ac:dyDescent="0.35">
      <c r="A71" t="s">
        <v>208</v>
      </c>
      <c r="B71" s="260">
        <v>24</v>
      </c>
      <c r="C71" s="261" t="s">
        <v>184</v>
      </c>
    </row>
    <row r="72" spans="1:3" x14ac:dyDescent="0.35">
      <c r="A72" t="s">
        <v>209</v>
      </c>
      <c r="B72" s="260"/>
      <c r="C72" s="261"/>
    </row>
    <row r="73" spans="1:3" x14ac:dyDescent="0.35">
      <c r="A73" t="s">
        <v>210</v>
      </c>
      <c r="B73" s="260"/>
      <c r="C73" s="261"/>
    </row>
    <row r="74" spans="1:3" x14ac:dyDescent="0.35">
      <c r="A74" t="s">
        <v>208</v>
      </c>
      <c r="B74" s="260">
        <v>25</v>
      </c>
      <c r="C74" s="261" t="s">
        <v>185</v>
      </c>
    </row>
    <row r="75" spans="1:3" x14ac:dyDescent="0.35">
      <c r="A75" t="s">
        <v>209</v>
      </c>
      <c r="B75" s="260"/>
      <c r="C75" s="261"/>
    </row>
    <row r="76" spans="1:3" x14ac:dyDescent="0.35">
      <c r="A76" t="s">
        <v>210</v>
      </c>
      <c r="B76" s="260"/>
      <c r="C76" s="261"/>
    </row>
    <row r="77" spans="1:3" x14ac:dyDescent="0.35">
      <c r="A77" t="s">
        <v>208</v>
      </c>
      <c r="B77" s="260">
        <v>26</v>
      </c>
      <c r="C77" s="261" t="s">
        <v>186</v>
      </c>
    </row>
    <row r="78" spans="1:3" x14ac:dyDescent="0.35">
      <c r="A78" t="s">
        <v>209</v>
      </c>
      <c r="B78" s="260"/>
      <c r="C78" s="261"/>
    </row>
    <row r="79" spans="1:3" x14ac:dyDescent="0.35">
      <c r="A79" t="s">
        <v>210</v>
      </c>
      <c r="B79" s="260"/>
      <c r="C79" s="261"/>
    </row>
    <row r="80" spans="1:3" x14ac:dyDescent="0.35">
      <c r="A80" t="s">
        <v>208</v>
      </c>
      <c r="B80" s="260">
        <v>27</v>
      </c>
      <c r="C80" s="261" t="s">
        <v>187</v>
      </c>
    </row>
    <row r="81" spans="1:3" x14ac:dyDescent="0.35">
      <c r="A81" t="s">
        <v>209</v>
      </c>
      <c r="B81" s="260"/>
      <c r="C81" s="261"/>
    </row>
    <row r="82" spans="1:3" x14ac:dyDescent="0.35">
      <c r="A82" t="s">
        <v>210</v>
      </c>
      <c r="B82" s="260"/>
      <c r="C82" s="261"/>
    </row>
    <row r="83" spans="1:3" x14ac:dyDescent="0.35">
      <c r="A83" t="s">
        <v>208</v>
      </c>
      <c r="B83" s="260">
        <v>28</v>
      </c>
      <c r="C83" s="261" t="s">
        <v>188</v>
      </c>
    </row>
    <row r="84" spans="1:3" x14ac:dyDescent="0.35">
      <c r="A84" t="s">
        <v>209</v>
      </c>
      <c r="B84" s="260"/>
      <c r="C84" s="261"/>
    </row>
    <row r="85" spans="1:3" x14ac:dyDescent="0.35">
      <c r="A85" t="s">
        <v>210</v>
      </c>
      <c r="B85" s="260"/>
      <c r="C85" s="261"/>
    </row>
    <row r="86" spans="1:3" x14ac:dyDescent="0.35">
      <c r="A86" t="s">
        <v>208</v>
      </c>
      <c r="B86" s="260">
        <v>29</v>
      </c>
      <c r="C86" s="261" t="s">
        <v>189</v>
      </c>
    </row>
    <row r="87" spans="1:3" x14ac:dyDescent="0.35">
      <c r="A87" t="s">
        <v>209</v>
      </c>
      <c r="B87" s="260"/>
      <c r="C87" s="261"/>
    </row>
    <row r="88" spans="1:3" x14ac:dyDescent="0.35">
      <c r="A88" t="s">
        <v>210</v>
      </c>
      <c r="B88" s="260"/>
      <c r="C88" s="261"/>
    </row>
    <row r="89" spans="1:3" x14ac:dyDescent="0.35">
      <c r="A89" t="s">
        <v>208</v>
      </c>
      <c r="B89" s="260">
        <v>30</v>
      </c>
      <c r="C89" s="261" t="s">
        <v>190</v>
      </c>
    </row>
    <row r="90" spans="1:3" x14ac:dyDescent="0.35">
      <c r="A90" t="s">
        <v>209</v>
      </c>
      <c r="B90" s="260"/>
      <c r="C90" s="261"/>
    </row>
    <row r="91" spans="1:3" x14ac:dyDescent="0.35">
      <c r="A91" t="s">
        <v>210</v>
      </c>
      <c r="B91" s="260"/>
      <c r="C91" s="261"/>
    </row>
    <row r="92" spans="1:3" x14ac:dyDescent="0.35">
      <c r="A92" t="s">
        <v>208</v>
      </c>
      <c r="B92" s="260">
        <v>31</v>
      </c>
      <c r="C92" s="261" t="s">
        <v>191</v>
      </c>
    </row>
    <row r="93" spans="1:3" x14ac:dyDescent="0.35">
      <c r="A93" t="s">
        <v>209</v>
      </c>
      <c r="B93" s="260"/>
      <c r="C93" s="261"/>
    </row>
    <row r="94" spans="1:3" x14ac:dyDescent="0.35">
      <c r="A94" t="s">
        <v>210</v>
      </c>
      <c r="B94" s="260"/>
      <c r="C94" s="261"/>
    </row>
    <row r="95" spans="1:3" x14ac:dyDescent="0.35">
      <c r="A95" t="s">
        <v>208</v>
      </c>
      <c r="B95" s="260">
        <v>32</v>
      </c>
      <c r="C95" s="261" t="s">
        <v>192</v>
      </c>
    </row>
    <row r="96" spans="1:3" x14ac:dyDescent="0.35">
      <c r="A96" t="s">
        <v>209</v>
      </c>
      <c r="B96" s="260"/>
      <c r="C96" s="261"/>
    </row>
    <row r="97" spans="1:3" x14ac:dyDescent="0.35">
      <c r="A97" t="s">
        <v>210</v>
      </c>
      <c r="B97" s="260"/>
      <c r="C97" s="261"/>
    </row>
    <row r="98" spans="1:3" x14ac:dyDescent="0.35">
      <c r="A98" t="s">
        <v>208</v>
      </c>
      <c r="B98" s="260">
        <v>33</v>
      </c>
      <c r="C98" s="261" t="s">
        <v>193</v>
      </c>
    </row>
    <row r="99" spans="1:3" x14ac:dyDescent="0.35">
      <c r="A99" t="s">
        <v>209</v>
      </c>
      <c r="B99" s="260"/>
      <c r="C99" s="261"/>
    </row>
    <row r="100" spans="1:3" x14ac:dyDescent="0.35">
      <c r="A100" t="s">
        <v>210</v>
      </c>
      <c r="B100" s="260"/>
      <c r="C100" s="261"/>
    </row>
    <row r="101" spans="1:3" x14ac:dyDescent="0.35">
      <c r="A101" t="s">
        <v>208</v>
      </c>
      <c r="B101" s="260">
        <v>34</v>
      </c>
      <c r="C101" s="261" t="s">
        <v>194</v>
      </c>
    </row>
    <row r="102" spans="1:3" x14ac:dyDescent="0.35">
      <c r="A102" t="s">
        <v>209</v>
      </c>
      <c r="B102" s="260"/>
      <c r="C102" s="261"/>
    </row>
    <row r="103" spans="1:3" x14ac:dyDescent="0.35">
      <c r="A103" t="s">
        <v>210</v>
      </c>
      <c r="B103" s="260"/>
      <c r="C103" s="261"/>
    </row>
    <row r="104" spans="1:3" x14ac:dyDescent="0.35">
      <c r="A104" t="s">
        <v>208</v>
      </c>
      <c r="B104" s="260">
        <v>35</v>
      </c>
      <c r="C104" s="261" t="s">
        <v>195</v>
      </c>
    </row>
    <row r="105" spans="1:3" x14ac:dyDescent="0.35">
      <c r="A105" t="s">
        <v>209</v>
      </c>
      <c r="B105" s="260"/>
      <c r="C105" s="261"/>
    </row>
    <row r="106" spans="1:3" x14ac:dyDescent="0.35">
      <c r="A106" t="s">
        <v>210</v>
      </c>
      <c r="B106" s="260"/>
      <c r="C106" s="261"/>
    </row>
    <row r="107" spans="1:3" x14ac:dyDescent="0.35">
      <c r="A107" t="s">
        <v>208</v>
      </c>
      <c r="B107" s="260">
        <v>36</v>
      </c>
      <c r="C107" s="261" t="s">
        <v>196</v>
      </c>
    </row>
    <row r="108" spans="1:3" x14ac:dyDescent="0.35">
      <c r="A108" t="s">
        <v>209</v>
      </c>
      <c r="B108" s="260"/>
      <c r="C108" s="261"/>
    </row>
    <row r="109" spans="1:3" x14ac:dyDescent="0.35">
      <c r="A109" t="s">
        <v>210</v>
      </c>
      <c r="B109" s="260"/>
      <c r="C109" s="261"/>
    </row>
    <row r="110" spans="1:3" x14ac:dyDescent="0.35">
      <c r="A110" t="s">
        <v>208</v>
      </c>
      <c r="B110" s="260">
        <v>37</v>
      </c>
      <c r="C110" s="261" t="s">
        <v>197</v>
      </c>
    </row>
    <row r="111" spans="1:3" x14ac:dyDescent="0.35">
      <c r="A111" t="s">
        <v>209</v>
      </c>
      <c r="B111" s="260"/>
      <c r="C111" s="261"/>
    </row>
    <row r="112" spans="1:3" x14ac:dyDescent="0.35">
      <c r="A112" t="s">
        <v>210</v>
      </c>
      <c r="B112" s="260"/>
      <c r="C112" s="261"/>
    </row>
    <row r="113" spans="1:3" x14ac:dyDescent="0.35">
      <c r="A113" t="s">
        <v>208</v>
      </c>
      <c r="B113" s="260">
        <v>38</v>
      </c>
      <c r="C113" s="261" t="s">
        <v>198</v>
      </c>
    </row>
    <row r="114" spans="1:3" x14ac:dyDescent="0.35">
      <c r="A114" t="s">
        <v>209</v>
      </c>
      <c r="B114" s="260"/>
      <c r="C114" s="261"/>
    </row>
    <row r="115" spans="1:3" x14ac:dyDescent="0.35">
      <c r="A115" t="s">
        <v>210</v>
      </c>
      <c r="B115" s="260"/>
      <c r="C115" s="261"/>
    </row>
    <row r="116" spans="1:3" x14ac:dyDescent="0.35">
      <c r="A116" t="s">
        <v>208</v>
      </c>
      <c r="B116" s="260">
        <v>39</v>
      </c>
      <c r="C116" s="261" t="s">
        <v>199</v>
      </c>
    </row>
    <row r="117" spans="1:3" x14ac:dyDescent="0.35">
      <c r="A117" t="s">
        <v>209</v>
      </c>
      <c r="B117" s="260"/>
      <c r="C117" s="261"/>
    </row>
    <row r="118" spans="1:3" x14ac:dyDescent="0.35">
      <c r="A118" t="s">
        <v>210</v>
      </c>
      <c r="B118" s="260"/>
      <c r="C118" s="261"/>
    </row>
    <row r="119" spans="1:3" x14ac:dyDescent="0.35">
      <c r="A119" t="s">
        <v>208</v>
      </c>
      <c r="B119" s="260">
        <v>40</v>
      </c>
      <c r="C119" s="261" t="s">
        <v>200</v>
      </c>
    </row>
    <row r="120" spans="1:3" x14ac:dyDescent="0.35">
      <c r="A120" t="s">
        <v>209</v>
      </c>
      <c r="B120" s="260"/>
      <c r="C120" s="261"/>
    </row>
    <row r="121" spans="1:3" x14ac:dyDescent="0.35">
      <c r="A121" t="s">
        <v>210</v>
      </c>
      <c r="B121" s="260"/>
      <c r="C121" s="261"/>
    </row>
    <row r="122" spans="1:3" x14ac:dyDescent="0.35">
      <c r="A122" t="s">
        <v>208</v>
      </c>
      <c r="B122" s="260">
        <v>41</v>
      </c>
      <c r="C122" s="261" t="s">
        <v>201</v>
      </c>
    </row>
    <row r="123" spans="1:3" x14ac:dyDescent="0.35">
      <c r="A123" t="s">
        <v>209</v>
      </c>
      <c r="B123" s="260"/>
      <c r="C123" s="261"/>
    </row>
    <row r="124" spans="1:3" x14ac:dyDescent="0.35">
      <c r="A124" t="s">
        <v>210</v>
      </c>
      <c r="B124" s="260"/>
      <c r="C124" s="261"/>
    </row>
    <row r="125" spans="1:3" x14ac:dyDescent="0.35">
      <c r="A125" t="s">
        <v>208</v>
      </c>
      <c r="B125" s="260">
        <v>42</v>
      </c>
      <c r="C125" s="261" t="s">
        <v>202</v>
      </c>
    </row>
    <row r="126" spans="1:3" x14ac:dyDescent="0.35">
      <c r="A126" t="s">
        <v>209</v>
      </c>
      <c r="B126" s="260"/>
      <c r="C126" s="261"/>
    </row>
    <row r="127" spans="1:3" x14ac:dyDescent="0.35">
      <c r="A127" t="s">
        <v>210</v>
      </c>
      <c r="B127" s="260"/>
      <c r="C127" s="261"/>
    </row>
    <row r="128" spans="1:3" x14ac:dyDescent="0.35">
      <c r="A128" t="s">
        <v>208</v>
      </c>
      <c r="B128" s="260">
        <v>43</v>
      </c>
      <c r="C128" s="261" t="s">
        <v>203</v>
      </c>
    </row>
    <row r="129" spans="1:3" x14ac:dyDescent="0.35">
      <c r="A129" t="s">
        <v>209</v>
      </c>
      <c r="B129" s="260"/>
      <c r="C129" s="261"/>
    </row>
    <row r="130" spans="1:3" x14ac:dyDescent="0.35">
      <c r="A130" t="s">
        <v>210</v>
      </c>
      <c r="B130" s="260"/>
      <c r="C130" s="261"/>
    </row>
    <row r="131" spans="1:3" x14ac:dyDescent="0.35">
      <c r="A131" t="s">
        <v>208</v>
      </c>
      <c r="B131" s="260">
        <v>44</v>
      </c>
      <c r="C131" s="261" t="s">
        <v>204</v>
      </c>
    </row>
    <row r="132" spans="1:3" x14ac:dyDescent="0.35">
      <c r="A132" t="s">
        <v>209</v>
      </c>
      <c r="B132" s="260"/>
      <c r="C132" s="261"/>
    </row>
    <row r="133" spans="1:3" x14ac:dyDescent="0.35">
      <c r="A133" t="s">
        <v>210</v>
      </c>
      <c r="B133" s="260"/>
      <c r="C133" s="261"/>
    </row>
    <row r="134" spans="1:3" x14ac:dyDescent="0.35">
      <c r="A134" t="s">
        <v>208</v>
      </c>
      <c r="B134" s="260">
        <v>45</v>
      </c>
      <c r="C134" s="261" t="s">
        <v>205</v>
      </c>
    </row>
    <row r="135" spans="1:3" x14ac:dyDescent="0.35">
      <c r="A135" t="s">
        <v>209</v>
      </c>
      <c r="B135" s="260"/>
      <c r="C135" s="261"/>
    </row>
    <row r="136" spans="1:3" x14ac:dyDescent="0.35">
      <c r="A136" t="s">
        <v>210</v>
      </c>
      <c r="B136" s="260"/>
      <c r="C136" s="261"/>
    </row>
    <row r="137" spans="1:3" x14ac:dyDescent="0.35">
      <c r="A137" t="s">
        <v>208</v>
      </c>
      <c r="B137" s="260">
        <v>46</v>
      </c>
      <c r="C137" s="261" t="s">
        <v>206</v>
      </c>
    </row>
    <row r="138" spans="1:3" x14ac:dyDescent="0.35">
      <c r="A138" t="s">
        <v>209</v>
      </c>
      <c r="B138" s="260"/>
      <c r="C138" s="261"/>
    </row>
    <row r="139" spans="1:3" x14ac:dyDescent="0.35">
      <c r="A139" t="s">
        <v>210</v>
      </c>
      <c r="B139" s="260"/>
      <c r="C139" s="261"/>
    </row>
    <row r="140" spans="1:3" x14ac:dyDescent="0.35">
      <c r="A140" t="s">
        <v>208</v>
      </c>
      <c r="B140" s="260">
        <v>47</v>
      </c>
      <c r="C140" s="261" t="s">
        <v>207</v>
      </c>
    </row>
    <row r="141" spans="1:3" x14ac:dyDescent="0.35">
      <c r="A141" t="s">
        <v>209</v>
      </c>
      <c r="B141" s="260"/>
      <c r="C141" s="261"/>
    </row>
    <row r="142" spans="1:3" x14ac:dyDescent="0.35">
      <c r="A142" t="s">
        <v>210</v>
      </c>
      <c r="B142" s="260"/>
      <c r="C142" s="261"/>
    </row>
  </sheetData>
  <mergeCells count="94">
    <mergeCell ref="B47:B49"/>
    <mergeCell ref="B32:B34"/>
    <mergeCell ref="B35:B37"/>
    <mergeCell ref="B38:B40"/>
    <mergeCell ref="B41:B43"/>
    <mergeCell ref="B44:B46"/>
    <mergeCell ref="B23:B25"/>
    <mergeCell ref="B26:B28"/>
    <mergeCell ref="B29:B31"/>
    <mergeCell ref="C14:C16"/>
    <mergeCell ref="C17:C19"/>
    <mergeCell ref="C23:C25"/>
    <mergeCell ref="C26:C28"/>
    <mergeCell ref="C29:C31"/>
    <mergeCell ref="C11:C13"/>
    <mergeCell ref="B11:B13"/>
    <mergeCell ref="B14:B16"/>
    <mergeCell ref="B17:B19"/>
    <mergeCell ref="B20:B22"/>
    <mergeCell ref="C20:C22"/>
    <mergeCell ref="B2:B4"/>
    <mergeCell ref="C2:C4"/>
    <mergeCell ref="B5:B7"/>
    <mergeCell ref="C5:C7"/>
    <mergeCell ref="C8:C10"/>
    <mergeCell ref="C65:C67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92:C94"/>
    <mergeCell ref="C95:C97"/>
    <mergeCell ref="C98:C100"/>
    <mergeCell ref="C101:C103"/>
    <mergeCell ref="C68:C70"/>
    <mergeCell ref="C71:C73"/>
    <mergeCell ref="C74:C76"/>
    <mergeCell ref="C77:C79"/>
    <mergeCell ref="C80:C82"/>
    <mergeCell ref="C83:C85"/>
    <mergeCell ref="C140:C142"/>
    <mergeCell ref="B8:B10"/>
    <mergeCell ref="C122:C124"/>
    <mergeCell ref="C125:C127"/>
    <mergeCell ref="C128:C130"/>
    <mergeCell ref="C131:C133"/>
    <mergeCell ref="C134:C136"/>
    <mergeCell ref="C137:C139"/>
    <mergeCell ref="C104:C106"/>
    <mergeCell ref="C107:C109"/>
    <mergeCell ref="C110:C112"/>
    <mergeCell ref="C113:C115"/>
    <mergeCell ref="C116:C118"/>
    <mergeCell ref="C119:C121"/>
    <mergeCell ref="C86:C88"/>
    <mergeCell ref="C89:C91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40:B142"/>
    <mergeCell ref="B125:B127"/>
    <mergeCell ref="B128:B130"/>
    <mergeCell ref="B131:B133"/>
    <mergeCell ref="B134:B136"/>
    <mergeCell ref="B137:B139"/>
  </mergeCells>
  <conditionalFormatting sqref="D2:Y142">
    <cfRule type="cellIs" dxfId="4" priority="1" stopIfTrue="1" operator="equal">
      <formula>""</formula>
    </cfRule>
    <cfRule type="cellIs" dxfId="3" priority="2" operator="equal">
      <formula>3</formula>
    </cfRule>
    <cfRule type="cellIs" dxfId="2" priority="3" operator="equal">
      <formula>2</formula>
    </cfRule>
    <cfRule type="cellIs" dxfId="1" priority="4" operator="equal">
      <formula>1</formula>
    </cfRule>
    <cfRule type="cellIs" dxfId="0" priority="5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>
    <pageSetUpPr fitToPage="1"/>
  </sheetPr>
  <dimension ref="A1:AB56"/>
  <sheetViews>
    <sheetView topLeftCell="B13" zoomScale="113" zoomScaleNormal="115" workbookViewId="0">
      <selection activeCell="C37" sqref="C37"/>
    </sheetView>
  </sheetViews>
  <sheetFormatPr baseColWidth="10" defaultRowHeight="12.75" x14ac:dyDescent="0.35"/>
  <cols>
    <col min="1" max="1" width="7" hidden="1" customWidth="1"/>
    <col min="2" max="2" width="23.9296875" customWidth="1"/>
    <col min="3" max="3" width="10.46484375" customWidth="1"/>
    <col min="4" max="4" width="10.19921875" customWidth="1"/>
    <col min="5" max="5" width="5.796875" customWidth="1"/>
    <col min="6" max="6" width="1.53125" customWidth="1"/>
    <col min="7" max="7" width="8.73046875" customWidth="1"/>
    <col min="8" max="28" width="3.73046875" customWidth="1"/>
  </cols>
  <sheetData>
    <row r="1" spans="1:28" ht="16.05" customHeight="1" thickBot="1" x14ac:dyDescent="0.4">
      <c r="A1" t="str">
        <f ca="1">MID(CELL("nomfichier",A1),FIND("]",CELL("nomfichier",A1))+1,32)</f>
        <v>DS1</v>
      </c>
      <c r="B1" s="139" t="s">
        <v>11</v>
      </c>
      <c r="C1" s="140" t="s">
        <v>7</v>
      </c>
      <c r="D1" s="140" t="s">
        <v>8</v>
      </c>
      <c r="E1" s="141" t="s">
        <v>6</v>
      </c>
      <c r="G1" s="262" t="str">
        <f ca="1">"DS n°"&amp;MID(A1,3,2)&amp;" de Mathématiques en PSI"</f>
        <v>DS n°1 de Mathématiques en PSI</v>
      </c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</row>
    <row r="2" spans="1:28" ht="16.05" customHeight="1" x14ac:dyDescent="0.35">
      <c r="A2" s="72">
        <v>0</v>
      </c>
      <c r="B2" s="142" t="s">
        <v>289</v>
      </c>
      <c r="C2" s="143">
        <f ca="1">OFFSET(INDIRECT($A$1&amp;"_details!e$2"),0,A2)</f>
        <v>18</v>
      </c>
      <c r="D2" s="144">
        <f t="shared" ref="D2:D30" ca="1" si="0">IF(C2="ABS","ABS",ROUNDUP(C2*$C$37,1))</f>
        <v>9</v>
      </c>
      <c r="E2" s="145">
        <f t="shared" ref="E2:E30" ca="1" si="1">IF(C2="ABS","",RANK(C2,C$2:C$30))</f>
        <v>8</v>
      </c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</row>
    <row r="3" spans="1:28" ht="16.05" customHeight="1" thickBot="1" x14ac:dyDescent="0.4">
      <c r="A3" s="55">
        <v>1</v>
      </c>
      <c r="B3" s="146" t="s">
        <v>290</v>
      </c>
      <c r="C3" s="147">
        <f t="shared" ref="C3:C30" ca="1" si="2">OFFSET(INDIRECT($A$1&amp;"_details!e$2"),0,A3)</f>
        <v>0</v>
      </c>
      <c r="D3" s="148">
        <f t="shared" ca="1" si="0"/>
        <v>0</v>
      </c>
      <c r="E3" s="149">
        <f t="shared" ca="1" si="1"/>
        <v>28</v>
      </c>
      <c r="G3" s="262"/>
      <c r="H3" s="262"/>
      <c r="I3" s="262"/>
      <c r="J3" s="262"/>
      <c r="K3" s="262"/>
      <c r="L3" s="262"/>
      <c r="M3" s="262"/>
      <c r="N3" s="262"/>
      <c r="O3" s="262"/>
      <c r="P3" s="262"/>
      <c r="Q3" s="262"/>
      <c r="R3" s="262"/>
      <c r="S3" s="262"/>
      <c r="T3" s="262"/>
      <c r="U3" s="262"/>
      <c r="V3" s="262"/>
      <c r="W3" s="262"/>
      <c r="X3" s="262"/>
      <c r="Y3" s="262"/>
      <c r="Z3" s="262"/>
      <c r="AA3" s="262"/>
      <c r="AB3" s="262"/>
    </row>
    <row r="4" spans="1:28" ht="16.05" customHeight="1" x14ac:dyDescent="0.35">
      <c r="A4" s="72">
        <v>2</v>
      </c>
      <c r="B4" s="146" t="s">
        <v>291</v>
      </c>
      <c r="C4" s="147">
        <f t="shared" ca="1" si="2"/>
        <v>16</v>
      </c>
      <c r="D4" s="148">
        <f t="shared" ca="1" si="0"/>
        <v>8</v>
      </c>
      <c r="E4" s="149">
        <f t="shared" ca="1" si="1"/>
        <v>12</v>
      </c>
      <c r="G4" s="262"/>
      <c r="H4" s="262"/>
      <c r="I4" s="262"/>
      <c r="J4" s="262"/>
      <c r="K4" s="262"/>
      <c r="L4" s="262"/>
      <c r="M4" s="262"/>
      <c r="N4" s="262"/>
      <c r="O4" s="262"/>
      <c r="P4" s="262"/>
      <c r="Q4" s="262"/>
      <c r="R4" s="262"/>
      <c r="S4" s="262"/>
      <c r="T4" s="262"/>
      <c r="U4" s="262"/>
      <c r="V4" s="262"/>
      <c r="W4" s="262"/>
      <c r="X4" s="262"/>
      <c r="Y4" s="262"/>
      <c r="Z4" s="262"/>
      <c r="AA4" s="262"/>
      <c r="AB4" s="262"/>
    </row>
    <row r="5" spans="1:28" ht="16.05" customHeight="1" thickBot="1" x14ac:dyDescent="0.4">
      <c r="A5" s="55">
        <v>3</v>
      </c>
      <c r="B5" s="146" t="s">
        <v>292</v>
      </c>
      <c r="C5" s="147">
        <f t="shared" ca="1" si="2"/>
        <v>26</v>
      </c>
      <c r="D5" s="148">
        <f t="shared" ca="1" si="0"/>
        <v>13</v>
      </c>
      <c r="E5" s="149">
        <f t="shared" ca="1" si="1"/>
        <v>5</v>
      </c>
    </row>
    <row r="6" spans="1:28" ht="16.05" customHeight="1" x14ac:dyDescent="0.35">
      <c r="A6" s="72">
        <v>4</v>
      </c>
      <c r="B6" s="146" t="s">
        <v>293</v>
      </c>
      <c r="C6" s="147">
        <f t="shared" ca="1" si="2"/>
        <v>10</v>
      </c>
      <c r="D6" s="148">
        <f t="shared" ca="1" si="0"/>
        <v>5</v>
      </c>
      <c r="E6" s="149">
        <f t="shared" ca="1" si="1"/>
        <v>18</v>
      </c>
      <c r="G6" s="133" t="s">
        <v>9</v>
      </c>
      <c r="H6" s="134">
        <v>0</v>
      </c>
      <c r="I6" s="134">
        <v>1</v>
      </c>
      <c r="J6" s="134">
        <v>2</v>
      </c>
      <c r="K6" s="134">
        <v>3</v>
      </c>
      <c r="L6" s="134">
        <v>4</v>
      </c>
      <c r="M6" s="134">
        <v>5</v>
      </c>
      <c r="N6" s="134">
        <v>6</v>
      </c>
      <c r="O6" s="134">
        <v>7</v>
      </c>
      <c r="P6" s="134">
        <v>8</v>
      </c>
      <c r="Q6" s="134">
        <v>9</v>
      </c>
      <c r="R6" s="134">
        <v>10</v>
      </c>
      <c r="S6" s="134">
        <v>11</v>
      </c>
      <c r="T6" s="134">
        <v>12</v>
      </c>
      <c r="U6" s="134">
        <v>13</v>
      </c>
      <c r="V6" s="134">
        <v>14</v>
      </c>
      <c r="W6" s="134">
        <v>15</v>
      </c>
      <c r="X6" s="134">
        <v>16</v>
      </c>
      <c r="Y6" s="134">
        <v>17</v>
      </c>
      <c r="Z6" s="134">
        <v>18</v>
      </c>
      <c r="AA6" s="134">
        <v>19</v>
      </c>
      <c r="AB6" s="135">
        <v>20</v>
      </c>
    </row>
    <row r="7" spans="1:28" ht="16.05" customHeight="1" thickBot="1" x14ac:dyDescent="0.4">
      <c r="A7" s="55">
        <v>5</v>
      </c>
      <c r="B7" s="146" t="s">
        <v>294</v>
      </c>
      <c r="C7" s="147">
        <f t="shared" ca="1" si="2"/>
        <v>18</v>
      </c>
      <c r="D7" s="148">
        <f t="shared" ca="1" si="0"/>
        <v>9</v>
      </c>
      <c r="E7" s="149">
        <f t="shared" ca="1" si="1"/>
        <v>8</v>
      </c>
      <c r="G7" s="136" t="s">
        <v>10</v>
      </c>
      <c r="H7" s="137">
        <f t="array" aca="1" ref="H7" ca="1">SUM(($D2:$D30&gt;=H6)*($D2:$D30&lt;H6+1)*1)</f>
        <v>1</v>
      </c>
      <c r="I7" s="137">
        <f t="array" aca="1" ref="I7" ca="1">SUM(($D2:$D30&gt;=I6)*($D2:$D30&lt;I6+1)*1)</f>
        <v>1</v>
      </c>
      <c r="J7" s="137">
        <f t="array" aca="1" ref="J7" ca="1">SUM(($D2:$D30&gt;=J6)*($D2:$D30&lt;J6+1)*1)</f>
        <v>3</v>
      </c>
      <c r="K7" s="137">
        <f t="array" aca="1" ref="K7" ca="1">SUM(($D2:$D30&gt;=K6)*($D2:$D30&lt;K6+1)*1)</f>
        <v>3</v>
      </c>
      <c r="L7" s="137">
        <f t="array" aca="1" ref="L7" ca="1">SUM(($D2:$D30&gt;=L6)*($D2:$D30&lt;L6+1)*1)</f>
        <v>1</v>
      </c>
      <c r="M7" s="137">
        <f t="array" aca="1" ref="M7" ca="1">SUM(($D2:$D30&gt;=M6)*($D2:$D30&lt;M6+1)*1)</f>
        <v>2</v>
      </c>
      <c r="N7" s="137">
        <f t="array" aca="1" ref="N7" ca="1">SUM(($D2:$D30&gt;=N6)*($D2:$D30&lt;N6+1)*1)</f>
        <v>0</v>
      </c>
      <c r="O7" s="137">
        <f t="array" aca="1" ref="O7" ca="1">SUM(($D2:$D30&gt;=O6)*($D2:$D30&lt;O6+1)*1)</f>
        <v>4</v>
      </c>
      <c r="P7" s="137">
        <f t="array" aca="1" ref="P7" ca="1">SUM(($D2:$D30&gt;=P6)*($D2:$D30&lt;P6+1)*1)</f>
        <v>3</v>
      </c>
      <c r="Q7" s="137">
        <f t="array" aca="1" ref="Q7" ca="1">SUM(($D2:$D30&gt;=Q6)*($D2:$D30&lt;Q6+1)*1)</f>
        <v>4</v>
      </c>
      <c r="R7" s="137">
        <f t="array" aca="1" ref="R7" ca="1">SUM(($D2:$D30&gt;=R6)*($D2:$D30&lt;R6+1)*1)</f>
        <v>0</v>
      </c>
      <c r="S7" s="137">
        <f t="array" aca="1" ref="S7" ca="1">SUM(($D2:$D30&gt;=S6)*($D2:$D30&lt;S6+1)*1)</f>
        <v>1</v>
      </c>
      <c r="T7" s="137">
        <f t="array" aca="1" ref="T7" ca="1">SUM(($D2:$D30&gt;=T6)*($D2:$D30&lt;T6+1)*1)</f>
        <v>0</v>
      </c>
      <c r="U7" s="137">
        <f t="array" aca="1" ref="U7" ca="1">SUM(($D2:$D30&gt;=U6)*($D2:$D30&lt;U6+1)*1)</f>
        <v>1</v>
      </c>
      <c r="V7" s="137">
        <f t="array" aca="1" ref="V7" ca="1">SUM(($D2:$D30&gt;=V6)*($D2:$D30&lt;V6+1)*1)</f>
        <v>1</v>
      </c>
      <c r="W7" s="137">
        <f t="array" aca="1" ref="W7" ca="1">SUM(($D2:$D30&gt;=W6)*($D2:$D30&lt;W6+1)*1)</f>
        <v>0</v>
      </c>
      <c r="X7" s="137">
        <f t="array" aca="1" ref="X7" ca="1">SUM(($D2:$D30&gt;=X6)*($D2:$D30&lt;X6+1)*1)</f>
        <v>0</v>
      </c>
      <c r="Y7" s="137">
        <f t="array" aca="1" ref="Y7" ca="1">SUM(($D2:$D30&gt;=Y6)*($D2:$D30&lt;Y6+1)*1)</f>
        <v>1</v>
      </c>
      <c r="Z7" s="137">
        <f t="array" aca="1" ref="Z7" ca="1">SUM(($D2:$D30&gt;=Z6)*($D2:$D30&lt;Z6+1)*1)</f>
        <v>1</v>
      </c>
      <c r="AA7" s="137">
        <f t="array" aca="1" ref="AA7" ca="1">SUM(($D2:$D30&gt;=AA6)*($D2:$D30&lt;AA6+1)*1)</f>
        <v>0</v>
      </c>
      <c r="AB7" s="138">
        <f t="array" aca="1" ref="AB7" ca="1">SUM(($D2:$D30&gt;=AB6)*($D2:$D30&lt;AB6+1)*1)</f>
        <v>0</v>
      </c>
    </row>
    <row r="8" spans="1:28" ht="16.05" customHeight="1" x14ac:dyDescent="0.35">
      <c r="A8" s="72">
        <v>6</v>
      </c>
      <c r="B8" s="146" t="s">
        <v>295</v>
      </c>
      <c r="C8" s="147">
        <f t="shared" ca="1" si="2"/>
        <v>29</v>
      </c>
      <c r="D8" s="148">
        <f t="shared" ca="1" si="0"/>
        <v>14.5</v>
      </c>
      <c r="E8" s="149">
        <f t="shared" ca="1" si="1"/>
        <v>4</v>
      </c>
    </row>
    <row r="9" spans="1:28" ht="16.05" customHeight="1" thickBot="1" x14ac:dyDescent="0.4">
      <c r="A9" s="55">
        <v>7</v>
      </c>
      <c r="B9" s="146" t="s">
        <v>296</v>
      </c>
      <c r="C9" s="147">
        <f t="shared" ca="1" si="2"/>
        <v>23</v>
      </c>
      <c r="D9" s="148">
        <f t="shared" ca="1" si="0"/>
        <v>11.5</v>
      </c>
      <c r="E9" s="149">
        <f t="shared" ca="1" si="1"/>
        <v>6</v>
      </c>
    </row>
    <row r="10" spans="1:28" ht="16.05" customHeight="1" x14ac:dyDescent="0.35">
      <c r="A10" s="72">
        <v>8</v>
      </c>
      <c r="B10" s="146" t="s">
        <v>297</v>
      </c>
      <c r="C10" s="147">
        <f t="shared" ca="1" si="2"/>
        <v>35</v>
      </c>
      <c r="D10" s="148">
        <f t="shared" ca="1" si="0"/>
        <v>17.5</v>
      </c>
      <c r="E10" s="149">
        <f t="shared" ca="1" si="1"/>
        <v>3</v>
      </c>
    </row>
    <row r="11" spans="1:28" ht="16.05" customHeight="1" thickBot="1" x14ac:dyDescent="0.4">
      <c r="A11" s="55">
        <v>9</v>
      </c>
      <c r="B11" s="146" t="s">
        <v>298</v>
      </c>
      <c r="C11" s="147" t="str">
        <f t="shared" ca="1" si="2"/>
        <v>ABS</v>
      </c>
      <c r="D11" s="148" t="str">
        <f t="shared" ca="1" si="0"/>
        <v>ABS</v>
      </c>
      <c r="E11" s="149" t="str">
        <f t="shared" ca="1" si="1"/>
        <v/>
      </c>
    </row>
    <row r="12" spans="1:28" ht="16.05" customHeight="1" x14ac:dyDescent="0.35">
      <c r="A12" s="72">
        <v>10</v>
      </c>
      <c r="B12" s="146" t="s">
        <v>299</v>
      </c>
      <c r="C12" s="147">
        <f t="shared" ca="1" si="2"/>
        <v>4</v>
      </c>
      <c r="D12" s="148">
        <f t="shared" ca="1" si="0"/>
        <v>2</v>
      </c>
      <c r="E12" s="149">
        <f t="shared" ca="1" si="1"/>
        <v>24</v>
      </c>
    </row>
    <row r="13" spans="1:28" ht="16.05" customHeight="1" thickBot="1" x14ac:dyDescent="0.4">
      <c r="A13" s="55">
        <v>11</v>
      </c>
      <c r="B13" s="146" t="s">
        <v>300</v>
      </c>
      <c r="C13" s="147">
        <f t="shared" ca="1" si="2"/>
        <v>2</v>
      </c>
      <c r="D13" s="148">
        <f t="shared" ca="1" si="0"/>
        <v>1</v>
      </c>
      <c r="E13" s="149">
        <f t="shared" ca="1" si="1"/>
        <v>27</v>
      </c>
    </row>
    <row r="14" spans="1:28" ht="16.05" customHeight="1" x14ac:dyDescent="0.35">
      <c r="A14" s="72">
        <v>12</v>
      </c>
      <c r="B14" s="146" t="s">
        <v>301</v>
      </c>
      <c r="C14" s="147">
        <f t="shared" ca="1" si="2"/>
        <v>47</v>
      </c>
      <c r="D14" s="148">
        <f t="shared" ca="1" si="0"/>
        <v>23.5</v>
      </c>
      <c r="E14" s="149">
        <f t="shared" ca="1" si="1"/>
        <v>1</v>
      </c>
    </row>
    <row r="15" spans="1:28" ht="16.05" customHeight="1" thickBot="1" x14ac:dyDescent="0.4">
      <c r="A15" s="55">
        <v>13</v>
      </c>
      <c r="B15" s="146" t="s">
        <v>302</v>
      </c>
      <c r="C15" s="147">
        <f t="shared" ca="1" si="2"/>
        <v>18</v>
      </c>
      <c r="D15" s="148">
        <f t="shared" ca="1" si="0"/>
        <v>9</v>
      </c>
      <c r="E15" s="149">
        <f t="shared" ca="1" si="1"/>
        <v>8</v>
      </c>
    </row>
    <row r="16" spans="1:28" ht="16.05" customHeight="1" x14ac:dyDescent="0.35">
      <c r="A16" s="72">
        <v>14</v>
      </c>
      <c r="B16" s="146" t="s">
        <v>303</v>
      </c>
      <c r="C16" s="147">
        <f t="shared" ca="1" si="2"/>
        <v>14</v>
      </c>
      <c r="D16" s="148">
        <f t="shared" ca="1" si="0"/>
        <v>7</v>
      </c>
      <c r="E16" s="149">
        <f t="shared" ca="1" si="1"/>
        <v>17</v>
      </c>
    </row>
    <row r="17" spans="1:19" ht="16.05" customHeight="1" thickBot="1" x14ac:dyDescent="0.4">
      <c r="A17" s="55">
        <v>15</v>
      </c>
      <c r="B17" s="146" t="s">
        <v>304</v>
      </c>
      <c r="C17" s="147">
        <f t="shared" ca="1" si="2"/>
        <v>15</v>
      </c>
      <c r="D17" s="148">
        <f t="shared" ca="1" si="0"/>
        <v>7.5</v>
      </c>
      <c r="E17" s="149">
        <f t="shared" ca="1" si="1"/>
        <v>14</v>
      </c>
    </row>
    <row r="18" spans="1:19" ht="16.05" customHeight="1" x14ac:dyDescent="0.35">
      <c r="A18" s="72">
        <v>16</v>
      </c>
      <c r="B18" s="146" t="s">
        <v>305</v>
      </c>
      <c r="C18" s="147">
        <f t="shared" ca="1" si="2"/>
        <v>4</v>
      </c>
      <c r="D18" s="148">
        <f t="shared" ca="1" si="0"/>
        <v>2</v>
      </c>
      <c r="E18" s="149">
        <f t="shared" ca="1" si="1"/>
        <v>24</v>
      </c>
    </row>
    <row r="19" spans="1:19" ht="16.05" customHeight="1" thickBot="1" x14ac:dyDescent="0.4">
      <c r="A19" s="55">
        <v>17</v>
      </c>
      <c r="B19" s="146" t="s">
        <v>306</v>
      </c>
      <c r="C19" s="147">
        <f t="shared" ca="1" si="2"/>
        <v>19</v>
      </c>
      <c r="D19" s="148">
        <f t="shared" ca="1" si="0"/>
        <v>9.5</v>
      </c>
      <c r="E19" s="149">
        <f t="shared" ca="1" si="1"/>
        <v>7</v>
      </c>
    </row>
    <row r="20" spans="1:19" ht="16.05" customHeight="1" x14ac:dyDescent="0.35">
      <c r="A20" s="72">
        <v>18</v>
      </c>
      <c r="B20" s="146" t="s">
        <v>307</v>
      </c>
      <c r="C20" s="147">
        <f t="shared" ca="1" si="2"/>
        <v>16</v>
      </c>
      <c r="D20" s="148">
        <f t="shared" ca="1" si="0"/>
        <v>8</v>
      </c>
      <c r="E20" s="149">
        <f t="shared" ca="1" si="1"/>
        <v>12</v>
      </c>
    </row>
    <row r="21" spans="1:19" ht="16.05" customHeight="1" thickBot="1" x14ac:dyDescent="0.4">
      <c r="A21" s="55">
        <v>19</v>
      </c>
      <c r="B21" s="146" t="s">
        <v>308</v>
      </c>
      <c r="C21" s="147">
        <f t="shared" ca="1" si="2"/>
        <v>4</v>
      </c>
      <c r="D21" s="148">
        <f t="shared" ca="1" si="0"/>
        <v>2</v>
      </c>
      <c r="E21" s="149">
        <f t="shared" ca="1" si="1"/>
        <v>24</v>
      </c>
    </row>
    <row r="22" spans="1:19" ht="16.05" customHeight="1" x14ac:dyDescent="0.35">
      <c r="A22" s="72">
        <v>20</v>
      </c>
      <c r="B22" s="146" t="s">
        <v>309</v>
      </c>
      <c r="C22" s="147">
        <f t="shared" ca="1" si="2"/>
        <v>6</v>
      </c>
      <c r="D22" s="148">
        <f t="shared" ca="1" si="0"/>
        <v>3</v>
      </c>
      <c r="E22" s="149">
        <f t="shared" ca="1" si="1"/>
        <v>23</v>
      </c>
    </row>
    <row r="23" spans="1:19" ht="16.05" customHeight="1" thickBot="1" x14ac:dyDescent="0.4">
      <c r="A23" s="55">
        <v>21</v>
      </c>
      <c r="B23" s="146" t="s">
        <v>310</v>
      </c>
      <c r="C23" s="147">
        <f t="shared" ca="1" si="2"/>
        <v>7</v>
      </c>
      <c r="D23" s="148">
        <f t="shared" ca="1" si="0"/>
        <v>3.5</v>
      </c>
      <c r="E23" s="149">
        <f t="shared" ca="1" si="1"/>
        <v>21</v>
      </c>
    </row>
    <row r="24" spans="1:19" ht="16.05" customHeight="1" x14ac:dyDescent="0.35">
      <c r="A24" s="72">
        <v>22</v>
      </c>
      <c r="B24" s="146" t="s">
        <v>311</v>
      </c>
      <c r="C24" s="147">
        <f t="shared" ca="1" si="2"/>
        <v>10</v>
      </c>
      <c r="D24" s="148">
        <f t="shared" ca="1" si="0"/>
        <v>5</v>
      </c>
      <c r="E24" s="149">
        <f t="shared" ca="1" si="1"/>
        <v>18</v>
      </c>
    </row>
    <row r="25" spans="1:19" ht="16.05" customHeight="1" thickBot="1" x14ac:dyDescent="0.4">
      <c r="A25" s="55">
        <v>23</v>
      </c>
      <c r="B25" s="146" t="s">
        <v>312</v>
      </c>
      <c r="C25" s="147">
        <f t="shared" ca="1" si="2"/>
        <v>15</v>
      </c>
      <c r="D25" s="148">
        <f t="shared" ca="1" si="0"/>
        <v>7.5</v>
      </c>
      <c r="E25" s="149">
        <f t="shared" ca="1" si="1"/>
        <v>14</v>
      </c>
    </row>
    <row r="26" spans="1:19" ht="16.05" customHeight="1" x14ac:dyDescent="0.35">
      <c r="A26" s="72">
        <v>24</v>
      </c>
      <c r="B26" s="146" t="s">
        <v>313</v>
      </c>
      <c r="C26" s="147">
        <f t="shared" ca="1" si="2"/>
        <v>15</v>
      </c>
      <c r="D26" s="148">
        <f t="shared" ca="1" si="0"/>
        <v>7.5</v>
      </c>
      <c r="E26" s="149">
        <f t="shared" ca="1" si="1"/>
        <v>14</v>
      </c>
    </row>
    <row r="27" spans="1:19" ht="16.05" customHeight="1" thickBot="1" x14ac:dyDescent="0.4">
      <c r="A27" s="55">
        <v>25</v>
      </c>
      <c r="B27" s="146" t="s">
        <v>314</v>
      </c>
      <c r="C27" s="147">
        <f t="shared" ca="1" si="2"/>
        <v>7</v>
      </c>
      <c r="D27" s="148">
        <f t="shared" ca="1" si="0"/>
        <v>3.5</v>
      </c>
      <c r="E27" s="149">
        <f t="shared" ca="1" si="1"/>
        <v>21</v>
      </c>
    </row>
    <row r="28" spans="1:19" ht="16.05" customHeight="1" thickBot="1" x14ac:dyDescent="0.4">
      <c r="A28" s="72">
        <v>26</v>
      </c>
      <c r="B28" s="146" t="s">
        <v>315</v>
      </c>
      <c r="C28" s="147">
        <f t="shared" ca="1" si="2"/>
        <v>37</v>
      </c>
      <c r="D28" s="148">
        <f t="shared" ca="1" si="0"/>
        <v>18.5</v>
      </c>
      <c r="E28" s="149">
        <f t="shared" ca="1" si="1"/>
        <v>2</v>
      </c>
    </row>
    <row r="29" spans="1:19" ht="16.05" customHeight="1" thickBot="1" x14ac:dyDescent="0.4">
      <c r="A29" s="55">
        <v>27</v>
      </c>
      <c r="B29" s="146" t="s">
        <v>316</v>
      </c>
      <c r="C29" s="147">
        <f t="shared" ca="1" si="2"/>
        <v>9</v>
      </c>
      <c r="D29" s="148">
        <f t="shared" ca="1" si="0"/>
        <v>4.5</v>
      </c>
      <c r="E29" s="149">
        <f t="shared" ca="1" si="1"/>
        <v>20</v>
      </c>
      <c r="N29" s="263" t="s">
        <v>4</v>
      </c>
      <c r="O29" s="264"/>
      <c r="P29" s="264"/>
      <c r="Q29" s="265"/>
      <c r="R29" s="269">
        <f ca="1">AVERAGE(D2:D30)</f>
        <v>7.875</v>
      </c>
      <c r="S29" s="270"/>
    </row>
    <row r="30" spans="1:19" ht="16.05" customHeight="1" thickBot="1" x14ac:dyDescent="0.4">
      <c r="A30" s="72">
        <v>28</v>
      </c>
      <c r="B30" s="150" t="s">
        <v>317</v>
      </c>
      <c r="C30" s="151">
        <f t="shared" ca="1" si="2"/>
        <v>17</v>
      </c>
      <c r="D30" s="152">
        <f t="shared" ca="1" si="0"/>
        <v>8.5</v>
      </c>
      <c r="E30" s="153">
        <f t="shared" ca="1" si="1"/>
        <v>11</v>
      </c>
      <c r="N30" s="266"/>
      <c r="O30" s="267"/>
      <c r="P30" s="267"/>
      <c r="Q30" s="268"/>
      <c r="R30" s="271"/>
      <c r="S30" s="272"/>
    </row>
    <row r="31" spans="1:19" ht="16.05" customHeight="1" thickBot="1" x14ac:dyDescent="0.4">
      <c r="A31" s="55">
        <v>29</v>
      </c>
    </row>
    <row r="32" spans="1:19" ht="13.5" thickBot="1" x14ac:dyDescent="0.45">
      <c r="A32" s="72">
        <v>30</v>
      </c>
      <c r="B32" s="2"/>
      <c r="C32" s="1" t="s">
        <v>1</v>
      </c>
      <c r="D32" s="7" t="s">
        <v>2</v>
      </c>
    </row>
    <row r="33" spans="1:4" ht="13.5" thickBot="1" x14ac:dyDescent="0.45">
      <c r="A33" s="55">
        <v>31</v>
      </c>
      <c r="B33" s="1" t="s">
        <v>3</v>
      </c>
      <c r="C33" s="5">
        <f ca="1">MAX(C2:C30)</f>
        <v>47</v>
      </c>
      <c r="D33" s="6">
        <f ca="1">MAX(D2:D30)</f>
        <v>23.5</v>
      </c>
    </row>
    <row r="34" spans="1:4" ht="13.5" thickBot="1" x14ac:dyDescent="0.45">
      <c r="A34" s="72">
        <v>32</v>
      </c>
      <c r="B34" s="1" t="s">
        <v>0</v>
      </c>
      <c r="C34" s="5">
        <f ca="1">MIN(C2:C30)</f>
        <v>0</v>
      </c>
      <c r="D34" s="6">
        <f ca="1">MIN(D2:D30)</f>
        <v>0</v>
      </c>
    </row>
    <row r="35" spans="1:4" ht="13.5" thickBot="1" x14ac:dyDescent="0.45">
      <c r="A35" s="55">
        <v>33</v>
      </c>
      <c r="B35" s="1" t="s">
        <v>4</v>
      </c>
      <c r="C35" s="5">
        <f ca="1">AVERAGE(C2:C30)</f>
        <v>15.75</v>
      </c>
      <c r="D35" s="6">
        <f ca="1">AVERAGE(D2:D30)</f>
        <v>7.875</v>
      </c>
    </row>
    <row r="36" spans="1:4" ht="13.15" thickBot="1" x14ac:dyDescent="0.4">
      <c r="A36" s="72">
        <v>34</v>
      </c>
    </row>
    <row r="37" spans="1:4" ht="13.15" thickBot="1" x14ac:dyDescent="0.4">
      <c r="A37" s="55">
        <v>35</v>
      </c>
      <c r="B37" s="3" t="s">
        <v>5</v>
      </c>
      <c r="C37" s="4">
        <v>0.5</v>
      </c>
    </row>
    <row r="38" spans="1:4" x14ac:dyDescent="0.35">
      <c r="A38" s="72">
        <v>36</v>
      </c>
    </row>
    <row r="39" spans="1:4" ht="13.15" thickBot="1" x14ac:dyDescent="0.4">
      <c r="A39" s="55">
        <v>37</v>
      </c>
    </row>
    <row r="40" spans="1:4" x14ac:dyDescent="0.35">
      <c r="A40" s="72">
        <v>38</v>
      </c>
    </row>
    <row r="41" spans="1:4" ht="13.15" thickBot="1" x14ac:dyDescent="0.4">
      <c r="A41" s="55">
        <v>39</v>
      </c>
    </row>
    <row r="42" spans="1:4" x14ac:dyDescent="0.35">
      <c r="A42" s="72">
        <v>40</v>
      </c>
    </row>
    <row r="43" spans="1:4" ht="13.15" thickBot="1" x14ac:dyDescent="0.4">
      <c r="A43" s="55">
        <v>41</v>
      </c>
    </row>
    <row r="44" spans="1:4" x14ac:dyDescent="0.35">
      <c r="A44" s="72">
        <v>42</v>
      </c>
    </row>
    <row r="45" spans="1:4" x14ac:dyDescent="0.35">
      <c r="A45" s="55"/>
    </row>
    <row r="46" spans="1:4" ht="13.15" thickBot="1" x14ac:dyDescent="0.4">
      <c r="A46" s="55">
        <v>43</v>
      </c>
    </row>
    <row r="47" spans="1:4" x14ac:dyDescent="0.35">
      <c r="A47" s="72">
        <v>44</v>
      </c>
    </row>
    <row r="48" spans="1:4" ht="15" customHeight="1" thickBot="1" x14ac:dyDescent="0.4">
      <c r="A48" s="55">
        <v>45</v>
      </c>
    </row>
    <row r="49" spans="1:8" ht="13.5" customHeight="1" x14ac:dyDescent="0.35">
      <c r="A49" s="72">
        <v>46</v>
      </c>
    </row>
    <row r="53" spans="1:8" x14ac:dyDescent="0.35">
      <c r="G53" s="56"/>
      <c r="H53" s="14"/>
    </row>
    <row r="56" spans="1:8" x14ac:dyDescent="0.35">
      <c r="G56" s="57"/>
    </row>
  </sheetData>
  <mergeCells count="3">
    <mergeCell ref="G1:AB4"/>
    <mergeCell ref="N29:Q30"/>
    <mergeCell ref="R29:S30"/>
  </mergeCells>
  <phoneticPr fontId="0" type="noConversion"/>
  <printOptions horizontalCentered="1" verticalCentered="1"/>
  <pageMargins left="0.39370078740157483" right="0.39370078740157483" top="0.19685039370078741" bottom="0.19685039370078741" header="0" footer="0"/>
  <pageSetup paperSize="9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5">
    <pageSetUpPr fitToPage="1"/>
  </sheetPr>
  <dimension ref="A1:AI70"/>
  <sheetViews>
    <sheetView zoomScale="137" zoomScaleNormal="130" workbookViewId="0">
      <pane xSplit="4" ySplit="13" topLeftCell="E14" activePane="bottomRight" state="frozen"/>
      <selection activeCell="C38" sqref="C38"/>
      <selection pane="topRight" activeCell="C38" sqref="C38"/>
      <selection pane="bottomLeft" activeCell="C38" sqref="C38"/>
      <selection pane="bottomRight" activeCell="C38" sqref="C38"/>
    </sheetView>
  </sheetViews>
  <sheetFormatPr baseColWidth="10" defaultColWidth="5.53125" defaultRowHeight="13.15" x14ac:dyDescent="0.4"/>
  <cols>
    <col min="1" max="1" width="3.06640625" style="58" customWidth="1"/>
    <col min="2" max="2" width="3.9296875" customWidth="1"/>
    <col min="3" max="3" width="11.33203125" style="9" customWidth="1"/>
    <col min="4" max="4" width="5.73046875" style="9" customWidth="1"/>
    <col min="5" max="5" width="5.73046875" customWidth="1"/>
    <col min="6" max="6" width="5.796875" customWidth="1"/>
    <col min="7" max="33" width="6.19921875" customWidth="1"/>
    <col min="34" max="34" width="6.73046875" customWidth="1"/>
  </cols>
  <sheetData>
    <row r="1" spans="1:35" ht="13.5" thickBot="1" x14ac:dyDescent="0.45">
      <c r="C1" s="7" t="s">
        <v>12</v>
      </c>
      <c r="D1" s="7" t="s">
        <v>16</v>
      </c>
      <c r="E1" s="113" t="s">
        <v>289</v>
      </c>
      <c r="F1" s="113" t="s">
        <v>290</v>
      </c>
      <c r="G1" s="113" t="s">
        <v>291</v>
      </c>
      <c r="H1" s="113" t="s">
        <v>292</v>
      </c>
      <c r="I1" s="113" t="s">
        <v>293</v>
      </c>
      <c r="J1" s="113" t="s">
        <v>294</v>
      </c>
      <c r="K1" s="113" t="s">
        <v>295</v>
      </c>
      <c r="L1" s="113" t="s">
        <v>296</v>
      </c>
      <c r="M1" s="113" t="s">
        <v>297</v>
      </c>
      <c r="N1" s="113" t="s">
        <v>298</v>
      </c>
      <c r="O1" s="113" t="s">
        <v>299</v>
      </c>
      <c r="P1" s="113" t="s">
        <v>300</v>
      </c>
      <c r="Q1" s="113" t="s">
        <v>301</v>
      </c>
      <c r="R1" s="113" t="s">
        <v>302</v>
      </c>
      <c r="S1" s="113" t="s">
        <v>303</v>
      </c>
      <c r="T1" s="113" t="s">
        <v>304</v>
      </c>
      <c r="U1" s="113" t="s">
        <v>305</v>
      </c>
      <c r="V1" s="113" t="s">
        <v>306</v>
      </c>
      <c r="W1" s="113" t="s">
        <v>307</v>
      </c>
      <c r="X1" s="113" t="s">
        <v>308</v>
      </c>
      <c r="Y1" s="113" t="s">
        <v>309</v>
      </c>
      <c r="Z1" s="113" t="s">
        <v>310</v>
      </c>
      <c r="AA1" s="113" t="s">
        <v>311</v>
      </c>
      <c r="AB1" s="113" t="s">
        <v>312</v>
      </c>
      <c r="AC1" s="113" t="s">
        <v>313</v>
      </c>
      <c r="AD1" s="113" t="s">
        <v>314</v>
      </c>
      <c r="AE1" s="113" t="s">
        <v>315</v>
      </c>
      <c r="AF1" s="113" t="s">
        <v>316</v>
      </c>
      <c r="AG1" s="113" t="s">
        <v>317</v>
      </c>
      <c r="AH1" s="55" t="s">
        <v>25</v>
      </c>
      <c r="AI1">
        <f>MAX(E29:AG68)</f>
        <v>2</v>
      </c>
    </row>
    <row r="2" spans="1:35" s="8" customFormat="1" ht="14" customHeight="1" thickBot="1" x14ac:dyDescent="0.45">
      <c r="A2" s="160"/>
      <c r="B2" s="155" t="s">
        <v>335</v>
      </c>
      <c r="C2" s="40" t="s">
        <v>13</v>
      </c>
      <c r="D2" s="40">
        <f>SUM(D3:D12)</f>
        <v>60</v>
      </c>
      <c r="E2" s="40">
        <f t="shared" ref="E2" si="0">SUM(E3:E12)</f>
        <v>18</v>
      </c>
      <c r="F2" s="40">
        <f t="shared" ref="F2:AG2" si="1">SUM(F3:F12)</f>
        <v>0</v>
      </c>
      <c r="G2" s="40">
        <f t="shared" si="1"/>
        <v>16</v>
      </c>
      <c r="H2" s="40">
        <f t="shared" si="1"/>
        <v>26</v>
      </c>
      <c r="I2" s="40">
        <f t="shared" si="1"/>
        <v>10</v>
      </c>
      <c r="J2" s="40">
        <f t="shared" si="1"/>
        <v>18</v>
      </c>
      <c r="K2" s="40">
        <f t="shared" si="1"/>
        <v>29</v>
      </c>
      <c r="L2" s="40">
        <f t="shared" si="1"/>
        <v>23</v>
      </c>
      <c r="M2" s="40">
        <f t="shared" si="1"/>
        <v>35</v>
      </c>
      <c r="N2" s="40" t="s">
        <v>373</v>
      </c>
      <c r="O2" s="40">
        <f t="shared" si="1"/>
        <v>4</v>
      </c>
      <c r="P2" s="40">
        <f t="shared" si="1"/>
        <v>2</v>
      </c>
      <c r="Q2" s="40">
        <f t="shared" si="1"/>
        <v>47</v>
      </c>
      <c r="R2" s="40">
        <f t="shared" si="1"/>
        <v>18</v>
      </c>
      <c r="S2" s="40">
        <f t="shared" si="1"/>
        <v>14</v>
      </c>
      <c r="T2" s="40">
        <f t="shared" si="1"/>
        <v>15</v>
      </c>
      <c r="U2" s="40">
        <f t="shared" si="1"/>
        <v>4</v>
      </c>
      <c r="V2" s="40">
        <f t="shared" si="1"/>
        <v>19</v>
      </c>
      <c r="W2" s="40">
        <f t="shared" si="1"/>
        <v>16</v>
      </c>
      <c r="X2" s="40">
        <f t="shared" si="1"/>
        <v>4</v>
      </c>
      <c r="Y2" s="40">
        <f t="shared" si="1"/>
        <v>6</v>
      </c>
      <c r="Z2" s="40">
        <f t="shared" si="1"/>
        <v>7</v>
      </c>
      <c r="AA2" s="40">
        <f t="shared" si="1"/>
        <v>10</v>
      </c>
      <c r="AB2" s="40">
        <f t="shared" si="1"/>
        <v>15</v>
      </c>
      <c r="AC2" s="40">
        <f t="shared" si="1"/>
        <v>15</v>
      </c>
      <c r="AD2" s="40">
        <f t="shared" si="1"/>
        <v>7</v>
      </c>
      <c r="AE2" s="40">
        <f t="shared" si="1"/>
        <v>37</v>
      </c>
      <c r="AF2" s="40">
        <f t="shared" si="1"/>
        <v>9</v>
      </c>
      <c r="AG2" s="40">
        <f t="shared" si="1"/>
        <v>17</v>
      </c>
      <c r="AH2" s="11">
        <f t="shared" ref="AH2:AH12" si="2">AVERAGE(E2:AG2)</f>
        <v>15.75</v>
      </c>
    </row>
    <row r="3" spans="1:35" ht="14.25" thickBot="1" x14ac:dyDescent="0.45">
      <c r="B3" s="156" t="s">
        <v>25</v>
      </c>
      <c r="C3" s="38" t="s">
        <v>22</v>
      </c>
      <c r="D3" s="38">
        <f t="shared" ref="D3" si="3">SUM(D14:D28)</f>
        <v>17</v>
      </c>
      <c r="E3" s="38">
        <f t="shared" ref="E3:AG3" si="4">SUM(E14:E28)</f>
        <v>4</v>
      </c>
      <c r="F3" s="38">
        <f t="shared" si="4"/>
        <v>0</v>
      </c>
      <c r="G3" s="38">
        <f t="shared" si="4"/>
        <v>4</v>
      </c>
      <c r="H3" s="38">
        <f t="shared" si="4"/>
        <v>10</v>
      </c>
      <c r="I3" s="38">
        <f t="shared" si="4"/>
        <v>3</v>
      </c>
      <c r="J3" s="38">
        <f t="shared" si="4"/>
        <v>6</v>
      </c>
      <c r="K3" s="38">
        <f t="shared" si="4"/>
        <v>11</v>
      </c>
      <c r="L3" s="38">
        <f t="shared" si="4"/>
        <v>4</v>
      </c>
      <c r="M3" s="38">
        <f t="shared" si="4"/>
        <v>7</v>
      </c>
      <c r="N3" s="38">
        <f t="shared" si="4"/>
        <v>0</v>
      </c>
      <c r="O3" s="38">
        <f t="shared" si="4"/>
        <v>2</v>
      </c>
      <c r="P3" s="38">
        <f t="shared" si="4"/>
        <v>1</v>
      </c>
      <c r="Q3" s="38">
        <f t="shared" si="4"/>
        <v>11</v>
      </c>
      <c r="R3" s="38">
        <f t="shared" si="4"/>
        <v>6</v>
      </c>
      <c r="S3" s="38">
        <f t="shared" si="4"/>
        <v>4</v>
      </c>
      <c r="T3" s="38">
        <f t="shared" si="4"/>
        <v>7</v>
      </c>
      <c r="U3" s="38">
        <f t="shared" si="4"/>
        <v>1</v>
      </c>
      <c r="V3" s="38">
        <f t="shared" si="4"/>
        <v>5</v>
      </c>
      <c r="W3" s="38">
        <f t="shared" si="4"/>
        <v>5</v>
      </c>
      <c r="X3" s="38">
        <f t="shared" si="4"/>
        <v>2</v>
      </c>
      <c r="Y3" s="38">
        <f t="shared" si="4"/>
        <v>2</v>
      </c>
      <c r="Z3" s="38">
        <f t="shared" si="4"/>
        <v>1</v>
      </c>
      <c r="AA3" s="38">
        <f t="shared" si="4"/>
        <v>2</v>
      </c>
      <c r="AB3" s="38">
        <f t="shared" si="4"/>
        <v>1</v>
      </c>
      <c r="AC3" s="38">
        <f t="shared" si="4"/>
        <v>2</v>
      </c>
      <c r="AD3" s="38">
        <f t="shared" si="4"/>
        <v>1</v>
      </c>
      <c r="AE3" s="38">
        <f t="shared" si="4"/>
        <v>10</v>
      </c>
      <c r="AF3" s="38">
        <f t="shared" si="4"/>
        <v>4</v>
      </c>
      <c r="AG3" s="38">
        <f t="shared" si="4"/>
        <v>2</v>
      </c>
      <c r="AH3" s="11">
        <f t="shared" si="2"/>
        <v>4.068965517241379</v>
      </c>
    </row>
    <row r="4" spans="1:35" s="47" customFormat="1" ht="14.25" thickBot="1" x14ac:dyDescent="0.45">
      <c r="A4" s="161"/>
      <c r="B4" s="156"/>
      <c r="C4" s="45" t="s">
        <v>14</v>
      </c>
      <c r="D4" s="45">
        <f>SUM(D29:D30)</f>
        <v>2</v>
      </c>
      <c r="E4" s="45">
        <f t="shared" ref="E4:AG4" si="5">SUM(E29:E30)</f>
        <v>2</v>
      </c>
      <c r="F4" s="45">
        <f t="shared" si="5"/>
        <v>0</v>
      </c>
      <c r="G4" s="45">
        <f t="shared" si="5"/>
        <v>0</v>
      </c>
      <c r="H4" s="45">
        <f t="shared" si="5"/>
        <v>1</v>
      </c>
      <c r="I4" s="45">
        <f t="shared" si="5"/>
        <v>2</v>
      </c>
      <c r="J4" s="45">
        <f t="shared" si="5"/>
        <v>2</v>
      </c>
      <c r="K4" s="45">
        <f t="shared" si="5"/>
        <v>0</v>
      </c>
      <c r="L4" s="45">
        <f t="shared" si="5"/>
        <v>2</v>
      </c>
      <c r="M4" s="45">
        <f t="shared" si="5"/>
        <v>2</v>
      </c>
      <c r="N4" s="45">
        <f t="shared" si="5"/>
        <v>0</v>
      </c>
      <c r="O4" s="45">
        <f t="shared" si="5"/>
        <v>2</v>
      </c>
      <c r="P4" s="45">
        <f t="shared" si="5"/>
        <v>0</v>
      </c>
      <c r="Q4" s="45">
        <f t="shared" si="5"/>
        <v>1</v>
      </c>
      <c r="R4" s="45">
        <f t="shared" si="5"/>
        <v>0</v>
      </c>
      <c r="S4" s="45">
        <f t="shared" si="5"/>
        <v>0</v>
      </c>
      <c r="T4" s="45">
        <f t="shared" si="5"/>
        <v>2</v>
      </c>
      <c r="U4" s="45">
        <f t="shared" si="5"/>
        <v>1</v>
      </c>
      <c r="V4" s="45">
        <f t="shared" si="5"/>
        <v>1</v>
      </c>
      <c r="W4" s="45">
        <f t="shared" si="5"/>
        <v>1</v>
      </c>
      <c r="X4" s="45">
        <f t="shared" si="5"/>
        <v>1</v>
      </c>
      <c r="Y4" s="45">
        <f t="shared" si="5"/>
        <v>0</v>
      </c>
      <c r="Z4" s="45">
        <f t="shared" si="5"/>
        <v>1</v>
      </c>
      <c r="AA4" s="45">
        <f t="shared" si="5"/>
        <v>2</v>
      </c>
      <c r="AB4" s="45">
        <f t="shared" si="5"/>
        <v>2</v>
      </c>
      <c r="AC4" s="45">
        <f t="shared" si="5"/>
        <v>1</v>
      </c>
      <c r="AD4" s="45">
        <f t="shared" si="5"/>
        <v>1</v>
      </c>
      <c r="AE4" s="45">
        <f t="shared" si="5"/>
        <v>2</v>
      </c>
      <c r="AF4" s="45">
        <f t="shared" si="5"/>
        <v>1</v>
      </c>
      <c r="AG4" s="45">
        <f t="shared" si="5"/>
        <v>0</v>
      </c>
      <c r="AH4" s="46">
        <f t="shared" si="2"/>
        <v>1.0344827586206897</v>
      </c>
    </row>
    <row r="5" spans="1:35" ht="14.25" thickBot="1" x14ac:dyDescent="0.45">
      <c r="B5" s="156"/>
      <c r="C5" s="41" t="s">
        <v>15</v>
      </c>
      <c r="D5" s="41">
        <f t="shared" ref="D5:AG5" si="6">SUM(D31:D37)</f>
        <v>7</v>
      </c>
      <c r="E5" s="41">
        <f t="shared" si="6"/>
        <v>3</v>
      </c>
      <c r="F5" s="41">
        <f t="shared" si="6"/>
        <v>0</v>
      </c>
      <c r="G5" s="41">
        <f t="shared" si="6"/>
        <v>1</v>
      </c>
      <c r="H5" s="41">
        <f t="shared" si="6"/>
        <v>3</v>
      </c>
      <c r="I5" s="41">
        <f t="shared" si="6"/>
        <v>1</v>
      </c>
      <c r="J5" s="41">
        <f t="shared" si="6"/>
        <v>2</v>
      </c>
      <c r="K5" s="41">
        <f t="shared" si="6"/>
        <v>0</v>
      </c>
      <c r="L5" s="41">
        <f t="shared" si="6"/>
        <v>1</v>
      </c>
      <c r="M5" s="41">
        <f t="shared" si="6"/>
        <v>0</v>
      </c>
      <c r="N5" s="41">
        <f t="shared" si="6"/>
        <v>0</v>
      </c>
      <c r="O5" s="41">
        <f t="shared" si="6"/>
        <v>0</v>
      </c>
      <c r="P5" s="41">
        <f t="shared" si="6"/>
        <v>0</v>
      </c>
      <c r="Q5" s="41">
        <f t="shared" si="6"/>
        <v>5</v>
      </c>
      <c r="R5" s="41">
        <f t="shared" si="6"/>
        <v>1</v>
      </c>
      <c r="S5" s="41">
        <f t="shared" si="6"/>
        <v>0</v>
      </c>
      <c r="T5" s="41">
        <f t="shared" si="6"/>
        <v>1</v>
      </c>
      <c r="U5" s="41">
        <f t="shared" si="6"/>
        <v>0</v>
      </c>
      <c r="V5" s="41">
        <f t="shared" si="6"/>
        <v>0</v>
      </c>
      <c r="W5" s="41">
        <f t="shared" si="6"/>
        <v>0</v>
      </c>
      <c r="X5" s="41">
        <f t="shared" si="6"/>
        <v>0</v>
      </c>
      <c r="Y5" s="41">
        <f t="shared" si="6"/>
        <v>1</v>
      </c>
      <c r="Z5" s="41">
        <f t="shared" si="6"/>
        <v>1</v>
      </c>
      <c r="AA5" s="41">
        <f t="shared" si="6"/>
        <v>0</v>
      </c>
      <c r="AB5" s="41">
        <f t="shared" si="6"/>
        <v>2</v>
      </c>
      <c r="AC5" s="41">
        <f t="shared" si="6"/>
        <v>0</v>
      </c>
      <c r="AD5" s="41">
        <f t="shared" si="6"/>
        <v>0</v>
      </c>
      <c r="AE5" s="41">
        <f t="shared" si="6"/>
        <v>7</v>
      </c>
      <c r="AF5" s="41">
        <f t="shared" si="6"/>
        <v>1</v>
      </c>
      <c r="AG5" s="41">
        <f t="shared" si="6"/>
        <v>2</v>
      </c>
      <c r="AH5" s="11">
        <f t="shared" si="2"/>
        <v>1.103448275862069</v>
      </c>
    </row>
    <row r="6" spans="1:35" ht="14.25" thickBot="1" x14ac:dyDescent="0.45">
      <c r="B6" s="156"/>
      <c r="C6" s="39" t="s">
        <v>23</v>
      </c>
      <c r="D6" s="39">
        <f t="shared" ref="D6:AG6" si="7">SUM(D38:D41)</f>
        <v>5</v>
      </c>
      <c r="E6" s="39">
        <f t="shared" si="7"/>
        <v>3</v>
      </c>
      <c r="F6" s="39">
        <f t="shared" si="7"/>
        <v>0</v>
      </c>
      <c r="G6" s="39">
        <f t="shared" si="7"/>
        <v>3</v>
      </c>
      <c r="H6" s="39">
        <f t="shared" si="7"/>
        <v>1</v>
      </c>
      <c r="I6" s="39">
        <f t="shared" si="7"/>
        <v>2</v>
      </c>
      <c r="J6" s="39">
        <f t="shared" si="7"/>
        <v>2</v>
      </c>
      <c r="K6" s="39">
        <f t="shared" si="7"/>
        <v>0</v>
      </c>
      <c r="L6" s="39">
        <f t="shared" si="7"/>
        <v>3</v>
      </c>
      <c r="M6" s="39">
        <f t="shared" si="7"/>
        <v>5</v>
      </c>
      <c r="N6" s="39">
        <f t="shared" si="7"/>
        <v>0</v>
      </c>
      <c r="O6" s="39">
        <f t="shared" si="7"/>
        <v>0</v>
      </c>
      <c r="P6" s="39">
        <f t="shared" si="7"/>
        <v>0</v>
      </c>
      <c r="Q6" s="39">
        <f t="shared" si="7"/>
        <v>3</v>
      </c>
      <c r="R6" s="39">
        <f t="shared" si="7"/>
        <v>4</v>
      </c>
      <c r="S6" s="39">
        <f t="shared" si="7"/>
        <v>2</v>
      </c>
      <c r="T6" s="39">
        <f t="shared" si="7"/>
        <v>0</v>
      </c>
      <c r="U6" s="39">
        <f t="shared" si="7"/>
        <v>2</v>
      </c>
      <c r="V6" s="39">
        <f t="shared" si="7"/>
        <v>1</v>
      </c>
      <c r="W6" s="39">
        <f t="shared" si="7"/>
        <v>2</v>
      </c>
      <c r="X6" s="39">
        <f t="shared" si="7"/>
        <v>0</v>
      </c>
      <c r="Y6" s="39">
        <f t="shared" si="7"/>
        <v>0</v>
      </c>
      <c r="Z6" s="39">
        <f t="shared" si="7"/>
        <v>4</v>
      </c>
      <c r="AA6" s="39">
        <f t="shared" si="7"/>
        <v>1</v>
      </c>
      <c r="AB6" s="39">
        <f t="shared" si="7"/>
        <v>1</v>
      </c>
      <c r="AC6" s="39">
        <f t="shared" si="7"/>
        <v>4</v>
      </c>
      <c r="AD6" s="39">
        <f t="shared" si="7"/>
        <v>2</v>
      </c>
      <c r="AE6" s="39">
        <f t="shared" si="7"/>
        <v>5</v>
      </c>
      <c r="AF6" s="39">
        <f t="shared" si="7"/>
        <v>0</v>
      </c>
      <c r="AG6" s="39">
        <f t="shared" si="7"/>
        <v>3</v>
      </c>
      <c r="AH6" s="11">
        <f t="shared" si="2"/>
        <v>1.8275862068965518</v>
      </c>
    </row>
    <row r="7" spans="1:35" s="118" customFormat="1" ht="14.25" thickBot="1" x14ac:dyDescent="0.45">
      <c r="A7" s="162"/>
      <c r="B7" s="156"/>
      <c r="C7" s="128" t="s">
        <v>237</v>
      </c>
      <c r="D7" s="128">
        <f t="shared" ref="D7:AG7" si="8">SUM(D42:D46)</f>
        <v>5</v>
      </c>
      <c r="E7" s="128">
        <f t="shared" si="8"/>
        <v>3</v>
      </c>
      <c r="F7" s="128">
        <f t="shared" si="8"/>
        <v>0</v>
      </c>
      <c r="G7" s="128">
        <f t="shared" si="8"/>
        <v>3</v>
      </c>
      <c r="H7" s="128">
        <f t="shared" si="8"/>
        <v>2</v>
      </c>
      <c r="I7" s="128">
        <f t="shared" si="8"/>
        <v>0</v>
      </c>
      <c r="J7" s="128">
        <f t="shared" si="8"/>
        <v>3</v>
      </c>
      <c r="K7" s="128">
        <f t="shared" si="8"/>
        <v>4</v>
      </c>
      <c r="L7" s="128">
        <f t="shared" si="8"/>
        <v>2</v>
      </c>
      <c r="M7" s="128">
        <f t="shared" si="8"/>
        <v>4</v>
      </c>
      <c r="N7" s="128">
        <f t="shared" si="8"/>
        <v>0</v>
      </c>
      <c r="O7" s="128">
        <f t="shared" si="8"/>
        <v>0</v>
      </c>
      <c r="P7" s="128">
        <f t="shared" si="8"/>
        <v>1</v>
      </c>
      <c r="Q7" s="128">
        <f t="shared" si="8"/>
        <v>4</v>
      </c>
      <c r="R7" s="128">
        <f t="shared" si="8"/>
        <v>4</v>
      </c>
      <c r="S7" s="128">
        <f t="shared" si="8"/>
        <v>3</v>
      </c>
      <c r="T7" s="128">
        <f t="shared" si="8"/>
        <v>0</v>
      </c>
      <c r="U7" s="128">
        <f t="shared" si="8"/>
        <v>0</v>
      </c>
      <c r="V7" s="128">
        <f t="shared" si="8"/>
        <v>2</v>
      </c>
      <c r="W7" s="128">
        <f t="shared" si="8"/>
        <v>4</v>
      </c>
      <c r="X7" s="128">
        <f t="shared" si="8"/>
        <v>1</v>
      </c>
      <c r="Y7" s="128">
        <f t="shared" si="8"/>
        <v>1</v>
      </c>
      <c r="Z7" s="128">
        <f t="shared" si="8"/>
        <v>0</v>
      </c>
      <c r="AA7" s="128">
        <f t="shared" si="8"/>
        <v>3</v>
      </c>
      <c r="AB7" s="128">
        <f t="shared" si="8"/>
        <v>2</v>
      </c>
      <c r="AC7" s="128">
        <f t="shared" si="8"/>
        <v>3</v>
      </c>
      <c r="AD7" s="128">
        <f t="shared" si="8"/>
        <v>0</v>
      </c>
      <c r="AE7" s="128">
        <f t="shared" si="8"/>
        <v>5</v>
      </c>
      <c r="AF7" s="128">
        <f t="shared" si="8"/>
        <v>0</v>
      </c>
      <c r="AG7" s="128">
        <f t="shared" si="8"/>
        <v>1</v>
      </c>
      <c r="AH7" s="117">
        <f t="shared" si="2"/>
        <v>1.896551724137931</v>
      </c>
    </row>
    <row r="8" spans="1:35" s="125" customFormat="1" ht="14.25" thickBot="1" x14ac:dyDescent="0.45">
      <c r="A8" s="163"/>
      <c r="B8" s="156"/>
      <c r="C8" s="127" t="s">
        <v>238</v>
      </c>
      <c r="D8" s="127">
        <f t="shared" ref="D8:AG8" si="9">SUM(D47:D50)</f>
        <v>4</v>
      </c>
      <c r="E8" s="127">
        <f t="shared" si="9"/>
        <v>3</v>
      </c>
      <c r="F8" s="127">
        <f t="shared" si="9"/>
        <v>0</v>
      </c>
      <c r="G8" s="127">
        <f t="shared" si="9"/>
        <v>2</v>
      </c>
      <c r="H8" s="127">
        <f t="shared" si="9"/>
        <v>3</v>
      </c>
      <c r="I8" s="127">
        <f t="shared" si="9"/>
        <v>0</v>
      </c>
      <c r="J8" s="127">
        <f t="shared" si="9"/>
        <v>2</v>
      </c>
      <c r="K8" s="127">
        <f t="shared" si="9"/>
        <v>4</v>
      </c>
      <c r="L8" s="127">
        <f t="shared" si="9"/>
        <v>2</v>
      </c>
      <c r="M8" s="127">
        <f t="shared" si="9"/>
        <v>3</v>
      </c>
      <c r="N8" s="127">
        <f t="shared" si="9"/>
        <v>0</v>
      </c>
      <c r="O8" s="127">
        <f t="shared" si="9"/>
        <v>0</v>
      </c>
      <c r="P8" s="127">
        <f t="shared" si="9"/>
        <v>0</v>
      </c>
      <c r="Q8" s="127">
        <f t="shared" si="9"/>
        <v>4</v>
      </c>
      <c r="R8" s="127">
        <f t="shared" si="9"/>
        <v>2</v>
      </c>
      <c r="S8" s="127">
        <f t="shared" si="9"/>
        <v>3</v>
      </c>
      <c r="T8" s="127">
        <f t="shared" si="9"/>
        <v>2</v>
      </c>
      <c r="U8" s="127">
        <f t="shared" si="9"/>
        <v>0</v>
      </c>
      <c r="V8" s="127">
        <f t="shared" si="9"/>
        <v>2</v>
      </c>
      <c r="W8" s="127">
        <f t="shared" si="9"/>
        <v>3</v>
      </c>
      <c r="X8" s="127">
        <f t="shared" si="9"/>
        <v>0</v>
      </c>
      <c r="Y8" s="127">
        <f t="shared" si="9"/>
        <v>1</v>
      </c>
      <c r="Z8" s="127">
        <f t="shared" si="9"/>
        <v>0</v>
      </c>
      <c r="AA8" s="127">
        <f t="shared" si="9"/>
        <v>1</v>
      </c>
      <c r="AB8" s="127">
        <f t="shared" si="9"/>
        <v>4</v>
      </c>
      <c r="AC8" s="127">
        <f t="shared" si="9"/>
        <v>4</v>
      </c>
      <c r="AD8" s="127">
        <f t="shared" si="9"/>
        <v>3</v>
      </c>
      <c r="AE8" s="127">
        <f t="shared" si="9"/>
        <v>4</v>
      </c>
      <c r="AF8" s="127">
        <f t="shared" si="9"/>
        <v>3</v>
      </c>
      <c r="AG8" s="127">
        <f t="shared" si="9"/>
        <v>3</v>
      </c>
      <c r="AH8" s="124">
        <f t="shared" si="2"/>
        <v>2</v>
      </c>
    </row>
    <row r="9" spans="1:35" ht="14.25" thickBot="1" x14ac:dyDescent="0.45">
      <c r="B9" s="156"/>
      <c r="C9" s="39" t="s">
        <v>345</v>
      </c>
      <c r="D9" s="39">
        <f t="shared" ref="D9:AG9" si="10">SUM(D51:D52)</f>
        <v>2</v>
      </c>
      <c r="E9" s="39">
        <f t="shared" si="10"/>
        <v>0</v>
      </c>
      <c r="F9" s="39">
        <f t="shared" si="10"/>
        <v>0</v>
      </c>
      <c r="G9" s="39">
        <f t="shared" si="10"/>
        <v>1</v>
      </c>
      <c r="H9" s="39">
        <f t="shared" si="10"/>
        <v>0</v>
      </c>
      <c r="I9" s="39">
        <f t="shared" si="10"/>
        <v>0</v>
      </c>
      <c r="J9" s="39">
        <f t="shared" si="10"/>
        <v>0</v>
      </c>
      <c r="K9" s="39">
        <f t="shared" si="10"/>
        <v>2</v>
      </c>
      <c r="L9" s="39">
        <f t="shared" si="10"/>
        <v>1</v>
      </c>
      <c r="M9" s="39">
        <f t="shared" si="10"/>
        <v>2</v>
      </c>
      <c r="N9" s="39">
        <f t="shared" si="10"/>
        <v>0</v>
      </c>
      <c r="O9" s="39">
        <f t="shared" si="10"/>
        <v>0</v>
      </c>
      <c r="P9" s="39">
        <f t="shared" si="10"/>
        <v>0</v>
      </c>
      <c r="Q9" s="39">
        <f t="shared" si="10"/>
        <v>2</v>
      </c>
      <c r="R9" s="39">
        <f t="shared" si="10"/>
        <v>0</v>
      </c>
      <c r="S9" s="39">
        <f t="shared" si="10"/>
        <v>1</v>
      </c>
      <c r="T9" s="39">
        <f t="shared" si="10"/>
        <v>0</v>
      </c>
      <c r="U9" s="39">
        <f t="shared" si="10"/>
        <v>0</v>
      </c>
      <c r="V9" s="39">
        <f t="shared" si="10"/>
        <v>1</v>
      </c>
      <c r="W9" s="39">
        <f t="shared" si="10"/>
        <v>0</v>
      </c>
      <c r="X9" s="39">
        <f t="shared" si="10"/>
        <v>0</v>
      </c>
      <c r="Y9" s="39">
        <f t="shared" si="10"/>
        <v>0</v>
      </c>
      <c r="Z9" s="39">
        <f t="shared" si="10"/>
        <v>0</v>
      </c>
      <c r="AA9" s="39">
        <f t="shared" si="10"/>
        <v>0</v>
      </c>
      <c r="AB9" s="39">
        <f t="shared" si="10"/>
        <v>0</v>
      </c>
      <c r="AC9" s="39">
        <f t="shared" si="10"/>
        <v>0</v>
      </c>
      <c r="AD9" s="39">
        <f t="shared" si="10"/>
        <v>0</v>
      </c>
      <c r="AE9" s="39">
        <f t="shared" si="10"/>
        <v>1</v>
      </c>
      <c r="AF9" s="39">
        <f t="shared" si="10"/>
        <v>0</v>
      </c>
      <c r="AG9" s="39">
        <f t="shared" si="10"/>
        <v>0</v>
      </c>
      <c r="AH9" s="11">
        <f t="shared" ref="AH9:AH11" si="11">AVERAGE(E9:AG9)</f>
        <v>0.37931034482758619</v>
      </c>
    </row>
    <row r="10" spans="1:35" s="118" customFormat="1" ht="14.25" thickBot="1" x14ac:dyDescent="0.45">
      <c r="A10" s="162"/>
      <c r="B10" s="156"/>
      <c r="C10" s="128" t="s">
        <v>346</v>
      </c>
      <c r="D10" s="128">
        <f t="shared" ref="D10:AG10" si="12">SUM(D53:D56)</f>
        <v>4</v>
      </c>
      <c r="E10" s="128">
        <f t="shared" si="12"/>
        <v>0</v>
      </c>
      <c r="F10" s="128">
        <f t="shared" si="12"/>
        <v>0</v>
      </c>
      <c r="G10" s="128">
        <f t="shared" si="12"/>
        <v>0</v>
      </c>
      <c r="H10" s="128">
        <f t="shared" si="12"/>
        <v>1</v>
      </c>
      <c r="I10" s="128">
        <f t="shared" si="12"/>
        <v>2</v>
      </c>
      <c r="J10" s="128">
        <f t="shared" si="12"/>
        <v>0</v>
      </c>
      <c r="K10" s="128">
        <f t="shared" si="12"/>
        <v>2</v>
      </c>
      <c r="L10" s="128">
        <f t="shared" si="12"/>
        <v>0</v>
      </c>
      <c r="M10" s="128">
        <f t="shared" si="12"/>
        <v>3</v>
      </c>
      <c r="N10" s="128">
        <f t="shared" si="12"/>
        <v>0</v>
      </c>
      <c r="O10" s="128">
        <f t="shared" si="12"/>
        <v>0</v>
      </c>
      <c r="P10" s="128">
        <f t="shared" si="12"/>
        <v>0</v>
      </c>
      <c r="Q10" s="128">
        <f t="shared" si="12"/>
        <v>3</v>
      </c>
      <c r="R10" s="128">
        <f t="shared" si="12"/>
        <v>1</v>
      </c>
      <c r="S10" s="128">
        <f t="shared" si="12"/>
        <v>0</v>
      </c>
      <c r="T10" s="128">
        <f t="shared" si="12"/>
        <v>2</v>
      </c>
      <c r="U10" s="128">
        <f t="shared" si="12"/>
        <v>0</v>
      </c>
      <c r="V10" s="128">
        <f t="shared" si="12"/>
        <v>3</v>
      </c>
      <c r="W10" s="128">
        <f t="shared" si="12"/>
        <v>1</v>
      </c>
      <c r="X10" s="128">
        <f t="shared" si="12"/>
        <v>0</v>
      </c>
      <c r="Y10" s="128">
        <f t="shared" si="12"/>
        <v>1</v>
      </c>
      <c r="Z10" s="128">
        <f t="shared" si="12"/>
        <v>0</v>
      </c>
      <c r="AA10" s="128">
        <f t="shared" si="12"/>
        <v>0</v>
      </c>
      <c r="AB10" s="128">
        <f t="shared" si="12"/>
        <v>1</v>
      </c>
      <c r="AC10" s="128">
        <f t="shared" si="12"/>
        <v>1</v>
      </c>
      <c r="AD10" s="128">
        <f t="shared" si="12"/>
        <v>0</v>
      </c>
      <c r="AE10" s="128">
        <f t="shared" si="12"/>
        <v>1</v>
      </c>
      <c r="AF10" s="128">
        <f t="shared" si="12"/>
        <v>0</v>
      </c>
      <c r="AG10" s="128">
        <f t="shared" si="12"/>
        <v>2</v>
      </c>
      <c r="AH10" s="117">
        <f t="shared" si="11"/>
        <v>0.82758620689655171</v>
      </c>
    </row>
    <row r="11" spans="1:35" s="125" customFormat="1" ht="14.25" thickBot="1" x14ac:dyDescent="0.45">
      <c r="A11" s="163"/>
      <c r="B11" s="156"/>
      <c r="C11" s="127" t="s">
        <v>347</v>
      </c>
      <c r="D11" s="127">
        <f>SUM(D57:D61)</f>
        <v>6</v>
      </c>
      <c r="E11" s="127">
        <f t="shared" ref="E11:AG11" si="13">SUM(E57:E61)</f>
        <v>0</v>
      </c>
      <c r="F11" s="127">
        <f t="shared" si="13"/>
        <v>0</v>
      </c>
      <c r="G11" s="127">
        <f t="shared" si="13"/>
        <v>2</v>
      </c>
      <c r="H11" s="127">
        <f t="shared" si="13"/>
        <v>2</v>
      </c>
      <c r="I11" s="127">
        <f t="shared" si="13"/>
        <v>0</v>
      </c>
      <c r="J11" s="127">
        <f t="shared" si="13"/>
        <v>1</v>
      </c>
      <c r="K11" s="127">
        <f t="shared" si="13"/>
        <v>3</v>
      </c>
      <c r="L11" s="127">
        <f t="shared" si="13"/>
        <v>5</v>
      </c>
      <c r="M11" s="127">
        <f t="shared" si="13"/>
        <v>5</v>
      </c>
      <c r="N11" s="127">
        <f t="shared" si="13"/>
        <v>0</v>
      </c>
      <c r="O11" s="127">
        <f t="shared" si="13"/>
        <v>0</v>
      </c>
      <c r="P11" s="127">
        <f t="shared" si="13"/>
        <v>0</v>
      </c>
      <c r="Q11" s="127">
        <f t="shared" si="13"/>
        <v>6</v>
      </c>
      <c r="R11" s="127">
        <f t="shared" si="13"/>
        <v>0</v>
      </c>
      <c r="S11" s="127">
        <f t="shared" si="13"/>
        <v>0</v>
      </c>
      <c r="T11" s="127">
        <f t="shared" si="13"/>
        <v>1</v>
      </c>
      <c r="U11" s="127">
        <f t="shared" si="13"/>
        <v>0</v>
      </c>
      <c r="V11" s="127">
        <f t="shared" si="13"/>
        <v>3</v>
      </c>
      <c r="W11" s="127">
        <f t="shared" si="13"/>
        <v>0</v>
      </c>
      <c r="X11" s="127">
        <f t="shared" si="13"/>
        <v>0</v>
      </c>
      <c r="Y11" s="127">
        <f t="shared" si="13"/>
        <v>0</v>
      </c>
      <c r="Z11" s="127">
        <f t="shared" si="13"/>
        <v>0</v>
      </c>
      <c r="AA11" s="127">
        <f t="shared" si="13"/>
        <v>0</v>
      </c>
      <c r="AB11" s="127">
        <f t="shared" si="13"/>
        <v>1</v>
      </c>
      <c r="AC11" s="127">
        <f t="shared" si="13"/>
        <v>0</v>
      </c>
      <c r="AD11" s="127">
        <f t="shared" si="13"/>
        <v>0</v>
      </c>
      <c r="AE11" s="127">
        <f t="shared" si="13"/>
        <v>2</v>
      </c>
      <c r="AF11" s="127">
        <f t="shared" si="13"/>
        <v>0</v>
      </c>
      <c r="AG11" s="127">
        <f t="shared" si="13"/>
        <v>1</v>
      </c>
      <c r="AH11" s="124">
        <f t="shared" si="11"/>
        <v>1.103448275862069</v>
      </c>
    </row>
    <row r="12" spans="1:35" s="16" customFormat="1" ht="14.25" thickBot="1" x14ac:dyDescent="0.45">
      <c r="A12" s="164"/>
      <c r="B12" s="157"/>
      <c r="C12" s="32" t="s">
        <v>344</v>
      </c>
      <c r="D12" s="32">
        <f t="shared" ref="D12:AG12" si="14">SUM(D62:D68)</f>
        <v>8</v>
      </c>
      <c r="E12" s="32">
        <f t="shared" si="14"/>
        <v>0</v>
      </c>
      <c r="F12" s="32">
        <f t="shared" si="14"/>
        <v>0</v>
      </c>
      <c r="G12" s="32">
        <f t="shared" si="14"/>
        <v>0</v>
      </c>
      <c r="H12" s="32">
        <f t="shared" si="14"/>
        <v>3</v>
      </c>
      <c r="I12" s="32">
        <f t="shared" si="14"/>
        <v>0</v>
      </c>
      <c r="J12" s="32">
        <f t="shared" si="14"/>
        <v>0</v>
      </c>
      <c r="K12" s="32">
        <f t="shared" si="14"/>
        <v>3</v>
      </c>
      <c r="L12" s="32">
        <f t="shared" si="14"/>
        <v>3</v>
      </c>
      <c r="M12" s="32">
        <f t="shared" si="14"/>
        <v>4</v>
      </c>
      <c r="N12" s="32">
        <f t="shared" si="14"/>
        <v>0</v>
      </c>
      <c r="O12" s="32">
        <f t="shared" si="14"/>
        <v>0</v>
      </c>
      <c r="P12" s="32">
        <f t="shared" si="14"/>
        <v>0</v>
      </c>
      <c r="Q12" s="32">
        <f t="shared" si="14"/>
        <v>8</v>
      </c>
      <c r="R12" s="32">
        <f t="shared" si="14"/>
        <v>0</v>
      </c>
      <c r="S12" s="32">
        <f t="shared" si="14"/>
        <v>1</v>
      </c>
      <c r="T12" s="32">
        <f t="shared" si="14"/>
        <v>0</v>
      </c>
      <c r="U12" s="32">
        <f t="shared" si="14"/>
        <v>0</v>
      </c>
      <c r="V12" s="32">
        <f t="shared" si="14"/>
        <v>1</v>
      </c>
      <c r="W12" s="32">
        <f t="shared" si="14"/>
        <v>0</v>
      </c>
      <c r="X12" s="32">
        <f t="shared" si="14"/>
        <v>0</v>
      </c>
      <c r="Y12" s="32">
        <f t="shared" si="14"/>
        <v>0</v>
      </c>
      <c r="Z12" s="32">
        <f t="shared" si="14"/>
        <v>0</v>
      </c>
      <c r="AA12" s="32">
        <f t="shared" si="14"/>
        <v>1</v>
      </c>
      <c r="AB12" s="32">
        <f t="shared" si="14"/>
        <v>1</v>
      </c>
      <c r="AC12" s="32">
        <f t="shared" si="14"/>
        <v>0</v>
      </c>
      <c r="AD12" s="32">
        <f t="shared" si="14"/>
        <v>0</v>
      </c>
      <c r="AE12" s="32">
        <f t="shared" si="14"/>
        <v>0</v>
      </c>
      <c r="AF12" s="32">
        <f t="shared" si="14"/>
        <v>0</v>
      </c>
      <c r="AG12" s="32">
        <f t="shared" si="14"/>
        <v>3</v>
      </c>
      <c r="AH12" s="11">
        <f t="shared" si="2"/>
        <v>0.96551724137931039</v>
      </c>
    </row>
    <row r="13" spans="1:35" s="13" customFormat="1" ht="13.9" thickBot="1" x14ac:dyDescent="0.4">
      <c r="A13" s="165"/>
      <c r="C13" s="114">
        <f>MAX(E13:AG13)</f>
        <v>28</v>
      </c>
      <c r="D13" s="44"/>
      <c r="E13" s="44">
        <f>IF(E2="ABS","",1+MAX(F13:$AH13))</f>
        <v>28</v>
      </c>
      <c r="F13" s="44">
        <f>IF(F2="ABS","",1+MAX(G13:$AH13))</f>
        <v>27</v>
      </c>
      <c r="G13" s="44">
        <f>IF(G2="ABS","",1+MAX(H13:$AH13))</f>
        <v>26</v>
      </c>
      <c r="H13" s="44">
        <f>IF(H2="ABS","",1+MAX(I13:$AH13))</f>
        <v>25</v>
      </c>
      <c r="I13" s="44">
        <f>IF(I2="ABS","",1+MAX(J13:$AH13))</f>
        <v>24</v>
      </c>
      <c r="J13" s="44">
        <f>IF(J2="ABS","",1+MAX(K13:$AH13))</f>
        <v>23</v>
      </c>
      <c r="K13" s="44">
        <f>IF(K2="ABS","",1+MAX(L13:$AH13))</f>
        <v>22</v>
      </c>
      <c r="L13" s="44">
        <f>IF(L2="ABS","",1+MAX(M13:$AH13))</f>
        <v>21</v>
      </c>
      <c r="M13" s="44">
        <f>IF(M2="ABS","",1+MAX(N13:$AH13))</f>
        <v>20</v>
      </c>
      <c r="N13" s="44" t="str">
        <f>IF(N2="ABS","",1+MAX(O13:$AH13))</f>
        <v/>
      </c>
      <c r="O13" s="44">
        <f>IF(O2="ABS","",1+MAX(P13:$AH13))</f>
        <v>19</v>
      </c>
      <c r="P13" s="44">
        <f>IF(P2="ABS","",1+MAX(Q13:$AH13))</f>
        <v>18</v>
      </c>
      <c r="Q13" s="44">
        <f>IF(Q2="ABS","",1+MAX(R13:$AH13))</f>
        <v>17</v>
      </c>
      <c r="R13" s="44">
        <f>IF(R2="ABS","",1+MAX(S13:$AH13))</f>
        <v>16</v>
      </c>
      <c r="S13" s="44">
        <f>IF(S2="ABS","",1+MAX(T13:$AH13))</f>
        <v>15</v>
      </c>
      <c r="T13" s="44">
        <f>IF(T2="ABS","",1+MAX(U13:$AH13))</f>
        <v>14</v>
      </c>
      <c r="U13" s="44">
        <f>IF(U2="ABS","",1+MAX(V13:$AH13))</f>
        <v>13</v>
      </c>
      <c r="V13" s="44">
        <f>IF(V2="ABS","",1+MAX(W13:$AH13))</f>
        <v>12</v>
      </c>
      <c r="W13" s="44">
        <f>IF(W2="ABS","",1+MAX(X13:$AH13))</f>
        <v>11</v>
      </c>
      <c r="X13" s="44">
        <f>IF(X2="ABS","",1+MAX(Y13:$AH13))</f>
        <v>10</v>
      </c>
      <c r="Y13" s="44">
        <f>IF(Y2="ABS","",1+MAX(Z13:$AH13))</f>
        <v>9</v>
      </c>
      <c r="Z13" s="44">
        <f>IF(Z2="ABS","",1+MAX(AA13:$AH13))</f>
        <v>8</v>
      </c>
      <c r="AA13" s="44">
        <f>IF(AA2="ABS","",1+MAX(AB13:$AH13))</f>
        <v>7</v>
      </c>
      <c r="AB13" s="44">
        <f>IF(AB2="ABS","",1+MAX(AC13:$AH13))</f>
        <v>6</v>
      </c>
      <c r="AC13" s="44">
        <f>IF(AC2="ABS","",1+MAX(AD13:$AH13))</f>
        <v>5</v>
      </c>
      <c r="AD13" s="44">
        <f>IF(AD2="ABS","",1+MAX(AE13:$AH13))</f>
        <v>4</v>
      </c>
      <c r="AE13" s="44">
        <f>IF(AE2="ABS","",1+MAX(AF13:$AH13))</f>
        <v>3</v>
      </c>
      <c r="AF13" s="44">
        <f>IF(AF2="ABS","",1+MAX(AG13:$AH13))</f>
        <v>2</v>
      </c>
      <c r="AG13" s="44">
        <f>IF(AG2="ABS","",1+MAX(AH13:$AH13))</f>
        <v>1</v>
      </c>
      <c r="AH13" s="12" t="s">
        <v>233</v>
      </c>
    </row>
    <row r="14" spans="1:35" ht="13.9" customHeight="1" thickBot="1" x14ac:dyDescent="0.45">
      <c r="A14" s="166" t="s">
        <v>22</v>
      </c>
      <c r="B14" s="20" t="s">
        <v>17</v>
      </c>
      <c r="C14" s="18" t="s">
        <v>321</v>
      </c>
      <c r="D14" s="20">
        <v>1</v>
      </c>
      <c r="E14" s="17"/>
      <c r="F14" s="17"/>
      <c r="G14" s="18">
        <v>0</v>
      </c>
      <c r="H14" s="17">
        <v>0</v>
      </c>
      <c r="I14" s="17">
        <v>0</v>
      </c>
      <c r="J14" s="17">
        <v>0</v>
      </c>
      <c r="K14" s="17">
        <v>1</v>
      </c>
      <c r="L14" s="17">
        <v>0</v>
      </c>
      <c r="M14" s="17">
        <v>1</v>
      </c>
      <c r="N14" s="17"/>
      <c r="O14" s="17">
        <v>0</v>
      </c>
      <c r="P14" s="17"/>
      <c r="Q14" s="17">
        <v>1</v>
      </c>
      <c r="R14" s="17">
        <v>0</v>
      </c>
      <c r="S14" s="17">
        <v>1</v>
      </c>
      <c r="T14" s="17">
        <v>1</v>
      </c>
      <c r="U14" s="17"/>
      <c r="V14" s="17">
        <v>1</v>
      </c>
      <c r="W14" s="17">
        <v>0</v>
      </c>
      <c r="X14" s="17">
        <v>0</v>
      </c>
      <c r="Y14" s="17">
        <v>0</v>
      </c>
      <c r="Z14" s="17">
        <v>0</v>
      </c>
      <c r="AA14" s="17">
        <v>1</v>
      </c>
      <c r="AB14" s="17">
        <v>0</v>
      </c>
      <c r="AC14" s="17"/>
      <c r="AD14" s="17">
        <v>0</v>
      </c>
      <c r="AE14" s="17">
        <v>0</v>
      </c>
      <c r="AF14" s="17">
        <v>1</v>
      </c>
      <c r="AG14" s="17">
        <v>0</v>
      </c>
      <c r="AH14" s="11">
        <f t="shared" ref="AH14:AH68" si="15">AVERAGE(E14:AG14)</f>
        <v>0.34782608695652173</v>
      </c>
    </row>
    <row r="15" spans="1:35" ht="14.25" thickBot="1" x14ac:dyDescent="0.45">
      <c r="B15" s="20"/>
      <c r="C15" s="18" t="s">
        <v>321</v>
      </c>
      <c r="D15" s="20">
        <v>1</v>
      </c>
      <c r="E15" s="17">
        <v>1</v>
      </c>
      <c r="F15" s="17">
        <v>0</v>
      </c>
      <c r="G15" s="18">
        <v>1</v>
      </c>
      <c r="H15" s="17"/>
      <c r="I15" s="17">
        <v>1</v>
      </c>
      <c r="J15" s="17">
        <v>0</v>
      </c>
      <c r="K15" s="17">
        <v>0</v>
      </c>
      <c r="L15" s="17"/>
      <c r="M15" s="17">
        <v>1</v>
      </c>
      <c r="N15" s="17"/>
      <c r="O15" s="17">
        <v>0</v>
      </c>
      <c r="P15" s="17"/>
      <c r="Q15" s="17">
        <v>1</v>
      </c>
      <c r="R15" s="17">
        <v>1</v>
      </c>
      <c r="S15" s="17">
        <v>0</v>
      </c>
      <c r="T15" s="17">
        <v>0</v>
      </c>
      <c r="U15" s="17">
        <v>1</v>
      </c>
      <c r="V15" s="17">
        <v>0</v>
      </c>
      <c r="W15" s="17">
        <v>1</v>
      </c>
      <c r="X15" s="17">
        <v>1</v>
      </c>
      <c r="Y15" s="17">
        <v>1</v>
      </c>
      <c r="Z15" s="17">
        <v>0</v>
      </c>
      <c r="AA15" s="17">
        <v>0</v>
      </c>
      <c r="AB15" s="17">
        <v>0</v>
      </c>
      <c r="AC15" s="17">
        <v>1</v>
      </c>
      <c r="AD15" s="17">
        <v>0</v>
      </c>
      <c r="AE15" s="17">
        <v>1</v>
      </c>
      <c r="AF15" s="17">
        <v>1</v>
      </c>
      <c r="AG15" s="17">
        <v>0</v>
      </c>
      <c r="AH15" s="11">
        <f t="shared" si="15"/>
        <v>0.52</v>
      </c>
    </row>
    <row r="16" spans="1:35" ht="14.25" thickBot="1" x14ac:dyDescent="0.45">
      <c r="B16" s="20" t="s">
        <v>18</v>
      </c>
      <c r="C16" s="18" t="s">
        <v>322</v>
      </c>
      <c r="D16" s="20">
        <v>1</v>
      </c>
      <c r="E16" s="17">
        <v>0</v>
      </c>
      <c r="F16" s="17"/>
      <c r="G16" s="18">
        <v>0</v>
      </c>
      <c r="H16" s="17">
        <v>0</v>
      </c>
      <c r="I16" s="17">
        <v>0</v>
      </c>
      <c r="J16" s="17">
        <v>1</v>
      </c>
      <c r="K16" s="17">
        <v>1</v>
      </c>
      <c r="L16" s="17"/>
      <c r="M16" s="17"/>
      <c r="N16" s="17"/>
      <c r="O16" s="17"/>
      <c r="P16" s="17"/>
      <c r="Q16" s="17">
        <v>1</v>
      </c>
      <c r="R16" s="17">
        <v>0</v>
      </c>
      <c r="S16" s="17">
        <v>0</v>
      </c>
      <c r="T16" s="17"/>
      <c r="U16" s="17">
        <v>0</v>
      </c>
      <c r="V16" s="17">
        <v>0</v>
      </c>
      <c r="W16" s="17">
        <v>0</v>
      </c>
      <c r="X16" s="17"/>
      <c r="Y16" s="17">
        <v>0</v>
      </c>
      <c r="Z16" s="17"/>
      <c r="AA16" s="17">
        <v>0</v>
      </c>
      <c r="AB16" s="17">
        <v>0</v>
      </c>
      <c r="AC16" s="17">
        <v>0</v>
      </c>
      <c r="AD16" s="17">
        <v>0</v>
      </c>
      <c r="AE16" s="17">
        <v>1</v>
      </c>
      <c r="AF16" s="17">
        <v>0</v>
      </c>
      <c r="AG16" s="17">
        <v>0</v>
      </c>
      <c r="AH16" s="11">
        <f t="shared" si="15"/>
        <v>0.2</v>
      </c>
    </row>
    <row r="17" spans="1:34" ht="14.25" thickBot="1" x14ac:dyDescent="0.45">
      <c r="B17" s="20" t="s">
        <v>19</v>
      </c>
      <c r="C17" s="18" t="s">
        <v>327</v>
      </c>
      <c r="D17" s="20">
        <v>1</v>
      </c>
      <c r="E17" s="17">
        <v>1</v>
      </c>
      <c r="F17" s="17">
        <v>0</v>
      </c>
      <c r="G17" s="18">
        <v>1</v>
      </c>
      <c r="H17" s="17">
        <v>1</v>
      </c>
      <c r="I17" s="17">
        <v>1</v>
      </c>
      <c r="J17" s="17">
        <v>1</v>
      </c>
      <c r="K17" s="17">
        <v>1</v>
      </c>
      <c r="L17" s="17">
        <v>0</v>
      </c>
      <c r="M17" s="17">
        <v>1</v>
      </c>
      <c r="N17" s="17"/>
      <c r="O17" s="17">
        <v>1</v>
      </c>
      <c r="P17" s="17">
        <v>1</v>
      </c>
      <c r="Q17" s="17">
        <v>1</v>
      </c>
      <c r="R17" s="17">
        <v>1</v>
      </c>
      <c r="S17" s="17">
        <v>1</v>
      </c>
      <c r="T17" s="17">
        <v>1</v>
      </c>
      <c r="U17" s="17">
        <v>0</v>
      </c>
      <c r="V17" s="17">
        <v>1</v>
      </c>
      <c r="W17" s="17">
        <v>1</v>
      </c>
      <c r="X17" s="17">
        <v>0</v>
      </c>
      <c r="Y17" s="17">
        <v>0</v>
      </c>
      <c r="Z17" s="17">
        <v>1</v>
      </c>
      <c r="AA17" s="17">
        <v>0</v>
      </c>
      <c r="AB17" s="17">
        <v>1</v>
      </c>
      <c r="AC17" s="17">
        <v>0</v>
      </c>
      <c r="AD17" s="17">
        <v>0</v>
      </c>
      <c r="AE17" s="17">
        <v>1</v>
      </c>
      <c r="AF17" s="17">
        <v>1</v>
      </c>
      <c r="AG17" s="17">
        <v>1</v>
      </c>
      <c r="AH17" s="11">
        <f t="shared" si="15"/>
        <v>0.7142857142857143</v>
      </c>
    </row>
    <row r="18" spans="1:34" ht="14.25" thickBot="1" x14ac:dyDescent="0.45">
      <c r="B18" s="20"/>
      <c r="C18" s="18" t="s">
        <v>328</v>
      </c>
      <c r="D18" s="20">
        <v>1</v>
      </c>
      <c r="E18" s="17">
        <v>1</v>
      </c>
      <c r="F18" s="17">
        <v>0</v>
      </c>
      <c r="G18" s="18">
        <v>1</v>
      </c>
      <c r="H18" s="17">
        <v>0</v>
      </c>
      <c r="I18" s="17">
        <v>1</v>
      </c>
      <c r="J18" s="17">
        <v>1</v>
      </c>
      <c r="K18" s="17">
        <v>1</v>
      </c>
      <c r="L18" s="17">
        <v>0</v>
      </c>
      <c r="M18" s="17">
        <v>1</v>
      </c>
      <c r="N18" s="17"/>
      <c r="O18" s="17">
        <v>0</v>
      </c>
      <c r="P18" s="17">
        <v>0</v>
      </c>
      <c r="Q18" s="17">
        <v>1</v>
      </c>
      <c r="R18" s="17">
        <v>1</v>
      </c>
      <c r="S18" s="17">
        <v>1</v>
      </c>
      <c r="T18" s="17">
        <v>1</v>
      </c>
      <c r="U18" s="17">
        <v>0</v>
      </c>
      <c r="V18" s="17">
        <v>0</v>
      </c>
      <c r="W18" s="17">
        <v>1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1">
        <f t="shared" si="15"/>
        <v>0.39285714285714285</v>
      </c>
    </row>
    <row r="19" spans="1:34" ht="14.25" thickBot="1" x14ac:dyDescent="0.45">
      <c r="B19" s="20" t="s">
        <v>20</v>
      </c>
      <c r="C19" s="18" t="s">
        <v>325</v>
      </c>
      <c r="D19" s="20">
        <v>1</v>
      </c>
      <c r="E19" s="17">
        <v>0</v>
      </c>
      <c r="F19" s="17">
        <v>0</v>
      </c>
      <c r="G19" s="18">
        <v>1</v>
      </c>
      <c r="H19" s="17">
        <v>1</v>
      </c>
      <c r="I19" s="17">
        <v>0</v>
      </c>
      <c r="J19" s="17">
        <v>1</v>
      </c>
      <c r="K19" s="17">
        <v>0</v>
      </c>
      <c r="L19" s="17">
        <v>1</v>
      </c>
      <c r="M19" s="17"/>
      <c r="N19" s="17"/>
      <c r="O19" s="17">
        <v>1</v>
      </c>
      <c r="P19" s="17">
        <v>0</v>
      </c>
      <c r="Q19" s="17">
        <v>1</v>
      </c>
      <c r="R19" s="17">
        <v>0</v>
      </c>
      <c r="S19" s="17">
        <v>0</v>
      </c>
      <c r="T19" s="17">
        <v>1</v>
      </c>
      <c r="U19" s="17">
        <v>0</v>
      </c>
      <c r="V19" s="17">
        <v>0</v>
      </c>
      <c r="W19" s="17">
        <v>0</v>
      </c>
      <c r="X19" s="17">
        <v>1</v>
      </c>
      <c r="Y19" s="17">
        <v>0</v>
      </c>
      <c r="Z19" s="17">
        <v>0</v>
      </c>
      <c r="AA19" s="17"/>
      <c r="AB19" s="17">
        <v>0</v>
      </c>
      <c r="AC19" s="17"/>
      <c r="AD19" s="17">
        <v>0</v>
      </c>
      <c r="AE19" s="17">
        <v>1</v>
      </c>
      <c r="AF19" s="17"/>
      <c r="AG19" s="17">
        <v>0</v>
      </c>
      <c r="AH19" s="11">
        <f t="shared" si="15"/>
        <v>0.375</v>
      </c>
    </row>
    <row r="20" spans="1:34" ht="14.25" thickBot="1" x14ac:dyDescent="0.45">
      <c r="B20" s="20"/>
      <c r="C20" s="18" t="s">
        <v>326</v>
      </c>
      <c r="D20" s="20">
        <v>1</v>
      </c>
      <c r="E20" s="17">
        <v>0</v>
      </c>
      <c r="F20" s="17">
        <v>0</v>
      </c>
      <c r="G20" s="18">
        <v>0</v>
      </c>
      <c r="H20" s="17">
        <v>1</v>
      </c>
      <c r="I20" s="173"/>
      <c r="J20" s="17">
        <v>0</v>
      </c>
      <c r="K20" s="17">
        <v>1</v>
      </c>
      <c r="L20" s="17">
        <v>1</v>
      </c>
      <c r="M20" s="17">
        <v>0</v>
      </c>
      <c r="N20" s="17"/>
      <c r="O20" s="17">
        <v>0</v>
      </c>
      <c r="P20" s="17">
        <v>0</v>
      </c>
      <c r="Q20" s="17">
        <v>1</v>
      </c>
      <c r="R20" s="17">
        <v>0</v>
      </c>
      <c r="S20" s="17">
        <v>0</v>
      </c>
      <c r="T20" s="17">
        <v>0</v>
      </c>
      <c r="U20" s="17"/>
      <c r="V20" s="17">
        <v>1</v>
      </c>
      <c r="W20" s="17">
        <v>0</v>
      </c>
      <c r="X20" s="17">
        <v>0</v>
      </c>
      <c r="Y20" s="17">
        <v>0</v>
      </c>
      <c r="Z20" s="17"/>
      <c r="AA20" s="17">
        <v>1</v>
      </c>
      <c r="AB20" s="17">
        <v>0</v>
      </c>
      <c r="AC20" s="17">
        <v>1</v>
      </c>
      <c r="AD20" s="17">
        <v>0</v>
      </c>
      <c r="AE20" s="17">
        <v>1</v>
      </c>
      <c r="AF20" s="17">
        <v>1</v>
      </c>
      <c r="AG20" s="17">
        <v>1</v>
      </c>
      <c r="AH20" s="11">
        <f t="shared" si="15"/>
        <v>0.4</v>
      </c>
    </row>
    <row r="21" spans="1:34" ht="14.25" thickBot="1" x14ac:dyDescent="0.45">
      <c r="B21" s="20" t="s">
        <v>21</v>
      </c>
      <c r="C21" s="18" t="s">
        <v>323</v>
      </c>
      <c r="D21" s="20">
        <v>2</v>
      </c>
      <c r="E21" s="17">
        <v>0</v>
      </c>
      <c r="F21" s="17"/>
      <c r="G21" s="18">
        <v>0</v>
      </c>
      <c r="H21" s="17">
        <v>1</v>
      </c>
      <c r="I21" s="17">
        <v>0</v>
      </c>
      <c r="J21" s="17">
        <v>0</v>
      </c>
      <c r="K21" s="17">
        <v>0</v>
      </c>
      <c r="L21" s="17">
        <v>1</v>
      </c>
      <c r="M21" s="17"/>
      <c r="N21" s="17"/>
      <c r="O21" s="17">
        <v>0</v>
      </c>
      <c r="P21" s="17"/>
      <c r="Q21" s="17">
        <v>1</v>
      </c>
      <c r="R21" s="17">
        <v>1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/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/>
      <c r="AE21" s="17">
        <v>1</v>
      </c>
      <c r="AF21" s="17">
        <v>0</v>
      </c>
      <c r="AG21" s="17">
        <v>0</v>
      </c>
      <c r="AH21" s="11">
        <f t="shared" ref="AH21:AH23" si="16">AVERAGE(E21:AG21)</f>
        <v>0.21739130434782608</v>
      </c>
    </row>
    <row r="22" spans="1:34" ht="14.25" thickBot="1" x14ac:dyDescent="0.45">
      <c r="B22" s="20" t="s">
        <v>24</v>
      </c>
      <c r="C22" s="18" t="s">
        <v>324</v>
      </c>
      <c r="D22" s="20">
        <v>2</v>
      </c>
      <c r="E22" s="18">
        <v>1</v>
      </c>
      <c r="F22" s="17"/>
      <c r="G22" s="18">
        <v>0</v>
      </c>
      <c r="H22" s="17">
        <v>0</v>
      </c>
      <c r="I22" s="17"/>
      <c r="J22" s="17"/>
      <c r="K22" s="17"/>
      <c r="L22" s="17"/>
      <c r="M22" s="17"/>
      <c r="N22" s="17"/>
      <c r="O22" s="17"/>
      <c r="P22" s="17"/>
      <c r="Q22" s="17">
        <v>2</v>
      </c>
      <c r="R22" s="17"/>
      <c r="S22" s="17"/>
      <c r="T22" s="18"/>
      <c r="U22" s="17"/>
      <c r="V22" s="17"/>
      <c r="W22" s="17"/>
      <c r="X22" s="17"/>
      <c r="Y22" s="17">
        <v>0</v>
      </c>
      <c r="Z22" s="17"/>
      <c r="AA22" s="17"/>
      <c r="AB22" s="17">
        <v>0</v>
      </c>
      <c r="AC22" s="17"/>
      <c r="AD22" s="17"/>
      <c r="AE22" s="17">
        <v>2</v>
      </c>
      <c r="AF22" s="17"/>
      <c r="AG22" s="17">
        <v>0</v>
      </c>
      <c r="AH22" s="11">
        <f t="shared" si="16"/>
        <v>0.625</v>
      </c>
    </row>
    <row r="23" spans="1:34" ht="14.25" thickBot="1" x14ac:dyDescent="0.45">
      <c r="B23" s="20" t="s">
        <v>318</v>
      </c>
      <c r="C23" s="18" t="s">
        <v>329</v>
      </c>
      <c r="D23" s="20">
        <v>1</v>
      </c>
      <c r="E23" s="17">
        <v>0</v>
      </c>
      <c r="F23" s="17">
        <v>0</v>
      </c>
      <c r="G23" s="18">
        <v>0</v>
      </c>
      <c r="H23" s="17">
        <v>1</v>
      </c>
      <c r="I23" s="17"/>
      <c r="J23" s="17">
        <v>0</v>
      </c>
      <c r="K23" s="17">
        <v>1</v>
      </c>
      <c r="L23" s="17">
        <v>0</v>
      </c>
      <c r="M23" s="17">
        <v>1</v>
      </c>
      <c r="N23" s="17"/>
      <c r="O23" s="17"/>
      <c r="P23" s="17"/>
      <c r="Q23" s="17">
        <v>0</v>
      </c>
      <c r="R23" s="17">
        <v>0</v>
      </c>
      <c r="S23" s="17">
        <v>0</v>
      </c>
      <c r="T23" s="17"/>
      <c r="U23" s="17">
        <v>0</v>
      </c>
      <c r="V23" s="17">
        <v>0</v>
      </c>
      <c r="W23" s="17">
        <v>1</v>
      </c>
      <c r="X23" s="17">
        <v>0</v>
      </c>
      <c r="Y23" s="17">
        <v>0</v>
      </c>
      <c r="Z23" s="17"/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/>
      <c r="AG23" s="17">
        <v>0</v>
      </c>
      <c r="AH23" s="11">
        <f t="shared" si="16"/>
        <v>0.18181818181818182</v>
      </c>
    </row>
    <row r="24" spans="1:34" ht="14.25" thickBot="1" x14ac:dyDescent="0.45">
      <c r="B24" s="20"/>
      <c r="C24" s="18" t="s">
        <v>330</v>
      </c>
      <c r="D24" s="20">
        <v>1</v>
      </c>
      <c r="E24" s="17">
        <v>0</v>
      </c>
      <c r="F24" s="17"/>
      <c r="G24" s="18"/>
      <c r="H24" s="17">
        <v>1</v>
      </c>
      <c r="I24" s="17"/>
      <c r="J24" s="17">
        <v>0</v>
      </c>
      <c r="K24" s="17">
        <v>1</v>
      </c>
      <c r="L24" s="17">
        <v>0</v>
      </c>
      <c r="M24" s="17">
        <v>1</v>
      </c>
      <c r="N24" s="17"/>
      <c r="O24" s="17"/>
      <c r="P24" s="17"/>
      <c r="Q24" s="17">
        <v>0</v>
      </c>
      <c r="R24" s="17">
        <v>0</v>
      </c>
      <c r="S24" s="17">
        <v>0</v>
      </c>
      <c r="T24" s="17"/>
      <c r="U24" s="17">
        <v>0</v>
      </c>
      <c r="V24" s="17">
        <v>1</v>
      </c>
      <c r="W24" s="17">
        <v>0</v>
      </c>
      <c r="X24" s="17"/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/>
      <c r="AG24" s="17"/>
      <c r="AH24" s="11">
        <f t="shared" ref="AH24:AH26" si="17">AVERAGE(E24:AG24)</f>
        <v>0.21052631578947367</v>
      </c>
    </row>
    <row r="25" spans="1:34" ht="14.25" thickBot="1" x14ac:dyDescent="0.45">
      <c r="B25" s="20" t="s">
        <v>319</v>
      </c>
      <c r="C25" s="18" t="s">
        <v>334</v>
      </c>
      <c r="D25" s="20">
        <v>1</v>
      </c>
      <c r="E25" s="17"/>
      <c r="F25" s="17">
        <v>0</v>
      </c>
      <c r="G25" s="18">
        <v>0</v>
      </c>
      <c r="H25" s="17">
        <v>1</v>
      </c>
      <c r="I25" s="17"/>
      <c r="J25" s="17">
        <v>0</v>
      </c>
      <c r="K25" s="17">
        <v>1</v>
      </c>
      <c r="L25" s="17">
        <v>0</v>
      </c>
      <c r="M25" s="17">
        <v>1</v>
      </c>
      <c r="N25" s="17"/>
      <c r="O25" s="17">
        <v>0</v>
      </c>
      <c r="P25" s="17"/>
      <c r="Q25" s="17">
        <v>0</v>
      </c>
      <c r="R25" s="17"/>
      <c r="S25" s="17">
        <v>0</v>
      </c>
      <c r="T25" s="17">
        <v>1</v>
      </c>
      <c r="U25" s="17"/>
      <c r="V25" s="17">
        <v>0</v>
      </c>
      <c r="W25" s="17">
        <v>1</v>
      </c>
      <c r="X25" s="17">
        <v>0</v>
      </c>
      <c r="Y25" s="17">
        <v>0</v>
      </c>
      <c r="Z25" s="17">
        <v>0</v>
      </c>
      <c r="AA25" s="17"/>
      <c r="AB25" s="17">
        <v>0</v>
      </c>
      <c r="AC25" s="17"/>
      <c r="AD25" s="17"/>
      <c r="AE25" s="17">
        <v>0</v>
      </c>
      <c r="AF25" s="17">
        <v>0</v>
      </c>
      <c r="AG25" s="17">
        <v>0</v>
      </c>
      <c r="AH25" s="11">
        <f t="shared" si="17"/>
        <v>0.25</v>
      </c>
    </row>
    <row r="26" spans="1:34" ht="14.25" thickBot="1" x14ac:dyDescent="0.45">
      <c r="B26" s="20"/>
      <c r="C26" s="18" t="s">
        <v>331</v>
      </c>
      <c r="D26" s="20">
        <v>1</v>
      </c>
      <c r="E26" s="17"/>
      <c r="F26" s="17"/>
      <c r="G26" s="18">
        <v>0</v>
      </c>
      <c r="H26" s="17">
        <v>1</v>
      </c>
      <c r="I26" s="17"/>
      <c r="J26" s="17">
        <v>1</v>
      </c>
      <c r="K26" s="17">
        <v>1</v>
      </c>
      <c r="L26" s="17">
        <v>0</v>
      </c>
      <c r="M26" s="17">
        <v>0</v>
      </c>
      <c r="N26" s="17"/>
      <c r="O26" s="17"/>
      <c r="P26" s="17">
        <v>0</v>
      </c>
      <c r="Q26" s="17">
        <v>0</v>
      </c>
      <c r="R26" s="17"/>
      <c r="S26" s="17">
        <v>0</v>
      </c>
      <c r="T26" s="17">
        <v>1</v>
      </c>
      <c r="U26" s="17"/>
      <c r="V26" s="17">
        <v>1</v>
      </c>
      <c r="W26" s="17">
        <v>0</v>
      </c>
      <c r="X26" s="17">
        <v>0</v>
      </c>
      <c r="Y26" s="17">
        <v>0</v>
      </c>
      <c r="Z26" s="17">
        <v>0</v>
      </c>
      <c r="AA26" s="17"/>
      <c r="AB26" s="17">
        <v>0</v>
      </c>
      <c r="AC26" s="17"/>
      <c r="AD26" s="17">
        <v>1</v>
      </c>
      <c r="AE26" s="17">
        <v>0</v>
      </c>
      <c r="AF26" s="17"/>
      <c r="AG26" s="17">
        <v>0</v>
      </c>
      <c r="AH26" s="11">
        <f t="shared" si="17"/>
        <v>0.31578947368421051</v>
      </c>
    </row>
    <row r="27" spans="1:34" ht="14.25" thickBot="1" x14ac:dyDescent="0.45">
      <c r="B27" s="20" t="s">
        <v>320</v>
      </c>
      <c r="C27" s="18" t="s">
        <v>333</v>
      </c>
      <c r="D27" s="20">
        <v>1</v>
      </c>
      <c r="E27" s="17"/>
      <c r="F27" s="17"/>
      <c r="G27" s="18">
        <v>0</v>
      </c>
      <c r="H27" s="17">
        <v>1</v>
      </c>
      <c r="I27" s="17"/>
      <c r="J27" s="17">
        <v>1</v>
      </c>
      <c r="K27" s="17">
        <v>1</v>
      </c>
      <c r="L27" s="17">
        <v>1</v>
      </c>
      <c r="M27" s="17"/>
      <c r="N27" s="17"/>
      <c r="O27" s="17">
        <v>0</v>
      </c>
      <c r="P27" s="17">
        <v>0</v>
      </c>
      <c r="Q27" s="17">
        <v>1</v>
      </c>
      <c r="R27" s="17">
        <v>1</v>
      </c>
      <c r="S27" s="17">
        <v>1</v>
      </c>
      <c r="T27" s="17">
        <v>1</v>
      </c>
      <c r="U27" s="17">
        <v>0</v>
      </c>
      <c r="V27" s="17">
        <v>0</v>
      </c>
      <c r="W27" s="17"/>
      <c r="X27" s="17">
        <v>0</v>
      </c>
      <c r="Y27" s="17">
        <v>1</v>
      </c>
      <c r="Z27" s="17">
        <v>0</v>
      </c>
      <c r="AA27" s="17"/>
      <c r="AB27" s="17">
        <v>0</v>
      </c>
      <c r="AC27" s="17"/>
      <c r="AD27" s="17">
        <v>0</v>
      </c>
      <c r="AE27" s="17">
        <v>1</v>
      </c>
      <c r="AF27" s="17">
        <v>0</v>
      </c>
      <c r="AG27" s="17">
        <v>0</v>
      </c>
      <c r="AH27" s="11">
        <f t="shared" si="15"/>
        <v>0.47619047619047616</v>
      </c>
    </row>
    <row r="28" spans="1:34" ht="14.25" thickBot="1" x14ac:dyDescent="0.45">
      <c r="B28" s="21"/>
      <c r="C28" s="154" t="s">
        <v>332</v>
      </c>
      <c r="D28" s="21">
        <v>1</v>
      </c>
      <c r="E28" s="19"/>
      <c r="F28" s="19"/>
      <c r="G28" s="19">
        <v>0</v>
      </c>
      <c r="H28" s="19">
        <v>1</v>
      </c>
      <c r="I28" s="19"/>
      <c r="J28" s="19">
        <v>0</v>
      </c>
      <c r="K28" s="19">
        <v>1</v>
      </c>
      <c r="L28" s="19">
        <v>0</v>
      </c>
      <c r="M28" s="19"/>
      <c r="N28" s="19"/>
      <c r="O28" s="19">
        <v>0</v>
      </c>
      <c r="P28" s="19"/>
      <c r="Q28" s="19">
        <v>0</v>
      </c>
      <c r="R28" s="19">
        <v>1</v>
      </c>
      <c r="S28" s="19">
        <v>0</v>
      </c>
      <c r="T28" s="19">
        <v>0</v>
      </c>
      <c r="U28" s="19"/>
      <c r="V28" s="19">
        <v>0</v>
      </c>
      <c r="W28" s="19"/>
      <c r="X28" s="19">
        <v>0</v>
      </c>
      <c r="Y28" s="19">
        <v>0</v>
      </c>
      <c r="Z28" s="19"/>
      <c r="AA28" s="19"/>
      <c r="AB28" s="19">
        <v>0</v>
      </c>
      <c r="AC28" s="19"/>
      <c r="AD28" s="19"/>
      <c r="AE28" s="19">
        <v>1</v>
      </c>
      <c r="AF28" s="19">
        <v>0</v>
      </c>
      <c r="AG28" s="19">
        <v>0</v>
      </c>
      <c r="AH28" s="11">
        <f t="shared" si="15"/>
        <v>0.23529411764705882</v>
      </c>
    </row>
    <row r="29" spans="1:34" s="47" customFormat="1" ht="14.25" thickBot="1" x14ac:dyDescent="0.45">
      <c r="A29" s="161">
        <v>1</v>
      </c>
      <c r="B29" s="48"/>
      <c r="C29" s="50" t="s">
        <v>372</v>
      </c>
      <c r="D29" s="48">
        <v>1</v>
      </c>
      <c r="E29" s="49">
        <v>1</v>
      </c>
      <c r="F29" s="49"/>
      <c r="G29" s="49">
        <v>0</v>
      </c>
      <c r="H29" s="49">
        <v>1</v>
      </c>
      <c r="I29" s="49">
        <v>1</v>
      </c>
      <c r="J29" s="49">
        <v>1</v>
      </c>
      <c r="K29" s="49">
        <v>0</v>
      </c>
      <c r="L29" s="49">
        <v>1</v>
      </c>
      <c r="M29" s="49">
        <v>1</v>
      </c>
      <c r="N29" s="49"/>
      <c r="O29" s="49">
        <v>1</v>
      </c>
      <c r="P29" s="49"/>
      <c r="Q29" s="49">
        <v>1</v>
      </c>
      <c r="R29" s="49">
        <v>0</v>
      </c>
      <c r="S29" s="49">
        <v>0</v>
      </c>
      <c r="T29" s="49">
        <v>1</v>
      </c>
      <c r="U29" s="49">
        <v>1</v>
      </c>
      <c r="V29" s="49">
        <v>1</v>
      </c>
      <c r="W29" s="49">
        <v>1</v>
      </c>
      <c r="X29" s="49">
        <v>1</v>
      </c>
      <c r="Y29" s="49">
        <v>0</v>
      </c>
      <c r="Z29" s="49">
        <v>1</v>
      </c>
      <c r="AA29" s="49">
        <v>1</v>
      </c>
      <c r="AB29" s="49">
        <v>1</v>
      </c>
      <c r="AC29" s="49">
        <v>1</v>
      </c>
      <c r="AD29" s="49">
        <v>0</v>
      </c>
      <c r="AE29" s="49">
        <v>1</v>
      </c>
      <c r="AF29" s="49">
        <v>1</v>
      </c>
      <c r="AG29" s="49">
        <v>0</v>
      </c>
      <c r="AH29" s="11">
        <f t="shared" si="15"/>
        <v>0.73076923076923073</v>
      </c>
    </row>
    <row r="30" spans="1:34" s="54" customFormat="1" ht="14.25" thickBot="1" x14ac:dyDescent="0.45">
      <c r="A30" s="167"/>
      <c r="B30" s="51"/>
      <c r="C30" s="53" t="s">
        <v>336</v>
      </c>
      <c r="D30" s="51">
        <v>1</v>
      </c>
      <c r="E30" s="52">
        <v>1</v>
      </c>
      <c r="F30" s="52"/>
      <c r="G30" s="52"/>
      <c r="H30" s="52"/>
      <c r="I30" s="52">
        <v>1</v>
      </c>
      <c r="J30" s="52">
        <v>1</v>
      </c>
      <c r="K30" s="52"/>
      <c r="L30" s="52">
        <v>1</v>
      </c>
      <c r="M30" s="52">
        <v>1</v>
      </c>
      <c r="N30" s="52"/>
      <c r="O30" s="52">
        <v>1</v>
      </c>
      <c r="P30" s="52"/>
      <c r="Q30" s="52"/>
      <c r="R30" s="52"/>
      <c r="S30" s="52"/>
      <c r="T30" s="53">
        <v>1</v>
      </c>
      <c r="U30" s="52"/>
      <c r="V30" s="52"/>
      <c r="W30" s="52"/>
      <c r="X30" s="52">
        <v>0</v>
      </c>
      <c r="Y30" s="52">
        <v>0</v>
      </c>
      <c r="Z30" s="52"/>
      <c r="AA30" s="52">
        <v>1</v>
      </c>
      <c r="AB30" s="52">
        <v>1</v>
      </c>
      <c r="AC30" s="52"/>
      <c r="AD30" s="52">
        <v>1</v>
      </c>
      <c r="AE30" s="52">
        <v>1</v>
      </c>
      <c r="AF30" s="52"/>
      <c r="AG30" s="52">
        <v>0</v>
      </c>
      <c r="AH30" s="11">
        <f t="shared" si="15"/>
        <v>0.7857142857142857</v>
      </c>
    </row>
    <row r="31" spans="1:34" ht="14.25" thickBot="1" x14ac:dyDescent="0.45">
      <c r="A31" s="58">
        <v>2</v>
      </c>
      <c r="B31" s="22" t="s">
        <v>17</v>
      </c>
      <c r="C31" s="31" t="s">
        <v>337</v>
      </c>
      <c r="D31" s="22">
        <v>1</v>
      </c>
      <c r="E31" s="23">
        <v>1</v>
      </c>
      <c r="F31" s="23"/>
      <c r="G31" s="23">
        <v>1</v>
      </c>
      <c r="H31" s="23">
        <v>1</v>
      </c>
      <c r="I31" s="23">
        <v>1</v>
      </c>
      <c r="J31" s="23">
        <v>1</v>
      </c>
      <c r="K31" s="23"/>
      <c r="L31" s="23">
        <v>1</v>
      </c>
      <c r="M31" s="23">
        <v>0</v>
      </c>
      <c r="N31" s="23"/>
      <c r="O31" s="23">
        <v>0</v>
      </c>
      <c r="P31" s="23">
        <v>0</v>
      </c>
      <c r="Q31" s="23">
        <v>1</v>
      </c>
      <c r="R31" s="23">
        <v>1</v>
      </c>
      <c r="S31" s="31">
        <v>0</v>
      </c>
      <c r="T31" s="23">
        <v>1</v>
      </c>
      <c r="U31" s="23">
        <v>0</v>
      </c>
      <c r="V31" s="23">
        <v>0</v>
      </c>
      <c r="W31" s="23">
        <v>0</v>
      </c>
      <c r="X31" s="23">
        <v>0</v>
      </c>
      <c r="Y31" s="23">
        <v>1</v>
      </c>
      <c r="Z31" s="23">
        <v>1</v>
      </c>
      <c r="AA31" s="23">
        <v>0</v>
      </c>
      <c r="AB31" s="23">
        <v>1</v>
      </c>
      <c r="AC31" s="23">
        <v>0</v>
      </c>
      <c r="AD31" s="23">
        <v>0</v>
      </c>
      <c r="AE31" s="23">
        <v>1</v>
      </c>
      <c r="AF31" s="23">
        <v>1</v>
      </c>
      <c r="AG31" s="23">
        <v>1</v>
      </c>
      <c r="AH31" s="11">
        <f t="shared" si="15"/>
        <v>0.57692307692307687</v>
      </c>
    </row>
    <row r="32" spans="1:34" ht="14.25" thickBot="1" x14ac:dyDescent="0.45">
      <c r="B32" s="22" t="s">
        <v>18</v>
      </c>
      <c r="C32" s="31" t="s">
        <v>338</v>
      </c>
      <c r="D32" s="22">
        <v>1</v>
      </c>
      <c r="E32" s="23">
        <v>1</v>
      </c>
      <c r="F32" s="23"/>
      <c r="G32" s="23">
        <v>0</v>
      </c>
      <c r="H32" s="23">
        <v>0</v>
      </c>
      <c r="I32" s="23">
        <v>0</v>
      </c>
      <c r="J32" s="23">
        <v>1</v>
      </c>
      <c r="K32" s="23"/>
      <c r="L32" s="23">
        <v>0</v>
      </c>
      <c r="M32" s="23">
        <v>0</v>
      </c>
      <c r="N32" s="23"/>
      <c r="O32" s="23">
        <v>0</v>
      </c>
      <c r="P32" s="23">
        <v>0</v>
      </c>
      <c r="Q32" s="23">
        <v>1</v>
      </c>
      <c r="R32" s="23">
        <v>0</v>
      </c>
      <c r="S32" s="31">
        <v>0</v>
      </c>
      <c r="T32" s="23">
        <v>0</v>
      </c>
      <c r="U32" s="23"/>
      <c r="V32" s="23">
        <v>0</v>
      </c>
      <c r="W32" s="23"/>
      <c r="X32" s="23">
        <v>0</v>
      </c>
      <c r="Y32" s="23"/>
      <c r="Z32" s="23">
        <v>0</v>
      </c>
      <c r="AA32" s="23">
        <v>0</v>
      </c>
      <c r="AB32" s="23">
        <v>0</v>
      </c>
      <c r="AC32" s="23">
        <v>0</v>
      </c>
      <c r="AD32" s="23">
        <v>0</v>
      </c>
      <c r="AE32" s="23">
        <v>1</v>
      </c>
      <c r="AF32" s="23">
        <v>0</v>
      </c>
      <c r="AG32" s="23">
        <v>1</v>
      </c>
      <c r="AH32" s="11">
        <f t="shared" si="15"/>
        <v>0.21739130434782608</v>
      </c>
    </row>
    <row r="33" spans="1:34" ht="14.25" thickBot="1" x14ac:dyDescent="0.45">
      <c r="B33" s="22"/>
      <c r="C33" s="31" t="s">
        <v>339</v>
      </c>
      <c r="D33" s="22">
        <v>1</v>
      </c>
      <c r="E33" s="23">
        <v>1</v>
      </c>
      <c r="F33" s="23"/>
      <c r="G33" s="23"/>
      <c r="H33" s="23"/>
      <c r="I33" s="23"/>
      <c r="J33" s="23">
        <v>0</v>
      </c>
      <c r="K33" s="23"/>
      <c r="L33" s="23">
        <v>0</v>
      </c>
      <c r="M33" s="23"/>
      <c r="N33" s="23"/>
      <c r="O33" s="23">
        <v>0</v>
      </c>
      <c r="P33" s="31"/>
      <c r="Q33" s="23">
        <v>0</v>
      </c>
      <c r="R33" s="23">
        <v>0</v>
      </c>
      <c r="S33" s="31"/>
      <c r="T33" s="23">
        <v>0</v>
      </c>
      <c r="U33" s="23"/>
      <c r="V33" s="23">
        <v>0</v>
      </c>
      <c r="W33" s="23"/>
      <c r="X33" s="23">
        <v>0</v>
      </c>
      <c r="Y33" s="23"/>
      <c r="Z33" s="23"/>
      <c r="AA33" s="23">
        <v>0</v>
      </c>
      <c r="AB33" s="23"/>
      <c r="AC33" s="23">
        <v>0</v>
      </c>
      <c r="AD33" s="23"/>
      <c r="AE33" s="23">
        <v>1</v>
      </c>
      <c r="AF33" s="23"/>
      <c r="AG33" s="23">
        <v>0</v>
      </c>
      <c r="AH33" s="11">
        <f t="shared" ref="AH33:AH34" si="18">AVERAGE(E33:AG33)</f>
        <v>0.15384615384615385</v>
      </c>
    </row>
    <row r="34" spans="1:34" ht="14.25" thickBot="1" x14ac:dyDescent="0.45">
      <c r="B34" s="22" t="s">
        <v>19</v>
      </c>
      <c r="C34" s="31" t="s">
        <v>340</v>
      </c>
      <c r="D34" s="22">
        <v>1</v>
      </c>
      <c r="E34" s="23"/>
      <c r="F34" s="23"/>
      <c r="G34" s="23"/>
      <c r="H34" s="23">
        <v>1</v>
      </c>
      <c r="I34" s="23">
        <v>0</v>
      </c>
      <c r="J34" s="23"/>
      <c r="K34" s="23"/>
      <c r="L34" s="23"/>
      <c r="M34" s="23"/>
      <c r="N34" s="23"/>
      <c r="O34" s="23">
        <v>0</v>
      </c>
      <c r="P34" s="31">
        <v>0</v>
      </c>
      <c r="Q34" s="23">
        <v>0</v>
      </c>
      <c r="R34" s="23">
        <v>0</v>
      </c>
      <c r="S34" s="31"/>
      <c r="T34" s="23">
        <v>0</v>
      </c>
      <c r="U34" s="23"/>
      <c r="V34" s="23">
        <v>0</v>
      </c>
      <c r="W34" s="23"/>
      <c r="X34" s="23"/>
      <c r="Y34" s="23"/>
      <c r="Z34" s="23">
        <v>0</v>
      </c>
      <c r="AA34" s="23">
        <v>0</v>
      </c>
      <c r="AB34" s="23">
        <v>1</v>
      </c>
      <c r="AC34" s="23">
        <v>0</v>
      </c>
      <c r="AD34" s="23">
        <v>0</v>
      </c>
      <c r="AE34" s="23">
        <v>1</v>
      </c>
      <c r="AF34" s="23"/>
      <c r="AG34" s="23">
        <v>0</v>
      </c>
      <c r="AH34" s="11">
        <f t="shared" si="18"/>
        <v>0.2</v>
      </c>
    </row>
    <row r="35" spans="1:34" ht="14.25" thickBot="1" x14ac:dyDescent="0.45">
      <c r="B35" s="22"/>
      <c r="C35" s="31" t="s">
        <v>341</v>
      </c>
      <c r="D35" s="22">
        <v>1</v>
      </c>
      <c r="E35" s="23"/>
      <c r="F35" s="23"/>
      <c r="G35" s="23"/>
      <c r="H35" s="23">
        <v>1</v>
      </c>
      <c r="I35" s="23">
        <v>0</v>
      </c>
      <c r="J35" s="23"/>
      <c r="K35" s="23"/>
      <c r="L35" s="23"/>
      <c r="M35" s="23"/>
      <c r="N35" s="23"/>
      <c r="O35" s="23"/>
      <c r="P35" s="31"/>
      <c r="Q35" s="23">
        <v>1</v>
      </c>
      <c r="R35" s="23">
        <v>0</v>
      </c>
      <c r="S35" s="31"/>
      <c r="T35" s="23"/>
      <c r="U35" s="23"/>
      <c r="V35" s="23"/>
      <c r="W35" s="23"/>
      <c r="X35" s="23"/>
      <c r="Y35" s="23"/>
      <c r="Z35" s="23">
        <v>0</v>
      </c>
      <c r="AA35" s="23"/>
      <c r="AB35" s="23">
        <v>0</v>
      </c>
      <c r="AC35" s="23"/>
      <c r="AD35" s="23"/>
      <c r="AE35" s="23">
        <v>1</v>
      </c>
      <c r="AF35" s="23"/>
      <c r="AG35" s="23"/>
      <c r="AH35" s="11">
        <f t="shared" si="15"/>
        <v>0.42857142857142855</v>
      </c>
    </row>
    <row r="36" spans="1:34" ht="14.25" thickBot="1" x14ac:dyDescent="0.45">
      <c r="B36" s="22"/>
      <c r="C36" s="31" t="s">
        <v>342</v>
      </c>
      <c r="D36" s="22">
        <v>1</v>
      </c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31"/>
      <c r="Q36" s="23">
        <v>1</v>
      </c>
      <c r="R36" s="23"/>
      <c r="S36" s="31"/>
      <c r="T36" s="23"/>
      <c r="U36" s="23"/>
      <c r="V36" s="23"/>
      <c r="W36" s="23"/>
      <c r="X36" s="23"/>
      <c r="Y36" s="23"/>
      <c r="Z36" s="23"/>
      <c r="AA36" s="23"/>
      <c r="AB36" s="23">
        <v>0</v>
      </c>
      <c r="AC36" s="23"/>
      <c r="AD36" s="23"/>
      <c r="AE36" s="23">
        <v>1</v>
      </c>
      <c r="AF36" s="23"/>
      <c r="AG36" s="23"/>
      <c r="AH36" s="11">
        <f t="shared" ref="AH36" si="19">AVERAGE(E36:AG36)</f>
        <v>0.66666666666666663</v>
      </c>
    </row>
    <row r="37" spans="1:34" ht="14.25" thickBot="1" x14ac:dyDescent="0.45">
      <c r="B37" s="24"/>
      <c r="C37" s="158" t="s">
        <v>343</v>
      </c>
      <c r="D37" s="22">
        <v>1</v>
      </c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>
        <v>1</v>
      </c>
      <c r="R37" s="23"/>
      <c r="S37" s="31"/>
      <c r="T37" s="23"/>
      <c r="U37" s="23"/>
      <c r="V37" s="23"/>
      <c r="W37" s="23"/>
      <c r="X37" s="23"/>
      <c r="Y37" s="23"/>
      <c r="Z37" s="23"/>
      <c r="AA37" s="23"/>
      <c r="AB37" s="23">
        <v>0</v>
      </c>
      <c r="AC37" s="23"/>
      <c r="AD37" s="23"/>
      <c r="AE37" s="23">
        <v>1</v>
      </c>
      <c r="AF37" s="23"/>
      <c r="AG37" s="23"/>
      <c r="AH37" s="11">
        <f t="shared" si="15"/>
        <v>0.66666666666666663</v>
      </c>
    </row>
    <row r="38" spans="1:34" ht="14.25" thickBot="1" x14ac:dyDescent="0.45">
      <c r="A38" s="58">
        <v>3</v>
      </c>
      <c r="B38" s="34"/>
      <c r="C38" s="43" t="s">
        <v>348</v>
      </c>
      <c r="D38" s="34">
        <v>1</v>
      </c>
      <c r="E38" s="35">
        <v>0</v>
      </c>
      <c r="F38" s="35"/>
      <c r="G38" s="35">
        <v>0</v>
      </c>
      <c r="H38" s="35">
        <v>0</v>
      </c>
      <c r="I38" s="35">
        <v>0</v>
      </c>
      <c r="J38" s="35">
        <v>1</v>
      </c>
      <c r="K38" s="35"/>
      <c r="L38" s="35">
        <v>0</v>
      </c>
      <c r="M38" s="35">
        <v>1</v>
      </c>
      <c r="N38" s="35"/>
      <c r="O38" s="35">
        <v>0</v>
      </c>
      <c r="P38" s="43"/>
      <c r="Q38" s="43">
        <v>0</v>
      </c>
      <c r="R38" s="35">
        <v>0</v>
      </c>
      <c r="S38" s="35">
        <v>0</v>
      </c>
      <c r="T38" s="35"/>
      <c r="U38" s="43">
        <v>0</v>
      </c>
      <c r="V38" s="35">
        <v>0</v>
      </c>
      <c r="W38" s="35">
        <v>0</v>
      </c>
      <c r="X38" s="35"/>
      <c r="Y38" s="35">
        <v>0</v>
      </c>
      <c r="Z38" s="35">
        <v>1</v>
      </c>
      <c r="AA38" s="35">
        <v>0</v>
      </c>
      <c r="AB38" s="35">
        <v>0</v>
      </c>
      <c r="AC38" s="35">
        <v>1</v>
      </c>
      <c r="AD38" s="35">
        <v>0</v>
      </c>
      <c r="AE38" s="35">
        <v>1</v>
      </c>
      <c r="AF38" s="35"/>
      <c r="AG38" s="35">
        <v>0</v>
      </c>
      <c r="AH38" s="11">
        <f t="shared" si="15"/>
        <v>0.22727272727272727</v>
      </c>
    </row>
    <row r="39" spans="1:34" s="104" customFormat="1" ht="13.9" x14ac:dyDescent="0.4">
      <c r="A39" s="168"/>
      <c r="B39" s="100"/>
      <c r="C39" s="102" t="s">
        <v>349</v>
      </c>
      <c r="D39" s="100">
        <v>2</v>
      </c>
      <c r="E39" s="102">
        <v>2</v>
      </c>
      <c r="F39" s="102"/>
      <c r="G39" s="101">
        <v>2</v>
      </c>
      <c r="H39" s="101">
        <v>1</v>
      </c>
      <c r="I39" s="101">
        <v>1</v>
      </c>
      <c r="J39" s="101">
        <v>1</v>
      </c>
      <c r="K39" s="101"/>
      <c r="L39" s="101">
        <v>2</v>
      </c>
      <c r="M39" s="101">
        <v>2</v>
      </c>
      <c r="N39" s="101"/>
      <c r="O39" s="101"/>
      <c r="P39" s="101"/>
      <c r="Q39" s="101">
        <v>1</v>
      </c>
      <c r="R39" s="101">
        <v>2</v>
      </c>
      <c r="S39" s="101">
        <v>1</v>
      </c>
      <c r="T39" s="101"/>
      <c r="U39" s="101">
        <v>1</v>
      </c>
      <c r="V39" s="101">
        <v>1</v>
      </c>
      <c r="W39" s="101">
        <v>1</v>
      </c>
      <c r="X39" s="101"/>
      <c r="Y39" s="101"/>
      <c r="Z39" s="101">
        <v>1</v>
      </c>
      <c r="AA39" s="101">
        <v>1</v>
      </c>
      <c r="AB39" s="101">
        <v>1</v>
      </c>
      <c r="AC39" s="101">
        <v>1</v>
      </c>
      <c r="AD39" s="101">
        <v>2</v>
      </c>
      <c r="AE39" s="101">
        <v>2</v>
      </c>
      <c r="AF39" s="101"/>
      <c r="AG39" s="101">
        <v>2</v>
      </c>
      <c r="AH39" s="103">
        <f t="shared" si="15"/>
        <v>1.4</v>
      </c>
    </row>
    <row r="40" spans="1:34" s="104" customFormat="1" ht="13.9" x14ac:dyDescent="0.4">
      <c r="A40" s="168"/>
      <c r="B40" s="100"/>
      <c r="C40" s="102" t="s">
        <v>350</v>
      </c>
      <c r="D40" s="100">
        <v>1</v>
      </c>
      <c r="E40" s="102">
        <v>1</v>
      </c>
      <c r="F40" s="102"/>
      <c r="G40" s="101">
        <v>1</v>
      </c>
      <c r="H40" s="101">
        <v>0</v>
      </c>
      <c r="I40" s="101">
        <v>1</v>
      </c>
      <c r="J40" s="101">
        <v>0</v>
      </c>
      <c r="K40" s="101"/>
      <c r="L40" s="101">
        <v>1</v>
      </c>
      <c r="M40" s="101">
        <v>1</v>
      </c>
      <c r="N40" s="101"/>
      <c r="O40" s="101"/>
      <c r="P40" s="101"/>
      <c r="Q40" s="101">
        <v>1</v>
      </c>
      <c r="R40" s="101">
        <v>1</v>
      </c>
      <c r="S40" s="101">
        <v>0</v>
      </c>
      <c r="T40" s="101"/>
      <c r="U40" s="101">
        <v>0</v>
      </c>
      <c r="V40" s="101">
        <v>0</v>
      </c>
      <c r="W40" s="101">
        <v>1</v>
      </c>
      <c r="X40" s="101"/>
      <c r="Y40" s="101"/>
      <c r="Z40" s="101">
        <v>1</v>
      </c>
      <c r="AA40" s="101">
        <v>0</v>
      </c>
      <c r="AB40" s="101">
        <v>0</v>
      </c>
      <c r="AC40" s="101">
        <v>1</v>
      </c>
      <c r="AD40" s="101">
        <v>0</v>
      </c>
      <c r="AE40" s="101">
        <v>1</v>
      </c>
      <c r="AF40" s="101"/>
      <c r="AG40" s="101">
        <v>1</v>
      </c>
      <c r="AH40" s="103">
        <f t="shared" si="15"/>
        <v>0.6</v>
      </c>
    </row>
    <row r="41" spans="1:34" s="10" customFormat="1" ht="14.25" thickBot="1" x14ac:dyDescent="0.45">
      <c r="A41" s="169"/>
      <c r="B41" s="29"/>
      <c r="C41" s="42" t="s">
        <v>342</v>
      </c>
      <c r="D41" s="29">
        <v>1</v>
      </c>
      <c r="E41" s="42">
        <v>0</v>
      </c>
      <c r="F41" s="42"/>
      <c r="G41" s="30">
        <v>0</v>
      </c>
      <c r="H41" s="30">
        <v>0</v>
      </c>
      <c r="I41" s="30">
        <v>0</v>
      </c>
      <c r="J41" s="30">
        <v>0</v>
      </c>
      <c r="K41" s="30"/>
      <c r="L41" s="30">
        <v>0</v>
      </c>
      <c r="M41" s="30">
        <v>1</v>
      </c>
      <c r="N41" s="30"/>
      <c r="O41" s="30"/>
      <c r="P41" s="30"/>
      <c r="Q41" s="30">
        <v>1</v>
      </c>
      <c r="R41" s="30">
        <v>1</v>
      </c>
      <c r="S41" s="30">
        <v>1</v>
      </c>
      <c r="T41" s="30"/>
      <c r="U41" s="30">
        <v>1</v>
      </c>
      <c r="V41" s="30">
        <v>0</v>
      </c>
      <c r="W41" s="30">
        <v>0</v>
      </c>
      <c r="X41" s="30"/>
      <c r="Y41" s="30"/>
      <c r="Z41" s="30">
        <v>1</v>
      </c>
      <c r="AA41" s="30">
        <v>0</v>
      </c>
      <c r="AB41" s="30">
        <v>0</v>
      </c>
      <c r="AC41" s="30">
        <v>1</v>
      </c>
      <c r="AD41" s="30">
        <v>0</v>
      </c>
      <c r="AE41" s="30">
        <v>1</v>
      </c>
      <c r="AF41" s="30"/>
      <c r="AG41" s="30">
        <v>0</v>
      </c>
      <c r="AH41" s="11">
        <f t="shared" si="15"/>
        <v>0.4</v>
      </c>
    </row>
    <row r="42" spans="1:34" s="118" customFormat="1" ht="14.25" thickBot="1" x14ac:dyDescent="0.45">
      <c r="A42" s="162">
        <v>4</v>
      </c>
      <c r="B42" s="115"/>
      <c r="C42" s="119" t="s">
        <v>351</v>
      </c>
      <c r="D42" s="115">
        <v>1</v>
      </c>
      <c r="E42" s="116">
        <v>1</v>
      </c>
      <c r="F42" s="116"/>
      <c r="G42" s="116">
        <v>1</v>
      </c>
      <c r="H42" s="116">
        <v>0</v>
      </c>
      <c r="I42" s="116">
        <v>0</v>
      </c>
      <c r="J42" s="116">
        <v>1</v>
      </c>
      <c r="K42" s="116">
        <v>1</v>
      </c>
      <c r="L42" s="116">
        <v>1</v>
      </c>
      <c r="M42" s="116">
        <v>1</v>
      </c>
      <c r="N42" s="116"/>
      <c r="O42" s="116">
        <v>0</v>
      </c>
      <c r="P42" s="116">
        <v>1</v>
      </c>
      <c r="Q42" s="116">
        <v>1</v>
      </c>
      <c r="R42" s="116">
        <v>1</v>
      </c>
      <c r="S42" s="116">
        <v>1</v>
      </c>
      <c r="T42" s="116"/>
      <c r="U42" s="116">
        <v>0</v>
      </c>
      <c r="V42" s="116">
        <v>0</v>
      </c>
      <c r="W42" s="116">
        <v>1</v>
      </c>
      <c r="X42" s="116">
        <v>1</v>
      </c>
      <c r="Y42" s="116">
        <v>1</v>
      </c>
      <c r="Z42" s="116">
        <v>0</v>
      </c>
      <c r="AA42" s="116">
        <v>1</v>
      </c>
      <c r="AB42" s="116">
        <v>1</v>
      </c>
      <c r="AC42" s="116">
        <v>1</v>
      </c>
      <c r="AD42" s="116">
        <v>0</v>
      </c>
      <c r="AE42" s="116">
        <v>1</v>
      </c>
      <c r="AF42" s="116">
        <v>0</v>
      </c>
      <c r="AG42" s="116">
        <v>0</v>
      </c>
      <c r="AH42" s="117">
        <f t="shared" si="15"/>
        <v>0.65384615384615385</v>
      </c>
    </row>
    <row r="43" spans="1:34" s="118" customFormat="1" ht="14.25" thickBot="1" x14ac:dyDescent="0.45">
      <c r="A43" s="162"/>
      <c r="B43" s="115"/>
      <c r="C43" s="119" t="s">
        <v>352</v>
      </c>
      <c r="D43" s="115">
        <v>1</v>
      </c>
      <c r="E43" s="119">
        <v>1</v>
      </c>
      <c r="F43" s="119"/>
      <c r="G43" s="116">
        <v>1</v>
      </c>
      <c r="H43" s="116">
        <v>1</v>
      </c>
      <c r="I43" s="116"/>
      <c r="J43" s="116">
        <v>1</v>
      </c>
      <c r="K43" s="116">
        <v>1</v>
      </c>
      <c r="L43" s="116">
        <v>1</v>
      </c>
      <c r="M43" s="116">
        <v>1</v>
      </c>
      <c r="N43" s="116"/>
      <c r="O43" s="116"/>
      <c r="P43" s="116">
        <v>0</v>
      </c>
      <c r="Q43" s="116">
        <v>1</v>
      </c>
      <c r="R43" s="116">
        <v>1</v>
      </c>
      <c r="S43" s="116">
        <v>1</v>
      </c>
      <c r="T43" s="116"/>
      <c r="U43" s="116"/>
      <c r="V43" s="116">
        <v>1</v>
      </c>
      <c r="W43" s="116">
        <v>1</v>
      </c>
      <c r="X43" s="116"/>
      <c r="Y43" s="116">
        <v>0</v>
      </c>
      <c r="Z43" s="116"/>
      <c r="AA43" s="116">
        <v>1</v>
      </c>
      <c r="AB43" s="116">
        <v>1</v>
      </c>
      <c r="AC43" s="116">
        <v>1</v>
      </c>
      <c r="AD43" s="116">
        <v>0</v>
      </c>
      <c r="AE43" s="116">
        <v>1</v>
      </c>
      <c r="AF43" s="116">
        <v>0</v>
      </c>
      <c r="AG43" s="116">
        <v>1</v>
      </c>
      <c r="AH43" s="117">
        <f t="shared" si="15"/>
        <v>0.80952380952380953</v>
      </c>
    </row>
    <row r="44" spans="1:34" s="118" customFormat="1" ht="14.25" thickBot="1" x14ac:dyDescent="0.45">
      <c r="A44" s="162"/>
      <c r="B44" s="115"/>
      <c r="C44" s="119" t="s">
        <v>353</v>
      </c>
      <c r="D44" s="115">
        <v>1</v>
      </c>
      <c r="E44" s="119">
        <v>0</v>
      </c>
      <c r="F44" s="119"/>
      <c r="G44" s="116">
        <v>1</v>
      </c>
      <c r="H44" s="116">
        <v>0</v>
      </c>
      <c r="I44" s="116"/>
      <c r="J44" s="116">
        <v>0</v>
      </c>
      <c r="K44" s="116">
        <v>0</v>
      </c>
      <c r="L44" s="116">
        <v>0</v>
      </c>
      <c r="M44" s="116">
        <v>1</v>
      </c>
      <c r="N44" s="116"/>
      <c r="O44" s="116"/>
      <c r="P44" s="116">
        <v>0</v>
      </c>
      <c r="Q44" s="116">
        <v>0</v>
      </c>
      <c r="R44" s="116">
        <v>1</v>
      </c>
      <c r="S44" s="116">
        <v>1</v>
      </c>
      <c r="T44" s="116"/>
      <c r="U44" s="116"/>
      <c r="V44" s="116">
        <v>0</v>
      </c>
      <c r="W44" s="116">
        <v>1</v>
      </c>
      <c r="X44" s="116"/>
      <c r="Y44" s="116"/>
      <c r="Z44" s="116"/>
      <c r="AA44" s="116">
        <v>0</v>
      </c>
      <c r="AB44" s="116">
        <v>0</v>
      </c>
      <c r="AC44" s="116">
        <v>0</v>
      </c>
      <c r="AD44" s="116">
        <v>0</v>
      </c>
      <c r="AE44" s="116">
        <v>1</v>
      </c>
      <c r="AF44" s="116">
        <v>0</v>
      </c>
      <c r="AG44" s="116">
        <v>0</v>
      </c>
      <c r="AH44" s="117">
        <f t="shared" si="15"/>
        <v>0.3</v>
      </c>
    </row>
    <row r="45" spans="1:34" s="118" customFormat="1" ht="14.25" thickBot="1" x14ac:dyDescent="0.45">
      <c r="A45" s="162"/>
      <c r="B45" s="115"/>
      <c r="C45" s="119" t="s">
        <v>354</v>
      </c>
      <c r="D45" s="115">
        <v>1</v>
      </c>
      <c r="E45" s="119">
        <v>1</v>
      </c>
      <c r="F45" s="119"/>
      <c r="G45" s="116">
        <v>0</v>
      </c>
      <c r="H45" s="116">
        <v>1</v>
      </c>
      <c r="I45" s="116"/>
      <c r="J45" s="116">
        <v>1</v>
      </c>
      <c r="K45" s="116">
        <v>1</v>
      </c>
      <c r="L45" s="116">
        <v>0</v>
      </c>
      <c r="M45" s="116">
        <v>0</v>
      </c>
      <c r="N45" s="116"/>
      <c r="O45" s="116"/>
      <c r="P45" s="116">
        <v>0</v>
      </c>
      <c r="Q45" s="116">
        <v>1</v>
      </c>
      <c r="R45" s="116">
        <v>1</v>
      </c>
      <c r="S45" s="116">
        <v>0</v>
      </c>
      <c r="T45" s="116"/>
      <c r="U45" s="116"/>
      <c r="V45" s="116">
        <v>1</v>
      </c>
      <c r="W45" s="116">
        <v>1</v>
      </c>
      <c r="X45" s="116"/>
      <c r="Y45" s="116"/>
      <c r="Z45" s="116"/>
      <c r="AA45" s="116">
        <v>0</v>
      </c>
      <c r="AB45" s="116">
        <v>0</v>
      </c>
      <c r="AC45" s="116">
        <v>1</v>
      </c>
      <c r="AD45" s="116">
        <v>0</v>
      </c>
      <c r="AE45" s="116">
        <v>1</v>
      </c>
      <c r="AF45" s="116">
        <v>0</v>
      </c>
      <c r="AG45" s="116">
        <v>0</v>
      </c>
      <c r="AH45" s="117">
        <f t="shared" si="15"/>
        <v>0.5</v>
      </c>
    </row>
    <row r="46" spans="1:34" s="123" customFormat="1" ht="14.25" thickBot="1" x14ac:dyDescent="0.45">
      <c r="A46" s="170"/>
      <c r="B46" s="120"/>
      <c r="C46" s="122" t="s">
        <v>355</v>
      </c>
      <c r="D46" s="120">
        <v>1</v>
      </c>
      <c r="E46" s="121">
        <v>0</v>
      </c>
      <c r="F46" s="121"/>
      <c r="G46" s="121">
        <v>0</v>
      </c>
      <c r="H46" s="121">
        <v>0</v>
      </c>
      <c r="I46" s="121"/>
      <c r="J46" s="121">
        <v>0</v>
      </c>
      <c r="K46" s="121">
        <v>1</v>
      </c>
      <c r="L46" s="121">
        <v>0</v>
      </c>
      <c r="M46" s="121">
        <v>1</v>
      </c>
      <c r="N46" s="121"/>
      <c r="O46" s="121"/>
      <c r="P46" s="121">
        <v>0</v>
      </c>
      <c r="Q46" s="121">
        <v>1</v>
      </c>
      <c r="R46" s="121">
        <v>0</v>
      </c>
      <c r="S46" s="121">
        <v>0</v>
      </c>
      <c r="T46" s="122"/>
      <c r="U46" s="121"/>
      <c r="V46" s="121">
        <v>0</v>
      </c>
      <c r="W46" s="121">
        <v>0</v>
      </c>
      <c r="X46" s="121"/>
      <c r="Y46" s="121"/>
      <c r="Z46" s="121"/>
      <c r="AA46" s="121">
        <v>1</v>
      </c>
      <c r="AB46" s="121">
        <v>0</v>
      </c>
      <c r="AC46" s="121">
        <v>0</v>
      </c>
      <c r="AD46" s="121">
        <v>0</v>
      </c>
      <c r="AE46" s="121">
        <v>1</v>
      </c>
      <c r="AF46" s="121">
        <v>0</v>
      </c>
      <c r="AG46" s="121">
        <v>0</v>
      </c>
      <c r="AH46" s="117">
        <f t="shared" si="15"/>
        <v>0.25</v>
      </c>
    </row>
    <row r="47" spans="1:34" s="125" customFormat="1" ht="14.25" thickBot="1" x14ac:dyDescent="0.45">
      <c r="A47" s="163">
        <v>5</v>
      </c>
      <c r="B47" s="105"/>
      <c r="C47" s="107" t="s">
        <v>358</v>
      </c>
      <c r="D47" s="105">
        <v>1</v>
      </c>
      <c r="E47" s="106">
        <v>1</v>
      </c>
      <c r="F47" s="106"/>
      <c r="G47" s="106">
        <v>0</v>
      </c>
      <c r="H47" s="106">
        <v>1</v>
      </c>
      <c r="I47" s="106"/>
      <c r="J47" s="106">
        <v>1</v>
      </c>
      <c r="K47" s="106">
        <v>1</v>
      </c>
      <c r="L47" s="106">
        <v>1</v>
      </c>
      <c r="M47" s="106">
        <v>1</v>
      </c>
      <c r="N47" s="106"/>
      <c r="O47" s="106">
        <v>0</v>
      </c>
      <c r="P47" s="106">
        <v>0</v>
      </c>
      <c r="Q47" s="106">
        <v>1</v>
      </c>
      <c r="R47" s="106">
        <v>1</v>
      </c>
      <c r="S47" s="106">
        <v>1</v>
      </c>
      <c r="T47" s="106">
        <v>1</v>
      </c>
      <c r="U47" s="106"/>
      <c r="V47" s="106">
        <v>0.5</v>
      </c>
      <c r="W47" s="106">
        <v>1</v>
      </c>
      <c r="X47" s="106"/>
      <c r="Y47" s="106">
        <v>0</v>
      </c>
      <c r="Z47" s="106">
        <v>0</v>
      </c>
      <c r="AA47" s="106">
        <v>0</v>
      </c>
      <c r="AB47" s="106">
        <v>1</v>
      </c>
      <c r="AC47" s="106">
        <v>1</v>
      </c>
      <c r="AD47" s="106">
        <v>1</v>
      </c>
      <c r="AE47" s="106">
        <v>1</v>
      </c>
      <c r="AF47" s="106">
        <v>1</v>
      </c>
      <c r="AG47" s="106">
        <v>1</v>
      </c>
      <c r="AH47" s="124">
        <f t="shared" si="15"/>
        <v>0.72916666666666663</v>
      </c>
    </row>
    <row r="48" spans="1:34" s="125" customFormat="1" ht="14.25" thickBot="1" x14ac:dyDescent="0.45">
      <c r="A48" s="163"/>
      <c r="B48" s="105"/>
      <c r="C48" s="107" t="s">
        <v>359</v>
      </c>
      <c r="D48" s="105">
        <v>1</v>
      </c>
      <c r="E48" s="107">
        <v>1</v>
      </c>
      <c r="F48" s="107"/>
      <c r="G48" s="106">
        <v>1</v>
      </c>
      <c r="H48" s="106">
        <v>1</v>
      </c>
      <c r="I48" s="106"/>
      <c r="J48" s="106">
        <v>0</v>
      </c>
      <c r="K48" s="106">
        <v>1</v>
      </c>
      <c r="L48" s="106">
        <v>1</v>
      </c>
      <c r="M48" s="106">
        <v>1</v>
      </c>
      <c r="N48" s="106"/>
      <c r="O48" s="106"/>
      <c r="P48" s="106"/>
      <c r="Q48" s="106">
        <v>1</v>
      </c>
      <c r="R48" s="106">
        <v>1</v>
      </c>
      <c r="S48" s="106">
        <v>1</v>
      </c>
      <c r="T48" s="106">
        <v>0</v>
      </c>
      <c r="U48" s="106"/>
      <c r="V48" s="106">
        <v>0.5</v>
      </c>
      <c r="W48" s="106">
        <v>1</v>
      </c>
      <c r="X48" s="106"/>
      <c r="Y48" s="106">
        <v>1</v>
      </c>
      <c r="Z48" s="106"/>
      <c r="AA48" s="106">
        <v>1</v>
      </c>
      <c r="AB48" s="106">
        <v>1</v>
      </c>
      <c r="AC48" s="106">
        <v>1</v>
      </c>
      <c r="AD48" s="106">
        <v>1</v>
      </c>
      <c r="AE48" s="106">
        <v>1</v>
      </c>
      <c r="AF48" s="106">
        <v>1</v>
      </c>
      <c r="AG48" s="106">
        <v>1</v>
      </c>
      <c r="AH48" s="124">
        <f t="shared" si="15"/>
        <v>0.88095238095238093</v>
      </c>
    </row>
    <row r="49" spans="1:34" s="125" customFormat="1" ht="14.25" thickBot="1" x14ac:dyDescent="0.45">
      <c r="A49" s="163"/>
      <c r="B49" s="105"/>
      <c r="C49" s="107" t="s">
        <v>360</v>
      </c>
      <c r="D49" s="105">
        <v>1</v>
      </c>
      <c r="E49" s="107">
        <v>0</v>
      </c>
      <c r="F49" s="107"/>
      <c r="G49" s="106">
        <v>1</v>
      </c>
      <c r="H49" s="106">
        <v>1</v>
      </c>
      <c r="I49" s="106"/>
      <c r="J49" s="106">
        <v>1</v>
      </c>
      <c r="K49" s="106">
        <v>1</v>
      </c>
      <c r="L49" s="106">
        <v>0</v>
      </c>
      <c r="M49" s="106">
        <v>0</v>
      </c>
      <c r="N49" s="106"/>
      <c r="O49" s="106"/>
      <c r="P49" s="106"/>
      <c r="Q49" s="106">
        <v>1</v>
      </c>
      <c r="R49" s="106"/>
      <c r="S49" s="106">
        <v>0</v>
      </c>
      <c r="T49" s="106">
        <v>0</v>
      </c>
      <c r="U49" s="106"/>
      <c r="V49" s="106">
        <v>0.5</v>
      </c>
      <c r="W49" s="106">
        <v>0</v>
      </c>
      <c r="X49" s="106"/>
      <c r="Y49" s="106">
        <v>0</v>
      </c>
      <c r="Z49" s="106"/>
      <c r="AA49" s="106">
        <v>0</v>
      </c>
      <c r="AB49" s="106">
        <v>1</v>
      </c>
      <c r="AC49" s="106">
        <v>1</v>
      </c>
      <c r="AD49" s="106">
        <v>1</v>
      </c>
      <c r="AE49" s="106">
        <v>1</v>
      </c>
      <c r="AF49" s="106">
        <v>0</v>
      </c>
      <c r="AG49" s="106">
        <v>0</v>
      </c>
      <c r="AH49" s="124">
        <f t="shared" si="15"/>
        <v>0.47499999999999998</v>
      </c>
    </row>
    <row r="50" spans="1:34" s="126" customFormat="1" ht="14.25" thickBot="1" x14ac:dyDescent="0.45">
      <c r="A50" s="171"/>
      <c r="B50" s="108"/>
      <c r="C50" s="110" t="s">
        <v>361</v>
      </c>
      <c r="D50" s="108">
        <v>1</v>
      </c>
      <c r="E50" s="109">
        <v>1</v>
      </c>
      <c r="F50" s="109"/>
      <c r="G50" s="109">
        <v>0</v>
      </c>
      <c r="H50" s="109">
        <v>0</v>
      </c>
      <c r="I50" s="109"/>
      <c r="J50" s="109">
        <v>0</v>
      </c>
      <c r="K50" s="109">
        <v>1</v>
      </c>
      <c r="L50" s="109">
        <v>0</v>
      </c>
      <c r="M50" s="109">
        <v>1</v>
      </c>
      <c r="N50" s="109"/>
      <c r="O50" s="109"/>
      <c r="P50" s="109"/>
      <c r="Q50" s="109">
        <v>1</v>
      </c>
      <c r="R50" s="109"/>
      <c r="S50" s="109">
        <v>1</v>
      </c>
      <c r="T50" s="110">
        <v>1</v>
      </c>
      <c r="U50" s="109"/>
      <c r="V50" s="109">
        <v>0.5</v>
      </c>
      <c r="W50" s="109">
        <v>1</v>
      </c>
      <c r="X50" s="109"/>
      <c r="Y50" s="109">
        <v>0</v>
      </c>
      <c r="Z50" s="109"/>
      <c r="AA50" s="109">
        <v>0</v>
      </c>
      <c r="AB50" s="109">
        <v>1</v>
      </c>
      <c r="AC50" s="109">
        <v>1</v>
      </c>
      <c r="AD50" s="109">
        <v>0</v>
      </c>
      <c r="AE50" s="109">
        <v>1</v>
      </c>
      <c r="AF50" s="109">
        <v>1</v>
      </c>
      <c r="AG50" s="109">
        <v>1</v>
      </c>
      <c r="AH50" s="124">
        <f t="shared" si="15"/>
        <v>0.625</v>
      </c>
    </row>
    <row r="51" spans="1:34" ht="14.25" thickBot="1" x14ac:dyDescent="0.45">
      <c r="A51" s="58">
        <v>6</v>
      </c>
      <c r="B51" s="34"/>
      <c r="C51" s="43" t="s">
        <v>356</v>
      </c>
      <c r="D51" s="34">
        <v>1</v>
      </c>
      <c r="E51" s="35"/>
      <c r="F51" s="35"/>
      <c r="G51" s="35">
        <v>1</v>
      </c>
      <c r="H51" s="35">
        <v>0</v>
      </c>
      <c r="I51" s="35">
        <v>0</v>
      </c>
      <c r="J51" s="35"/>
      <c r="K51" s="35">
        <v>1</v>
      </c>
      <c r="L51" s="35">
        <v>1</v>
      </c>
      <c r="M51" s="35">
        <v>1</v>
      </c>
      <c r="N51" s="35"/>
      <c r="O51" s="35"/>
      <c r="P51" s="43">
        <v>0</v>
      </c>
      <c r="Q51" s="43">
        <v>1</v>
      </c>
      <c r="R51" s="35">
        <v>0</v>
      </c>
      <c r="S51" s="35">
        <v>1</v>
      </c>
      <c r="T51" s="35"/>
      <c r="U51" s="43"/>
      <c r="V51" s="35">
        <v>0</v>
      </c>
      <c r="W51" s="35">
        <v>0</v>
      </c>
      <c r="X51" s="35"/>
      <c r="Y51" s="35">
        <v>0</v>
      </c>
      <c r="Z51" s="35"/>
      <c r="AA51" s="35">
        <v>0</v>
      </c>
      <c r="AB51" s="35"/>
      <c r="AC51" s="35">
        <v>0</v>
      </c>
      <c r="AD51" s="35">
        <v>0</v>
      </c>
      <c r="AE51" s="35">
        <v>1</v>
      </c>
      <c r="AF51" s="35">
        <v>0</v>
      </c>
      <c r="AG51" s="35">
        <v>0</v>
      </c>
      <c r="AH51" s="11">
        <f t="shared" ref="AH51:AH61" si="20">AVERAGE(E51:AG51)</f>
        <v>0.36842105263157893</v>
      </c>
    </row>
    <row r="52" spans="1:34" s="10" customFormat="1" ht="14.25" thickBot="1" x14ac:dyDescent="0.45">
      <c r="A52" s="169"/>
      <c r="B52" s="29"/>
      <c r="C52" s="42" t="s">
        <v>357</v>
      </c>
      <c r="D52" s="29">
        <v>1</v>
      </c>
      <c r="E52" s="42"/>
      <c r="F52" s="42"/>
      <c r="G52" s="30"/>
      <c r="H52" s="30">
        <v>0</v>
      </c>
      <c r="I52" s="30"/>
      <c r="J52" s="30"/>
      <c r="K52" s="30">
        <v>1</v>
      </c>
      <c r="L52" s="30">
        <v>0</v>
      </c>
      <c r="M52" s="30">
        <v>1</v>
      </c>
      <c r="N52" s="30"/>
      <c r="O52" s="30"/>
      <c r="P52" s="30"/>
      <c r="Q52" s="30">
        <v>1</v>
      </c>
      <c r="R52" s="30">
        <v>0</v>
      </c>
      <c r="S52" s="30">
        <v>0</v>
      </c>
      <c r="T52" s="30"/>
      <c r="U52" s="30"/>
      <c r="V52" s="30">
        <v>1</v>
      </c>
      <c r="W52" s="30"/>
      <c r="X52" s="30"/>
      <c r="Y52" s="30"/>
      <c r="Z52" s="30"/>
      <c r="AA52" s="30"/>
      <c r="AB52" s="30"/>
      <c r="AC52" s="30"/>
      <c r="AD52" s="30">
        <v>0</v>
      </c>
      <c r="AE52" s="30">
        <v>0</v>
      </c>
      <c r="AF52" s="30"/>
      <c r="AG52" s="30">
        <v>0</v>
      </c>
      <c r="AH52" s="11">
        <f t="shared" si="20"/>
        <v>0.36363636363636365</v>
      </c>
    </row>
    <row r="53" spans="1:34" s="118" customFormat="1" ht="14.25" thickBot="1" x14ac:dyDescent="0.45">
      <c r="A53" s="162">
        <v>7</v>
      </c>
      <c r="B53" s="115" t="s">
        <v>17</v>
      </c>
      <c r="C53" s="119" t="s">
        <v>369</v>
      </c>
      <c r="D53" s="115">
        <v>1</v>
      </c>
      <c r="E53" s="116">
        <v>0</v>
      </c>
      <c r="F53" s="116"/>
      <c r="G53" s="116">
        <v>0</v>
      </c>
      <c r="H53" s="116">
        <v>1</v>
      </c>
      <c r="I53" s="116">
        <v>1</v>
      </c>
      <c r="J53" s="116"/>
      <c r="K53" s="116">
        <v>0</v>
      </c>
      <c r="L53" s="116"/>
      <c r="M53" s="116">
        <v>1</v>
      </c>
      <c r="N53" s="116"/>
      <c r="O53" s="116">
        <v>0</v>
      </c>
      <c r="P53" s="116">
        <v>0</v>
      </c>
      <c r="Q53" s="116">
        <v>0</v>
      </c>
      <c r="R53" s="116">
        <v>0</v>
      </c>
      <c r="S53" s="116">
        <v>0</v>
      </c>
      <c r="T53" s="116">
        <v>1</v>
      </c>
      <c r="U53" s="116"/>
      <c r="V53" s="116">
        <v>0</v>
      </c>
      <c r="W53" s="116">
        <v>0</v>
      </c>
      <c r="X53" s="116">
        <v>0</v>
      </c>
      <c r="Y53" s="116">
        <v>0</v>
      </c>
      <c r="Z53" s="116"/>
      <c r="AA53" s="116"/>
      <c r="AB53" s="116">
        <v>0</v>
      </c>
      <c r="AC53" s="116">
        <v>0</v>
      </c>
      <c r="AD53" s="116"/>
      <c r="AE53" s="116">
        <v>0</v>
      </c>
      <c r="AF53" s="116">
        <v>0</v>
      </c>
      <c r="AG53" s="116">
        <v>1</v>
      </c>
      <c r="AH53" s="117">
        <f t="shared" si="20"/>
        <v>0.23809523809523808</v>
      </c>
    </row>
    <row r="54" spans="1:34" s="118" customFormat="1" ht="14.25" thickBot="1" x14ac:dyDescent="0.45">
      <c r="A54" s="162"/>
      <c r="B54" s="115"/>
      <c r="C54" s="119" t="s">
        <v>370</v>
      </c>
      <c r="D54" s="115">
        <v>1</v>
      </c>
      <c r="E54" s="119"/>
      <c r="F54" s="119"/>
      <c r="G54" s="116"/>
      <c r="H54" s="116">
        <v>0</v>
      </c>
      <c r="I54" s="116">
        <v>1</v>
      </c>
      <c r="J54" s="116"/>
      <c r="K54" s="116">
        <v>1</v>
      </c>
      <c r="L54" s="116"/>
      <c r="M54" s="116">
        <v>0</v>
      </c>
      <c r="N54" s="116"/>
      <c r="O54" s="116">
        <v>0</v>
      </c>
      <c r="P54" s="116">
        <v>0</v>
      </c>
      <c r="Q54" s="116">
        <v>1</v>
      </c>
      <c r="R54" s="116">
        <v>1</v>
      </c>
      <c r="S54" s="116"/>
      <c r="T54" s="116">
        <v>1</v>
      </c>
      <c r="U54" s="116"/>
      <c r="V54" s="116">
        <v>1</v>
      </c>
      <c r="W54" s="116">
        <v>1</v>
      </c>
      <c r="X54" s="116">
        <v>0</v>
      </c>
      <c r="Y54" s="116">
        <v>1</v>
      </c>
      <c r="Z54" s="116"/>
      <c r="AA54" s="116"/>
      <c r="AB54" s="116">
        <v>1</v>
      </c>
      <c r="AC54" s="116">
        <v>1</v>
      </c>
      <c r="AD54" s="116"/>
      <c r="AE54" s="116">
        <v>1</v>
      </c>
      <c r="AF54" s="116"/>
      <c r="AG54" s="116">
        <v>1</v>
      </c>
      <c r="AH54" s="117">
        <f t="shared" si="20"/>
        <v>0.70588235294117652</v>
      </c>
    </row>
    <row r="55" spans="1:34" s="118" customFormat="1" ht="14.25" thickBot="1" x14ac:dyDescent="0.45">
      <c r="A55" s="162"/>
      <c r="B55" s="115" t="s">
        <v>18</v>
      </c>
      <c r="C55" s="119"/>
      <c r="D55" s="115">
        <v>1</v>
      </c>
      <c r="E55" s="119"/>
      <c r="F55" s="119"/>
      <c r="G55" s="116"/>
      <c r="H55" s="116">
        <v>0</v>
      </c>
      <c r="I55" s="116"/>
      <c r="J55" s="116"/>
      <c r="K55" s="116">
        <v>1</v>
      </c>
      <c r="L55" s="116"/>
      <c r="M55" s="116">
        <v>1</v>
      </c>
      <c r="N55" s="116"/>
      <c r="O55" s="116"/>
      <c r="P55" s="116">
        <v>0</v>
      </c>
      <c r="Q55" s="116">
        <v>1</v>
      </c>
      <c r="R55" s="116">
        <v>0</v>
      </c>
      <c r="S55" s="116"/>
      <c r="T55" s="116"/>
      <c r="U55" s="116"/>
      <c r="V55" s="116">
        <v>1</v>
      </c>
      <c r="W55" s="116">
        <v>0</v>
      </c>
      <c r="X55" s="116"/>
      <c r="Y55" s="116">
        <v>0</v>
      </c>
      <c r="Z55" s="116"/>
      <c r="AA55" s="116"/>
      <c r="AB55" s="116"/>
      <c r="AC55" s="116"/>
      <c r="AD55" s="116">
        <v>0</v>
      </c>
      <c r="AE55" s="116"/>
      <c r="AF55" s="116">
        <v>0</v>
      </c>
      <c r="AG55" s="116">
        <v>0</v>
      </c>
      <c r="AH55" s="117">
        <f t="shared" si="20"/>
        <v>0.33333333333333331</v>
      </c>
    </row>
    <row r="56" spans="1:34" s="123" customFormat="1" ht="14.25" thickBot="1" x14ac:dyDescent="0.45">
      <c r="A56" s="170"/>
      <c r="B56" s="120"/>
      <c r="C56" s="122"/>
      <c r="D56" s="120">
        <v>1</v>
      </c>
      <c r="E56" s="121"/>
      <c r="F56" s="121"/>
      <c r="G56" s="121"/>
      <c r="H56" s="121">
        <v>0</v>
      </c>
      <c r="I56" s="121"/>
      <c r="J56" s="121"/>
      <c r="K56" s="121">
        <v>0</v>
      </c>
      <c r="L56" s="121"/>
      <c r="M56" s="121">
        <v>1</v>
      </c>
      <c r="N56" s="121"/>
      <c r="O56" s="121"/>
      <c r="P56" s="121">
        <v>0</v>
      </c>
      <c r="Q56" s="121">
        <v>1</v>
      </c>
      <c r="R56" s="121">
        <v>0</v>
      </c>
      <c r="S56" s="121"/>
      <c r="T56" s="122"/>
      <c r="U56" s="121"/>
      <c r="V56" s="121">
        <v>1</v>
      </c>
      <c r="W56" s="121">
        <v>0</v>
      </c>
      <c r="X56" s="121"/>
      <c r="Y56" s="121"/>
      <c r="Z56" s="121"/>
      <c r="AA56" s="121"/>
      <c r="AB56" s="121"/>
      <c r="AC56" s="121"/>
      <c r="AD56" s="121"/>
      <c r="AE56" s="121"/>
      <c r="AF56" s="121"/>
      <c r="AG56" s="121">
        <v>0</v>
      </c>
      <c r="AH56" s="117">
        <f t="shared" si="20"/>
        <v>0.33333333333333331</v>
      </c>
    </row>
    <row r="57" spans="1:34" s="125" customFormat="1" ht="14.25" thickBot="1" x14ac:dyDescent="0.45">
      <c r="A57" s="163">
        <v>8</v>
      </c>
      <c r="B57" s="105" t="s">
        <v>17</v>
      </c>
      <c r="C57" s="107" t="s">
        <v>362</v>
      </c>
      <c r="D57" s="105">
        <v>1</v>
      </c>
      <c r="E57" s="106"/>
      <c r="F57" s="106"/>
      <c r="G57" s="106">
        <v>0</v>
      </c>
      <c r="H57" s="106">
        <v>0</v>
      </c>
      <c r="I57" s="106"/>
      <c r="J57" s="106">
        <v>1</v>
      </c>
      <c r="K57" s="106">
        <v>0.5</v>
      </c>
      <c r="L57" s="106">
        <v>1</v>
      </c>
      <c r="M57" s="106">
        <v>1</v>
      </c>
      <c r="N57" s="106"/>
      <c r="O57" s="106"/>
      <c r="P57" s="106"/>
      <c r="Q57" s="106">
        <v>1</v>
      </c>
      <c r="R57" s="106">
        <v>0</v>
      </c>
      <c r="S57" s="106"/>
      <c r="T57" s="106">
        <v>0</v>
      </c>
      <c r="U57" s="106"/>
      <c r="V57" s="106">
        <v>0</v>
      </c>
      <c r="W57" s="106"/>
      <c r="X57" s="106"/>
      <c r="Y57" s="106">
        <v>0</v>
      </c>
      <c r="Z57" s="106"/>
      <c r="AA57" s="106">
        <v>0</v>
      </c>
      <c r="AB57" s="106">
        <v>0</v>
      </c>
      <c r="AC57" s="106">
        <v>0</v>
      </c>
      <c r="AD57" s="106"/>
      <c r="AE57" s="106">
        <v>0</v>
      </c>
      <c r="AF57" s="106"/>
      <c r="AG57" s="106">
        <v>1</v>
      </c>
      <c r="AH57" s="124">
        <f t="shared" si="20"/>
        <v>0.34375</v>
      </c>
    </row>
    <row r="58" spans="1:34" s="125" customFormat="1" ht="14.25" thickBot="1" x14ac:dyDescent="0.45">
      <c r="A58" s="163"/>
      <c r="B58" s="105"/>
      <c r="C58" s="107" t="s">
        <v>363</v>
      </c>
      <c r="D58" s="105">
        <v>1</v>
      </c>
      <c r="E58" s="107"/>
      <c r="F58" s="107"/>
      <c r="G58" s="106">
        <v>1</v>
      </c>
      <c r="H58" s="106">
        <v>1</v>
      </c>
      <c r="I58" s="106"/>
      <c r="J58" s="106">
        <v>0</v>
      </c>
      <c r="K58" s="106">
        <v>0.5</v>
      </c>
      <c r="L58" s="106">
        <v>1</v>
      </c>
      <c r="M58" s="106">
        <v>1</v>
      </c>
      <c r="N58" s="106"/>
      <c r="O58" s="106"/>
      <c r="P58" s="106"/>
      <c r="Q58" s="106">
        <v>1</v>
      </c>
      <c r="R58" s="106">
        <v>0</v>
      </c>
      <c r="S58" s="106"/>
      <c r="T58" s="106">
        <v>1</v>
      </c>
      <c r="U58" s="106"/>
      <c r="V58" s="106">
        <v>1</v>
      </c>
      <c r="W58" s="106"/>
      <c r="X58" s="106"/>
      <c r="Y58" s="106">
        <v>0</v>
      </c>
      <c r="Z58" s="106"/>
      <c r="AA58" s="106"/>
      <c r="AB58" s="106">
        <v>0</v>
      </c>
      <c r="AC58" s="106"/>
      <c r="AD58" s="106"/>
      <c r="AE58" s="106">
        <v>0</v>
      </c>
      <c r="AF58" s="106">
        <v>0</v>
      </c>
      <c r="AG58" s="106">
        <v>0</v>
      </c>
      <c r="AH58" s="124">
        <f t="shared" si="20"/>
        <v>0.5</v>
      </c>
    </row>
    <row r="59" spans="1:34" s="125" customFormat="1" ht="14.25" thickBot="1" x14ac:dyDescent="0.45">
      <c r="A59" s="163"/>
      <c r="B59" s="105" t="s">
        <v>18</v>
      </c>
      <c r="C59" s="107" t="s">
        <v>365</v>
      </c>
      <c r="D59" s="105">
        <v>2</v>
      </c>
      <c r="E59" s="107"/>
      <c r="F59" s="107"/>
      <c r="G59" s="106">
        <v>0</v>
      </c>
      <c r="H59" s="106">
        <v>0</v>
      </c>
      <c r="I59" s="106"/>
      <c r="J59" s="106">
        <v>0</v>
      </c>
      <c r="K59" s="106">
        <v>1</v>
      </c>
      <c r="L59" s="106">
        <v>1</v>
      </c>
      <c r="M59" s="106">
        <v>2</v>
      </c>
      <c r="N59" s="106"/>
      <c r="O59" s="106"/>
      <c r="P59" s="106"/>
      <c r="Q59" s="106">
        <v>2</v>
      </c>
      <c r="R59" s="106">
        <v>0</v>
      </c>
      <c r="S59" s="106"/>
      <c r="T59" s="106"/>
      <c r="U59" s="106">
        <v>0</v>
      </c>
      <c r="V59" s="106">
        <v>1</v>
      </c>
      <c r="W59" s="106"/>
      <c r="X59" s="106"/>
      <c r="Y59" s="106">
        <v>0</v>
      </c>
      <c r="Z59" s="106"/>
      <c r="AA59" s="106"/>
      <c r="AB59" s="106">
        <v>0</v>
      </c>
      <c r="AC59" s="106"/>
      <c r="AD59" s="106"/>
      <c r="AE59" s="106">
        <v>2</v>
      </c>
      <c r="AF59" s="106"/>
      <c r="AG59" s="106"/>
      <c r="AH59" s="124">
        <f t="shared" si="20"/>
        <v>0.69230769230769229</v>
      </c>
    </row>
    <row r="60" spans="1:34" s="125" customFormat="1" ht="14.25" thickBot="1" x14ac:dyDescent="0.45">
      <c r="A60" s="163"/>
      <c r="B60" s="105" t="s">
        <v>19</v>
      </c>
      <c r="C60" s="107" t="s">
        <v>371</v>
      </c>
      <c r="D60" s="105">
        <v>1</v>
      </c>
      <c r="E60" s="107"/>
      <c r="F60" s="107"/>
      <c r="G60" s="106">
        <v>1</v>
      </c>
      <c r="H60" s="106">
        <v>1</v>
      </c>
      <c r="I60" s="106"/>
      <c r="J60" s="106"/>
      <c r="K60" s="106">
        <v>1</v>
      </c>
      <c r="L60" s="106">
        <v>1</v>
      </c>
      <c r="M60" s="106">
        <v>1</v>
      </c>
      <c r="N60" s="106"/>
      <c r="O60" s="106"/>
      <c r="P60" s="106"/>
      <c r="Q60" s="106">
        <v>1</v>
      </c>
      <c r="R60" s="106"/>
      <c r="S60" s="106"/>
      <c r="T60" s="106"/>
      <c r="U60" s="106"/>
      <c r="V60" s="106">
        <v>1</v>
      </c>
      <c r="W60" s="106"/>
      <c r="X60" s="106"/>
      <c r="Y60" s="106">
        <v>0</v>
      </c>
      <c r="Z60" s="106"/>
      <c r="AA60" s="106"/>
      <c r="AB60" s="106">
        <v>1</v>
      </c>
      <c r="AC60" s="106"/>
      <c r="AD60" s="106"/>
      <c r="AE60" s="106"/>
      <c r="AF60" s="106"/>
      <c r="AG60" s="106"/>
      <c r="AH60" s="124">
        <f t="shared" si="20"/>
        <v>0.88888888888888884</v>
      </c>
    </row>
    <row r="61" spans="1:34" s="126" customFormat="1" ht="14.25" thickBot="1" x14ac:dyDescent="0.45">
      <c r="A61" s="171"/>
      <c r="B61" s="108"/>
      <c r="C61" s="110" t="s">
        <v>364</v>
      </c>
      <c r="D61" s="108">
        <v>1</v>
      </c>
      <c r="E61" s="109"/>
      <c r="F61" s="109"/>
      <c r="G61" s="109">
        <v>0</v>
      </c>
      <c r="H61" s="109">
        <v>0</v>
      </c>
      <c r="I61" s="109"/>
      <c r="J61" s="109"/>
      <c r="K61" s="109">
        <v>0</v>
      </c>
      <c r="L61" s="109">
        <v>1</v>
      </c>
      <c r="M61" s="109">
        <v>0</v>
      </c>
      <c r="N61" s="109"/>
      <c r="O61" s="109"/>
      <c r="P61" s="109"/>
      <c r="Q61" s="109">
        <v>1</v>
      </c>
      <c r="R61" s="109"/>
      <c r="S61" s="109"/>
      <c r="T61" s="110"/>
      <c r="U61" s="109"/>
      <c r="V61" s="109"/>
      <c r="W61" s="109"/>
      <c r="X61" s="109"/>
      <c r="Y61" s="109"/>
      <c r="Z61" s="109"/>
      <c r="AA61" s="109"/>
      <c r="AB61" s="109">
        <v>0</v>
      </c>
      <c r="AC61" s="109"/>
      <c r="AD61" s="109"/>
      <c r="AE61" s="109"/>
      <c r="AF61" s="109"/>
      <c r="AG61" s="109"/>
      <c r="AH61" s="124">
        <f t="shared" si="20"/>
        <v>0.2857142857142857</v>
      </c>
    </row>
    <row r="62" spans="1:34" s="15" customFormat="1" ht="14.25" thickBot="1" x14ac:dyDescent="0.45">
      <c r="A62" s="172">
        <v>9</v>
      </c>
      <c r="B62" s="32" t="s">
        <v>17</v>
      </c>
      <c r="C62" s="36" t="s">
        <v>366</v>
      </c>
      <c r="D62" s="32">
        <v>2</v>
      </c>
      <c r="E62" s="33"/>
      <c r="F62" s="33"/>
      <c r="G62" s="33">
        <v>0</v>
      </c>
      <c r="H62" s="33">
        <v>2</v>
      </c>
      <c r="I62" s="33"/>
      <c r="J62" s="33">
        <v>0</v>
      </c>
      <c r="K62" s="33">
        <v>2</v>
      </c>
      <c r="L62" s="33">
        <v>2</v>
      </c>
      <c r="M62" s="33">
        <v>2</v>
      </c>
      <c r="N62" s="36"/>
      <c r="O62" s="33">
        <v>0</v>
      </c>
      <c r="P62" s="33">
        <v>0</v>
      </c>
      <c r="Q62" s="33">
        <v>2</v>
      </c>
      <c r="R62" s="33"/>
      <c r="S62" s="33">
        <v>1</v>
      </c>
      <c r="T62" s="33">
        <v>0</v>
      </c>
      <c r="U62" s="36"/>
      <c r="V62" s="33">
        <v>1</v>
      </c>
      <c r="W62" s="33"/>
      <c r="X62" s="33"/>
      <c r="Y62" s="33">
        <v>0</v>
      </c>
      <c r="Z62" s="33"/>
      <c r="AA62" s="33">
        <v>1</v>
      </c>
      <c r="AB62" s="33">
        <v>1</v>
      </c>
      <c r="AC62" s="33">
        <v>0</v>
      </c>
      <c r="AD62" s="33">
        <v>0</v>
      </c>
      <c r="AE62" s="33"/>
      <c r="AF62" s="33"/>
      <c r="AG62" s="33">
        <v>2</v>
      </c>
      <c r="AH62" s="11">
        <f t="shared" si="15"/>
        <v>0.88888888888888884</v>
      </c>
    </row>
    <row r="63" spans="1:34" ht="14.25" thickBot="1" x14ac:dyDescent="0.45">
      <c r="B63" s="25" t="s">
        <v>18</v>
      </c>
      <c r="C63" s="37" t="s">
        <v>367</v>
      </c>
      <c r="D63" s="25">
        <v>1</v>
      </c>
      <c r="E63" s="26"/>
      <c r="F63" s="26"/>
      <c r="G63" s="26"/>
      <c r="H63" s="26">
        <v>0</v>
      </c>
      <c r="I63" s="26"/>
      <c r="J63" s="26"/>
      <c r="K63" s="26">
        <v>0</v>
      </c>
      <c r="L63" s="26">
        <v>0</v>
      </c>
      <c r="M63" s="26">
        <v>1</v>
      </c>
      <c r="N63" s="37"/>
      <c r="O63" s="26"/>
      <c r="P63" s="26">
        <v>0</v>
      </c>
      <c r="Q63" s="26">
        <v>1</v>
      </c>
      <c r="R63" s="26"/>
      <c r="S63" s="26"/>
      <c r="T63" s="26"/>
      <c r="U63" s="37"/>
      <c r="V63" s="26">
        <v>0</v>
      </c>
      <c r="W63" s="26"/>
      <c r="X63" s="26"/>
      <c r="Y63" s="26">
        <v>0</v>
      </c>
      <c r="Z63" s="26"/>
      <c r="AA63" s="26"/>
      <c r="AB63" s="26"/>
      <c r="AC63" s="26"/>
      <c r="AD63" s="26"/>
      <c r="AE63" s="26"/>
      <c r="AF63" s="26"/>
      <c r="AG63" s="26">
        <v>0</v>
      </c>
      <c r="AH63" s="11">
        <f t="shared" si="15"/>
        <v>0.22222222222222221</v>
      </c>
    </row>
    <row r="64" spans="1:34" ht="14.25" thickBot="1" x14ac:dyDescent="0.45">
      <c r="B64" s="25"/>
      <c r="C64" s="37" t="s">
        <v>368</v>
      </c>
      <c r="D64" s="25">
        <v>1</v>
      </c>
      <c r="E64" s="26"/>
      <c r="F64" s="26"/>
      <c r="G64" s="26"/>
      <c r="H64" s="26">
        <v>1</v>
      </c>
      <c r="I64" s="26"/>
      <c r="J64" s="26"/>
      <c r="K64" s="26">
        <v>1</v>
      </c>
      <c r="L64" s="26">
        <v>1</v>
      </c>
      <c r="M64" s="26">
        <v>1</v>
      </c>
      <c r="N64" s="37"/>
      <c r="O64" s="26"/>
      <c r="P64" s="26">
        <v>0</v>
      </c>
      <c r="Q64" s="26">
        <v>1</v>
      </c>
      <c r="R64" s="26"/>
      <c r="S64" s="26"/>
      <c r="T64" s="26"/>
      <c r="U64" s="37"/>
      <c r="V64" s="26">
        <v>0</v>
      </c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>
        <v>1</v>
      </c>
      <c r="AH64" s="11">
        <f t="shared" si="15"/>
        <v>0.75</v>
      </c>
    </row>
    <row r="65" spans="2:34" ht="14.25" thickBot="1" x14ac:dyDescent="0.45">
      <c r="B65" s="25" t="s">
        <v>19</v>
      </c>
      <c r="C65" s="37"/>
      <c r="D65" s="25">
        <v>1</v>
      </c>
      <c r="E65" s="26"/>
      <c r="F65" s="26"/>
      <c r="G65" s="26"/>
      <c r="H65" s="26">
        <v>0</v>
      </c>
      <c r="I65" s="26"/>
      <c r="J65" s="26"/>
      <c r="K65" s="26">
        <v>0</v>
      </c>
      <c r="L65" s="26"/>
      <c r="M65" s="26"/>
      <c r="N65" s="37"/>
      <c r="O65" s="26">
        <v>0</v>
      </c>
      <c r="P65" s="26"/>
      <c r="Q65" s="26">
        <v>1</v>
      </c>
      <c r="R65" s="26"/>
      <c r="S65" s="26"/>
      <c r="T65" s="26"/>
      <c r="U65" s="37"/>
      <c r="V65" s="26"/>
      <c r="W65" s="26"/>
      <c r="X65" s="26"/>
      <c r="Y65" s="26"/>
      <c r="Z65" s="26"/>
      <c r="AA65" s="26"/>
      <c r="AB65" s="26"/>
      <c r="AC65" s="26"/>
      <c r="AD65" s="26">
        <v>0</v>
      </c>
      <c r="AE65" s="26"/>
      <c r="AF65" s="26"/>
      <c r="AG65" s="26"/>
      <c r="AH65" s="11">
        <f t="shared" si="15"/>
        <v>0.2</v>
      </c>
    </row>
    <row r="66" spans="2:34" ht="14.25" thickBot="1" x14ac:dyDescent="0.45">
      <c r="B66" s="25"/>
      <c r="C66" s="37"/>
      <c r="D66" s="25">
        <v>1</v>
      </c>
      <c r="E66" s="26"/>
      <c r="F66" s="26"/>
      <c r="G66" s="26"/>
      <c r="H66" s="26">
        <v>0</v>
      </c>
      <c r="I66" s="26"/>
      <c r="J66" s="26"/>
      <c r="K66" s="26"/>
      <c r="L66" s="26"/>
      <c r="M66" s="26"/>
      <c r="N66" s="37"/>
      <c r="O66" s="26">
        <v>0</v>
      </c>
      <c r="P66" s="26"/>
      <c r="Q66" s="26">
        <v>1</v>
      </c>
      <c r="R66" s="26"/>
      <c r="S66" s="26"/>
      <c r="T66" s="26"/>
      <c r="U66" s="37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11">
        <f t="shared" si="15"/>
        <v>0.33333333333333331</v>
      </c>
    </row>
    <row r="67" spans="2:34" ht="14.25" thickBot="1" x14ac:dyDescent="0.45">
      <c r="B67" s="25" t="s">
        <v>20</v>
      </c>
      <c r="C67" s="37"/>
      <c r="D67" s="25">
        <v>1</v>
      </c>
      <c r="E67" s="26"/>
      <c r="F67" s="26"/>
      <c r="G67" s="26"/>
      <c r="H67" s="26">
        <v>0</v>
      </c>
      <c r="I67" s="26"/>
      <c r="J67" s="26"/>
      <c r="K67" s="26"/>
      <c r="L67" s="26"/>
      <c r="M67" s="26"/>
      <c r="N67" s="37"/>
      <c r="O67" s="26"/>
      <c r="P67" s="26"/>
      <c r="Q67" s="26">
        <v>1</v>
      </c>
      <c r="R67" s="26"/>
      <c r="S67" s="26"/>
      <c r="T67" s="26"/>
      <c r="U67" s="37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11">
        <f t="shared" si="15"/>
        <v>0.5</v>
      </c>
    </row>
    <row r="68" spans="2:34" ht="14.25" thickBot="1" x14ac:dyDescent="0.45">
      <c r="B68" s="27"/>
      <c r="C68" s="159"/>
      <c r="D68" s="27">
        <v>1</v>
      </c>
      <c r="E68" s="28"/>
      <c r="F68" s="28"/>
      <c r="G68" s="28"/>
      <c r="H68" s="28">
        <v>0</v>
      </c>
      <c r="I68" s="28"/>
      <c r="J68" s="28"/>
      <c r="K68" s="28"/>
      <c r="L68" s="28"/>
      <c r="M68" s="28"/>
      <c r="N68" s="28"/>
      <c r="O68" s="28"/>
      <c r="P68" s="28"/>
      <c r="Q68" s="28">
        <v>1</v>
      </c>
      <c r="R68" s="28"/>
      <c r="S68" s="28"/>
      <c r="T68" s="28"/>
      <c r="U68" s="28"/>
      <c r="V68" s="28"/>
      <c r="W68" s="28"/>
      <c r="X68" s="28"/>
      <c r="Y68" s="28"/>
      <c r="Z68" s="28"/>
      <c r="AA68" s="28"/>
      <c r="AB68" s="28"/>
      <c r="AC68" s="28"/>
      <c r="AD68" s="28"/>
      <c r="AE68" s="28"/>
      <c r="AF68" s="28"/>
      <c r="AG68" s="28"/>
      <c r="AH68" s="11">
        <f t="shared" si="15"/>
        <v>0.5</v>
      </c>
    </row>
    <row r="69" spans="2:34" ht="13.5" thickBot="1" x14ac:dyDescent="0.45">
      <c r="D69" s="81"/>
      <c r="E69" s="81">
        <f>E13</f>
        <v>28</v>
      </c>
      <c r="F69" s="81">
        <f t="shared" ref="F69:AG69" si="21">F13</f>
        <v>27</v>
      </c>
      <c r="G69" s="81">
        <f t="shared" si="21"/>
        <v>26</v>
      </c>
      <c r="H69" s="81">
        <f>H13</f>
        <v>25</v>
      </c>
      <c r="I69" s="81">
        <f>I13</f>
        <v>24</v>
      </c>
      <c r="J69" s="81">
        <f>J13</f>
        <v>23</v>
      </c>
      <c r="K69" s="81">
        <f t="shared" si="21"/>
        <v>22</v>
      </c>
      <c r="L69" s="81">
        <f t="shared" si="21"/>
        <v>21</v>
      </c>
      <c r="M69" s="81">
        <f t="shared" si="21"/>
        <v>20</v>
      </c>
      <c r="N69" s="81" t="str">
        <f t="shared" si="21"/>
        <v/>
      </c>
      <c r="O69" s="81">
        <f t="shared" si="21"/>
        <v>19</v>
      </c>
      <c r="P69" s="81">
        <f t="shared" si="21"/>
        <v>18</v>
      </c>
      <c r="Q69" s="81">
        <f t="shared" si="21"/>
        <v>17</v>
      </c>
      <c r="R69" s="81">
        <f t="shared" si="21"/>
        <v>16</v>
      </c>
      <c r="S69" s="81">
        <f t="shared" si="21"/>
        <v>15</v>
      </c>
      <c r="T69" s="81">
        <f t="shared" si="21"/>
        <v>14</v>
      </c>
      <c r="U69" s="81">
        <f t="shared" si="21"/>
        <v>13</v>
      </c>
      <c r="V69" s="81">
        <f t="shared" si="21"/>
        <v>12</v>
      </c>
      <c r="W69" s="81">
        <f t="shared" si="21"/>
        <v>11</v>
      </c>
      <c r="X69" s="81">
        <f t="shared" si="21"/>
        <v>10</v>
      </c>
      <c r="Y69" s="81">
        <f t="shared" si="21"/>
        <v>9</v>
      </c>
      <c r="Z69" s="81">
        <f t="shared" si="21"/>
        <v>8</v>
      </c>
      <c r="AA69" s="81">
        <f t="shared" si="21"/>
        <v>7</v>
      </c>
      <c r="AB69" s="81">
        <f t="shared" si="21"/>
        <v>6</v>
      </c>
      <c r="AC69" s="81">
        <f t="shared" si="21"/>
        <v>5</v>
      </c>
      <c r="AD69" s="81">
        <f t="shared" si="21"/>
        <v>4</v>
      </c>
      <c r="AE69" s="81">
        <f t="shared" si="21"/>
        <v>3</v>
      </c>
      <c r="AF69" s="81">
        <f t="shared" si="21"/>
        <v>2</v>
      </c>
      <c r="AG69" s="81">
        <f t="shared" si="21"/>
        <v>1</v>
      </c>
    </row>
    <row r="70" spans="2:34" x14ac:dyDescent="0.4">
      <c r="V70" s="14"/>
      <c r="W70" s="14"/>
      <c r="X70" s="14"/>
      <c r="Y70" s="14"/>
      <c r="Z70" s="14"/>
      <c r="AA70" s="14"/>
      <c r="AB70" s="14"/>
      <c r="AC70" s="14"/>
      <c r="AD70" s="14"/>
      <c r="AE70" s="14"/>
    </row>
  </sheetData>
  <phoneticPr fontId="9" type="noConversion"/>
  <pageMargins left="0.70866141732283472" right="0.70866141732283472" top="0.74803149606299213" bottom="0.74803149606299213" header="0.31496062992125984" footer="0.31496062992125984"/>
  <pageSetup paperSize="9" fitToWidth="2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4C516-5BB6-4FFC-86B3-6995265FAAF2}">
  <sheetPr>
    <pageSetUpPr fitToPage="1"/>
  </sheetPr>
  <dimension ref="A1:AB56"/>
  <sheetViews>
    <sheetView topLeftCell="B1" zoomScale="118" zoomScaleNormal="115" workbookViewId="0">
      <selection activeCell="C38" sqref="C38"/>
    </sheetView>
  </sheetViews>
  <sheetFormatPr baseColWidth="10" defaultRowHeight="12.75" x14ac:dyDescent="0.35"/>
  <cols>
    <col min="1" max="1" width="7" hidden="1" customWidth="1"/>
    <col min="2" max="2" width="23.9296875" customWidth="1"/>
    <col min="3" max="3" width="10.46484375" customWidth="1"/>
    <col min="4" max="4" width="10.19921875" customWidth="1"/>
    <col min="5" max="5" width="5.796875" customWidth="1"/>
    <col min="6" max="6" width="1.53125" customWidth="1"/>
    <col min="7" max="7" width="8.73046875" customWidth="1"/>
    <col min="8" max="28" width="3.73046875" customWidth="1"/>
  </cols>
  <sheetData>
    <row r="1" spans="1:28" ht="16.05" customHeight="1" thickBot="1" x14ac:dyDescent="0.4">
      <c r="A1" t="str">
        <f ca="1">MID(CELL("nomfichier",A1),FIND("]",CELL("nomfichier",A1))+1,32)</f>
        <v>DS1Info</v>
      </c>
      <c r="B1" s="139" t="s">
        <v>11</v>
      </c>
      <c r="C1" s="140" t="s">
        <v>7</v>
      </c>
      <c r="D1" s="140" t="s">
        <v>8</v>
      </c>
      <c r="E1" s="141" t="s">
        <v>6</v>
      </c>
      <c r="G1" s="262" t="str">
        <f ca="1">"DS n°"&amp;MID(A1,3,1)&amp;" d'Informatique en PSI"</f>
        <v>DS n°1 d'Informatique en PSI</v>
      </c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</row>
    <row r="2" spans="1:28" ht="16.05" customHeight="1" x14ac:dyDescent="0.35">
      <c r="A2" s="72">
        <v>0</v>
      </c>
      <c r="B2" s="142" t="s">
        <v>289</v>
      </c>
      <c r="C2" s="143">
        <f ca="1">OFFSET(INDIRECT($A$1&amp;"_details!e$2"),0,A2)</f>
        <v>12.5</v>
      </c>
      <c r="D2" s="144">
        <f t="shared" ref="D2:D30" ca="1" si="0">IF(C2="ABS","ABS",ROUNDUP(C2*$C$37,1))</f>
        <v>16.700000000000003</v>
      </c>
      <c r="E2" s="145">
        <f t="shared" ref="E2:E30" ca="1" si="1">IF(C2="ABS","",RANK(C2,C$2:C$30))</f>
        <v>3</v>
      </c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</row>
    <row r="3" spans="1:28" ht="16.05" customHeight="1" thickBot="1" x14ac:dyDescent="0.4">
      <c r="A3" s="55">
        <v>1</v>
      </c>
      <c r="B3" s="146" t="s">
        <v>290</v>
      </c>
      <c r="C3" s="147">
        <f t="shared" ref="C3:C30" ca="1" si="2">OFFSET(INDIRECT($A$1&amp;"_details!e$2"),0,A3)</f>
        <v>2</v>
      </c>
      <c r="D3" s="148">
        <f t="shared" ca="1" si="0"/>
        <v>2.7</v>
      </c>
      <c r="E3" s="149">
        <f t="shared" ca="1" si="1"/>
        <v>22</v>
      </c>
      <c r="G3" s="262"/>
      <c r="H3" s="262"/>
      <c r="I3" s="262"/>
      <c r="J3" s="262"/>
      <c r="K3" s="262"/>
      <c r="L3" s="262"/>
      <c r="M3" s="262"/>
      <c r="N3" s="262"/>
      <c r="O3" s="262"/>
      <c r="P3" s="262"/>
      <c r="Q3" s="262"/>
      <c r="R3" s="262"/>
      <c r="S3" s="262"/>
      <c r="T3" s="262"/>
      <c r="U3" s="262"/>
      <c r="V3" s="262"/>
      <c r="W3" s="262"/>
      <c r="X3" s="262"/>
      <c r="Y3" s="262"/>
      <c r="Z3" s="262"/>
      <c r="AA3" s="262"/>
      <c r="AB3" s="262"/>
    </row>
    <row r="4" spans="1:28" ht="16.05" customHeight="1" x14ac:dyDescent="0.35">
      <c r="A4" s="72">
        <v>2</v>
      </c>
      <c r="B4" s="146" t="s">
        <v>291</v>
      </c>
      <c r="C4" s="147">
        <f t="shared" ca="1" si="2"/>
        <v>8</v>
      </c>
      <c r="D4" s="148">
        <f t="shared" ca="1" si="0"/>
        <v>10.7</v>
      </c>
      <c r="E4" s="149">
        <f t="shared" ca="1" si="1"/>
        <v>9</v>
      </c>
      <c r="G4" s="262"/>
      <c r="H4" s="262"/>
      <c r="I4" s="262"/>
      <c r="J4" s="262"/>
      <c r="K4" s="262"/>
      <c r="L4" s="262"/>
      <c r="M4" s="262"/>
      <c r="N4" s="262"/>
      <c r="O4" s="262"/>
      <c r="P4" s="262"/>
      <c r="Q4" s="262"/>
      <c r="R4" s="262"/>
      <c r="S4" s="262"/>
      <c r="T4" s="262"/>
      <c r="U4" s="262"/>
      <c r="V4" s="262"/>
      <c r="W4" s="262"/>
      <c r="X4" s="262"/>
      <c r="Y4" s="262"/>
      <c r="Z4" s="262"/>
      <c r="AA4" s="262"/>
      <c r="AB4" s="262"/>
    </row>
    <row r="5" spans="1:28" ht="16.05" customHeight="1" thickBot="1" x14ac:dyDescent="0.4">
      <c r="A5" s="55">
        <v>3</v>
      </c>
      <c r="B5" s="146" t="s">
        <v>292</v>
      </c>
      <c r="C5" s="147">
        <f t="shared" ca="1" si="2"/>
        <v>4.5</v>
      </c>
      <c r="D5" s="148">
        <f t="shared" ca="1" si="0"/>
        <v>6</v>
      </c>
      <c r="E5" s="149">
        <f t="shared" ca="1" si="1"/>
        <v>17</v>
      </c>
    </row>
    <row r="6" spans="1:28" ht="16.05" customHeight="1" x14ac:dyDescent="0.35">
      <c r="A6" s="72">
        <v>4</v>
      </c>
      <c r="B6" s="146" t="s">
        <v>293</v>
      </c>
      <c r="C6" s="147">
        <f t="shared" ca="1" si="2"/>
        <v>10.5</v>
      </c>
      <c r="D6" s="148">
        <f t="shared" ca="1" si="0"/>
        <v>14</v>
      </c>
      <c r="E6" s="149">
        <f t="shared" ca="1" si="1"/>
        <v>5</v>
      </c>
      <c r="G6" s="133" t="s">
        <v>9</v>
      </c>
      <c r="H6" s="134">
        <v>0</v>
      </c>
      <c r="I6" s="134">
        <v>1</v>
      </c>
      <c r="J6" s="134">
        <v>2</v>
      </c>
      <c r="K6" s="134">
        <v>3</v>
      </c>
      <c r="L6" s="134">
        <v>4</v>
      </c>
      <c r="M6" s="134">
        <v>5</v>
      </c>
      <c r="N6" s="134">
        <v>6</v>
      </c>
      <c r="O6" s="134">
        <v>7</v>
      </c>
      <c r="P6" s="134">
        <v>8</v>
      </c>
      <c r="Q6" s="134">
        <v>9</v>
      </c>
      <c r="R6" s="134">
        <v>10</v>
      </c>
      <c r="S6" s="134">
        <v>11</v>
      </c>
      <c r="T6" s="134">
        <v>12</v>
      </c>
      <c r="U6" s="134">
        <v>13</v>
      </c>
      <c r="V6" s="134">
        <v>14</v>
      </c>
      <c r="W6" s="134">
        <v>15</v>
      </c>
      <c r="X6" s="134">
        <v>16</v>
      </c>
      <c r="Y6" s="134">
        <v>17</v>
      </c>
      <c r="Z6" s="134">
        <v>18</v>
      </c>
      <c r="AA6" s="134">
        <v>19</v>
      </c>
      <c r="AB6" s="135">
        <v>20</v>
      </c>
    </row>
    <row r="7" spans="1:28" ht="16.05" customHeight="1" thickBot="1" x14ac:dyDescent="0.4">
      <c r="A7" s="55">
        <v>5</v>
      </c>
      <c r="B7" s="146" t="s">
        <v>294</v>
      </c>
      <c r="C7" s="147">
        <f t="shared" ca="1" si="2"/>
        <v>10</v>
      </c>
      <c r="D7" s="148">
        <f t="shared" ca="1" si="0"/>
        <v>13.3</v>
      </c>
      <c r="E7" s="149">
        <f t="shared" ca="1" si="1"/>
        <v>6</v>
      </c>
      <c r="G7" s="136" t="s">
        <v>10</v>
      </c>
      <c r="H7" s="137">
        <f t="array" aca="1" ref="H7" ca="1">SUM(($D2:$D30&gt;=H6)*($D2:$D30&lt;H6+1)*1)</f>
        <v>2</v>
      </c>
      <c r="I7" s="137">
        <f t="array" aca="1" ref="I7" ca="1">SUM(($D2:$D30&gt;=I6)*($D2:$D30&lt;I6+1)*1)</f>
        <v>2</v>
      </c>
      <c r="J7" s="137">
        <f t="array" aca="1" ref="J7" ca="1">SUM(($D2:$D30&gt;=J6)*($D2:$D30&lt;J6+1)*1)</f>
        <v>3</v>
      </c>
      <c r="K7" s="137">
        <f t="array" aca="1" ref="K7" ca="1">SUM(($D2:$D30&gt;=K6)*($D2:$D30&lt;K6+1)*1)</f>
        <v>0</v>
      </c>
      <c r="L7" s="137">
        <f t="array" aca="1" ref="L7" ca="1">SUM(($D2:$D30&gt;=L6)*($D2:$D30&lt;L6+1)*1)</f>
        <v>0</v>
      </c>
      <c r="M7" s="137">
        <f t="array" aca="1" ref="M7" ca="1">SUM(($D2:$D30&gt;=M6)*($D2:$D30&lt;M6+1)*1)</f>
        <v>1</v>
      </c>
      <c r="N7" s="137">
        <f t="array" aca="1" ref="N7" ca="1">SUM(($D2:$D30&gt;=N6)*($D2:$D30&lt;N6+1)*1)</f>
        <v>7</v>
      </c>
      <c r="O7" s="137">
        <f t="array" aca="1" ref="O7" ca="1">SUM(($D2:$D30&gt;=O6)*($D2:$D30&lt;O6+1)*1)</f>
        <v>1</v>
      </c>
      <c r="P7" s="137">
        <f t="array" aca="1" ref="P7" ca="1">SUM(($D2:$D30&gt;=P6)*($D2:$D30&lt;P6+1)*1)</f>
        <v>2</v>
      </c>
      <c r="Q7" s="137">
        <f t="array" aca="1" ref="Q7" ca="1">SUM(($D2:$D30&gt;=Q6)*($D2:$D30&lt;Q6+1)*1)</f>
        <v>0</v>
      </c>
      <c r="R7" s="137">
        <f t="array" aca="1" ref="R7" ca="1">SUM(($D2:$D30&gt;=R6)*($D2:$D30&lt;R6+1)*1)</f>
        <v>2</v>
      </c>
      <c r="S7" s="137">
        <f t="array" aca="1" ref="S7" ca="1">SUM(($D2:$D30&gt;=S6)*($D2:$D30&lt;S6+1)*1)</f>
        <v>1</v>
      </c>
      <c r="T7" s="137">
        <f t="array" aca="1" ref="T7" ca="1">SUM(($D2:$D30&gt;=T6)*($D2:$D30&lt;T6+1)*1)</f>
        <v>1</v>
      </c>
      <c r="U7" s="137">
        <f t="array" aca="1" ref="U7" ca="1">SUM(($D2:$D30&gt;=U6)*($D2:$D30&lt;U6+1)*1)</f>
        <v>1</v>
      </c>
      <c r="V7" s="137">
        <f t="array" aca="1" ref="V7" ca="1">SUM(($D2:$D30&gt;=V6)*($D2:$D30&lt;V6+1)*1)</f>
        <v>2</v>
      </c>
      <c r="W7" s="137">
        <f t="array" aca="1" ref="W7" ca="1">SUM(($D2:$D30&gt;=W6)*($D2:$D30&lt;W6+1)*1)</f>
        <v>0</v>
      </c>
      <c r="X7" s="137">
        <f t="array" aca="1" ref="X7" ca="1">SUM(($D2:$D30&gt;=X6)*($D2:$D30&lt;X6+1)*1)</f>
        <v>1</v>
      </c>
      <c r="Y7" s="137">
        <f t="array" aca="1" ref="Y7" ca="1">SUM(($D2:$D30&gt;=Y6)*($D2:$D30&lt;Y6+1)*1)</f>
        <v>1</v>
      </c>
      <c r="Z7" s="137">
        <f t="array" aca="1" ref="Z7" ca="1">SUM(($D2:$D30&gt;=Z6)*($D2:$D30&lt;Z6+1)*1)</f>
        <v>0</v>
      </c>
      <c r="AA7" s="137">
        <f t="array" aca="1" ref="AA7" ca="1">SUM(($D2:$D30&gt;=AA6)*($D2:$D30&lt;AA6+1)*1)</f>
        <v>1</v>
      </c>
      <c r="AB7" s="138">
        <f t="array" aca="1" ref="AB7" ca="1">SUM(($D2:$D30&gt;=AB6)*($D2:$D30&lt;AB6+1)*1)</f>
        <v>0</v>
      </c>
    </row>
    <row r="8" spans="1:28" ht="16.05" customHeight="1" x14ac:dyDescent="0.35">
      <c r="A8" s="72">
        <v>6</v>
      </c>
      <c r="B8" s="146" t="s">
        <v>295</v>
      </c>
      <c r="C8" s="147">
        <f t="shared" ca="1" si="2"/>
        <v>14.5</v>
      </c>
      <c r="D8" s="148">
        <f t="shared" ca="1" si="0"/>
        <v>19.3</v>
      </c>
      <c r="E8" s="149">
        <f t="shared" ca="1" si="1"/>
        <v>1</v>
      </c>
    </row>
    <row r="9" spans="1:28" ht="16.05" customHeight="1" thickBot="1" x14ac:dyDescent="0.4">
      <c r="A9" s="55">
        <v>7</v>
      </c>
      <c r="B9" s="146" t="s">
        <v>296</v>
      </c>
      <c r="C9" s="147">
        <f t="shared" ca="1" si="2"/>
        <v>5</v>
      </c>
      <c r="D9" s="148">
        <f t="shared" ca="1" si="0"/>
        <v>6.6999999999999993</v>
      </c>
      <c r="E9" s="149">
        <f t="shared" ca="1" si="1"/>
        <v>14</v>
      </c>
    </row>
    <row r="10" spans="1:28" ht="16.05" customHeight="1" x14ac:dyDescent="0.35">
      <c r="A10" s="72">
        <v>8</v>
      </c>
      <c r="B10" s="146" t="s">
        <v>297</v>
      </c>
      <c r="C10" s="147">
        <f t="shared" ca="1" si="2"/>
        <v>13</v>
      </c>
      <c r="D10" s="148">
        <f t="shared" ca="1" si="0"/>
        <v>17.3</v>
      </c>
      <c r="E10" s="149">
        <f t="shared" ca="1" si="1"/>
        <v>2</v>
      </c>
    </row>
    <row r="11" spans="1:28" ht="16.05" customHeight="1" thickBot="1" x14ac:dyDescent="0.4">
      <c r="A11" s="55">
        <v>9</v>
      </c>
      <c r="B11" s="146" t="s">
        <v>298</v>
      </c>
      <c r="C11" s="147">
        <f t="shared" ca="1" si="2"/>
        <v>6</v>
      </c>
      <c r="D11" s="148">
        <f t="shared" ca="1" si="0"/>
        <v>8</v>
      </c>
      <c r="E11" s="149">
        <f t="shared" ca="1" si="1"/>
        <v>11</v>
      </c>
    </row>
    <row r="12" spans="1:28" ht="16.05" customHeight="1" x14ac:dyDescent="0.35">
      <c r="A12" s="72">
        <v>10</v>
      </c>
      <c r="B12" s="146" t="s">
        <v>299</v>
      </c>
      <c r="C12" s="147">
        <f t="shared" ca="1" si="2"/>
        <v>0.5</v>
      </c>
      <c r="D12" s="148">
        <f t="shared" ca="1" si="0"/>
        <v>0.7</v>
      </c>
      <c r="E12" s="149">
        <f t="shared" ca="1" si="1"/>
        <v>27</v>
      </c>
    </row>
    <row r="13" spans="1:28" ht="16.05" customHeight="1" thickBot="1" x14ac:dyDescent="0.4">
      <c r="A13" s="55">
        <v>11</v>
      </c>
      <c r="B13" s="146" t="s">
        <v>300</v>
      </c>
      <c r="C13" s="147">
        <f t="shared" ca="1" si="2"/>
        <v>2</v>
      </c>
      <c r="D13" s="148">
        <f t="shared" ca="1" si="0"/>
        <v>2.7</v>
      </c>
      <c r="E13" s="149">
        <f t="shared" ca="1" si="1"/>
        <v>22</v>
      </c>
    </row>
    <row r="14" spans="1:28" ht="16.05" customHeight="1" x14ac:dyDescent="0.35">
      <c r="A14" s="72">
        <v>12</v>
      </c>
      <c r="B14" s="146" t="s">
        <v>301</v>
      </c>
      <c r="C14" s="147">
        <f t="shared" ca="1" si="2"/>
        <v>1</v>
      </c>
      <c r="D14" s="148">
        <f t="shared" ca="1" si="0"/>
        <v>1.4000000000000001</v>
      </c>
      <c r="E14" s="149">
        <f t="shared" ca="1" si="1"/>
        <v>25</v>
      </c>
    </row>
    <row r="15" spans="1:28" ht="16.05" customHeight="1" thickBot="1" x14ac:dyDescent="0.4">
      <c r="A15" s="55">
        <v>13</v>
      </c>
      <c r="B15" s="146" t="s">
        <v>302</v>
      </c>
      <c r="C15" s="147" t="str">
        <f t="shared" ca="1" si="2"/>
        <v>ABS</v>
      </c>
      <c r="D15" s="148" t="str">
        <f t="shared" ca="1" si="0"/>
        <v>ABS</v>
      </c>
      <c r="E15" s="149" t="str">
        <f t="shared" ca="1" si="1"/>
        <v/>
      </c>
    </row>
    <row r="16" spans="1:28" ht="16.05" customHeight="1" x14ac:dyDescent="0.35">
      <c r="A16" s="72">
        <v>14</v>
      </c>
      <c r="B16" s="146" t="s">
        <v>303</v>
      </c>
      <c r="C16" s="147">
        <f t="shared" ca="1" si="2"/>
        <v>0.25</v>
      </c>
      <c r="D16" s="148">
        <f t="shared" ca="1" si="0"/>
        <v>0.4</v>
      </c>
      <c r="E16" s="149">
        <f t="shared" ca="1" si="1"/>
        <v>28</v>
      </c>
    </row>
    <row r="17" spans="1:19" ht="16.05" customHeight="1" thickBot="1" x14ac:dyDescent="0.4">
      <c r="A17" s="55">
        <v>15</v>
      </c>
      <c r="B17" s="146" t="s">
        <v>304</v>
      </c>
      <c r="C17" s="147">
        <f t="shared" ca="1" si="2"/>
        <v>8</v>
      </c>
      <c r="D17" s="148">
        <f t="shared" ca="1" si="0"/>
        <v>10.7</v>
      </c>
      <c r="E17" s="149">
        <f t="shared" ca="1" si="1"/>
        <v>9</v>
      </c>
    </row>
    <row r="18" spans="1:19" ht="16.05" customHeight="1" x14ac:dyDescent="0.35">
      <c r="A18" s="72">
        <v>16</v>
      </c>
      <c r="B18" s="146" t="s">
        <v>305</v>
      </c>
      <c r="C18" s="147">
        <f t="shared" ca="1" si="2"/>
        <v>4.5</v>
      </c>
      <c r="D18" s="148">
        <f t="shared" ca="1" si="0"/>
        <v>6</v>
      </c>
      <c r="E18" s="149">
        <f t="shared" ca="1" si="1"/>
        <v>17</v>
      </c>
    </row>
    <row r="19" spans="1:19" ht="16.05" customHeight="1" thickBot="1" x14ac:dyDescent="0.4">
      <c r="A19" s="55">
        <v>17</v>
      </c>
      <c r="B19" s="146" t="s">
        <v>306</v>
      </c>
      <c r="C19" s="147">
        <f t="shared" ca="1" si="2"/>
        <v>5</v>
      </c>
      <c r="D19" s="148">
        <f t="shared" ca="1" si="0"/>
        <v>6.6999999999999993</v>
      </c>
      <c r="E19" s="149">
        <f t="shared" ca="1" si="1"/>
        <v>14</v>
      </c>
    </row>
    <row r="20" spans="1:19" ht="16.05" customHeight="1" x14ac:dyDescent="0.35">
      <c r="A20" s="72">
        <v>18</v>
      </c>
      <c r="B20" s="146" t="s">
        <v>307</v>
      </c>
      <c r="C20" s="147">
        <f t="shared" ca="1" si="2"/>
        <v>9.5</v>
      </c>
      <c r="D20" s="148">
        <f t="shared" ca="1" si="0"/>
        <v>12.7</v>
      </c>
      <c r="E20" s="149">
        <f t="shared" ca="1" si="1"/>
        <v>7</v>
      </c>
    </row>
    <row r="21" spans="1:19" ht="16.05" customHeight="1" thickBot="1" x14ac:dyDescent="0.4">
      <c r="A21" s="55">
        <v>19</v>
      </c>
      <c r="B21" s="146" t="s">
        <v>308</v>
      </c>
      <c r="C21" s="147">
        <f t="shared" ca="1" si="2"/>
        <v>8.5</v>
      </c>
      <c r="D21" s="148">
        <f t="shared" ca="1" si="0"/>
        <v>11.4</v>
      </c>
      <c r="E21" s="149">
        <f t="shared" ca="1" si="1"/>
        <v>8</v>
      </c>
    </row>
    <row r="22" spans="1:19" ht="16.05" customHeight="1" x14ac:dyDescent="0.35">
      <c r="A22" s="72">
        <v>20</v>
      </c>
      <c r="B22" s="146" t="s">
        <v>309</v>
      </c>
      <c r="C22" s="147">
        <f t="shared" ca="1" si="2"/>
        <v>5</v>
      </c>
      <c r="D22" s="148">
        <f t="shared" ca="1" si="0"/>
        <v>6.6999999999999993</v>
      </c>
      <c r="E22" s="149">
        <f t="shared" ca="1" si="1"/>
        <v>14</v>
      </c>
    </row>
    <row r="23" spans="1:19" ht="16.05" customHeight="1" thickBot="1" x14ac:dyDescent="0.4">
      <c r="A23" s="55">
        <v>21</v>
      </c>
      <c r="B23" s="146" t="s">
        <v>310</v>
      </c>
      <c r="C23" s="147">
        <f t="shared" ca="1" si="2"/>
        <v>1.5</v>
      </c>
      <c r="D23" s="148">
        <f t="shared" ca="1" si="0"/>
        <v>2</v>
      </c>
      <c r="E23" s="149">
        <f t="shared" ca="1" si="1"/>
        <v>24</v>
      </c>
    </row>
    <row r="24" spans="1:19" ht="16.05" customHeight="1" x14ac:dyDescent="0.35">
      <c r="A24" s="72">
        <v>22</v>
      </c>
      <c r="B24" s="146" t="s">
        <v>311</v>
      </c>
      <c r="C24" s="147">
        <f t="shared" ca="1" si="2"/>
        <v>1</v>
      </c>
      <c r="D24" s="148">
        <f t="shared" ca="1" si="0"/>
        <v>1.4000000000000001</v>
      </c>
      <c r="E24" s="149">
        <f t="shared" ca="1" si="1"/>
        <v>25</v>
      </c>
    </row>
    <row r="25" spans="1:19" ht="16.05" customHeight="1" thickBot="1" x14ac:dyDescent="0.4">
      <c r="A25" s="55">
        <v>23</v>
      </c>
      <c r="B25" s="146" t="s">
        <v>312</v>
      </c>
      <c r="C25" s="147">
        <f t="shared" ca="1" si="2"/>
        <v>6</v>
      </c>
      <c r="D25" s="148">
        <f t="shared" ca="1" si="0"/>
        <v>8</v>
      </c>
      <c r="E25" s="149">
        <f t="shared" ca="1" si="1"/>
        <v>11</v>
      </c>
    </row>
    <row r="26" spans="1:19" ht="16.05" customHeight="1" x14ac:dyDescent="0.35">
      <c r="A26" s="72">
        <v>24</v>
      </c>
      <c r="B26" s="146" t="s">
        <v>313</v>
      </c>
      <c r="C26" s="147">
        <f t="shared" ca="1" si="2"/>
        <v>11</v>
      </c>
      <c r="D26" s="148">
        <f t="shared" ca="1" si="0"/>
        <v>14.7</v>
      </c>
      <c r="E26" s="149">
        <f t="shared" ca="1" si="1"/>
        <v>4</v>
      </c>
    </row>
    <row r="27" spans="1:19" ht="16.05" customHeight="1" thickBot="1" x14ac:dyDescent="0.4">
      <c r="A27" s="55">
        <v>25</v>
      </c>
      <c r="B27" s="146" t="s">
        <v>314</v>
      </c>
      <c r="C27" s="147">
        <f t="shared" ca="1" si="2"/>
        <v>4</v>
      </c>
      <c r="D27" s="148">
        <f t="shared" ca="1" si="0"/>
        <v>5.3999999999999995</v>
      </c>
      <c r="E27" s="149">
        <f t="shared" ca="1" si="1"/>
        <v>21</v>
      </c>
    </row>
    <row r="28" spans="1:19" ht="16.05" customHeight="1" thickBot="1" x14ac:dyDescent="0.4">
      <c r="A28" s="72">
        <v>26</v>
      </c>
      <c r="B28" s="146" t="s">
        <v>315</v>
      </c>
      <c r="C28" s="147">
        <f t="shared" ca="1" si="2"/>
        <v>4.5</v>
      </c>
      <c r="D28" s="148">
        <f t="shared" ca="1" si="0"/>
        <v>6</v>
      </c>
      <c r="E28" s="149">
        <f t="shared" ca="1" si="1"/>
        <v>17</v>
      </c>
    </row>
    <row r="29" spans="1:19" ht="16.05" customHeight="1" thickBot="1" x14ac:dyDescent="0.4">
      <c r="A29" s="55">
        <v>27</v>
      </c>
      <c r="B29" s="146" t="s">
        <v>316</v>
      </c>
      <c r="C29" s="147">
        <f t="shared" ca="1" si="2"/>
        <v>4.5</v>
      </c>
      <c r="D29" s="148">
        <f t="shared" ca="1" si="0"/>
        <v>6</v>
      </c>
      <c r="E29" s="149">
        <f t="shared" ca="1" si="1"/>
        <v>17</v>
      </c>
      <c r="N29" s="263" t="s">
        <v>4</v>
      </c>
      <c r="O29" s="264"/>
      <c r="P29" s="264"/>
      <c r="Q29" s="265"/>
      <c r="R29" s="269">
        <f ca="1">AVERAGE(D2:D30)</f>
        <v>8.0357142857142865</v>
      </c>
      <c r="S29" s="270"/>
    </row>
    <row r="30" spans="1:19" ht="16.05" customHeight="1" thickBot="1" x14ac:dyDescent="0.4">
      <c r="A30" s="72">
        <v>28</v>
      </c>
      <c r="B30" s="150" t="s">
        <v>317</v>
      </c>
      <c r="C30" s="151">
        <f t="shared" ca="1" si="2"/>
        <v>5.5</v>
      </c>
      <c r="D30" s="152">
        <f t="shared" ca="1" si="0"/>
        <v>7.3999999999999995</v>
      </c>
      <c r="E30" s="153">
        <f t="shared" ca="1" si="1"/>
        <v>13</v>
      </c>
      <c r="N30" s="266"/>
      <c r="O30" s="267"/>
      <c r="P30" s="267"/>
      <c r="Q30" s="268"/>
      <c r="R30" s="271"/>
      <c r="S30" s="272"/>
    </row>
    <row r="31" spans="1:19" ht="16.05" customHeight="1" thickBot="1" x14ac:dyDescent="0.4">
      <c r="A31" s="55">
        <v>29</v>
      </c>
    </row>
    <row r="32" spans="1:19" ht="13.5" thickBot="1" x14ac:dyDescent="0.45">
      <c r="A32" s="72">
        <v>30</v>
      </c>
      <c r="B32" s="2"/>
      <c r="C32" s="1" t="s">
        <v>1</v>
      </c>
      <c r="D32" s="7" t="s">
        <v>2</v>
      </c>
    </row>
    <row r="33" spans="1:4" ht="13.5" thickBot="1" x14ac:dyDescent="0.45">
      <c r="A33" s="55">
        <v>31</v>
      </c>
      <c r="B33" s="1" t="s">
        <v>3</v>
      </c>
      <c r="C33" s="5">
        <f ca="1">MAX(C2:C30)</f>
        <v>14.5</v>
      </c>
      <c r="D33" s="6">
        <f ca="1">MAX(D2:D30)</f>
        <v>19.3</v>
      </c>
    </row>
    <row r="34" spans="1:4" ht="13.5" thickBot="1" x14ac:dyDescent="0.45">
      <c r="A34" s="72">
        <v>32</v>
      </c>
      <c r="B34" s="1" t="s">
        <v>0</v>
      </c>
      <c r="C34" s="5">
        <f ca="1">MIN(C2:C30)</f>
        <v>0.25</v>
      </c>
      <c r="D34" s="6">
        <f ca="1">MIN(D2:D30)</f>
        <v>0.4</v>
      </c>
    </row>
    <row r="35" spans="1:4" ht="13.5" thickBot="1" x14ac:dyDescent="0.45">
      <c r="A35" s="55">
        <v>33</v>
      </c>
      <c r="B35" s="1" t="s">
        <v>4</v>
      </c>
      <c r="C35" s="5">
        <f ca="1">AVERAGE(C2:C30)</f>
        <v>6.0089285714285712</v>
      </c>
      <c r="D35" s="6">
        <f ca="1">AVERAGE(D2:D30)</f>
        <v>8.0357142857142865</v>
      </c>
    </row>
    <row r="36" spans="1:4" ht="13.15" thickBot="1" x14ac:dyDescent="0.4">
      <c r="A36" s="72">
        <v>34</v>
      </c>
    </row>
    <row r="37" spans="1:4" ht="13.15" thickBot="1" x14ac:dyDescent="0.4">
      <c r="A37" s="55">
        <v>35</v>
      </c>
      <c r="B37" s="3" t="s">
        <v>5</v>
      </c>
      <c r="C37" s="186">
        <v>1.33</v>
      </c>
    </row>
    <row r="38" spans="1:4" x14ac:dyDescent="0.35">
      <c r="A38" s="72">
        <v>36</v>
      </c>
    </row>
    <row r="39" spans="1:4" ht="13.15" thickBot="1" x14ac:dyDescent="0.4">
      <c r="A39" s="55">
        <v>37</v>
      </c>
    </row>
    <row r="40" spans="1:4" x14ac:dyDescent="0.35">
      <c r="A40" s="72">
        <v>38</v>
      </c>
    </row>
    <row r="41" spans="1:4" ht="13.15" thickBot="1" x14ac:dyDescent="0.4">
      <c r="A41" s="55">
        <v>39</v>
      </c>
    </row>
    <row r="42" spans="1:4" x14ac:dyDescent="0.35">
      <c r="A42" s="72">
        <v>40</v>
      </c>
    </row>
    <row r="43" spans="1:4" ht="13.15" thickBot="1" x14ac:dyDescent="0.4">
      <c r="A43" s="55">
        <v>41</v>
      </c>
    </row>
    <row r="44" spans="1:4" x14ac:dyDescent="0.35">
      <c r="A44" s="72">
        <v>42</v>
      </c>
    </row>
    <row r="45" spans="1:4" x14ac:dyDescent="0.35">
      <c r="A45" s="55"/>
    </row>
    <row r="46" spans="1:4" ht="13.15" thickBot="1" x14ac:dyDescent="0.4">
      <c r="A46" s="55">
        <v>43</v>
      </c>
    </row>
    <row r="47" spans="1:4" x14ac:dyDescent="0.35">
      <c r="A47" s="72">
        <v>44</v>
      </c>
    </row>
    <row r="48" spans="1:4" ht="15" customHeight="1" thickBot="1" x14ac:dyDescent="0.4">
      <c r="A48" s="55">
        <v>45</v>
      </c>
    </row>
    <row r="49" spans="1:8" ht="13.5" customHeight="1" x14ac:dyDescent="0.35">
      <c r="A49" s="72">
        <v>46</v>
      </c>
    </row>
    <row r="53" spans="1:8" x14ac:dyDescent="0.35">
      <c r="G53" s="56"/>
      <c r="H53" s="14"/>
    </row>
    <row r="56" spans="1:8" x14ac:dyDescent="0.35">
      <c r="G56" s="57"/>
    </row>
  </sheetData>
  <mergeCells count="3">
    <mergeCell ref="G1:AB4"/>
    <mergeCell ref="N29:Q30"/>
    <mergeCell ref="R29:S30"/>
  </mergeCells>
  <printOptions horizontalCentered="1" verticalCentered="1"/>
  <pageMargins left="0.39370078740157483" right="0.39370078740157483" top="0.19685039370078741" bottom="0.19685039370078741" header="0" footer="0"/>
  <pageSetup paperSize="9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4F386-61EB-4F5B-B3C2-B3E11AE3AE00}">
  <sheetPr>
    <pageSetUpPr fitToPage="1"/>
  </sheetPr>
  <dimension ref="A1:AI25"/>
  <sheetViews>
    <sheetView zoomScale="137" zoomScaleNormal="130" workbookViewId="0">
      <pane xSplit="4" ySplit="4" topLeftCell="S6" activePane="bottomRight" state="frozen"/>
      <selection activeCell="C38" sqref="C38"/>
      <selection pane="topRight" activeCell="C38" sqref="C38"/>
      <selection pane="bottomLeft" activeCell="C38" sqref="C38"/>
      <selection pane="bottomRight" activeCell="AG24" sqref="AG24"/>
    </sheetView>
  </sheetViews>
  <sheetFormatPr baseColWidth="10" defaultColWidth="5.53125" defaultRowHeight="13.15" x14ac:dyDescent="0.4"/>
  <cols>
    <col min="1" max="1" width="3.06640625" style="58" customWidth="1"/>
    <col min="2" max="2" width="3.9296875" customWidth="1"/>
    <col min="3" max="3" width="11.33203125" style="9" customWidth="1"/>
    <col min="4" max="4" width="5.73046875" style="9" customWidth="1"/>
    <col min="5" max="5" width="5.73046875" customWidth="1"/>
    <col min="6" max="6" width="5.796875" customWidth="1"/>
    <col min="7" max="33" width="6.19921875" customWidth="1"/>
    <col min="34" max="34" width="6.73046875" customWidth="1"/>
  </cols>
  <sheetData>
    <row r="1" spans="1:35" ht="13.5" thickBot="1" x14ac:dyDescent="0.45">
      <c r="C1" s="7" t="s">
        <v>12</v>
      </c>
      <c r="D1" s="7" t="s">
        <v>16</v>
      </c>
      <c r="E1" s="113" t="s">
        <v>289</v>
      </c>
      <c r="F1" s="113" t="s">
        <v>290</v>
      </c>
      <c r="G1" s="113" t="s">
        <v>291</v>
      </c>
      <c r="H1" s="113" t="s">
        <v>292</v>
      </c>
      <c r="I1" s="113" t="s">
        <v>293</v>
      </c>
      <c r="J1" s="113" t="s">
        <v>294</v>
      </c>
      <c r="K1" s="113" t="s">
        <v>295</v>
      </c>
      <c r="L1" s="113" t="s">
        <v>296</v>
      </c>
      <c r="M1" s="113" t="s">
        <v>297</v>
      </c>
      <c r="N1" s="113" t="s">
        <v>298</v>
      </c>
      <c r="O1" s="113" t="s">
        <v>299</v>
      </c>
      <c r="P1" s="113" t="s">
        <v>300</v>
      </c>
      <c r="Q1" s="113" t="s">
        <v>301</v>
      </c>
      <c r="R1" s="113" t="s">
        <v>302</v>
      </c>
      <c r="S1" s="113" t="s">
        <v>303</v>
      </c>
      <c r="T1" s="113" t="s">
        <v>304</v>
      </c>
      <c r="U1" s="113" t="s">
        <v>305</v>
      </c>
      <c r="V1" s="113" t="s">
        <v>306</v>
      </c>
      <c r="W1" s="113" t="s">
        <v>307</v>
      </c>
      <c r="X1" s="113" t="s">
        <v>308</v>
      </c>
      <c r="Y1" s="113" t="s">
        <v>309</v>
      </c>
      <c r="Z1" s="113" t="s">
        <v>310</v>
      </c>
      <c r="AA1" s="113" t="s">
        <v>311</v>
      </c>
      <c r="AB1" s="113" t="s">
        <v>312</v>
      </c>
      <c r="AC1" s="113" t="s">
        <v>313</v>
      </c>
      <c r="AD1" s="113" t="s">
        <v>314</v>
      </c>
      <c r="AE1" s="113" t="s">
        <v>315</v>
      </c>
      <c r="AF1" s="113" t="s">
        <v>316</v>
      </c>
      <c r="AG1" s="113" t="s">
        <v>317</v>
      </c>
      <c r="AH1" s="55" t="s">
        <v>25</v>
      </c>
      <c r="AI1">
        <f>MAX(E5:AG23)</f>
        <v>1</v>
      </c>
    </row>
    <row r="2" spans="1:35" s="8" customFormat="1" ht="14" customHeight="1" thickBot="1" x14ac:dyDescent="0.45">
      <c r="A2" s="160"/>
      <c r="B2" s="155" t="s">
        <v>335</v>
      </c>
      <c r="C2" s="40" t="s">
        <v>13</v>
      </c>
      <c r="D2" s="40">
        <f t="shared" ref="D2:Q2" si="0">SUM(D3:D3)</f>
        <v>20</v>
      </c>
      <c r="E2" s="40">
        <f t="shared" si="0"/>
        <v>12.5</v>
      </c>
      <c r="F2" s="40">
        <f t="shared" si="0"/>
        <v>2</v>
      </c>
      <c r="G2" s="40">
        <f t="shared" si="0"/>
        <v>8</v>
      </c>
      <c r="H2" s="40">
        <f t="shared" si="0"/>
        <v>4.5</v>
      </c>
      <c r="I2" s="40">
        <f t="shared" si="0"/>
        <v>10.5</v>
      </c>
      <c r="J2" s="40">
        <f t="shared" si="0"/>
        <v>10</v>
      </c>
      <c r="K2" s="40">
        <f t="shared" si="0"/>
        <v>14.5</v>
      </c>
      <c r="L2" s="40">
        <f t="shared" si="0"/>
        <v>5</v>
      </c>
      <c r="M2" s="40">
        <f t="shared" si="0"/>
        <v>13</v>
      </c>
      <c r="N2" s="40">
        <f t="shared" si="0"/>
        <v>6</v>
      </c>
      <c r="O2" s="40">
        <f t="shared" si="0"/>
        <v>0.5</v>
      </c>
      <c r="P2" s="40">
        <f t="shared" si="0"/>
        <v>2</v>
      </c>
      <c r="Q2" s="40">
        <f t="shared" si="0"/>
        <v>1</v>
      </c>
      <c r="R2" s="40" t="s">
        <v>373</v>
      </c>
      <c r="S2" s="40">
        <f t="shared" ref="S2:AG2" si="1">SUM(S3:S3)</f>
        <v>0.25</v>
      </c>
      <c r="T2" s="40">
        <f t="shared" si="1"/>
        <v>8</v>
      </c>
      <c r="U2" s="40">
        <f t="shared" si="1"/>
        <v>4.5</v>
      </c>
      <c r="V2" s="40">
        <f t="shared" si="1"/>
        <v>5</v>
      </c>
      <c r="W2" s="40">
        <f t="shared" si="1"/>
        <v>9.5</v>
      </c>
      <c r="X2" s="40">
        <f t="shared" si="1"/>
        <v>8.5</v>
      </c>
      <c r="Y2" s="40">
        <f t="shared" si="1"/>
        <v>5</v>
      </c>
      <c r="Z2" s="40">
        <f t="shared" si="1"/>
        <v>1.5</v>
      </c>
      <c r="AA2" s="40">
        <f t="shared" si="1"/>
        <v>1</v>
      </c>
      <c r="AB2" s="40">
        <f t="shared" si="1"/>
        <v>6</v>
      </c>
      <c r="AC2" s="40">
        <f t="shared" si="1"/>
        <v>11</v>
      </c>
      <c r="AD2" s="40">
        <f t="shared" si="1"/>
        <v>4</v>
      </c>
      <c r="AE2" s="40">
        <f t="shared" si="1"/>
        <v>4.5</v>
      </c>
      <c r="AF2" s="40">
        <f t="shared" si="1"/>
        <v>4.5</v>
      </c>
      <c r="AG2" s="40">
        <f t="shared" si="1"/>
        <v>5.5</v>
      </c>
      <c r="AH2" s="11">
        <f t="shared" ref="AH2:AH3" si="2">AVERAGE(E2:AG2)</f>
        <v>6.0089285714285712</v>
      </c>
    </row>
    <row r="3" spans="1:35" ht="14.25" thickBot="1" x14ac:dyDescent="0.45">
      <c r="B3" s="156"/>
      <c r="C3" s="41" t="s">
        <v>374</v>
      </c>
      <c r="D3" s="41">
        <f t="shared" ref="D3:AG3" si="3">SUM(D5:D23)</f>
        <v>20</v>
      </c>
      <c r="E3" s="41">
        <f t="shared" si="3"/>
        <v>12.5</v>
      </c>
      <c r="F3" s="41">
        <f t="shared" si="3"/>
        <v>2</v>
      </c>
      <c r="G3" s="41">
        <f t="shared" si="3"/>
        <v>8</v>
      </c>
      <c r="H3" s="41">
        <f t="shared" si="3"/>
        <v>4.5</v>
      </c>
      <c r="I3" s="41">
        <f t="shared" si="3"/>
        <v>10.5</v>
      </c>
      <c r="J3" s="41">
        <f t="shared" si="3"/>
        <v>10</v>
      </c>
      <c r="K3" s="41">
        <f t="shared" si="3"/>
        <v>14.5</v>
      </c>
      <c r="L3" s="41">
        <f t="shared" si="3"/>
        <v>5</v>
      </c>
      <c r="M3" s="41">
        <f t="shared" si="3"/>
        <v>13</v>
      </c>
      <c r="N3" s="41">
        <f t="shared" si="3"/>
        <v>6</v>
      </c>
      <c r="O3" s="41">
        <f t="shared" si="3"/>
        <v>0.5</v>
      </c>
      <c r="P3" s="41">
        <f t="shared" si="3"/>
        <v>2</v>
      </c>
      <c r="Q3" s="41">
        <f t="shared" si="3"/>
        <v>1</v>
      </c>
      <c r="R3" s="41">
        <f t="shared" si="3"/>
        <v>0</v>
      </c>
      <c r="S3" s="41">
        <f t="shared" si="3"/>
        <v>0.25</v>
      </c>
      <c r="T3" s="41">
        <f t="shared" si="3"/>
        <v>8</v>
      </c>
      <c r="U3" s="41">
        <f t="shared" si="3"/>
        <v>4.5</v>
      </c>
      <c r="V3" s="41">
        <f t="shared" si="3"/>
        <v>5</v>
      </c>
      <c r="W3" s="41">
        <f t="shared" si="3"/>
        <v>9.5</v>
      </c>
      <c r="X3" s="41">
        <f t="shared" si="3"/>
        <v>8.5</v>
      </c>
      <c r="Y3" s="41">
        <f t="shared" si="3"/>
        <v>5</v>
      </c>
      <c r="Z3" s="41">
        <f t="shared" si="3"/>
        <v>1.5</v>
      </c>
      <c r="AA3" s="41">
        <f t="shared" si="3"/>
        <v>1</v>
      </c>
      <c r="AB3" s="41">
        <f t="shared" si="3"/>
        <v>6</v>
      </c>
      <c r="AC3" s="41">
        <f t="shared" si="3"/>
        <v>11</v>
      </c>
      <c r="AD3" s="41">
        <f t="shared" si="3"/>
        <v>4</v>
      </c>
      <c r="AE3" s="41">
        <f t="shared" si="3"/>
        <v>4.5</v>
      </c>
      <c r="AF3" s="41">
        <f t="shared" si="3"/>
        <v>4.5</v>
      </c>
      <c r="AG3" s="41">
        <f t="shared" si="3"/>
        <v>5.5</v>
      </c>
      <c r="AH3" s="11">
        <f t="shared" si="2"/>
        <v>5.8017241379310347</v>
      </c>
    </row>
    <row r="4" spans="1:35" s="13" customFormat="1" ht="13.9" thickBot="1" x14ac:dyDescent="0.4">
      <c r="A4" s="165"/>
      <c r="C4" s="114">
        <f>MAX(E4:AG4)</f>
        <v>28</v>
      </c>
      <c r="D4" s="44"/>
      <c r="E4" s="44">
        <f>IF(E2="ABS","",1+MAX(F4:$AH4))</f>
        <v>28</v>
      </c>
      <c r="F4" s="44">
        <f>IF(F2="ABS","",1+MAX(G4:$AH4))</f>
        <v>27</v>
      </c>
      <c r="G4" s="44">
        <f>IF(G2="ABS","",1+MAX(H4:$AH4))</f>
        <v>26</v>
      </c>
      <c r="H4" s="44">
        <f>IF(H2="ABS","",1+MAX(I4:$AH4))</f>
        <v>25</v>
      </c>
      <c r="I4" s="44">
        <f>IF(I2="ABS","",1+MAX(J4:$AH4))</f>
        <v>24</v>
      </c>
      <c r="J4" s="44">
        <f>IF(J2="ABS","",1+MAX(K4:$AH4))</f>
        <v>23</v>
      </c>
      <c r="K4" s="44">
        <f>IF(K2="ABS","",1+MAX(L4:$AH4))</f>
        <v>22</v>
      </c>
      <c r="L4" s="44">
        <f>IF(L2="ABS","",1+MAX(M4:$AH4))</f>
        <v>21</v>
      </c>
      <c r="M4" s="44">
        <f>IF(M2="ABS","",1+MAX(N4:$AH4))</f>
        <v>20</v>
      </c>
      <c r="N4" s="44">
        <f>IF(N2="ABS","",1+MAX(O4:$AH4))</f>
        <v>19</v>
      </c>
      <c r="O4" s="44">
        <f>IF(O2="ABS","",1+MAX(P4:$AH4))</f>
        <v>18</v>
      </c>
      <c r="P4" s="44">
        <f>IF(P2="ABS","",1+MAX(Q4:$AH4))</f>
        <v>17</v>
      </c>
      <c r="Q4" s="44">
        <f>IF(Q2="ABS","",1+MAX(R4:$AH4))</f>
        <v>16</v>
      </c>
      <c r="R4" s="44" t="str">
        <f>IF(R2="ABS","",1+MAX(S4:$AH4))</f>
        <v/>
      </c>
      <c r="S4" s="44">
        <f>IF(S2="ABS","",1+MAX(T4:$AH4))</f>
        <v>15</v>
      </c>
      <c r="T4" s="44">
        <f>IF(T2="ABS","",1+MAX(U4:$AH4))</f>
        <v>14</v>
      </c>
      <c r="U4" s="44">
        <f>IF(U2="ABS","",1+MAX(V4:$AH4))</f>
        <v>13</v>
      </c>
      <c r="V4" s="44">
        <f>IF(V2="ABS","",1+MAX(W4:$AH4))</f>
        <v>12</v>
      </c>
      <c r="W4" s="44">
        <f>IF(W2="ABS","",1+MAX(X4:$AH4))</f>
        <v>11</v>
      </c>
      <c r="X4" s="44">
        <f>IF(X2="ABS","",1+MAX(Y4:$AH4))</f>
        <v>10</v>
      </c>
      <c r="Y4" s="44">
        <f>IF(Y2="ABS","",1+MAX(Z4:$AH4))</f>
        <v>9</v>
      </c>
      <c r="Z4" s="44">
        <f>IF(Z2="ABS","",1+MAX(AA4:$AH4))</f>
        <v>8</v>
      </c>
      <c r="AA4" s="44">
        <f>IF(AA2="ABS","",1+MAX(AB4:$AH4))</f>
        <v>7</v>
      </c>
      <c r="AB4" s="44">
        <f>IF(AB2="ABS","",1+MAX(AC4:$AH4))</f>
        <v>6</v>
      </c>
      <c r="AC4" s="44">
        <f>IF(AC2="ABS","",1+MAX(AD4:$AH4))</f>
        <v>5</v>
      </c>
      <c r="AD4" s="44">
        <f>IF(AD2="ABS","",1+MAX(AE4:$AH4))</f>
        <v>4</v>
      </c>
      <c r="AE4" s="44">
        <f>IF(AE2="ABS","",1+MAX(AF4:$AH4))</f>
        <v>3</v>
      </c>
      <c r="AF4" s="44">
        <f>IF(AF2="ABS","",1+MAX(AG4:$AH4))</f>
        <v>2</v>
      </c>
      <c r="AG4" s="44">
        <f>IF(AG2="ABS","",1+MAX(AH4:$AH4))</f>
        <v>1</v>
      </c>
      <c r="AH4" s="12" t="s">
        <v>233</v>
      </c>
    </row>
    <row r="5" spans="1:35" ht="14.25" thickBot="1" x14ac:dyDescent="0.45">
      <c r="A5" s="58">
        <v>2</v>
      </c>
      <c r="B5" s="22" t="s">
        <v>17</v>
      </c>
      <c r="C5" s="31"/>
      <c r="D5" s="22">
        <v>1</v>
      </c>
      <c r="E5" s="23">
        <v>1</v>
      </c>
      <c r="F5" s="23">
        <v>0.5</v>
      </c>
      <c r="G5" s="23">
        <v>0.5</v>
      </c>
      <c r="H5" s="23">
        <v>0.5</v>
      </c>
      <c r="I5" s="23">
        <v>1</v>
      </c>
      <c r="J5" s="23">
        <v>1</v>
      </c>
      <c r="K5" s="23">
        <v>1</v>
      </c>
      <c r="L5" s="23">
        <v>0</v>
      </c>
      <c r="M5" s="23">
        <v>1</v>
      </c>
      <c r="N5" s="23">
        <v>0.5</v>
      </c>
      <c r="O5" s="23">
        <v>0.5</v>
      </c>
      <c r="P5" s="23">
        <v>0</v>
      </c>
      <c r="Q5" s="23">
        <v>0</v>
      </c>
      <c r="R5" s="23"/>
      <c r="S5" s="31">
        <v>0</v>
      </c>
      <c r="T5" s="23">
        <v>1</v>
      </c>
      <c r="U5" s="23">
        <v>0.5</v>
      </c>
      <c r="V5" s="23">
        <v>1</v>
      </c>
      <c r="W5" s="23">
        <v>1</v>
      </c>
      <c r="X5" s="23">
        <v>1</v>
      </c>
      <c r="Y5" s="23">
        <v>1</v>
      </c>
      <c r="Z5" s="23">
        <v>0</v>
      </c>
      <c r="AA5" s="23">
        <v>0</v>
      </c>
      <c r="AB5" s="23">
        <v>1</v>
      </c>
      <c r="AC5" s="23">
        <v>1</v>
      </c>
      <c r="AD5" s="23">
        <v>1</v>
      </c>
      <c r="AE5" s="23">
        <v>0.5</v>
      </c>
      <c r="AF5" s="23">
        <v>1</v>
      </c>
      <c r="AG5" s="23">
        <v>1</v>
      </c>
      <c r="AH5" s="11">
        <f t="shared" ref="AH5:AH23" si="4">AVERAGE(E5:AG5)</f>
        <v>0.6607142857142857</v>
      </c>
    </row>
    <row r="6" spans="1:35" ht="14.25" thickBot="1" x14ac:dyDescent="0.45">
      <c r="B6" s="22" t="s">
        <v>18</v>
      </c>
      <c r="C6" s="31"/>
      <c r="D6" s="22">
        <v>1</v>
      </c>
      <c r="E6" s="23">
        <v>1</v>
      </c>
      <c r="F6" s="23">
        <v>1</v>
      </c>
      <c r="G6" s="23">
        <v>1</v>
      </c>
      <c r="H6" s="23">
        <v>1</v>
      </c>
      <c r="I6" s="23">
        <v>1</v>
      </c>
      <c r="J6" s="23">
        <v>1</v>
      </c>
      <c r="K6" s="23">
        <v>1</v>
      </c>
      <c r="L6" s="23">
        <v>0</v>
      </c>
      <c r="M6" s="23">
        <v>1</v>
      </c>
      <c r="N6" s="23">
        <v>1</v>
      </c>
      <c r="O6" s="23">
        <v>0</v>
      </c>
      <c r="P6" s="23">
        <v>1</v>
      </c>
      <c r="Q6" s="23">
        <v>0.5</v>
      </c>
      <c r="R6" s="23"/>
      <c r="S6" s="31">
        <v>0</v>
      </c>
      <c r="T6" s="23">
        <v>0</v>
      </c>
      <c r="U6" s="23">
        <v>1</v>
      </c>
      <c r="V6" s="23">
        <v>1</v>
      </c>
      <c r="W6" s="23">
        <v>0</v>
      </c>
      <c r="X6" s="23">
        <v>1</v>
      </c>
      <c r="Y6" s="23">
        <v>0</v>
      </c>
      <c r="Z6" s="23">
        <v>0.5</v>
      </c>
      <c r="AA6" s="23">
        <v>0</v>
      </c>
      <c r="AB6" s="23">
        <v>0.5</v>
      </c>
      <c r="AC6" s="23">
        <v>1</v>
      </c>
      <c r="AD6" s="23">
        <v>1</v>
      </c>
      <c r="AE6" s="23">
        <v>1</v>
      </c>
      <c r="AF6" s="23">
        <v>0</v>
      </c>
      <c r="AG6" s="23">
        <v>1</v>
      </c>
      <c r="AH6" s="11" t="e">
        <v>#DIV/0!</v>
      </c>
    </row>
    <row r="7" spans="1:35" ht="14.25" thickBot="1" x14ac:dyDescent="0.45">
      <c r="B7" s="22" t="s">
        <v>19</v>
      </c>
      <c r="C7" s="31"/>
      <c r="D7" s="22">
        <v>1</v>
      </c>
      <c r="E7" s="23">
        <v>1</v>
      </c>
      <c r="F7" s="23">
        <v>0</v>
      </c>
      <c r="G7" s="23">
        <v>1</v>
      </c>
      <c r="H7" s="23">
        <v>1</v>
      </c>
      <c r="I7" s="23">
        <v>1</v>
      </c>
      <c r="J7" s="23">
        <v>1</v>
      </c>
      <c r="K7" s="23">
        <v>1</v>
      </c>
      <c r="L7" s="23">
        <v>0.5</v>
      </c>
      <c r="M7" s="23">
        <v>1</v>
      </c>
      <c r="N7" s="23">
        <v>1</v>
      </c>
      <c r="O7" s="23">
        <v>0</v>
      </c>
      <c r="P7" s="31">
        <v>0</v>
      </c>
      <c r="Q7" s="23">
        <v>0.5</v>
      </c>
      <c r="R7" s="23"/>
      <c r="S7" s="31">
        <v>0</v>
      </c>
      <c r="T7" s="23">
        <v>1</v>
      </c>
      <c r="U7" s="23">
        <v>1</v>
      </c>
      <c r="V7" s="23">
        <v>1</v>
      </c>
      <c r="W7" s="23">
        <v>1</v>
      </c>
      <c r="X7" s="23">
        <v>1</v>
      </c>
      <c r="Y7" s="23">
        <v>1</v>
      </c>
      <c r="Z7" s="23">
        <v>1</v>
      </c>
      <c r="AA7" s="23">
        <v>0.5</v>
      </c>
      <c r="AB7" s="23">
        <v>0.5</v>
      </c>
      <c r="AC7" s="23">
        <v>1</v>
      </c>
      <c r="AD7" s="23">
        <v>0</v>
      </c>
      <c r="AE7" s="23">
        <v>1</v>
      </c>
      <c r="AF7" s="23">
        <v>0</v>
      </c>
      <c r="AG7" s="23">
        <v>1</v>
      </c>
      <c r="AH7" s="11" t="e">
        <v>#DIV/0!</v>
      </c>
    </row>
    <row r="8" spans="1:35" ht="14.25" thickBot="1" x14ac:dyDescent="0.45">
      <c r="B8" s="22" t="s">
        <v>20</v>
      </c>
      <c r="C8" s="31"/>
      <c r="D8" s="22">
        <v>1</v>
      </c>
      <c r="E8" s="23">
        <v>1</v>
      </c>
      <c r="F8" s="23"/>
      <c r="G8" s="23">
        <v>0.5</v>
      </c>
      <c r="H8" s="23">
        <v>1</v>
      </c>
      <c r="I8" s="23">
        <v>1</v>
      </c>
      <c r="J8" s="23">
        <v>1</v>
      </c>
      <c r="K8" s="23">
        <v>1</v>
      </c>
      <c r="L8" s="23">
        <v>1</v>
      </c>
      <c r="M8" s="23">
        <v>1</v>
      </c>
      <c r="N8" s="23">
        <v>1</v>
      </c>
      <c r="O8" s="23"/>
      <c r="P8" s="31">
        <v>0</v>
      </c>
      <c r="Q8" s="23">
        <v>0</v>
      </c>
      <c r="R8" s="23"/>
      <c r="S8" s="31">
        <v>0</v>
      </c>
      <c r="T8" s="23">
        <v>1</v>
      </c>
      <c r="U8" s="23">
        <v>1</v>
      </c>
      <c r="V8" s="23">
        <v>0</v>
      </c>
      <c r="W8" s="23">
        <v>1</v>
      </c>
      <c r="X8" s="23">
        <v>0.5</v>
      </c>
      <c r="Y8" s="23">
        <v>1</v>
      </c>
      <c r="Z8" s="23"/>
      <c r="AA8" s="23">
        <v>0</v>
      </c>
      <c r="AB8" s="23">
        <v>0.5</v>
      </c>
      <c r="AC8" s="23">
        <v>1</v>
      </c>
      <c r="AD8" s="23">
        <v>0</v>
      </c>
      <c r="AE8" s="23">
        <v>1</v>
      </c>
      <c r="AF8" s="23">
        <v>0</v>
      </c>
      <c r="AG8" s="23">
        <v>0.5</v>
      </c>
      <c r="AH8" s="11" t="e">
        <v>#DIV/0!</v>
      </c>
    </row>
    <row r="9" spans="1:35" ht="14.25" thickBot="1" x14ac:dyDescent="0.45">
      <c r="B9" s="22" t="s">
        <v>21</v>
      </c>
      <c r="C9" s="31"/>
      <c r="D9" s="22">
        <v>1</v>
      </c>
      <c r="E9" s="23">
        <v>1</v>
      </c>
      <c r="F9" s="23">
        <v>0.5</v>
      </c>
      <c r="G9" s="23">
        <v>1</v>
      </c>
      <c r="H9" s="23">
        <v>0.5</v>
      </c>
      <c r="I9" s="23">
        <v>1</v>
      </c>
      <c r="J9" s="23">
        <v>0.5</v>
      </c>
      <c r="K9" s="23">
        <v>1</v>
      </c>
      <c r="L9" s="23">
        <v>0.5</v>
      </c>
      <c r="M9" s="23">
        <v>1</v>
      </c>
      <c r="N9" s="23">
        <v>1</v>
      </c>
      <c r="O9" s="23">
        <v>0</v>
      </c>
      <c r="P9" s="31">
        <v>0.5</v>
      </c>
      <c r="Q9" s="23">
        <v>0</v>
      </c>
      <c r="R9" s="23"/>
      <c r="S9" s="31">
        <v>0</v>
      </c>
      <c r="T9" s="23">
        <v>1</v>
      </c>
      <c r="U9" s="23">
        <v>0.5</v>
      </c>
      <c r="V9" s="23">
        <v>0.5</v>
      </c>
      <c r="W9" s="23">
        <v>1</v>
      </c>
      <c r="X9" s="23">
        <v>1</v>
      </c>
      <c r="Y9" s="23">
        <v>1</v>
      </c>
      <c r="Z9" s="23">
        <v>0</v>
      </c>
      <c r="AA9" s="23">
        <v>0.5</v>
      </c>
      <c r="AB9" s="23">
        <v>1</v>
      </c>
      <c r="AC9" s="23">
        <v>1</v>
      </c>
      <c r="AD9" s="23">
        <v>0.5</v>
      </c>
      <c r="AE9" s="23">
        <v>0.5</v>
      </c>
      <c r="AF9" s="23">
        <v>0.5</v>
      </c>
      <c r="AG9" s="23">
        <v>1</v>
      </c>
      <c r="AH9" s="11" t="e">
        <v>#DIV/0!</v>
      </c>
    </row>
    <row r="10" spans="1:35" ht="14.25" thickBot="1" x14ac:dyDescent="0.45">
      <c r="B10" s="22" t="s">
        <v>24</v>
      </c>
      <c r="C10" s="31"/>
      <c r="D10" s="22">
        <v>1</v>
      </c>
      <c r="E10" s="23">
        <v>0</v>
      </c>
      <c r="F10" s="23">
        <v>0</v>
      </c>
      <c r="G10" s="23">
        <v>0.5</v>
      </c>
      <c r="H10" s="23">
        <v>0</v>
      </c>
      <c r="I10" s="23">
        <v>1</v>
      </c>
      <c r="J10" s="23">
        <v>0.5</v>
      </c>
      <c r="K10" s="23">
        <v>0.5</v>
      </c>
      <c r="L10" s="23"/>
      <c r="M10" s="23">
        <v>0.5</v>
      </c>
      <c r="N10" s="23">
        <v>0.5</v>
      </c>
      <c r="O10" s="23"/>
      <c r="P10" s="31">
        <v>0</v>
      </c>
      <c r="Q10" s="23"/>
      <c r="R10" s="23"/>
      <c r="S10" s="31">
        <v>0.25</v>
      </c>
      <c r="T10" s="23">
        <v>0.5</v>
      </c>
      <c r="U10" s="23"/>
      <c r="V10" s="23">
        <v>0.5</v>
      </c>
      <c r="W10" s="23">
        <v>0.5</v>
      </c>
      <c r="X10" s="23">
        <v>0.5</v>
      </c>
      <c r="Y10" s="23"/>
      <c r="Z10" s="23">
        <v>0</v>
      </c>
      <c r="AA10" s="23">
        <v>0</v>
      </c>
      <c r="AB10" s="23">
        <v>0</v>
      </c>
      <c r="AC10" s="23">
        <v>0.5</v>
      </c>
      <c r="AD10" s="23">
        <v>0</v>
      </c>
      <c r="AE10" s="23"/>
      <c r="AF10" s="23">
        <v>0</v>
      </c>
      <c r="AG10" s="23">
        <v>0</v>
      </c>
      <c r="AH10" s="11" t="e">
        <v>#DIV/0!</v>
      </c>
    </row>
    <row r="11" spans="1:35" ht="13.9" x14ac:dyDescent="0.4">
      <c r="B11" s="22" t="s">
        <v>318</v>
      </c>
      <c r="C11" s="31"/>
      <c r="D11" s="22">
        <v>1</v>
      </c>
      <c r="E11" s="23">
        <v>1</v>
      </c>
      <c r="F11" s="23"/>
      <c r="G11" s="23">
        <v>0</v>
      </c>
      <c r="H11" s="23">
        <v>0.5</v>
      </c>
      <c r="I11" s="23">
        <v>0.5</v>
      </c>
      <c r="J11" s="23">
        <v>1</v>
      </c>
      <c r="K11" s="23">
        <v>1</v>
      </c>
      <c r="L11" s="23">
        <v>0.5</v>
      </c>
      <c r="M11" s="23">
        <v>1</v>
      </c>
      <c r="N11" s="23">
        <v>1</v>
      </c>
      <c r="O11" s="23"/>
      <c r="P11" s="23">
        <v>0.5</v>
      </c>
      <c r="Q11" s="23"/>
      <c r="R11" s="23"/>
      <c r="S11" s="31">
        <v>0</v>
      </c>
      <c r="T11" s="23">
        <v>0.5</v>
      </c>
      <c r="U11" s="23">
        <v>0.5</v>
      </c>
      <c r="V11" s="23">
        <v>1</v>
      </c>
      <c r="W11" s="23">
        <v>0.5</v>
      </c>
      <c r="X11" s="23">
        <v>1</v>
      </c>
      <c r="Y11" s="23">
        <v>1</v>
      </c>
      <c r="Z11" s="23">
        <v>0</v>
      </c>
      <c r="AA11" s="23">
        <v>0</v>
      </c>
      <c r="AB11" s="23">
        <v>0.5</v>
      </c>
      <c r="AC11" s="23">
        <v>1</v>
      </c>
      <c r="AD11" s="23">
        <v>0.5</v>
      </c>
      <c r="AE11" s="23">
        <v>0.5</v>
      </c>
      <c r="AF11" s="23">
        <v>0.5</v>
      </c>
      <c r="AG11" s="23">
        <v>0.5</v>
      </c>
      <c r="AH11" s="103" t="e">
        <v>#DIV/0!</v>
      </c>
    </row>
    <row r="12" spans="1:35" s="179" customFormat="1" ht="14.25" thickBot="1" x14ac:dyDescent="0.45">
      <c r="A12" s="174"/>
      <c r="B12" s="175" t="s">
        <v>319</v>
      </c>
      <c r="C12" s="176" t="s">
        <v>375</v>
      </c>
      <c r="D12" s="175">
        <v>1</v>
      </c>
      <c r="E12" s="177">
        <v>1</v>
      </c>
      <c r="F12" s="177"/>
      <c r="G12" s="177">
        <v>0</v>
      </c>
      <c r="H12" s="177">
        <v>0</v>
      </c>
      <c r="I12" s="177">
        <v>0</v>
      </c>
      <c r="J12" s="177">
        <v>0.5</v>
      </c>
      <c r="K12" s="177">
        <v>1</v>
      </c>
      <c r="L12" s="177">
        <v>0</v>
      </c>
      <c r="M12" s="177">
        <v>0</v>
      </c>
      <c r="N12" s="177">
        <v>0</v>
      </c>
      <c r="O12" s="177"/>
      <c r="P12" s="176"/>
      <c r="Q12" s="177">
        <v>0</v>
      </c>
      <c r="R12" s="177"/>
      <c r="S12" s="176">
        <v>0</v>
      </c>
      <c r="T12" s="177"/>
      <c r="U12" s="177">
        <v>0</v>
      </c>
      <c r="V12" s="177">
        <v>0</v>
      </c>
      <c r="W12" s="177">
        <v>1</v>
      </c>
      <c r="X12" s="177">
        <v>0</v>
      </c>
      <c r="Y12" s="177">
        <v>0</v>
      </c>
      <c r="Z12" s="177">
        <v>0</v>
      </c>
      <c r="AA12" s="177">
        <v>0</v>
      </c>
      <c r="AB12" s="177">
        <v>0</v>
      </c>
      <c r="AC12" s="177">
        <v>1</v>
      </c>
      <c r="AD12" s="177">
        <v>0</v>
      </c>
      <c r="AE12" s="177">
        <v>0</v>
      </c>
      <c r="AF12" s="177"/>
      <c r="AG12" s="177"/>
      <c r="AH12" s="178" t="e">
        <v>#DIV/0!</v>
      </c>
    </row>
    <row r="13" spans="1:35" s="104" customFormat="1" ht="14.25" thickBot="1" x14ac:dyDescent="0.45">
      <c r="A13" s="168"/>
      <c r="B13" s="22"/>
      <c r="C13" s="31" t="s">
        <v>376</v>
      </c>
      <c r="D13" s="22">
        <v>1</v>
      </c>
      <c r="E13" s="23">
        <v>0</v>
      </c>
      <c r="F13" s="23"/>
      <c r="G13" s="23"/>
      <c r="H13" s="23"/>
      <c r="I13" s="23"/>
      <c r="J13" s="23"/>
      <c r="K13" s="23">
        <v>1</v>
      </c>
      <c r="L13" s="23">
        <v>0</v>
      </c>
      <c r="M13" s="23">
        <v>0</v>
      </c>
      <c r="N13" s="23"/>
      <c r="O13" s="23"/>
      <c r="P13" s="31"/>
      <c r="Q13" s="23"/>
      <c r="R13" s="23"/>
      <c r="S13" s="31"/>
      <c r="T13" s="23"/>
      <c r="U13" s="23"/>
      <c r="V13" s="23"/>
      <c r="W13" s="23">
        <v>0</v>
      </c>
      <c r="X13" s="23">
        <v>0</v>
      </c>
      <c r="Y13" s="23"/>
      <c r="Z13" s="23"/>
      <c r="AA13" s="23"/>
      <c r="AB13" s="23"/>
      <c r="AC13" s="23">
        <v>0</v>
      </c>
      <c r="AD13" s="23"/>
      <c r="AE13" s="23"/>
      <c r="AF13" s="23"/>
      <c r="AG13" s="23"/>
      <c r="AH13" s="11" t="e">
        <v>#DIV/0!</v>
      </c>
    </row>
    <row r="14" spans="1:35" s="185" customFormat="1" ht="13.9" x14ac:dyDescent="0.4">
      <c r="A14" s="180"/>
      <c r="B14" s="181"/>
      <c r="C14" s="182" t="s">
        <v>377</v>
      </c>
      <c r="D14" s="181">
        <v>1</v>
      </c>
      <c r="E14" s="183">
        <v>0</v>
      </c>
      <c r="F14" s="183"/>
      <c r="G14" s="183"/>
      <c r="H14" s="183"/>
      <c r="I14" s="183"/>
      <c r="J14" s="183"/>
      <c r="K14" s="183">
        <v>1</v>
      </c>
      <c r="L14" s="183">
        <v>0.5</v>
      </c>
      <c r="M14" s="183">
        <v>0.5</v>
      </c>
      <c r="N14" s="183"/>
      <c r="O14" s="183"/>
      <c r="P14" s="182"/>
      <c r="Q14" s="183"/>
      <c r="R14" s="183"/>
      <c r="S14" s="182"/>
      <c r="T14" s="183"/>
      <c r="U14" s="183"/>
      <c r="V14" s="183"/>
      <c r="W14" s="183">
        <v>0</v>
      </c>
      <c r="X14" s="183">
        <v>0.5</v>
      </c>
      <c r="Y14" s="183"/>
      <c r="Z14" s="183"/>
      <c r="AA14" s="183"/>
      <c r="AB14" s="183"/>
      <c r="AC14" s="183"/>
      <c r="AD14" s="183">
        <v>0.5</v>
      </c>
      <c r="AE14" s="183"/>
      <c r="AF14" s="183"/>
      <c r="AG14" s="183">
        <v>0.5</v>
      </c>
      <c r="AH14" s="184" t="e">
        <v>#DIV/0!</v>
      </c>
    </row>
    <row r="15" spans="1:35" ht="14.25" thickBot="1" x14ac:dyDescent="0.45">
      <c r="B15" s="22" t="s">
        <v>320</v>
      </c>
      <c r="C15" s="31" t="s">
        <v>378</v>
      </c>
      <c r="D15" s="22">
        <v>1</v>
      </c>
      <c r="E15" s="23">
        <v>1</v>
      </c>
      <c r="F15" s="23"/>
      <c r="G15" s="23">
        <v>1</v>
      </c>
      <c r="H15" s="23">
        <v>0</v>
      </c>
      <c r="I15" s="23">
        <v>1</v>
      </c>
      <c r="J15" s="23">
        <v>1</v>
      </c>
      <c r="K15" s="23">
        <v>1</v>
      </c>
      <c r="L15" s="23">
        <v>1</v>
      </c>
      <c r="M15" s="23">
        <v>1</v>
      </c>
      <c r="N15" s="23">
        <v>0</v>
      </c>
      <c r="O15" s="23"/>
      <c r="P15" s="31"/>
      <c r="Q15" s="23"/>
      <c r="R15" s="23"/>
      <c r="S15" s="31"/>
      <c r="T15" s="23">
        <v>1</v>
      </c>
      <c r="U15" s="23">
        <v>0</v>
      </c>
      <c r="V15" s="23">
        <v>0</v>
      </c>
      <c r="W15" s="23">
        <v>0</v>
      </c>
      <c r="X15" s="23">
        <v>1</v>
      </c>
      <c r="Y15" s="23">
        <v>0</v>
      </c>
      <c r="Z15" s="23"/>
      <c r="AA15" s="23"/>
      <c r="AB15" s="23"/>
      <c r="AC15" s="23">
        <v>1</v>
      </c>
      <c r="AD15" s="23">
        <v>0.25</v>
      </c>
      <c r="AE15" s="23">
        <v>0</v>
      </c>
      <c r="AF15" s="23"/>
      <c r="AG15" s="23">
        <v>0</v>
      </c>
      <c r="AH15" s="11" t="e">
        <v>#DIV/0!</v>
      </c>
    </row>
    <row r="16" spans="1:35" ht="13.9" x14ac:dyDescent="0.4">
      <c r="B16" s="22"/>
      <c r="C16" s="31" t="s">
        <v>379</v>
      </c>
      <c r="D16" s="22">
        <v>1</v>
      </c>
      <c r="E16" s="23">
        <v>1</v>
      </c>
      <c r="F16" s="23"/>
      <c r="G16" s="23">
        <v>0.5</v>
      </c>
      <c r="H16" s="23"/>
      <c r="I16" s="23">
        <v>1</v>
      </c>
      <c r="J16" s="23">
        <v>1</v>
      </c>
      <c r="K16" s="23">
        <v>0.5</v>
      </c>
      <c r="L16" s="23">
        <v>1</v>
      </c>
      <c r="M16" s="23">
        <v>1</v>
      </c>
      <c r="N16" s="23">
        <v>0</v>
      </c>
      <c r="O16" s="23"/>
      <c r="P16" s="23"/>
      <c r="Q16" s="23"/>
      <c r="R16" s="23"/>
      <c r="S16" s="31"/>
      <c r="T16" s="23">
        <v>1</v>
      </c>
      <c r="U16" s="23">
        <v>0</v>
      </c>
      <c r="V16" s="23">
        <v>0</v>
      </c>
      <c r="W16" s="23">
        <v>1</v>
      </c>
      <c r="X16" s="23">
        <v>1</v>
      </c>
      <c r="Y16" s="23">
        <v>0</v>
      </c>
      <c r="Z16" s="23"/>
      <c r="AA16" s="23"/>
      <c r="AB16" s="23"/>
      <c r="AC16" s="23">
        <v>0.5</v>
      </c>
      <c r="AD16" s="23">
        <v>0.25</v>
      </c>
      <c r="AE16" s="23"/>
      <c r="AF16" s="23"/>
      <c r="AG16" s="23">
        <v>0</v>
      </c>
      <c r="AH16" s="103" t="e">
        <v>#DIV/0!</v>
      </c>
    </row>
    <row r="17" spans="1:34" s="179" customFormat="1" ht="14.25" thickBot="1" x14ac:dyDescent="0.45">
      <c r="A17" s="174"/>
      <c r="B17" s="175" t="s">
        <v>380</v>
      </c>
      <c r="C17" s="176" t="s">
        <v>382</v>
      </c>
      <c r="D17" s="175">
        <v>1</v>
      </c>
      <c r="E17" s="177">
        <v>1</v>
      </c>
      <c r="F17" s="177"/>
      <c r="G17" s="177">
        <v>1</v>
      </c>
      <c r="H17" s="177">
        <v>0</v>
      </c>
      <c r="I17" s="177">
        <v>1</v>
      </c>
      <c r="J17" s="177">
        <v>0.5</v>
      </c>
      <c r="K17" s="177">
        <v>0.5</v>
      </c>
      <c r="L17" s="177"/>
      <c r="M17" s="177">
        <v>1</v>
      </c>
      <c r="N17" s="177">
        <v>0</v>
      </c>
      <c r="O17" s="177"/>
      <c r="P17" s="176">
        <v>0</v>
      </c>
      <c r="Q17" s="177">
        <v>0</v>
      </c>
      <c r="R17" s="177"/>
      <c r="S17" s="176"/>
      <c r="T17" s="177">
        <v>0.5</v>
      </c>
      <c r="U17" s="177">
        <v>0</v>
      </c>
      <c r="V17" s="177">
        <v>0</v>
      </c>
      <c r="W17" s="177">
        <v>1</v>
      </c>
      <c r="X17" s="177">
        <v>0</v>
      </c>
      <c r="Y17" s="177">
        <v>0</v>
      </c>
      <c r="Z17" s="177"/>
      <c r="AA17" s="177"/>
      <c r="AB17" s="177">
        <v>1</v>
      </c>
      <c r="AC17" s="177">
        <v>1</v>
      </c>
      <c r="AD17" s="177"/>
      <c r="AE17" s="177">
        <v>0</v>
      </c>
      <c r="AF17" s="177">
        <v>1</v>
      </c>
      <c r="AG17" s="177">
        <v>0</v>
      </c>
      <c r="AH17" s="178" t="e">
        <v>#DIV/0!</v>
      </c>
    </row>
    <row r="18" spans="1:34" s="104" customFormat="1" ht="14.25" thickBot="1" x14ac:dyDescent="0.45">
      <c r="A18" s="168"/>
      <c r="B18" s="22"/>
      <c r="C18" s="31" t="s">
        <v>383</v>
      </c>
      <c r="D18" s="22">
        <v>1</v>
      </c>
      <c r="E18" s="23">
        <v>1</v>
      </c>
      <c r="F18" s="23"/>
      <c r="G18" s="23">
        <v>0</v>
      </c>
      <c r="H18" s="23"/>
      <c r="I18" s="23">
        <v>0</v>
      </c>
      <c r="J18" s="23">
        <v>0</v>
      </c>
      <c r="K18" s="23">
        <v>0</v>
      </c>
      <c r="L18" s="23"/>
      <c r="M18" s="23">
        <v>0</v>
      </c>
      <c r="N18" s="23"/>
      <c r="O18" s="23"/>
      <c r="P18" s="31"/>
      <c r="Q18" s="23"/>
      <c r="R18" s="23"/>
      <c r="S18" s="31"/>
      <c r="T18" s="23">
        <v>0</v>
      </c>
      <c r="U18" s="23"/>
      <c r="V18" s="23"/>
      <c r="W18" s="23">
        <v>0</v>
      </c>
      <c r="X18" s="23"/>
      <c r="Y18" s="23"/>
      <c r="Z18" s="23"/>
      <c r="AA18" s="23"/>
      <c r="AB18" s="23">
        <v>0</v>
      </c>
      <c r="AC18" s="23">
        <v>0</v>
      </c>
      <c r="AD18" s="23"/>
      <c r="AE18" s="23"/>
      <c r="AF18" s="23">
        <v>0</v>
      </c>
      <c r="AG18" s="23"/>
      <c r="AH18" s="11" t="e">
        <v>#DIV/0!</v>
      </c>
    </row>
    <row r="19" spans="1:34" s="104" customFormat="1" ht="14.25" thickBot="1" x14ac:dyDescent="0.45">
      <c r="A19" s="168"/>
      <c r="B19" s="22"/>
      <c r="C19" s="31" t="s">
        <v>384</v>
      </c>
      <c r="D19" s="22">
        <v>2</v>
      </c>
      <c r="E19" s="23">
        <v>1</v>
      </c>
      <c r="F19" s="23"/>
      <c r="G19" s="23">
        <v>0</v>
      </c>
      <c r="H19" s="23"/>
      <c r="I19" s="23">
        <v>0</v>
      </c>
      <c r="J19" s="23">
        <v>0</v>
      </c>
      <c r="K19" s="23">
        <v>1</v>
      </c>
      <c r="L19" s="23"/>
      <c r="M19" s="23">
        <v>1</v>
      </c>
      <c r="N19" s="23"/>
      <c r="O19" s="23"/>
      <c r="P19" s="31"/>
      <c r="Q19" s="23"/>
      <c r="R19" s="23"/>
      <c r="S19" s="31"/>
      <c r="T19" s="23">
        <v>0</v>
      </c>
      <c r="U19" s="23"/>
      <c r="V19" s="23"/>
      <c r="W19" s="23">
        <v>0.5</v>
      </c>
      <c r="X19" s="23"/>
      <c r="Y19" s="23"/>
      <c r="Z19" s="23"/>
      <c r="AA19" s="23"/>
      <c r="AB19" s="23">
        <v>0</v>
      </c>
      <c r="AC19" s="23">
        <v>0.5</v>
      </c>
      <c r="AD19" s="23"/>
      <c r="AE19" s="23"/>
      <c r="AF19" s="23">
        <v>0.5</v>
      </c>
      <c r="AG19" s="23"/>
      <c r="AH19" s="11" t="e">
        <v>#DIV/0!</v>
      </c>
    </row>
    <row r="20" spans="1:34" s="185" customFormat="1" ht="13.9" x14ac:dyDescent="0.4">
      <c r="A20" s="180"/>
      <c r="B20" s="181"/>
      <c r="C20" s="182" t="s">
        <v>379</v>
      </c>
      <c r="D20" s="181">
        <v>1</v>
      </c>
      <c r="E20" s="183">
        <v>0.5</v>
      </c>
      <c r="F20" s="183"/>
      <c r="G20" s="183">
        <v>1</v>
      </c>
      <c r="H20" s="183"/>
      <c r="I20" s="183">
        <v>1</v>
      </c>
      <c r="J20" s="183">
        <v>1</v>
      </c>
      <c r="K20" s="183">
        <v>1</v>
      </c>
      <c r="L20" s="183"/>
      <c r="M20" s="183">
        <v>1</v>
      </c>
      <c r="N20" s="183"/>
      <c r="O20" s="183"/>
      <c r="P20" s="182"/>
      <c r="Q20" s="183"/>
      <c r="R20" s="183"/>
      <c r="S20" s="182"/>
      <c r="T20" s="183">
        <v>0.5</v>
      </c>
      <c r="U20" s="183"/>
      <c r="V20" s="183"/>
      <c r="W20" s="183">
        <v>1</v>
      </c>
      <c r="X20" s="183"/>
      <c r="Y20" s="183"/>
      <c r="Z20" s="183"/>
      <c r="AA20" s="183"/>
      <c r="AB20" s="183">
        <v>1</v>
      </c>
      <c r="AC20" s="183">
        <v>0.5</v>
      </c>
      <c r="AD20" s="183"/>
      <c r="AE20" s="183"/>
      <c r="AF20" s="183">
        <v>1</v>
      </c>
      <c r="AG20" s="183"/>
      <c r="AH20" s="184" t="e">
        <v>#DIV/0!</v>
      </c>
    </row>
    <row r="21" spans="1:34" ht="14.25" thickBot="1" x14ac:dyDescent="0.45">
      <c r="B21" s="22" t="s">
        <v>381</v>
      </c>
      <c r="C21" s="31"/>
      <c r="D21" s="22">
        <v>1</v>
      </c>
      <c r="E21" s="23"/>
      <c r="F21" s="23"/>
      <c r="G21" s="23"/>
      <c r="H21" s="23"/>
      <c r="I21" s="23"/>
      <c r="J21" s="23">
        <v>0</v>
      </c>
      <c r="K21" s="23">
        <v>1</v>
      </c>
      <c r="L21" s="23"/>
      <c r="M21" s="23">
        <v>1</v>
      </c>
      <c r="N21" s="23"/>
      <c r="O21" s="23"/>
      <c r="P21" s="23"/>
      <c r="Q21" s="23"/>
      <c r="R21" s="23"/>
      <c r="S21" s="31"/>
      <c r="T21" s="23"/>
      <c r="U21" s="23">
        <v>0</v>
      </c>
      <c r="V21" s="23"/>
      <c r="W21" s="23">
        <v>0</v>
      </c>
      <c r="X21" s="23"/>
      <c r="Y21" s="23"/>
      <c r="Z21" s="23"/>
      <c r="AA21" s="23">
        <v>0</v>
      </c>
      <c r="AB21" s="23"/>
      <c r="AC21" s="23">
        <v>0</v>
      </c>
      <c r="AD21" s="23"/>
      <c r="AE21" s="23"/>
      <c r="AF21" s="23"/>
      <c r="AG21" s="23">
        <v>0</v>
      </c>
      <c r="AH21" s="11" t="e">
        <v>#DIV/0!</v>
      </c>
    </row>
    <row r="22" spans="1:34" ht="14.25" thickBot="1" x14ac:dyDescent="0.45">
      <c r="B22" s="22" t="s">
        <v>385</v>
      </c>
      <c r="C22" s="31" t="s">
        <v>285</v>
      </c>
      <c r="D22" s="22">
        <v>1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31">
        <v>0</v>
      </c>
      <c r="Q22" s="23"/>
      <c r="R22" s="23"/>
      <c r="S22" s="31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>
        <v>0</v>
      </c>
      <c r="AH22" s="11" t="e">
        <v>#DIV/0!</v>
      </c>
    </row>
    <row r="23" spans="1:34" ht="14.25" thickBot="1" x14ac:dyDescent="0.45">
      <c r="B23" s="24"/>
      <c r="C23" s="158" t="s">
        <v>285</v>
      </c>
      <c r="D23" s="22">
        <v>1</v>
      </c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31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>
        <v>0</v>
      </c>
      <c r="AH23" s="11">
        <f t="shared" si="4"/>
        <v>0</v>
      </c>
    </row>
    <row r="24" spans="1:34" ht="13.5" thickBot="1" x14ac:dyDescent="0.45">
      <c r="D24" s="81"/>
      <c r="E24" s="81">
        <f>E4</f>
        <v>28</v>
      </c>
      <c r="F24" s="81">
        <f t="shared" ref="F24:AG24" si="5">F4</f>
        <v>27</v>
      </c>
      <c r="G24" s="81">
        <f t="shared" si="5"/>
        <v>26</v>
      </c>
      <c r="H24" s="81">
        <f>H4</f>
        <v>25</v>
      </c>
      <c r="I24" s="81">
        <f>I4</f>
        <v>24</v>
      </c>
      <c r="J24" s="81">
        <f>J4</f>
        <v>23</v>
      </c>
      <c r="K24" s="81">
        <f t="shared" si="5"/>
        <v>22</v>
      </c>
      <c r="L24" s="81">
        <f t="shared" si="5"/>
        <v>21</v>
      </c>
      <c r="M24" s="81">
        <f t="shared" si="5"/>
        <v>20</v>
      </c>
      <c r="N24" s="81">
        <f t="shared" si="5"/>
        <v>19</v>
      </c>
      <c r="O24" s="81">
        <f t="shared" si="5"/>
        <v>18</v>
      </c>
      <c r="P24" s="81">
        <f t="shared" si="5"/>
        <v>17</v>
      </c>
      <c r="Q24" s="81">
        <f t="shared" si="5"/>
        <v>16</v>
      </c>
      <c r="R24" s="81" t="str">
        <f t="shared" si="5"/>
        <v/>
      </c>
      <c r="S24" s="81">
        <f t="shared" si="5"/>
        <v>15</v>
      </c>
      <c r="T24" s="81">
        <f t="shared" si="5"/>
        <v>14</v>
      </c>
      <c r="U24" s="81">
        <f t="shared" si="5"/>
        <v>13</v>
      </c>
      <c r="V24" s="81">
        <f t="shared" si="5"/>
        <v>12</v>
      </c>
      <c r="W24" s="81">
        <f t="shared" si="5"/>
        <v>11</v>
      </c>
      <c r="X24" s="81">
        <f t="shared" si="5"/>
        <v>10</v>
      </c>
      <c r="Y24" s="81">
        <f t="shared" si="5"/>
        <v>9</v>
      </c>
      <c r="Z24" s="81">
        <f t="shared" si="5"/>
        <v>8</v>
      </c>
      <c r="AA24" s="81">
        <f t="shared" si="5"/>
        <v>7</v>
      </c>
      <c r="AB24" s="81">
        <f t="shared" si="5"/>
        <v>6</v>
      </c>
      <c r="AC24" s="81">
        <f t="shared" si="5"/>
        <v>5</v>
      </c>
      <c r="AD24" s="81">
        <f t="shared" si="5"/>
        <v>4</v>
      </c>
      <c r="AE24" s="81">
        <f t="shared" si="5"/>
        <v>3</v>
      </c>
      <c r="AF24" s="81">
        <f t="shared" si="5"/>
        <v>2</v>
      </c>
      <c r="AG24" s="81">
        <f t="shared" si="5"/>
        <v>1</v>
      </c>
    </row>
    <row r="25" spans="1:34" x14ac:dyDescent="0.4">
      <c r="V25" s="14"/>
      <c r="W25" s="14"/>
      <c r="X25" s="14"/>
      <c r="Y25" s="14"/>
      <c r="Z25" s="14"/>
      <c r="AA25" s="14"/>
      <c r="AB25" s="14"/>
      <c r="AC25" s="14"/>
      <c r="AD25" s="14"/>
      <c r="AE25" s="14"/>
    </row>
  </sheetData>
  <pageMargins left="0.70866141732283472" right="0.70866141732283472" top="0.74803149606299213" bottom="0.74803149606299213" header="0.31496062992125984" footer="0.31496062992125984"/>
  <pageSetup paperSize="9" fitToWidth="2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D4B51-FE98-4DD8-AE2E-E02F677745F0}">
  <sheetPr>
    <pageSetUpPr fitToPage="1"/>
  </sheetPr>
  <dimension ref="A1:AB56"/>
  <sheetViews>
    <sheetView topLeftCell="B2" zoomScale="110" zoomScaleNormal="115" workbookViewId="0">
      <selection activeCell="Q39" sqref="Q39"/>
    </sheetView>
  </sheetViews>
  <sheetFormatPr baseColWidth="10" defaultRowHeight="12.75" x14ac:dyDescent="0.35"/>
  <cols>
    <col min="1" max="1" width="7" hidden="1" customWidth="1"/>
    <col min="2" max="2" width="23.9296875" customWidth="1"/>
    <col min="3" max="3" width="10.46484375" customWidth="1"/>
    <col min="4" max="4" width="10.19921875" customWidth="1"/>
    <col min="5" max="5" width="5.796875" customWidth="1"/>
    <col min="6" max="6" width="1.53125" customWidth="1"/>
    <col min="7" max="7" width="8.73046875" customWidth="1"/>
    <col min="8" max="28" width="3.73046875" customWidth="1"/>
  </cols>
  <sheetData>
    <row r="1" spans="1:28" ht="16.05" customHeight="1" thickBot="1" x14ac:dyDescent="0.4">
      <c r="A1" t="str">
        <f ca="1">MID(CELL("nomfichier",A1),FIND("]",CELL("nomfichier",A1))+1,32)</f>
        <v>DS2</v>
      </c>
      <c r="B1" s="139" t="s">
        <v>11</v>
      </c>
      <c r="C1" s="140" t="s">
        <v>7</v>
      </c>
      <c r="D1" s="140" t="s">
        <v>8</v>
      </c>
      <c r="E1" s="141" t="s">
        <v>6</v>
      </c>
      <c r="G1" s="262" t="str">
        <f ca="1">"DS n°"&amp;MID(A1,3,2)&amp;" de Mathématiques en PSI"</f>
        <v>DS n°2 de Mathématiques en PSI</v>
      </c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</row>
    <row r="2" spans="1:28" ht="16.05" customHeight="1" x14ac:dyDescent="0.35">
      <c r="A2" s="72">
        <v>0</v>
      </c>
      <c r="B2" s="142" t="s">
        <v>289</v>
      </c>
      <c r="C2" s="143">
        <f ca="1">OFFSET(INDIRECT($A$1&amp;"_details!e$2"),0,A2)</f>
        <v>9.5</v>
      </c>
      <c r="D2" s="144">
        <f t="shared" ref="D2:D30" ca="1" si="0">IF(C2="ABS","ABS",ROUNDUP(C2*$C$37,1))</f>
        <v>11.4</v>
      </c>
      <c r="E2" s="145">
        <f t="shared" ref="E2:E30" ca="1" si="1">IF(C2="ABS","",RANK(C2,C$2:C$30))</f>
        <v>7</v>
      </c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</row>
    <row r="3" spans="1:28" ht="16.05" customHeight="1" thickBot="1" x14ac:dyDescent="0.4">
      <c r="A3" s="55">
        <v>1</v>
      </c>
      <c r="B3" s="146" t="s">
        <v>290</v>
      </c>
      <c r="C3" s="147">
        <f t="shared" ref="C3:C30" ca="1" si="2">OFFSET(INDIRECT($A$1&amp;"_details!e$2"),0,A3)</f>
        <v>1.25</v>
      </c>
      <c r="D3" s="148">
        <f t="shared" ca="1" si="0"/>
        <v>1.5</v>
      </c>
      <c r="E3" s="149">
        <f t="shared" ca="1" si="1"/>
        <v>27</v>
      </c>
      <c r="G3" s="262"/>
      <c r="H3" s="262"/>
      <c r="I3" s="262"/>
      <c r="J3" s="262"/>
      <c r="K3" s="262"/>
      <c r="L3" s="262"/>
      <c r="M3" s="262"/>
      <c r="N3" s="262"/>
      <c r="O3" s="262"/>
      <c r="P3" s="262"/>
      <c r="Q3" s="262"/>
      <c r="R3" s="262"/>
      <c r="S3" s="262"/>
      <c r="T3" s="262"/>
      <c r="U3" s="262"/>
      <c r="V3" s="262"/>
      <c r="W3" s="262"/>
      <c r="X3" s="262"/>
      <c r="Y3" s="262"/>
      <c r="Z3" s="262"/>
      <c r="AA3" s="262"/>
      <c r="AB3" s="262"/>
    </row>
    <row r="4" spans="1:28" ht="16.05" customHeight="1" x14ac:dyDescent="0.35">
      <c r="A4" s="72">
        <v>2</v>
      </c>
      <c r="B4" s="146" t="s">
        <v>291</v>
      </c>
      <c r="C4" s="147">
        <f t="shared" ca="1" si="2"/>
        <v>3.75</v>
      </c>
      <c r="D4" s="148">
        <f t="shared" ca="1" si="0"/>
        <v>4.5</v>
      </c>
      <c r="E4" s="149">
        <f t="shared" ca="1" si="1"/>
        <v>20</v>
      </c>
      <c r="G4" s="262"/>
      <c r="H4" s="262"/>
      <c r="I4" s="262"/>
      <c r="J4" s="262"/>
      <c r="K4" s="262"/>
      <c r="L4" s="262"/>
      <c r="M4" s="262"/>
      <c r="N4" s="262"/>
      <c r="O4" s="262"/>
      <c r="P4" s="262"/>
      <c r="Q4" s="262"/>
      <c r="R4" s="262"/>
      <c r="S4" s="262"/>
      <c r="T4" s="262"/>
      <c r="U4" s="262"/>
      <c r="V4" s="262"/>
      <c r="W4" s="262"/>
      <c r="X4" s="262"/>
      <c r="Y4" s="262"/>
      <c r="Z4" s="262"/>
      <c r="AA4" s="262"/>
      <c r="AB4" s="262"/>
    </row>
    <row r="5" spans="1:28" ht="16.05" customHeight="1" thickBot="1" x14ac:dyDescent="0.4">
      <c r="A5" s="55">
        <v>3</v>
      </c>
      <c r="B5" s="146" t="s">
        <v>292</v>
      </c>
      <c r="C5" s="147">
        <f t="shared" ca="1" si="2"/>
        <v>7.5</v>
      </c>
      <c r="D5" s="148">
        <f t="shared" ca="1" si="0"/>
        <v>9</v>
      </c>
      <c r="E5" s="149">
        <f t="shared" ca="1" si="1"/>
        <v>11</v>
      </c>
    </row>
    <row r="6" spans="1:28" ht="16.05" customHeight="1" x14ac:dyDescent="0.35">
      <c r="A6" s="72">
        <v>4</v>
      </c>
      <c r="B6" s="146" t="s">
        <v>293</v>
      </c>
      <c r="C6" s="147">
        <f t="shared" ca="1" si="2"/>
        <v>7.5</v>
      </c>
      <c r="D6" s="148">
        <f t="shared" ca="1" si="0"/>
        <v>9</v>
      </c>
      <c r="E6" s="149">
        <f t="shared" ca="1" si="1"/>
        <v>11</v>
      </c>
      <c r="G6" s="133" t="s">
        <v>9</v>
      </c>
      <c r="H6" s="134">
        <v>0</v>
      </c>
      <c r="I6" s="134">
        <v>1</v>
      </c>
      <c r="J6" s="134">
        <v>2</v>
      </c>
      <c r="K6" s="134">
        <v>3</v>
      </c>
      <c r="L6" s="134">
        <v>4</v>
      </c>
      <c r="M6" s="134">
        <v>5</v>
      </c>
      <c r="N6" s="134">
        <v>6</v>
      </c>
      <c r="O6" s="134">
        <v>7</v>
      </c>
      <c r="P6" s="134">
        <v>8</v>
      </c>
      <c r="Q6" s="134">
        <v>9</v>
      </c>
      <c r="R6" s="134">
        <v>10</v>
      </c>
      <c r="S6" s="134">
        <v>11</v>
      </c>
      <c r="T6" s="134">
        <v>12</v>
      </c>
      <c r="U6" s="134">
        <v>13</v>
      </c>
      <c r="V6" s="134">
        <v>14</v>
      </c>
      <c r="W6" s="134">
        <v>15</v>
      </c>
      <c r="X6" s="134">
        <v>16</v>
      </c>
      <c r="Y6" s="134">
        <v>17</v>
      </c>
      <c r="Z6" s="134">
        <v>18</v>
      </c>
      <c r="AA6" s="134">
        <v>19</v>
      </c>
      <c r="AB6" s="135">
        <v>20</v>
      </c>
    </row>
    <row r="7" spans="1:28" ht="16.05" customHeight="1" thickBot="1" x14ac:dyDescent="0.4">
      <c r="A7" s="55">
        <v>5</v>
      </c>
      <c r="B7" s="146" t="s">
        <v>294</v>
      </c>
      <c r="C7" s="147">
        <f t="shared" ca="1" si="2"/>
        <v>7.25</v>
      </c>
      <c r="D7" s="148">
        <f t="shared" ca="1" si="0"/>
        <v>8.6999999999999993</v>
      </c>
      <c r="E7" s="149">
        <f t="shared" ca="1" si="1"/>
        <v>13</v>
      </c>
      <c r="G7" s="136" t="s">
        <v>10</v>
      </c>
      <c r="H7" s="137">
        <f t="array" aca="1" ref="H7" ca="1">SUM(($D2:$D30&gt;=H6)*($D2:$D30&lt;H6+1)*1)</f>
        <v>0</v>
      </c>
      <c r="I7" s="137">
        <f t="array" aca="1" ref="I7" ca="1">SUM(($D2:$D30&gt;=I6)*($D2:$D30&lt;I6+1)*1)</f>
        <v>3</v>
      </c>
      <c r="J7" s="137">
        <f t="array" aca="1" ref="J7" ca="1">SUM(($D2:$D30&gt;=J6)*($D2:$D30&lt;J6+1)*1)</f>
        <v>2</v>
      </c>
      <c r="K7" s="137">
        <f t="array" aca="1" ref="K7" ca="1">SUM(($D2:$D30&gt;=K6)*($D2:$D30&lt;K6+1)*1)</f>
        <v>1</v>
      </c>
      <c r="L7" s="137">
        <f t="array" aca="1" ref="L7" ca="1">SUM(($D2:$D30&gt;=L6)*($D2:$D30&lt;L6+1)*1)</f>
        <v>4</v>
      </c>
      <c r="M7" s="137">
        <f t="array" aca="1" ref="M7" ca="1">SUM(($D2:$D30&gt;=M6)*($D2:$D30&lt;M6+1)*1)</f>
        <v>1</v>
      </c>
      <c r="N7" s="137">
        <f t="array" aca="1" ref="N7" ca="1">SUM(($D2:$D30&gt;=N6)*($D2:$D30&lt;N6+1)*1)</f>
        <v>2</v>
      </c>
      <c r="O7" s="137">
        <f t="array" aca="1" ref="O7" ca="1">SUM(($D2:$D30&gt;=O6)*($D2:$D30&lt;O6+1)*1)</f>
        <v>2</v>
      </c>
      <c r="P7" s="137">
        <f t="array" aca="1" ref="P7" ca="1">SUM(($D2:$D30&gt;=P6)*($D2:$D30&lt;P6+1)*1)</f>
        <v>2</v>
      </c>
      <c r="Q7" s="137">
        <f t="array" aca="1" ref="Q7" ca="1">SUM(($D2:$D30&gt;=Q6)*($D2:$D30&lt;Q6+1)*1)</f>
        <v>4</v>
      </c>
      <c r="R7" s="137">
        <f t="array" aca="1" ref="R7" ca="1">SUM(($D2:$D30&gt;=R6)*($D2:$D30&lt;R6+1)*1)</f>
        <v>1</v>
      </c>
      <c r="S7" s="137">
        <f t="array" aca="1" ref="S7" ca="1">SUM(($D2:$D30&gt;=S6)*($D2:$D30&lt;S6+1)*1)</f>
        <v>1</v>
      </c>
      <c r="T7" s="137">
        <f t="array" aca="1" ref="T7" ca="1">SUM(($D2:$D30&gt;=T6)*($D2:$D30&lt;T6+1)*1)</f>
        <v>1</v>
      </c>
      <c r="U7" s="137">
        <f t="array" aca="1" ref="U7" ca="1">SUM(($D2:$D30&gt;=U6)*($D2:$D30&lt;U6+1)*1)</f>
        <v>0</v>
      </c>
      <c r="V7" s="137">
        <f t="array" aca="1" ref="V7" ca="1">SUM(($D2:$D30&gt;=V6)*($D2:$D30&lt;V6+1)*1)</f>
        <v>0</v>
      </c>
      <c r="W7" s="137">
        <f t="array" aca="1" ref="W7" ca="1">SUM(($D2:$D30&gt;=W6)*($D2:$D30&lt;W6+1)*1)</f>
        <v>0</v>
      </c>
      <c r="X7" s="137">
        <f t="array" aca="1" ref="X7" ca="1">SUM(($D2:$D30&gt;=X6)*($D2:$D30&lt;X6+1)*1)</f>
        <v>1</v>
      </c>
      <c r="Y7" s="137">
        <f t="array" aca="1" ref="Y7" ca="1">SUM(($D2:$D30&gt;=Y6)*($D2:$D30&lt;Y6+1)*1)</f>
        <v>0</v>
      </c>
      <c r="Z7" s="137">
        <f t="array" aca="1" ref="Z7" ca="1">SUM(($D2:$D30&gt;=Z6)*($D2:$D30&lt;Z6+1)*1)</f>
        <v>1</v>
      </c>
      <c r="AA7" s="137">
        <f t="array" aca="1" ref="AA7" ca="1">SUM(($D2:$D30&gt;=AA6)*($D2:$D30&lt;AA6+1)*1)</f>
        <v>1</v>
      </c>
      <c r="AB7" s="138">
        <f t="array" aca="1" ref="AB7" ca="1">SUM(($D2:$D30&gt;=AB6)*($D2:$D30&lt;AB6+1)*1)</f>
        <v>1</v>
      </c>
    </row>
    <row r="8" spans="1:28" ht="16.05" customHeight="1" x14ac:dyDescent="0.35">
      <c r="A8" s="72">
        <v>6</v>
      </c>
      <c r="B8" s="146" t="s">
        <v>295</v>
      </c>
      <c r="C8" s="147">
        <f t="shared" ca="1" si="2"/>
        <v>15.75</v>
      </c>
      <c r="D8" s="148">
        <f t="shared" ca="1" si="0"/>
        <v>18.899999999999999</v>
      </c>
      <c r="E8" s="149">
        <f t="shared" ca="1" si="1"/>
        <v>4</v>
      </c>
    </row>
    <row r="9" spans="1:28" ht="16.05" customHeight="1" thickBot="1" x14ac:dyDescent="0.4">
      <c r="A9" s="55">
        <v>7</v>
      </c>
      <c r="B9" s="146" t="s">
        <v>296</v>
      </c>
      <c r="C9" s="147">
        <f t="shared" ca="1" si="2"/>
        <v>6.25</v>
      </c>
      <c r="D9" s="148">
        <f t="shared" ca="1" si="0"/>
        <v>7.5</v>
      </c>
      <c r="E9" s="149">
        <f t="shared" ca="1" si="1"/>
        <v>16</v>
      </c>
    </row>
    <row r="10" spans="1:28" ht="16.05" customHeight="1" x14ac:dyDescent="0.35">
      <c r="A10" s="72">
        <v>8</v>
      </c>
      <c r="B10" s="146" t="s">
        <v>297</v>
      </c>
      <c r="C10" s="147">
        <f t="shared" ca="1" si="2"/>
        <v>19.75</v>
      </c>
      <c r="D10" s="148">
        <f t="shared" ca="1" si="0"/>
        <v>23.7</v>
      </c>
      <c r="E10" s="149">
        <f t="shared" ca="1" si="1"/>
        <v>1</v>
      </c>
    </row>
    <row r="11" spans="1:28" ht="16.05" customHeight="1" thickBot="1" x14ac:dyDescent="0.4">
      <c r="A11" s="55">
        <v>9</v>
      </c>
      <c r="B11" s="146" t="s">
        <v>298</v>
      </c>
      <c r="C11" s="147">
        <f t="shared" ca="1" si="2"/>
        <v>16.5</v>
      </c>
      <c r="D11" s="148">
        <f t="shared" ca="1" si="0"/>
        <v>19.8</v>
      </c>
      <c r="E11" s="149">
        <f t="shared" ca="1" si="1"/>
        <v>3</v>
      </c>
    </row>
    <row r="12" spans="1:28" ht="16.05" customHeight="1" x14ac:dyDescent="0.35">
      <c r="A12" s="72">
        <v>10</v>
      </c>
      <c r="B12" s="146" t="s">
        <v>299</v>
      </c>
      <c r="C12" s="147">
        <f t="shared" ca="1" si="2"/>
        <v>1</v>
      </c>
      <c r="D12" s="148">
        <f t="shared" ca="1" si="0"/>
        <v>1.2</v>
      </c>
      <c r="E12" s="149">
        <f t="shared" ca="1" si="1"/>
        <v>28</v>
      </c>
    </row>
    <row r="13" spans="1:28" ht="16.05" customHeight="1" thickBot="1" x14ac:dyDescent="0.4">
      <c r="A13" s="55">
        <v>11</v>
      </c>
      <c r="B13" s="146" t="s">
        <v>300</v>
      </c>
      <c r="C13" s="147">
        <f t="shared" ca="1" si="2"/>
        <v>3.75</v>
      </c>
      <c r="D13" s="148">
        <f t="shared" ca="1" si="0"/>
        <v>4.5</v>
      </c>
      <c r="E13" s="149">
        <f t="shared" ca="1" si="1"/>
        <v>20</v>
      </c>
    </row>
    <row r="14" spans="1:28" ht="16.05" customHeight="1" x14ac:dyDescent="0.35">
      <c r="A14" s="72">
        <v>12</v>
      </c>
      <c r="B14" s="146" t="s">
        <v>301</v>
      </c>
      <c r="C14" s="147">
        <f t="shared" ca="1" si="2"/>
        <v>18.5</v>
      </c>
      <c r="D14" s="148">
        <v>20</v>
      </c>
      <c r="E14" s="149">
        <f t="shared" ca="1" si="1"/>
        <v>2</v>
      </c>
    </row>
    <row r="15" spans="1:28" ht="16.05" customHeight="1" thickBot="1" x14ac:dyDescent="0.4">
      <c r="A15" s="55">
        <v>13</v>
      </c>
      <c r="B15" s="146" t="s">
        <v>302</v>
      </c>
      <c r="C15" s="147">
        <f t="shared" ca="1" si="2"/>
        <v>3.75</v>
      </c>
      <c r="D15" s="148">
        <f t="shared" ca="1" si="0"/>
        <v>4.5</v>
      </c>
      <c r="E15" s="149">
        <f t="shared" ca="1" si="1"/>
        <v>20</v>
      </c>
    </row>
    <row r="16" spans="1:28" ht="16.05" customHeight="1" x14ac:dyDescent="0.35">
      <c r="A16" s="72">
        <v>14</v>
      </c>
      <c r="B16" s="146" t="s">
        <v>303</v>
      </c>
      <c r="C16" s="147">
        <f t="shared" ca="1" si="2"/>
        <v>5.25</v>
      </c>
      <c r="D16" s="148">
        <f t="shared" ca="1" si="0"/>
        <v>6.3</v>
      </c>
      <c r="E16" s="149">
        <f t="shared" ca="1" si="1"/>
        <v>17</v>
      </c>
    </row>
    <row r="17" spans="1:19" ht="16.05" customHeight="1" thickBot="1" x14ac:dyDescent="0.4">
      <c r="A17" s="55">
        <v>15</v>
      </c>
      <c r="B17" s="146" t="s">
        <v>304</v>
      </c>
      <c r="C17" s="147">
        <f t="shared" ca="1" si="2"/>
        <v>9</v>
      </c>
      <c r="D17" s="148">
        <f t="shared" ca="1" si="0"/>
        <v>10.8</v>
      </c>
      <c r="E17" s="149">
        <f t="shared" ca="1" si="1"/>
        <v>8</v>
      </c>
    </row>
    <row r="18" spans="1:19" ht="16.05" customHeight="1" x14ac:dyDescent="0.35">
      <c r="A18" s="72">
        <v>16</v>
      </c>
      <c r="B18" s="146" t="s">
        <v>305</v>
      </c>
      <c r="C18" s="147">
        <f t="shared" ca="1" si="2"/>
        <v>3.75</v>
      </c>
      <c r="D18" s="148">
        <f t="shared" ca="1" si="0"/>
        <v>4.5</v>
      </c>
      <c r="E18" s="149">
        <f t="shared" ca="1" si="1"/>
        <v>20</v>
      </c>
    </row>
    <row r="19" spans="1:19" ht="16.05" customHeight="1" thickBot="1" x14ac:dyDescent="0.4">
      <c r="A19" s="55">
        <v>17</v>
      </c>
      <c r="B19" s="146" t="s">
        <v>306</v>
      </c>
      <c r="C19" s="147">
        <f t="shared" ca="1" si="2"/>
        <v>10.25</v>
      </c>
      <c r="D19" s="148">
        <f t="shared" ca="1" si="0"/>
        <v>12.3</v>
      </c>
      <c r="E19" s="149">
        <f t="shared" ca="1" si="1"/>
        <v>6</v>
      </c>
    </row>
    <row r="20" spans="1:19" ht="16.05" customHeight="1" x14ac:dyDescent="0.35">
      <c r="A20" s="72">
        <v>18</v>
      </c>
      <c r="B20" s="146" t="s">
        <v>307</v>
      </c>
      <c r="C20" s="147">
        <f t="shared" ca="1" si="2"/>
        <v>8</v>
      </c>
      <c r="D20" s="148">
        <f t="shared" ca="1" si="0"/>
        <v>9.6</v>
      </c>
      <c r="E20" s="149">
        <f t="shared" ca="1" si="1"/>
        <v>9</v>
      </c>
    </row>
    <row r="21" spans="1:19" ht="16.05" customHeight="1" thickBot="1" x14ac:dyDescent="0.4">
      <c r="A21" s="55">
        <v>19</v>
      </c>
      <c r="B21" s="146" t="s">
        <v>308</v>
      </c>
      <c r="C21" s="147">
        <f t="shared" ca="1" si="2"/>
        <v>8</v>
      </c>
      <c r="D21" s="148">
        <f t="shared" ca="1" si="0"/>
        <v>9.6</v>
      </c>
      <c r="E21" s="149">
        <f t="shared" ca="1" si="1"/>
        <v>9</v>
      </c>
    </row>
    <row r="22" spans="1:19" ht="16.05" customHeight="1" x14ac:dyDescent="0.35">
      <c r="A22" s="72">
        <v>20</v>
      </c>
      <c r="B22" s="146" t="s">
        <v>309</v>
      </c>
      <c r="C22" s="147">
        <f t="shared" ca="1" si="2"/>
        <v>2</v>
      </c>
      <c r="D22" s="148">
        <f t="shared" ca="1" si="0"/>
        <v>2.4</v>
      </c>
      <c r="E22" s="149">
        <f t="shared" ca="1" si="1"/>
        <v>25</v>
      </c>
    </row>
    <row r="23" spans="1:19" ht="16.05" customHeight="1" thickBot="1" x14ac:dyDescent="0.4">
      <c r="A23" s="55">
        <v>21</v>
      </c>
      <c r="B23" s="146" t="s">
        <v>310</v>
      </c>
      <c r="C23" s="147">
        <f t="shared" ca="1" si="2"/>
        <v>4.75</v>
      </c>
      <c r="D23" s="148">
        <f t="shared" ca="1" si="0"/>
        <v>5.7</v>
      </c>
      <c r="E23" s="149">
        <f t="shared" ca="1" si="1"/>
        <v>19</v>
      </c>
    </row>
    <row r="24" spans="1:19" ht="16.05" customHeight="1" x14ac:dyDescent="0.35">
      <c r="A24" s="72">
        <v>22</v>
      </c>
      <c r="B24" s="146" t="s">
        <v>311</v>
      </c>
      <c r="C24" s="147">
        <f t="shared" ca="1" si="2"/>
        <v>1</v>
      </c>
      <c r="D24" s="148">
        <f t="shared" ca="1" si="0"/>
        <v>1.2</v>
      </c>
      <c r="E24" s="149">
        <f t="shared" ca="1" si="1"/>
        <v>28</v>
      </c>
    </row>
    <row r="25" spans="1:19" ht="16.05" customHeight="1" thickBot="1" x14ac:dyDescent="0.4">
      <c r="A25" s="55">
        <v>23</v>
      </c>
      <c r="B25" s="146" t="s">
        <v>312</v>
      </c>
      <c r="C25" s="147">
        <f t="shared" ca="1" si="2"/>
        <v>7.25</v>
      </c>
      <c r="D25" s="148">
        <f t="shared" ca="1" si="0"/>
        <v>8.6999999999999993</v>
      </c>
      <c r="E25" s="149">
        <f t="shared" ca="1" si="1"/>
        <v>13</v>
      </c>
    </row>
    <row r="26" spans="1:19" ht="16.05" customHeight="1" x14ac:dyDescent="0.35">
      <c r="A26" s="72">
        <v>24</v>
      </c>
      <c r="B26" s="146" t="s">
        <v>313</v>
      </c>
      <c r="C26" s="147">
        <f t="shared" ca="1" si="2"/>
        <v>6.5</v>
      </c>
      <c r="D26" s="148">
        <f t="shared" ca="1" si="0"/>
        <v>7.8</v>
      </c>
      <c r="E26" s="149">
        <f t="shared" ca="1" si="1"/>
        <v>15</v>
      </c>
    </row>
    <row r="27" spans="1:19" ht="16.05" customHeight="1" thickBot="1" x14ac:dyDescent="0.4">
      <c r="A27" s="55">
        <v>25</v>
      </c>
      <c r="B27" s="146" t="s">
        <v>314</v>
      </c>
      <c r="C27" s="147">
        <f t="shared" ca="1" si="2"/>
        <v>2</v>
      </c>
      <c r="D27" s="148">
        <f t="shared" ca="1" si="0"/>
        <v>2.4</v>
      </c>
      <c r="E27" s="149">
        <f t="shared" ca="1" si="1"/>
        <v>25</v>
      </c>
    </row>
    <row r="28" spans="1:19" ht="16.05" customHeight="1" thickBot="1" x14ac:dyDescent="0.4">
      <c r="A28" s="72">
        <v>26</v>
      </c>
      <c r="B28" s="146" t="s">
        <v>315</v>
      </c>
      <c r="C28" s="147">
        <f t="shared" ca="1" si="2"/>
        <v>13.5</v>
      </c>
      <c r="D28" s="148">
        <f t="shared" ca="1" si="0"/>
        <v>16.2</v>
      </c>
      <c r="E28" s="149">
        <f t="shared" ca="1" si="1"/>
        <v>5</v>
      </c>
    </row>
    <row r="29" spans="1:19" ht="16.05" customHeight="1" thickBot="1" x14ac:dyDescent="0.4">
      <c r="A29" s="55">
        <v>27</v>
      </c>
      <c r="B29" s="146" t="s">
        <v>316</v>
      </c>
      <c r="C29" s="147">
        <f t="shared" ca="1" si="2"/>
        <v>5.25</v>
      </c>
      <c r="D29" s="148">
        <f t="shared" ca="1" si="0"/>
        <v>6.3</v>
      </c>
      <c r="E29" s="149">
        <f t="shared" ca="1" si="1"/>
        <v>17</v>
      </c>
      <c r="N29" s="263" t="s">
        <v>4</v>
      </c>
      <c r="O29" s="264"/>
      <c r="P29" s="264"/>
      <c r="Q29" s="265"/>
      <c r="R29" s="269">
        <f ca="1">AVERAGE(D2:D30)</f>
        <v>8.6862068965517238</v>
      </c>
      <c r="S29" s="270"/>
    </row>
    <row r="30" spans="1:19" ht="16.05" customHeight="1" thickBot="1" x14ac:dyDescent="0.4">
      <c r="A30" s="72">
        <v>28</v>
      </c>
      <c r="B30" s="150" t="s">
        <v>317</v>
      </c>
      <c r="C30" s="151">
        <f t="shared" ca="1" si="2"/>
        <v>3.25</v>
      </c>
      <c r="D30" s="152">
        <f t="shared" ca="1" si="0"/>
        <v>3.9</v>
      </c>
      <c r="E30" s="153">
        <f t="shared" ca="1" si="1"/>
        <v>24</v>
      </c>
      <c r="N30" s="266"/>
      <c r="O30" s="267"/>
      <c r="P30" s="267"/>
      <c r="Q30" s="268"/>
      <c r="R30" s="271"/>
      <c r="S30" s="272"/>
    </row>
    <row r="31" spans="1:19" ht="16.05" customHeight="1" thickBot="1" x14ac:dyDescent="0.4">
      <c r="A31" s="55">
        <v>29</v>
      </c>
    </row>
    <row r="32" spans="1:19" ht="13.5" thickBot="1" x14ac:dyDescent="0.45">
      <c r="A32" s="72">
        <v>30</v>
      </c>
      <c r="B32" s="2"/>
      <c r="C32" s="1" t="s">
        <v>1</v>
      </c>
      <c r="D32" s="7" t="s">
        <v>2</v>
      </c>
    </row>
    <row r="33" spans="1:4" ht="13.5" thickBot="1" x14ac:dyDescent="0.45">
      <c r="A33" s="55">
        <v>31</v>
      </c>
      <c r="B33" s="1" t="s">
        <v>3</v>
      </c>
      <c r="C33" s="5">
        <f ca="1">MAX(C2:C30)</f>
        <v>19.75</v>
      </c>
      <c r="D33" s="6">
        <f ca="1">MAX(D2:D30)</f>
        <v>23.7</v>
      </c>
    </row>
    <row r="34" spans="1:4" ht="13.5" thickBot="1" x14ac:dyDescent="0.45">
      <c r="A34" s="72">
        <v>32</v>
      </c>
      <c r="B34" s="1" t="s">
        <v>0</v>
      </c>
      <c r="C34" s="5">
        <f ca="1">MIN(C2:C30)</f>
        <v>1</v>
      </c>
      <c r="D34" s="6">
        <f ca="1">MIN(D2:D30)</f>
        <v>1.2</v>
      </c>
    </row>
    <row r="35" spans="1:4" ht="13.5" thickBot="1" x14ac:dyDescent="0.45">
      <c r="A35" s="55">
        <v>33</v>
      </c>
      <c r="B35" s="1" t="s">
        <v>4</v>
      </c>
      <c r="C35" s="5">
        <f ca="1">AVERAGE(C2:C30)</f>
        <v>7.3017241379310347</v>
      </c>
      <c r="D35" s="6">
        <f ca="1">AVERAGE(D2:D30)</f>
        <v>8.6862068965517238</v>
      </c>
    </row>
    <row r="36" spans="1:4" ht="13.15" thickBot="1" x14ac:dyDescent="0.4">
      <c r="A36" s="72">
        <v>34</v>
      </c>
    </row>
    <row r="37" spans="1:4" ht="13.15" thickBot="1" x14ac:dyDescent="0.4">
      <c r="A37" s="55">
        <v>35</v>
      </c>
      <c r="B37" s="3" t="s">
        <v>5</v>
      </c>
      <c r="C37" s="4">
        <v>1.2</v>
      </c>
    </row>
    <row r="38" spans="1:4" x14ac:dyDescent="0.35">
      <c r="A38" s="72">
        <v>36</v>
      </c>
    </row>
    <row r="39" spans="1:4" ht="13.15" thickBot="1" x14ac:dyDescent="0.4">
      <c r="A39" s="55">
        <v>37</v>
      </c>
    </row>
    <row r="40" spans="1:4" x14ac:dyDescent="0.35">
      <c r="A40" s="72">
        <v>38</v>
      </c>
    </row>
    <row r="41" spans="1:4" ht="13.15" thickBot="1" x14ac:dyDescent="0.4">
      <c r="A41" s="55">
        <v>39</v>
      </c>
    </row>
    <row r="42" spans="1:4" x14ac:dyDescent="0.35">
      <c r="A42" s="72">
        <v>40</v>
      </c>
    </row>
    <row r="43" spans="1:4" ht="13.15" thickBot="1" x14ac:dyDescent="0.4">
      <c r="A43" s="55">
        <v>41</v>
      </c>
    </row>
    <row r="44" spans="1:4" x14ac:dyDescent="0.35">
      <c r="A44" s="72">
        <v>42</v>
      </c>
    </row>
    <row r="45" spans="1:4" x14ac:dyDescent="0.35">
      <c r="A45" s="55"/>
    </row>
    <row r="46" spans="1:4" ht="13.15" thickBot="1" x14ac:dyDescent="0.4">
      <c r="A46" s="55">
        <v>43</v>
      </c>
    </row>
    <row r="47" spans="1:4" x14ac:dyDescent="0.35">
      <c r="A47" s="72">
        <v>44</v>
      </c>
    </row>
    <row r="48" spans="1:4" ht="15" customHeight="1" thickBot="1" x14ac:dyDescent="0.4">
      <c r="A48" s="55">
        <v>45</v>
      </c>
    </row>
    <row r="49" spans="1:8" ht="13.5" customHeight="1" x14ac:dyDescent="0.35">
      <c r="A49" s="72">
        <v>46</v>
      </c>
    </row>
    <row r="53" spans="1:8" x14ac:dyDescent="0.35">
      <c r="G53" s="56"/>
      <c r="H53" s="14"/>
    </row>
    <row r="56" spans="1:8" x14ac:dyDescent="0.35">
      <c r="G56" s="57"/>
    </row>
  </sheetData>
  <mergeCells count="3">
    <mergeCell ref="G1:AB4"/>
    <mergeCell ref="N29:Q30"/>
    <mergeCell ref="R29:S30"/>
  </mergeCells>
  <printOptions horizontalCentered="1" verticalCentered="1"/>
  <pageMargins left="0.39370078740157483" right="0.39370078740157483" top="0.19685039370078741" bottom="0.19685039370078741" header="0" footer="0"/>
  <pageSetup paperSize="9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F9E8B-2AE6-4FAA-9097-25FE0674674A}">
  <sheetPr>
    <pageSetUpPr fitToPage="1"/>
  </sheetPr>
  <dimension ref="A1:AI42"/>
  <sheetViews>
    <sheetView zoomScale="137" zoomScaleNormal="130" workbookViewId="0">
      <pane xSplit="4" ySplit="8" topLeftCell="E9" activePane="bottomRight" state="frozen"/>
      <selection activeCell="Q39" sqref="Q39"/>
      <selection pane="topRight" activeCell="Q39" sqref="Q39"/>
      <selection pane="bottomLeft" activeCell="Q39" sqref="Q39"/>
      <selection pane="bottomRight" activeCell="Q39" sqref="Q39"/>
    </sheetView>
  </sheetViews>
  <sheetFormatPr baseColWidth="10" defaultColWidth="5.53125" defaultRowHeight="13.15" x14ac:dyDescent="0.4"/>
  <cols>
    <col min="1" max="1" width="3.06640625" style="58" customWidth="1"/>
    <col min="2" max="2" width="3.9296875" customWidth="1"/>
    <col min="3" max="3" width="11.33203125" style="9" customWidth="1"/>
    <col min="4" max="4" width="5.73046875" style="9" customWidth="1"/>
    <col min="5" max="5" width="5.73046875" customWidth="1"/>
    <col min="6" max="6" width="5.796875" customWidth="1"/>
    <col min="7" max="31" width="6.19921875" customWidth="1"/>
    <col min="32" max="33" width="6.19921875" hidden="1" customWidth="1"/>
    <col min="34" max="34" width="6.73046875" customWidth="1"/>
  </cols>
  <sheetData>
    <row r="1" spans="1:35" ht="13.5" thickBot="1" x14ac:dyDescent="0.45">
      <c r="C1" s="7" t="s">
        <v>12</v>
      </c>
      <c r="D1" s="7" t="s">
        <v>16</v>
      </c>
      <c r="E1" s="113" t="s">
        <v>289</v>
      </c>
      <c r="F1" s="113" t="s">
        <v>290</v>
      </c>
      <c r="G1" s="113" t="s">
        <v>291</v>
      </c>
      <c r="H1" s="113" t="s">
        <v>292</v>
      </c>
      <c r="I1" s="113" t="s">
        <v>293</v>
      </c>
      <c r="J1" s="113" t="s">
        <v>294</v>
      </c>
      <c r="K1" s="113" t="s">
        <v>295</v>
      </c>
      <c r="L1" s="113" t="s">
        <v>296</v>
      </c>
      <c r="M1" s="113" t="s">
        <v>297</v>
      </c>
      <c r="N1" s="113" t="s">
        <v>298</v>
      </c>
      <c r="O1" s="113" t="s">
        <v>299</v>
      </c>
      <c r="P1" s="113" t="s">
        <v>300</v>
      </c>
      <c r="Q1" s="113" t="s">
        <v>301</v>
      </c>
      <c r="R1" s="113" t="s">
        <v>302</v>
      </c>
      <c r="S1" s="113" t="s">
        <v>303</v>
      </c>
      <c r="T1" s="113" t="s">
        <v>304</v>
      </c>
      <c r="U1" s="113" t="s">
        <v>305</v>
      </c>
      <c r="V1" s="113" t="s">
        <v>306</v>
      </c>
      <c r="W1" s="113" t="s">
        <v>307</v>
      </c>
      <c r="X1" s="113" t="s">
        <v>308</v>
      </c>
      <c r="Y1" s="113" t="s">
        <v>309</v>
      </c>
      <c r="Z1" s="113" t="s">
        <v>310</v>
      </c>
      <c r="AA1" s="113" t="s">
        <v>311</v>
      </c>
      <c r="AB1" s="113" t="s">
        <v>312</v>
      </c>
      <c r="AC1" s="113" t="s">
        <v>313</v>
      </c>
      <c r="AD1" s="113" t="s">
        <v>314</v>
      </c>
      <c r="AE1" s="113" t="s">
        <v>315</v>
      </c>
      <c r="AF1" s="113" t="s">
        <v>316</v>
      </c>
      <c r="AG1" s="113" t="s">
        <v>317</v>
      </c>
      <c r="AH1" s="55" t="s">
        <v>25</v>
      </c>
      <c r="AI1">
        <f>MAX(E9:AG40)</f>
        <v>2</v>
      </c>
    </row>
    <row r="2" spans="1:35" s="8" customFormat="1" ht="14" customHeight="1" thickBot="1" x14ac:dyDescent="0.45">
      <c r="A2" s="160"/>
      <c r="B2" s="155" t="s">
        <v>335</v>
      </c>
      <c r="C2" s="40" t="s">
        <v>13</v>
      </c>
      <c r="D2" s="40">
        <f t="shared" ref="D2:AG2" si="0">SUM(D3:D7)</f>
        <v>36</v>
      </c>
      <c r="E2" s="40">
        <f t="shared" si="0"/>
        <v>9.5</v>
      </c>
      <c r="F2" s="40">
        <f t="shared" si="0"/>
        <v>1.25</v>
      </c>
      <c r="G2" s="40">
        <f t="shared" si="0"/>
        <v>3.75</v>
      </c>
      <c r="H2" s="40">
        <f t="shared" si="0"/>
        <v>7.5</v>
      </c>
      <c r="I2" s="40">
        <f t="shared" si="0"/>
        <v>7.5</v>
      </c>
      <c r="J2" s="40">
        <f t="shared" si="0"/>
        <v>7.25</v>
      </c>
      <c r="K2" s="40">
        <f t="shared" si="0"/>
        <v>15.75</v>
      </c>
      <c r="L2" s="40">
        <f t="shared" si="0"/>
        <v>6.25</v>
      </c>
      <c r="M2" s="40">
        <f t="shared" si="0"/>
        <v>19.75</v>
      </c>
      <c r="N2" s="40">
        <f t="shared" si="0"/>
        <v>16.5</v>
      </c>
      <c r="O2" s="40">
        <f t="shared" si="0"/>
        <v>1</v>
      </c>
      <c r="P2" s="40">
        <f t="shared" si="0"/>
        <v>3.75</v>
      </c>
      <c r="Q2" s="40">
        <f t="shared" si="0"/>
        <v>18.5</v>
      </c>
      <c r="R2" s="40">
        <f t="shared" si="0"/>
        <v>3.75</v>
      </c>
      <c r="S2" s="40">
        <f t="shared" si="0"/>
        <v>5.25</v>
      </c>
      <c r="T2" s="40">
        <f t="shared" si="0"/>
        <v>9</v>
      </c>
      <c r="U2" s="40">
        <f t="shared" si="0"/>
        <v>3.75</v>
      </c>
      <c r="V2" s="40">
        <f t="shared" si="0"/>
        <v>10.25</v>
      </c>
      <c r="W2" s="40">
        <f t="shared" si="0"/>
        <v>8</v>
      </c>
      <c r="X2" s="40">
        <f t="shared" si="0"/>
        <v>8</v>
      </c>
      <c r="Y2" s="40">
        <f t="shared" si="0"/>
        <v>2</v>
      </c>
      <c r="Z2" s="40">
        <f t="shared" si="0"/>
        <v>4.75</v>
      </c>
      <c r="AA2" s="40">
        <f t="shared" si="0"/>
        <v>1</v>
      </c>
      <c r="AB2" s="40">
        <f t="shared" si="0"/>
        <v>7.25</v>
      </c>
      <c r="AC2" s="40">
        <f t="shared" si="0"/>
        <v>6.5</v>
      </c>
      <c r="AD2" s="40">
        <f t="shared" si="0"/>
        <v>2</v>
      </c>
      <c r="AE2" s="40">
        <f t="shared" si="0"/>
        <v>13.5</v>
      </c>
      <c r="AF2" s="40">
        <f t="shared" si="0"/>
        <v>5.25</v>
      </c>
      <c r="AG2" s="40">
        <f t="shared" si="0"/>
        <v>3.25</v>
      </c>
      <c r="AH2" s="11">
        <f t="shared" ref="AH2:AH7" si="1">AVERAGE(E2:AG2)</f>
        <v>7.3017241379310347</v>
      </c>
    </row>
    <row r="3" spans="1:35" ht="14.25" thickBot="1" x14ac:dyDescent="0.45">
      <c r="B3" s="156"/>
      <c r="C3" s="41" t="s">
        <v>14</v>
      </c>
      <c r="D3" s="41">
        <f t="shared" ref="D3:AG3" si="2">SUM(D9:D13)</f>
        <v>6</v>
      </c>
      <c r="E3" s="41">
        <f t="shared" si="2"/>
        <v>4</v>
      </c>
      <c r="F3" s="41">
        <f t="shared" si="2"/>
        <v>0.75</v>
      </c>
      <c r="G3" s="41">
        <f t="shared" si="2"/>
        <v>1.75</v>
      </c>
      <c r="H3" s="41">
        <f t="shared" si="2"/>
        <v>2.5</v>
      </c>
      <c r="I3" s="41">
        <f t="shared" si="2"/>
        <v>1</v>
      </c>
      <c r="J3" s="41">
        <f t="shared" si="2"/>
        <v>2.25</v>
      </c>
      <c r="K3" s="41">
        <f t="shared" si="2"/>
        <v>3</v>
      </c>
      <c r="L3" s="41">
        <f t="shared" si="2"/>
        <v>4.25</v>
      </c>
      <c r="M3" s="41">
        <f t="shared" si="2"/>
        <v>2.5</v>
      </c>
      <c r="N3" s="41">
        <f t="shared" si="2"/>
        <v>3.25</v>
      </c>
      <c r="O3" s="41">
        <f t="shared" si="2"/>
        <v>0</v>
      </c>
      <c r="P3" s="41">
        <f t="shared" si="2"/>
        <v>1</v>
      </c>
      <c r="Q3" s="41">
        <f t="shared" si="2"/>
        <v>3</v>
      </c>
      <c r="R3" s="41">
        <f t="shared" si="2"/>
        <v>1.25</v>
      </c>
      <c r="S3" s="41">
        <f t="shared" si="2"/>
        <v>2.25</v>
      </c>
      <c r="T3" s="41">
        <f t="shared" si="2"/>
        <v>1.25</v>
      </c>
      <c r="U3" s="41">
        <f t="shared" si="2"/>
        <v>1.5</v>
      </c>
      <c r="V3" s="41">
        <f t="shared" si="2"/>
        <v>3.25</v>
      </c>
      <c r="W3" s="41">
        <f t="shared" si="2"/>
        <v>2</v>
      </c>
      <c r="X3" s="41">
        <f t="shared" si="2"/>
        <v>3.25</v>
      </c>
      <c r="Y3" s="41">
        <f t="shared" si="2"/>
        <v>1.5</v>
      </c>
      <c r="Z3" s="41">
        <f t="shared" si="2"/>
        <v>1.25</v>
      </c>
      <c r="AA3" s="41">
        <f t="shared" si="2"/>
        <v>0.25</v>
      </c>
      <c r="AB3" s="41">
        <f t="shared" si="2"/>
        <v>1</v>
      </c>
      <c r="AC3" s="41">
        <f t="shared" si="2"/>
        <v>1.5</v>
      </c>
      <c r="AD3" s="41">
        <f t="shared" si="2"/>
        <v>0.75</v>
      </c>
      <c r="AE3" s="41">
        <f t="shared" si="2"/>
        <v>1.75</v>
      </c>
      <c r="AF3" s="41">
        <f t="shared" si="2"/>
        <v>1</v>
      </c>
      <c r="AG3" s="41">
        <f t="shared" si="2"/>
        <v>1</v>
      </c>
      <c r="AH3" s="11">
        <f t="shared" si="1"/>
        <v>1.8620689655172413</v>
      </c>
    </row>
    <row r="4" spans="1:35" ht="14.25" thickBot="1" x14ac:dyDescent="0.45">
      <c r="B4" s="156"/>
      <c r="C4" s="39" t="s">
        <v>15</v>
      </c>
      <c r="D4" s="39">
        <f t="shared" ref="D4:AG4" si="3">SUM(D14:D15)</f>
        <v>2.5</v>
      </c>
      <c r="E4" s="39">
        <f t="shared" si="3"/>
        <v>1</v>
      </c>
      <c r="F4" s="39">
        <f t="shared" si="3"/>
        <v>0.5</v>
      </c>
      <c r="G4" s="39">
        <f t="shared" si="3"/>
        <v>0.5</v>
      </c>
      <c r="H4" s="39">
        <f t="shared" si="3"/>
        <v>1</v>
      </c>
      <c r="I4" s="39">
        <f t="shared" si="3"/>
        <v>0.75</v>
      </c>
      <c r="J4" s="39">
        <f t="shared" si="3"/>
        <v>1</v>
      </c>
      <c r="K4" s="39">
        <f t="shared" si="3"/>
        <v>0</v>
      </c>
      <c r="L4" s="39">
        <f t="shared" si="3"/>
        <v>0.75</v>
      </c>
      <c r="M4" s="39">
        <f t="shared" si="3"/>
        <v>1.5</v>
      </c>
      <c r="N4" s="39">
        <f t="shared" si="3"/>
        <v>1.25</v>
      </c>
      <c r="O4" s="39">
        <f t="shared" si="3"/>
        <v>0.25</v>
      </c>
      <c r="P4" s="39">
        <f t="shared" si="3"/>
        <v>0.25</v>
      </c>
      <c r="Q4" s="39">
        <f t="shared" si="3"/>
        <v>1.5</v>
      </c>
      <c r="R4" s="39">
        <f t="shared" si="3"/>
        <v>0.75</v>
      </c>
      <c r="S4" s="39">
        <f t="shared" si="3"/>
        <v>0.75</v>
      </c>
      <c r="T4" s="39">
        <f t="shared" si="3"/>
        <v>0.5</v>
      </c>
      <c r="U4" s="39">
        <f t="shared" si="3"/>
        <v>0.75</v>
      </c>
      <c r="V4" s="39">
        <f t="shared" si="3"/>
        <v>1.25</v>
      </c>
      <c r="W4" s="39">
        <f t="shared" si="3"/>
        <v>0.5</v>
      </c>
      <c r="X4" s="39">
        <f t="shared" si="3"/>
        <v>1</v>
      </c>
      <c r="Y4" s="39">
        <f t="shared" si="3"/>
        <v>0.5</v>
      </c>
      <c r="Z4" s="39">
        <f t="shared" si="3"/>
        <v>1</v>
      </c>
      <c r="AA4" s="39">
        <f t="shared" si="3"/>
        <v>0.25</v>
      </c>
      <c r="AB4" s="39">
        <f t="shared" si="3"/>
        <v>1</v>
      </c>
      <c r="AC4" s="39">
        <f t="shared" si="3"/>
        <v>1.75</v>
      </c>
      <c r="AD4" s="39">
        <f t="shared" si="3"/>
        <v>0.75</v>
      </c>
      <c r="AE4" s="39">
        <f t="shared" si="3"/>
        <v>0.5</v>
      </c>
      <c r="AF4" s="39">
        <f t="shared" si="3"/>
        <v>0.25</v>
      </c>
      <c r="AG4" s="39">
        <f t="shared" si="3"/>
        <v>0.5</v>
      </c>
      <c r="AH4" s="11">
        <f t="shared" si="1"/>
        <v>0.76724137931034486</v>
      </c>
    </row>
    <row r="5" spans="1:35" s="118" customFormat="1" ht="14.25" thickBot="1" x14ac:dyDescent="0.45">
      <c r="A5" s="162"/>
      <c r="B5" s="156"/>
      <c r="C5" s="128" t="s">
        <v>23</v>
      </c>
      <c r="D5" s="128">
        <f t="shared" ref="D5:AG5" si="4">SUM(D16:D23)</f>
        <v>9</v>
      </c>
      <c r="E5" s="128">
        <f t="shared" si="4"/>
        <v>2.25</v>
      </c>
      <c r="F5" s="128">
        <f t="shared" si="4"/>
        <v>0</v>
      </c>
      <c r="G5" s="128">
        <f t="shared" si="4"/>
        <v>0.25</v>
      </c>
      <c r="H5" s="128">
        <f t="shared" si="4"/>
        <v>2</v>
      </c>
      <c r="I5" s="128">
        <f t="shared" si="4"/>
        <v>5.25</v>
      </c>
      <c r="J5" s="128">
        <f t="shared" si="4"/>
        <v>2.25</v>
      </c>
      <c r="K5" s="128">
        <f t="shared" si="4"/>
        <v>6.25</v>
      </c>
      <c r="L5" s="128">
        <f t="shared" si="4"/>
        <v>0.5</v>
      </c>
      <c r="M5" s="128">
        <f t="shared" si="4"/>
        <v>8.75</v>
      </c>
      <c r="N5" s="128">
        <f t="shared" si="4"/>
        <v>4</v>
      </c>
      <c r="O5" s="128">
        <f t="shared" si="4"/>
        <v>0.75</v>
      </c>
      <c r="P5" s="128">
        <f t="shared" si="4"/>
        <v>2</v>
      </c>
      <c r="Q5" s="128">
        <f t="shared" si="4"/>
        <v>5.25</v>
      </c>
      <c r="R5" s="128">
        <f t="shared" si="4"/>
        <v>1.25</v>
      </c>
      <c r="S5" s="128">
        <f t="shared" si="4"/>
        <v>0.5</v>
      </c>
      <c r="T5" s="128">
        <f t="shared" si="4"/>
        <v>7</v>
      </c>
      <c r="U5" s="128">
        <f t="shared" si="4"/>
        <v>1.5</v>
      </c>
      <c r="V5" s="128">
        <f t="shared" si="4"/>
        <v>3.75</v>
      </c>
      <c r="W5" s="128">
        <f t="shared" si="4"/>
        <v>5</v>
      </c>
      <c r="X5" s="128">
        <f t="shared" si="4"/>
        <v>3</v>
      </c>
      <c r="Y5" s="128">
        <f t="shared" si="4"/>
        <v>0</v>
      </c>
      <c r="Z5" s="128">
        <f t="shared" si="4"/>
        <v>1.5</v>
      </c>
      <c r="AA5" s="128">
        <f t="shared" si="4"/>
        <v>0.25</v>
      </c>
      <c r="AB5" s="128">
        <f t="shared" si="4"/>
        <v>5</v>
      </c>
      <c r="AC5" s="128">
        <f t="shared" si="4"/>
        <v>3.25</v>
      </c>
      <c r="AD5" s="128">
        <f t="shared" si="4"/>
        <v>0.5</v>
      </c>
      <c r="AE5" s="128">
        <f t="shared" si="4"/>
        <v>5.75</v>
      </c>
      <c r="AF5" s="128">
        <f t="shared" si="4"/>
        <v>3.25</v>
      </c>
      <c r="AG5" s="128">
        <f t="shared" si="4"/>
        <v>1.75</v>
      </c>
      <c r="AH5" s="117">
        <f t="shared" si="1"/>
        <v>2.853448275862069</v>
      </c>
    </row>
    <row r="6" spans="1:35" s="118" customFormat="1" ht="14.25" thickBot="1" x14ac:dyDescent="0.45">
      <c r="A6" s="162"/>
      <c r="B6" s="156"/>
      <c r="C6" s="128"/>
      <c r="D6" s="128">
        <v>4</v>
      </c>
      <c r="E6" s="128"/>
      <c r="F6" s="128"/>
      <c r="G6" s="128"/>
      <c r="H6" s="128"/>
      <c r="I6" s="128"/>
      <c r="J6" s="128"/>
      <c r="K6" s="128">
        <v>1.5</v>
      </c>
      <c r="L6" s="128"/>
      <c r="M6" s="128">
        <v>1.75</v>
      </c>
      <c r="N6" s="128">
        <v>1.75</v>
      </c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128">
        <v>1</v>
      </c>
      <c r="AF6" s="128"/>
      <c r="AG6" s="128"/>
      <c r="AH6" s="117"/>
    </row>
    <row r="7" spans="1:35" s="125" customFormat="1" ht="14.25" thickBot="1" x14ac:dyDescent="0.45">
      <c r="A7" s="163"/>
      <c r="B7" s="156"/>
      <c r="C7" s="127" t="s">
        <v>387</v>
      </c>
      <c r="D7" s="127">
        <f t="shared" ref="D7:AG7" si="5">SUM(D24:D40)</f>
        <v>14.5</v>
      </c>
      <c r="E7" s="127">
        <f t="shared" si="5"/>
        <v>2.25</v>
      </c>
      <c r="F7" s="127">
        <f t="shared" si="5"/>
        <v>0</v>
      </c>
      <c r="G7" s="127">
        <f t="shared" si="5"/>
        <v>1.25</v>
      </c>
      <c r="H7" s="127">
        <f t="shared" si="5"/>
        <v>2</v>
      </c>
      <c r="I7" s="127">
        <f t="shared" si="5"/>
        <v>0.5</v>
      </c>
      <c r="J7" s="127">
        <f t="shared" si="5"/>
        <v>1.75</v>
      </c>
      <c r="K7" s="127">
        <f t="shared" si="5"/>
        <v>5</v>
      </c>
      <c r="L7" s="127">
        <f t="shared" si="5"/>
        <v>0.75</v>
      </c>
      <c r="M7" s="127">
        <f t="shared" si="5"/>
        <v>5.25</v>
      </c>
      <c r="N7" s="127">
        <f t="shared" si="5"/>
        <v>6.25</v>
      </c>
      <c r="O7" s="127">
        <f t="shared" si="5"/>
        <v>0</v>
      </c>
      <c r="P7" s="127">
        <f t="shared" si="5"/>
        <v>0.5</v>
      </c>
      <c r="Q7" s="127">
        <f t="shared" si="5"/>
        <v>8.75</v>
      </c>
      <c r="R7" s="127">
        <f t="shared" si="5"/>
        <v>0.5</v>
      </c>
      <c r="S7" s="127">
        <f t="shared" si="5"/>
        <v>1.75</v>
      </c>
      <c r="T7" s="127">
        <f t="shared" si="5"/>
        <v>0.25</v>
      </c>
      <c r="U7" s="127">
        <f t="shared" si="5"/>
        <v>0</v>
      </c>
      <c r="V7" s="127">
        <f t="shared" si="5"/>
        <v>2</v>
      </c>
      <c r="W7" s="127">
        <f t="shared" si="5"/>
        <v>0.5</v>
      </c>
      <c r="X7" s="127">
        <f t="shared" si="5"/>
        <v>0.75</v>
      </c>
      <c r="Y7" s="127">
        <f t="shared" si="5"/>
        <v>0</v>
      </c>
      <c r="Z7" s="127">
        <f t="shared" si="5"/>
        <v>1</v>
      </c>
      <c r="AA7" s="127">
        <f t="shared" si="5"/>
        <v>0.25</v>
      </c>
      <c r="AB7" s="127">
        <f t="shared" si="5"/>
        <v>0.25</v>
      </c>
      <c r="AC7" s="127">
        <f t="shared" si="5"/>
        <v>0</v>
      </c>
      <c r="AD7" s="127">
        <f t="shared" si="5"/>
        <v>0</v>
      </c>
      <c r="AE7" s="127">
        <f t="shared" si="5"/>
        <v>4.5</v>
      </c>
      <c r="AF7" s="127">
        <f t="shared" si="5"/>
        <v>0.75</v>
      </c>
      <c r="AG7" s="127">
        <f t="shared" si="5"/>
        <v>0</v>
      </c>
      <c r="AH7" s="124">
        <f t="shared" si="1"/>
        <v>1.6120689655172413</v>
      </c>
    </row>
    <row r="8" spans="1:35" s="13" customFormat="1" ht="13.9" thickBot="1" x14ac:dyDescent="0.4">
      <c r="A8" s="165"/>
      <c r="C8" s="114">
        <f>MAX(E8:AG8)</f>
        <v>5</v>
      </c>
      <c r="D8" s="44"/>
      <c r="E8" s="44"/>
      <c r="F8" s="44"/>
      <c r="G8" s="44"/>
      <c r="H8" s="44"/>
      <c r="I8" s="44"/>
      <c r="J8" s="44"/>
      <c r="K8" s="44">
        <f>IF(K2="ABS","",1+MAX(L8:$AH8))</f>
        <v>5</v>
      </c>
      <c r="L8" s="44"/>
      <c r="M8" s="44">
        <f>IF(M2="ABS","",1+MAX(N8:$AH8))</f>
        <v>4</v>
      </c>
      <c r="N8" s="44">
        <f>IF(N2="ABS","",1+MAX(O8:$AH8))</f>
        <v>3</v>
      </c>
      <c r="O8" s="44"/>
      <c r="P8" s="44"/>
      <c r="Q8" s="44">
        <f>IF(Q2="ABS","",1+MAX(R8:$AH8))</f>
        <v>2</v>
      </c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>
        <f>IF(AE2="ABS","",1+MAX(AF8:$AH8))</f>
        <v>1</v>
      </c>
      <c r="AF8" s="44"/>
      <c r="AG8" s="44"/>
      <c r="AH8" s="12" t="s">
        <v>233</v>
      </c>
    </row>
    <row r="9" spans="1:35" ht="14.25" thickBot="1" x14ac:dyDescent="0.45">
      <c r="A9" s="58">
        <v>1</v>
      </c>
      <c r="B9" s="22" t="s">
        <v>17</v>
      </c>
      <c r="C9" s="31" t="s">
        <v>400</v>
      </c>
      <c r="D9" s="22">
        <v>1</v>
      </c>
      <c r="E9" s="23">
        <v>1</v>
      </c>
      <c r="F9" s="23">
        <v>0.25</v>
      </c>
      <c r="G9" s="23">
        <v>0.75</v>
      </c>
      <c r="H9" s="23">
        <v>0.75</v>
      </c>
      <c r="I9" s="23">
        <v>0.75</v>
      </c>
      <c r="J9" s="23">
        <v>0.5</v>
      </c>
      <c r="K9" s="23" t="s">
        <v>410</v>
      </c>
      <c r="L9" s="23">
        <v>1</v>
      </c>
      <c r="M9" s="23" t="s">
        <v>410</v>
      </c>
      <c r="N9" s="23" t="s">
        <v>410</v>
      </c>
      <c r="O9" s="23">
        <v>0</v>
      </c>
      <c r="P9" s="23">
        <v>0.5</v>
      </c>
      <c r="Q9" s="23" t="s">
        <v>410</v>
      </c>
      <c r="R9" s="23">
        <v>0.75</v>
      </c>
      <c r="S9" s="31">
        <v>0.5</v>
      </c>
      <c r="T9" s="23"/>
      <c r="U9" s="23">
        <v>0.5</v>
      </c>
      <c r="V9" s="23">
        <v>1</v>
      </c>
      <c r="W9" s="23">
        <v>0.75</v>
      </c>
      <c r="X9" s="23">
        <v>0.75</v>
      </c>
      <c r="Y9" s="23">
        <v>0.75</v>
      </c>
      <c r="Z9" s="23">
        <v>0.5</v>
      </c>
      <c r="AA9" s="23">
        <v>0.25</v>
      </c>
      <c r="AB9" s="23">
        <v>0.25</v>
      </c>
      <c r="AC9" s="23">
        <v>0.75</v>
      </c>
      <c r="AD9" s="23">
        <v>0.25</v>
      </c>
      <c r="AE9" s="23" t="s">
        <v>410</v>
      </c>
      <c r="AF9" s="23">
        <v>0.25</v>
      </c>
      <c r="AG9" s="23">
        <v>0.5</v>
      </c>
      <c r="AH9" s="11">
        <f t="shared" ref="AH9:AH40" si="6">AVERAGE(E9:AG9)</f>
        <v>0.57608695652173914</v>
      </c>
    </row>
    <row r="10" spans="1:35" ht="14.25" thickBot="1" x14ac:dyDescent="0.45">
      <c r="B10" s="22" t="s">
        <v>18</v>
      </c>
      <c r="C10" s="31" t="s">
        <v>401</v>
      </c>
      <c r="D10" s="22">
        <v>1</v>
      </c>
      <c r="E10" s="23">
        <v>1</v>
      </c>
      <c r="F10" s="23">
        <v>0.25</v>
      </c>
      <c r="G10" s="23">
        <v>0.25</v>
      </c>
      <c r="H10" s="23">
        <v>1</v>
      </c>
      <c r="I10" s="23">
        <v>0</v>
      </c>
      <c r="J10" s="23">
        <v>0.75</v>
      </c>
      <c r="K10" s="23" t="s">
        <v>410</v>
      </c>
      <c r="L10" s="23">
        <v>1</v>
      </c>
      <c r="M10" s="23" t="s">
        <v>410</v>
      </c>
      <c r="N10" s="23" t="s">
        <v>410</v>
      </c>
      <c r="O10" s="23">
        <v>0</v>
      </c>
      <c r="P10" s="23">
        <v>0</v>
      </c>
      <c r="Q10" s="23" t="s">
        <v>410</v>
      </c>
      <c r="R10" s="23"/>
      <c r="S10" s="31">
        <v>0.5</v>
      </c>
      <c r="T10" s="23"/>
      <c r="U10" s="23">
        <v>0.5</v>
      </c>
      <c r="V10" s="23">
        <v>0.5</v>
      </c>
      <c r="W10" s="23">
        <v>0.75</v>
      </c>
      <c r="X10" s="23">
        <v>1</v>
      </c>
      <c r="Y10" s="23">
        <v>0.25</v>
      </c>
      <c r="Z10" s="23">
        <v>0.25</v>
      </c>
      <c r="AA10" s="23">
        <v>0</v>
      </c>
      <c r="AB10" s="23">
        <v>0</v>
      </c>
      <c r="AC10" s="23">
        <v>0</v>
      </c>
      <c r="AD10" s="23"/>
      <c r="AE10" s="23" t="s">
        <v>410</v>
      </c>
      <c r="AF10" s="23">
        <v>0</v>
      </c>
      <c r="AG10" s="23">
        <v>0</v>
      </c>
      <c r="AH10" s="11">
        <f t="shared" si="6"/>
        <v>0.38095238095238093</v>
      </c>
    </row>
    <row r="11" spans="1:35" ht="14.25" thickBot="1" x14ac:dyDescent="0.45">
      <c r="B11" s="22" t="s">
        <v>19</v>
      </c>
      <c r="C11" s="31" t="s">
        <v>399</v>
      </c>
      <c r="D11" s="22">
        <v>1.5</v>
      </c>
      <c r="E11" s="23">
        <v>1</v>
      </c>
      <c r="F11" s="23">
        <v>0.25</v>
      </c>
      <c r="G11" s="23">
        <v>0.25</v>
      </c>
      <c r="H11" s="23">
        <v>0.25</v>
      </c>
      <c r="I11" s="23">
        <v>0.25</v>
      </c>
      <c r="J11" s="23">
        <v>0.5</v>
      </c>
      <c r="K11" s="23">
        <v>0.75</v>
      </c>
      <c r="L11" s="23">
        <v>1.25</v>
      </c>
      <c r="M11" s="23">
        <v>1</v>
      </c>
      <c r="N11" s="23">
        <v>1</v>
      </c>
      <c r="O11" s="23"/>
      <c r="P11" s="31">
        <v>0.25</v>
      </c>
      <c r="Q11" s="23">
        <v>0.75</v>
      </c>
      <c r="R11" s="23">
        <v>0.25</v>
      </c>
      <c r="S11" s="31">
        <v>0.75</v>
      </c>
      <c r="T11" s="23">
        <v>0.75</v>
      </c>
      <c r="U11" s="23">
        <v>0.25</v>
      </c>
      <c r="V11" s="23">
        <v>1</v>
      </c>
      <c r="W11" s="23">
        <v>0.5</v>
      </c>
      <c r="X11" s="23">
        <v>1.5</v>
      </c>
      <c r="Y11" s="23">
        <v>0</v>
      </c>
      <c r="Z11" s="23">
        <v>0.5</v>
      </c>
      <c r="AA11" s="23">
        <v>0</v>
      </c>
      <c r="AB11" s="23">
        <v>0.25</v>
      </c>
      <c r="AC11" s="23">
        <v>0.5</v>
      </c>
      <c r="AD11" s="23">
        <v>0.25</v>
      </c>
      <c r="AE11" s="23">
        <v>0.5</v>
      </c>
      <c r="AF11" s="23">
        <v>0.5</v>
      </c>
      <c r="AG11" s="23">
        <v>0.5</v>
      </c>
      <c r="AH11" s="11">
        <f t="shared" si="6"/>
        <v>0.5535714285714286</v>
      </c>
    </row>
    <row r="12" spans="1:35" ht="14.25" thickBot="1" x14ac:dyDescent="0.45">
      <c r="B12" s="22" t="s">
        <v>20</v>
      </c>
      <c r="C12" s="31" t="s">
        <v>400</v>
      </c>
      <c r="D12" s="22">
        <v>1</v>
      </c>
      <c r="E12" s="23">
        <v>1</v>
      </c>
      <c r="F12" s="23"/>
      <c r="G12" s="23">
        <v>0.25</v>
      </c>
      <c r="H12" s="23">
        <v>0.5</v>
      </c>
      <c r="I12" s="23"/>
      <c r="J12" s="23">
        <v>0.5</v>
      </c>
      <c r="K12" s="23">
        <v>1</v>
      </c>
      <c r="L12" s="23">
        <v>0</v>
      </c>
      <c r="M12" s="23">
        <v>0.75</v>
      </c>
      <c r="N12" s="23">
        <v>0.75</v>
      </c>
      <c r="O12" s="23"/>
      <c r="P12" s="31">
        <v>0</v>
      </c>
      <c r="Q12" s="23">
        <v>1</v>
      </c>
      <c r="R12" s="23">
        <v>0</v>
      </c>
      <c r="S12" s="31">
        <v>0.5</v>
      </c>
      <c r="T12" s="23">
        <v>0.5</v>
      </c>
      <c r="U12" s="23"/>
      <c r="V12" s="23">
        <v>0</v>
      </c>
      <c r="W12" s="23"/>
      <c r="X12" s="23">
        <v>0</v>
      </c>
      <c r="Y12" s="23">
        <v>0.5</v>
      </c>
      <c r="Z12" s="23"/>
      <c r="AA12" s="23">
        <v>0</v>
      </c>
      <c r="AB12" s="23">
        <v>0.5</v>
      </c>
      <c r="AC12" s="23"/>
      <c r="AD12" s="23">
        <v>0.25</v>
      </c>
      <c r="AE12" s="23">
        <v>1</v>
      </c>
      <c r="AF12" s="23">
        <v>0</v>
      </c>
      <c r="AG12" s="23">
        <v>0</v>
      </c>
      <c r="AH12" s="11">
        <f t="shared" si="6"/>
        <v>0.40909090909090912</v>
      </c>
    </row>
    <row r="13" spans="1:35" ht="14.25" thickBot="1" x14ac:dyDescent="0.45">
      <c r="B13" s="24" t="s">
        <v>21</v>
      </c>
      <c r="C13" s="158" t="s">
        <v>402</v>
      </c>
      <c r="D13" s="22">
        <v>1.5</v>
      </c>
      <c r="E13" s="23"/>
      <c r="F13" s="23">
        <v>0</v>
      </c>
      <c r="G13" s="23">
        <v>0.25</v>
      </c>
      <c r="H13" s="23">
        <v>0</v>
      </c>
      <c r="I13" s="23">
        <v>0</v>
      </c>
      <c r="J13" s="23"/>
      <c r="K13" s="23">
        <v>1.25</v>
      </c>
      <c r="L13" s="23">
        <v>1</v>
      </c>
      <c r="M13" s="23">
        <v>0.75</v>
      </c>
      <c r="N13" s="23">
        <v>1.5</v>
      </c>
      <c r="O13" s="23">
        <v>0</v>
      </c>
      <c r="P13" s="23">
        <v>0.25</v>
      </c>
      <c r="Q13" s="23">
        <v>1.25</v>
      </c>
      <c r="R13" s="23">
        <v>0.25</v>
      </c>
      <c r="S13" s="31">
        <v>0</v>
      </c>
      <c r="T13" s="23"/>
      <c r="U13" s="23">
        <v>0.25</v>
      </c>
      <c r="V13" s="23">
        <v>0.75</v>
      </c>
      <c r="W13" s="23"/>
      <c r="X13" s="23"/>
      <c r="Y13" s="23"/>
      <c r="Z13" s="23">
        <v>0</v>
      </c>
      <c r="AA13" s="23">
        <v>0</v>
      </c>
      <c r="AB13" s="23">
        <v>0</v>
      </c>
      <c r="AC13" s="23">
        <v>0.25</v>
      </c>
      <c r="AD13" s="23"/>
      <c r="AE13" s="23">
        <v>0.25</v>
      </c>
      <c r="AF13" s="23">
        <v>0.25</v>
      </c>
      <c r="AG13" s="23">
        <v>0</v>
      </c>
      <c r="AH13" s="11">
        <f t="shared" si="6"/>
        <v>0.375</v>
      </c>
    </row>
    <row r="14" spans="1:35" ht="14.25" thickBot="1" x14ac:dyDescent="0.45">
      <c r="A14" s="58">
        <v>2</v>
      </c>
      <c r="B14" s="34" t="s">
        <v>17</v>
      </c>
      <c r="C14" s="43" t="s">
        <v>403</v>
      </c>
      <c r="D14" s="34">
        <v>1</v>
      </c>
      <c r="E14" s="35">
        <v>1</v>
      </c>
      <c r="F14" s="35">
        <v>0.5</v>
      </c>
      <c r="G14" s="35">
        <v>0.5</v>
      </c>
      <c r="H14" s="35">
        <v>1</v>
      </c>
      <c r="I14" s="35">
        <v>0.75</v>
      </c>
      <c r="J14" s="35">
        <v>0.5</v>
      </c>
      <c r="K14" s="35" t="s">
        <v>410</v>
      </c>
      <c r="L14" s="35">
        <v>0.75</v>
      </c>
      <c r="M14" s="35" t="s">
        <v>410</v>
      </c>
      <c r="N14" s="35" t="s">
        <v>410</v>
      </c>
      <c r="O14" s="35">
        <v>0.25</v>
      </c>
      <c r="P14" s="43">
        <v>0.25</v>
      </c>
      <c r="Q14" s="43" t="s">
        <v>410</v>
      </c>
      <c r="R14" s="35">
        <v>0.75</v>
      </c>
      <c r="S14" s="35">
        <v>0.75</v>
      </c>
      <c r="T14" s="35">
        <v>0.5</v>
      </c>
      <c r="U14" s="43">
        <v>0.75</v>
      </c>
      <c r="V14" s="35">
        <v>0.5</v>
      </c>
      <c r="W14" s="35">
        <v>0.5</v>
      </c>
      <c r="X14" s="35">
        <v>0.5</v>
      </c>
      <c r="Y14" s="35">
        <v>0.5</v>
      </c>
      <c r="Z14" s="35">
        <v>1</v>
      </c>
      <c r="AA14" s="35">
        <v>0.25</v>
      </c>
      <c r="AB14" s="35">
        <v>1</v>
      </c>
      <c r="AC14" s="35">
        <v>0.75</v>
      </c>
      <c r="AD14" s="35">
        <v>0.75</v>
      </c>
      <c r="AE14" s="35" t="s">
        <v>410</v>
      </c>
      <c r="AF14" s="35">
        <v>0.25</v>
      </c>
      <c r="AG14" s="35">
        <v>0.5</v>
      </c>
      <c r="AH14" s="11">
        <f t="shared" si="6"/>
        <v>0.61458333333333337</v>
      </c>
    </row>
    <row r="15" spans="1:35" s="10" customFormat="1" ht="14.25" thickBot="1" x14ac:dyDescent="0.45">
      <c r="A15" s="169"/>
      <c r="B15" s="29" t="s">
        <v>18</v>
      </c>
      <c r="C15" s="42" t="s">
        <v>404</v>
      </c>
      <c r="D15" s="29">
        <v>1.5</v>
      </c>
      <c r="E15" s="42"/>
      <c r="F15" s="42"/>
      <c r="G15" s="30">
        <v>0</v>
      </c>
      <c r="H15" s="30">
        <v>0</v>
      </c>
      <c r="I15" s="30">
        <v>0</v>
      </c>
      <c r="J15" s="30">
        <v>0.5</v>
      </c>
      <c r="K15" s="30">
        <v>0</v>
      </c>
      <c r="L15" s="30"/>
      <c r="M15" s="30">
        <v>1.5</v>
      </c>
      <c r="N15" s="30">
        <v>1.25</v>
      </c>
      <c r="O15" s="30"/>
      <c r="P15" s="30">
        <v>0</v>
      </c>
      <c r="Q15" s="30">
        <v>1.5</v>
      </c>
      <c r="R15" s="30"/>
      <c r="S15" s="30">
        <v>0</v>
      </c>
      <c r="T15" s="30"/>
      <c r="U15" s="30"/>
      <c r="V15" s="30">
        <v>0.75</v>
      </c>
      <c r="W15" s="30"/>
      <c r="X15" s="30">
        <v>0.5</v>
      </c>
      <c r="Y15" s="30"/>
      <c r="Z15" s="30"/>
      <c r="AA15" s="30">
        <v>0</v>
      </c>
      <c r="AB15" s="30"/>
      <c r="AC15" s="30">
        <v>1</v>
      </c>
      <c r="AD15" s="30">
        <v>0</v>
      </c>
      <c r="AE15" s="30">
        <v>0.5</v>
      </c>
      <c r="AF15" s="30">
        <v>0</v>
      </c>
      <c r="AG15" s="30">
        <v>0</v>
      </c>
      <c r="AH15" s="11">
        <f t="shared" si="6"/>
        <v>0.41666666666666669</v>
      </c>
    </row>
    <row r="16" spans="1:35" s="217" customFormat="1" ht="14.25" thickBot="1" x14ac:dyDescent="0.45">
      <c r="A16" s="212">
        <v>3</v>
      </c>
      <c r="B16" s="213" t="s">
        <v>17</v>
      </c>
      <c r="C16" s="214" t="s">
        <v>403</v>
      </c>
      <c r="D16" s="213">
        <v>1</v>
      </c>
      <c r="E16" s="215">
        <v>0.25</v>
      </c>
      <c r="F16" s="215">
        <v>0</v>
      </c>
      <c r="G16" s="215">
        <v>0.25</v>
      </c>
      <c r="H16" s="215">
        <v>0.5</v>
      </c>
      <c r="I16" s="215">
        <v>0.5</v>
      </c>
      <c r="J16" s="215">
        <v>0.5</v>
      </c>
      <c r="K16" s="215">
        <v>1</v>
      </c>
      <c r="L16" s="215">
        <v>0.5</v>
      </c>
      <c r="M16" s="215">
        <v>1</v>
      </c>
      <c r="N16" s="215">
        <v>1</v>
      </c>
      <c r="O16" s="215">
        <v>0.25</v>
      </c>
      <c r="P16" s="215">
        <v>0</v>
      </c>
      <c r="Q16" s="215">
        <v>1</v>
      </c>
      <c r="R16" s="215">
        <v>0.5</v>
      </c>
      <c r="S16" s="215">
        <v>0.5</v>
      </c>
      <c r="T16" s="215">
        <v>0.75</v>
      </c>
      <c r="U16" s="215">
        <v>0.5</v>
      </c>
      <c r="V16" s="215">
        <v>0.5</v>
      </c>
      <c r="W16" s="215">
        <v>0.75</v>
      </c>
      <c r="X16" s="215">
        <v>1</v>
      </c>
      <c r="Y16" s="215">
        <v>0</v>
      </c>
      <c r="Z16" s="215">
        <v>0.5</v>
      </c>
      <c r="AA16" s="215">
        <v>0</v>
      </c>
      <c r="AB16" s="215">
        <v>0</v>
      </c>
      <c r="AC16" s="215">
        <v>0.5</v>
      </c>
      <c r="AD16" s="215">
        <v>0</v>
      </c>
      <c r="AE16" s="215">
        <v>1</v>
      </c>
      <c r="AF16" s="215">
        <v>0</v>
      </c>
      <c r="AG16" s="215">
        <v>0.5</v>
      </c>
      <c r="AH16" s="216">
        <f t="shared" si="6"/>
        <v>0.47413793103448276</v>
      </c>
    </row>
    <row r="17" spans="1:34" s="219" customFormat="1" ht="14.25" thickBot="1" x14ac:dyDescent="0.45">
      <c r="A17" s="218"/>
      <c r="B17" s="115" t="s">
        <v>18</v>
      </c>
      <c r="C17" s="119" t="s">
        <v>405</v>
      </c>
      <c r="D17" s="115">
        <v>1</v>
      </c>
      <c r="E17" s="119">
        <v>0</v>
      </c>
      <c r="F17" s="119"/>
      <c r="G17" s="116">
        <v>0</v>
      </c>
      <c r="H17" s="116"/>
      <c r="I17" s="116">
        <v>1</v>
      </c>
      <c r="J17" s="116"/>
      <c r="K17" s="116">
        <v>1</v>
      </c>
      <c r="L17" s="116">
        <v>0</v>
      </c>
      <c r="M17" s="116">
        <v>1</v>
      </c>
      <c r="N17" s="116">
        <v>1</v>
      </c>
      <c r="O17" s="116"/>
      <c r="P17" s="116"/>
      <c r="Q17" s="116">
        <v>0</v>
      </c>
      <c r="R17" s="116">
        <v>0</v>
      </c>
      <c r="S17" s="116">
        <v>0</v>
      </c>
      <c r="T17" s="116">
        <v>1</v>
      </c>
      <c r="U17" s="116">
        <v>0.5</v>
      </c>
      <c r="V17" s="116">
        <v>1</v>
      </c>
      <c r="W17" s="116">
        <v>1</v>
      </c>
      <c r="X17" s="116">
        <v>0</v>
      </c>
      <c r="Y17" s="116"/>
      <c r="Z17" s="116">
        <v>0</v>
      </c>
      <c r="AA17" s="116">
        <v>0</v>
      </c>
      <c r="AB17" s="116">
        <v>1</v>
      </c>
      <c r="AC17" s="116">
        <v>0.75</v>
      </c>
      <c r="AD17" s="116"/>
      <c r="AE17" s="116">
        <v>1</v>
      </c>
      <c r="AF17" s="116">
        <v>1</v>
      </c>
      <c r="AG17" s="116">
        <v>0</v>
      </c>
      <c r="AH17" s="117">
        <f t="shared" ref="AH17:AH19" si="7">AVERAGE(E17:AG17)</f>
        <v>0.51136363636363635</v>
      </c>
    </row>
    <row r="18" spans="1:34" s="219" customFormat="1" ht="14.25" thickBot="1" x14ac:dyDescent="0.45">
      <c r="A18" s="218"/>
      <c r="B18" s="115" t="s">
        <v>19</v>
      </c>
      <c r="C18" s="119" t="s">
        <v>406</v>
      </c>
      <c r="D18" s="115">
        <v>1</v>
      </c>
      <c r="E18" s="119">
        <v>0.5</v>
      </c>
      <c r="F18" s="119"/>
      <c r="G18" s="116">
        <v>0</v>
      </c>
      <c r="H18" s="116">
        <v>0.5</v>
      </c>
      <c r="I18" s="116">
        <v>0</v>
      </c>
      <c r="J18" s="116"/>
      <c r="K18" s="116">
        <v>0.75</v>
      </c>
      <c r="L18" s="116">
        <v>0</v>
      </c>
      <c r="M18" s="116">
        <v>1</v>
      </c>
      <c r="N18" s="116">
        <v>0</v>
      </c>
      <c r="O18" s="116">
        <v>0</v>
      </c>
      <c r="P18" s="116"/>
      <c r="Q18" s="116">
        <v>1</v>
      </c>
      <c r="R18" s="116">
        <v>0.25</v>
      </c>
      <c r="S18" s="116">
        <v>0</v>
      </c>
      <c r="T18" s="116">
        <v>0.75</v>
      </c>
      <c r="U18" s="116">
        <v>0</v>
      </c>
      <c r="V18" s="116">
        <v>0.75</v>
      </c>
      <c r="W18" s="116">
        <v>1</v>
      </c>
      <c r="X18" s="116">
        <v>0</v>
      </c>
      <c r="Y18" s="116">
        <v>0</v>
      </c>
      <c r="Z18" s="116">
        <v>0</v>
      </c>
      <c r="AA18" s="116"/>
      <c r="AB18" s="116">
        <v>0.5</v>
      </c>
      <c r="AC18" s="116">
        <v>0.5</v>
      </c>
      <c r="AD18" s="116">
        <v>0.25</v>
      </c>
      <c r="AE18" s="116">
        <v>0.5</v>
      </c>
      <c r="AF18" s="116">
        <v>0.25</v>
      </c>
      <c r="AG18" s="116">
        <v>0.25</v>
      </c>
      <c r="AH18" s="117">
        <f t="shared" si="7"/>
        <v>0.35</v>
      </c>
    </row>
    <row r="19" spans="1:34" s="225" customFormat="1" ht="13.9" x14ac:dyDescent="0.4">
      <c r="A19" s="220"/>
      <c r="B19" s="221" t="s">
        <v>20</v>
      </c>
      <c r="C19" s="222" t="s">
        <v>407</v>
      </c>
      <c r="D19" s="221">
        <v>0.5</v>
      </c>
      <c r="E19" s="222"/>
      <c r="F19" s="222"/>
      <c r="G19" s="223">
        <v>0</v>
      </c>
      <c r="H19" s="223">
        <v>0.25</v>
      </c>
      <c r="I19" s="223">
        <v>0.5</v>
      </c>
      <c r="J19" s="223"/>
      <c r="K19" s="223">
        <v>0.25</v>
      </c>
      <c r="L19" s="223">
        <v>0</v>
      </c>
      <c r="M19" s="223">
        <v>0.5</v>
      </c>
      <c r="N19" s="223">
        <v>0.5</v>
      </c>
      <c r="O19" s="223"/>
      <c r="P19" s="223">
        <v>0.5</v>
      </c>
      <c r="Q19" s="223">
        <v>0.5</v>
      </c>
      <c r="R19" s="223">
        <v>0</v>
      </c>
      <c r="S19" s="223">
        <v>0</v>
      </c>
      <c r="T19" s="223">
        <v>0.5</v>
      </c>
      <c r="U19" s="223"/>
      <c r="V19" s="223">
        <v>0.5</v>
      </c>
      <c r="W19" s="223">
        <v>0.5</v>
      </c>
      <c r="X19" s="223">
        <v>0</v>
      </c>
      <c r="Y19" s="223">
        <v>0</v>
      </c>
      <c r="Z19" s="223">
        <v>0.5</v>
      </c>
      <c r="AA19" s="223"/>
      <c r="AB19" s="223">
        <v>0</v>
      </c>
      <c r="AC19" s="223">
        <v>0</v>
      </c>
      <c r="AD19" s="223">
        <v>0</v>
      </c>
      <c r="AE19" s="223">
        <v>0.25</v>
      </c>
      <c r="AF19" s="223">
        <v>0</v>
      </c>
      <c r="AG19" s="223">
        <v>0.5</v>
      </c>
      <c r="AH19" s="224">
        <f t="shared" si="7"/>
        <v>0.25</v>
      </c>
    </row>
    <row r="20" spans="1:34" s="118" customFormat="1" ht="14.25" thickBot="1" x14ac:dyDescent="0.45">
      <c r="A20" s="162"/>
      <c r="B20" s="115" t="s">
        <v>17</v>
      </c>
      <c r="C20" s="119" t="s">
        <v>408</v>
      </c>
      <c r="D20" s="115">
        <v>2</v>
      </c>
      <c r="E20" s="119">
        <v>1.5</v>
      </c>
      <c r="F20" s="119">
        <v>0</v>
      </c>
      <c r="G20" s="116">
        <v>0</v>
      </c>
      <c r="H20" s="116">
        <v>0.5</v>
      </c>
      <c r="I20" s="116">
        <v>1</v>
      </c>
      <c r="J20" s="116">
        <v>1.75</v>
      </c>
      <c r="K20" s="116">
        <v>1.25</v>
      </c>
      <c r="L20" s="116"/>
      <c r="M20" s="116">
        <v>1.75</v>
      </c>
      <c r="N20" s="116">
        <v>1.5</v>
      </c>
      <c r="O20" s="116">
        <v>0.5</v>
      </c>
      <c r="P20" s="116">
        <v>1.5</v>
      </c>
      <c r="Q20" s="116">
        <v>0</v>
      </c>
      <c r="R20" s="116">
        <v>0.5</v>
      </c>
      <c r="S20" s="116"/>
      <c r="T20" s="116">
        <v>1.25</v>
      </c>
      <c r="U20" s="116">
        <v>0.5</v>
      </c>
      <c r="V20" s="116">
        <v>1</v>
      </c>
      <c r="W20" s="116">
        <v>1.25</v>
      </c>
      <c r="X20" s="116">
        <v>2</v>
      </c>
      <c r="Y20" s="116"/>
      <c r="Z20" s="116">
        <v>0.5</v>
      </c>
      <c r="AA20" s="116">
        <v>0.25</v>
      </c>
      <c r="AB20" s="116">
        <v>1.75</v>
      </c>
      <c r="AC20" s="116">
        <v>1.5</v>
      </c>
      <c r="AD20" s="116">
        <v>0.25</v>
      </c>
      <c r="AE20" s="116">
        <v>0</v>
      </c>
      <c r="AF20" s="116">
        <v>1.5</v>
      </c>
      <c r="AG20" s="116">
        <v>0.5</v>
      </c>
      <c r="AH20" s="117">
        <f t="shared" si="6"/>
        <v>0.92307692307692313</v>
      </c>
    </row>
    <row r="21" spans="1:34" s="118" customFormat="1" ht="14.25" thickBot="1" x14ac:dyDescent="0.45">
      <c r="A21" s="162"/>
      <c r="B21" s="115" t="s">
        <v>18</v>
      </c>
      <c r="C21" s="119"/>
      <c r="D21" s="115">
        <v>1.5</v>
      </c>
      <c r="E21" s="119"/>
      <c r="F21" s="119"/>
      <c r="G21" s="116">
        <v>0</v>
      </c>
      <c r="H21" s="116">
        <v>0.25</v>
      </c>
      <c r="I21" s="116">
        <v>1.5</v>
      </c>
      <c r="J21" s="116"/>
      <c r="K21" s="116">
        <v>1</v>
      </c>
      <c r="L21" s="116"/>
      <c r="M21" s="116">
        <v>1.5</v>
      </c>
      <c r="N21" s="116">
        <v>0</v>
      </c>
      <c r="O21" s="116"/>
      <c r="P21" s="116"/>
      <c r="Q21" s="116">
        <v>0.75</v>
      </c>
      <c r="R21" s="116">
        <v>0</v>
      </c>
      <c r="S21" s="116"/>
      <c r="T21" s="116">
        <v>1.25</v>
      </c>
      <c r="U21" s="116"/>
      <c r="V21" s="116"/>
      <c r="W21" s="116">
        <v>0.5</v>
      </c>
      <c r="X21" s="116"/>
      <c r="Y21" s="116"/>
      <c r="Z21" s="116">
        <v>0</v>
      </c>
      <c r="AA21" s="116"/>
      <c r="AB21" s="116">
        <v>1.5</v>
      </c>
      <c r="AC21" s="116"/>
      <c r="AD21" s="116"/>
      <c r="AE21" s="116">
        <v>1.25</v>
      </c>
      <c r="AF21" s="116">
        <v>0.5</v>
      </c>
      <c r="AG21" s="116">
        <v>0</v>
      </c>
      <c r="AH21" s="117">
        <f t="shared" si="6"/>
        <v>0.66666666666666663</v>
      </c>
    </row>
    <row r="22" spans="1:34" s="118" customFormat="1" ht="14.25" thickBot="1" x14ac:dyDescent="0.45">
      <c r="A22" s="162"/>
      <c r="B22" s="115" t="s">
        <v>19</v>
      </c>
      <c r="C22" s="119"/>
      <c r="D22" s="115">
        <v>0.5</v>
      </c>
      <c r="E22" s="119"/>
      <c r="F22" s="119"/>
      <c r="G22" s="116"/>
      <c r="H22" s="116"/>
      <c r="I22" s="116">
        <v>0.25</v>
      </c>
      <c r="J22" s="116"/>
      <c r="K22" s="116">
        <v>0</v>
      </c>
      <c r="L22" s="116"/>
      <c r="M22" s="116">
        <v>0.5</v>
      </c>
      <c r="N22" s="116">
        <v>0</v>
      </c>
      <c r="O22" s="116"/>
      <c r="P22" s="116"/>
      <c r="Q22" s="116">
        <v>0.5</v>
      </c>
      <c r="R22" s="116"/>
      <c r="S22" s="116"/>
      <c r="T22" s="116">
        <v>0.5</v>
      </c>
      <c r="U22" s="116">
        <v>0</v>
      </c>
      <c r="V22" s="116"/>
      <c r="W22" s="116">
        <v>0</v>
      </c>
      <c r="X22" s="116"/>
      <c r="Y22" s="116"/>
      <c r="Z22" s="116"/>
      <c r="AA22" s="116"/>
      <c r="AB22" s="116">
        <v>0</v>
      </c>
      <c r="AC22" s="116"/>
      <c r="AD22" s="116"/>
      <c r="AE22" s="116">
        <v>0.25</v>
      </c>
      <c r="AF22" s="116">
        <v>0</v>
      </c>
      <c r="AG22" s="116">
        <v>0</v>
      </c>
      <c r="AH22" s="117">
        <f t="shared" si="6"/>
        <v>0.16666666666666666</v>
      </c>
    </row>
    <row r="23" spans="1:34" s="123" customFormat="1" ht="14.25" thickBot="1" x14ac:dyDescent="0.45">
      <c r="A23" s="170"/>
      <c r="B23" s="120" t="s">
        <v>20</v>
      </c>
      <c r="C23" s="122"/>
      <c r="D23" s="120">
        <v>1.5</v>
      </c>
      <c r="E23" s="121"/>
      <c r="F23" s="121"/>
      <c r="G23" s="121"/>
      <c r="H23" s="121"/>
      <c r="I23" s="121">
        <v>0.5</v>
      </c>
      <c r="J23" s="121"/>
      <c r="K23" s="121">
        <v>1</v>
      </c>
      <c r="L23" s="121"/>
      <c r="M23" s="121">
        <v>1.5</v>
      </c>
      <c r="N23" s="121">
        <v>0</v>
      </c>
      <c r="O23" s="121"/>
      <c r="P23" s="121"/>
      <c r="Q23" s="121">
        <v>1.5</v>
      </c>
      <c r="R23" s="121">
        <v>0</v>
      </c>
      <c r="S23" s="121"/>
      <c r="T23" s="122">
        <v>1</v>
      </c>
      <c r="U23" s="121">
        <v>0</v>
      </c>
      <c r="V23" s="121"/>
      <c r="W23" s="121">
        <v>0</v>
      </c>
      <c r="X23" s="121"/>
      <c r="Y23" s="121"/>
      <c r="Z23" s="121"/>
      <c r="AA23" s="121"/>
      <c r="AB23" s="121">
        <v>0.25</v>
      </c>
      <c r="AC23" s="121"/>
      <c r="AD23" s="121"/>
      <c r="AE23" s="121">
        <v>1.5</v>
      </c>
      <c r="AF23" s="121"/>
      <c r="AG23" s="121"/>
      <c r="AH23" s="117">
        <f t="shared" si="6"/>
        <v>0.65909090909090906</v>
      </c>
    </row>
    <row r="24" spans="1:34" s="125" customFormat="1" ht="14.25" thickBot="1" x14ac:dyDescent="0.45">
      <c r="A24" s="226">
        <v>4</v>
      </c>
      <c r="B24" s="105" t="s">
        <v>388</v>
      </c>
      <c r="C24" s="107" t="s">
        <v>409</v>
      </c>
      <c r="D24" s="105">
        <v>0.5</v>
      </c>
      <c r="E24" s="106">
        <v>0.5</v>
      </c>
      <c r="F24" s="106"/>
      <c r="G24" s="106">
        <v>0.5</v>
      </c>
      <c r="H24" s="106">
        <v>0.5</v>
      </c>
      <c r="I24" s="106">
        <v>0</v>
      </c>
      <c r="J24" s="106">
        <v>0.25</v>
      </c>
      <c r="K24" s="106">
        <v>0.5</v>
      </c>
      <c r="L24" s="106">
        <v>0.25</v>
      </c>
      <c r="M24" s="106">
        <v>0.25</v>
      </c>
      <c r="N24" s="106">
        <v>0.5</v>
      </c>
      <c r="O24" s="106">
        <v>0</v>
      </c>
      <c r="P24" s="106">
        <v>0</v>
      </c>
      <c r="Q24" s="106">
        <v>0.5</v>
      </c>
      <c r="R24" s="106">
        <v>0</v>
      </c>
      <c r="S24" s="106">
        <v>0.25</v>
      </c>
      <c r="T24" s="106">
        <v>0.25</v>
      </c>
      <c r="U24" s="106">
        <v>0</v>
      </c>
      <c r="V24" s="106">
        <v>0.25</v>
      </c>
      <c r="W24" s="106">
        <v>0.25</v>
      </c>
      <c r="X24" s="106">
        <v>0.25</v>
      </c>
      <c r="Y24" s="106">
        <v>0</v>
      </c>
      <c r="Z24" s="106">
        <v>0.5</v>
      </c>
      <c r="AA24" s="106">
        <v>0.25</v>
      </c>
      <c r="AB24" s="106">
        <v>0.25</v>
      </c>
      <c r="AC24" s="106">
        <v>0</v>
      </c>
      <c r="AD24" s="106">
        <v>0</v>
      </c>
      <c r="AE24" s="106">
        <v>0.5</v>
      </c>
      <c r="AF24" s="106">
        <v>0.25</v>
      </c>
      <c r="AG24" s="106">
        <v>0</v>
      </c>
      <c r="AH24" s="124">
        <f t="shared" si="6"/>
        <v>0.24107142857142858</v>
      </c>
    </row>
    <row r="25" spans="1:34" s="125" customFormat="1" ht="14.25" thickBot="1" x14ac:dyDescent="0.45">
      <c r="A25" s="163"/>
      <c r="B25" s="105" t="s">
        <v>389</v>
      </c>
      <c r="C25" s="107"/>
      <c r="D25" s="105">
        <v>1</v>
      </c>
      <c r="E25" s="107">
        <v>0.75</v>
      </c>
      <c r="F25" s="107"/>
      <c r="G25" s="106">
        <v>0</v>
      </c>
      <c r="H25" s="106">
        <v>0.5</v>
      </c>
      <c r="I25" s="106"/>
      <c r="J25" s="106">
        <v>0.25</v>
      </c>
      <c r="K25" s="106">
        <v>1</v>
      </c>
      <c r="L25" s="106">
        <v>0.25</v>
      </c>
      <c r="M25" s="106">
        <v>1</v>
      </c>
      <c r="N25" s="106">
        <v>1</v>
      </c>
      <c r="O25" s="106"/>
      <c r="P25" s="106">
        <v>0</v>
      </c>
      <c r="Q25" s="106">
        <v>0.25</v>
      </c>
      <c r="R25" s="106">
        <v>0</v>
      </c>
      <c r="S25" s="106">
        <v>0</v>
      </c>
      <c r="T25" s="106">
        <v>0</v>
      </c>
      <c r="U25" s="106">
        <v>0</v>
      </c>
      <c r="V25" s="106">
        <v>0</v>
      </c>
      <c r="W25" s="106">
        <v>0.25</v>
      </c>
      <c r="X25" s="106">
        <v>0</v>
      </c>
      <c r="Y25" s="106"/>
      <c r="Z25" s="106">
        <v>0.25</v>
      </c>
      <c r="AA25" s="106"/>
      <c r="AB25" s="106">
        <v>0</v>
      </c>
      <c r="AC25" s="106">
        <v>0</v>
      </c>
      <c r="AD25" s="106">
        <v>0</v>
      </c>
      <c r="AE25" s="106">
        <v>0.5</v>
      </c>
      <c r="AF25" s="106">
        <v>0</v>
      </c>
      <c r="AG25" s="106">
        <v>0</v>
      </c>
      <c r="AH25" s="124">
        <f t="shared" si="6"/>
        <v>0.25</v>
      </c>
    </row>
    <row r="26" spans="1:34" s="125" customFormat="1" ht="14.25" thickBot="1" x14ac:dyDescent="0.45">
      <c r="A26" s="163"/>
      <c r="B26" s="105" t="s">
        <v>390</v>
      </c>
      <c r="C26" s="107"/>
      <c r="D26" s="105">
        <v>1</v>
      </c>
      <c r="E26" s="107">
        <v>0.25</v>
      </c>
      <c r="F26" s="107"/>
      <c r="G26" s="106">
        <v>0</v>
      </c>
      <c r="H26" s="106">
        <v>0</v>
      </c>
      <c r="I26" s="106"/>
      <c r="J26" s="106"/>
      <c r="K26" s="106">
        <v>1</v>
      </c>
      <c r="L26" s="106"/>
      <c r="M26" s="106">
        <v>1</v>
      </c>
      <c r="N26" s="106">
        <v>0.25</v>
      </c>
      <c r="O26" s="106"/>
      <c r="P26" s="106">
        <v>0</v>
      </c>
      <c r="Q26" s="106">
        <v>0.75</v>
      </c>
      <c r="R26" s="106">
        <v>0</v>
      </c>
      <c r="S26" s="106">
        <v>0.5</v>
      </c>
      <c r="T26" s="106"/>
      <c r="U26" s="106">
        <v>0</v>
      </c>
      <c r="V26" s="106">
        <v>1</v>
      </c>
      <c r="W26" s="106"/>
      <c r="X26" s="106"/>
      <c r="Y26" s="106"/>
      <c r="Z26" s="106">
        <v>0</v>
      </c>
      <c r="AA26" s="106">
        <v>0</v>
      </c>
      <c r="AB26" s="106">
        <v>0</v>
      </c>
      <c r="AC26" s="106"/>
      <c r="AD26" s="106"/>
      <c r="AE26" s="106">
        <v>0.25</v>
      </c>
      <c r="AF26" s="106">
        <v>0</v>
      </c>
      <c r="AG26" s="106">
        <v>0</v>
      </c>
      <c r="AH26" s="124">
        <f t="shared" ref="AH26:AH32" si="8">AVERAGE(E26:AG26)</f>
        <v>0.27777777777777779</v>
      </c>
    </row>
    <row r="27" spans="1:34" s="125" customFormat="1" ht="14.25" thickBot="1" x14ac:dyDescent="0.45">
      <c r="A27" s="163"/>
      <c r="B27" s="105" t="s">
        <v>389</v>
      </c>
      <c r="C27" s="107"/>
      <c r="D27" s="105">
        <v>1</v>
      </c>
      <c r="E27" s="107"/>
      <c r="F27" s="107"/>
      <c r="G27" s="106"/>
      <c r="H27" s="106"/>
      <c r="I27" s="106"/>
      <c r="J27" s="106"/>
      <c r="K27" s="106">
        <v>1</v>
      </c>
      <c r="L27" s="106"/>
      <c r="M27" s="106">
        <v>0</v>
      </c>
      <c r="N27" s="106">
        <v>1</v>
      </c>
      <c r="O27" s="106"/>
      <c r="P27" s="106"/>
      <c r="Q27" s="106">
        <v>1</v>
      </c>
      <c r="R27" s="106">
        <v>0</v>
      </c>
      <c r="S27" s="106">
        <v>0</v>
      </c>
      <c r="T27" s="106"/>
      <c r="U27" s="106"/>
      <c r="V27" s="106">
        <v>0.75</v>
      </c>
      <c r="W27" s="106"/>
      <c r="X27" s="106"/>
      <c r="Y27" s="106"/>
      <c r="Z27" s="106">
        <v>0</v>
      </c>
      <c r="AA27" s="106">
        <v>0</v>
      </c>
      <c r="AB27" s="106">
        <v>0</v>
      </c>
      <c r="AC27" s="106"/>
      <c r="AD27" s="106"/>
      <c r="AE27" s="106">
        <v>0.25</v>
      </c>
      <c r="AF27" s="106">
        <v>0</v>
      </c>
      <c r="AG27" s="106"/>
      <c r="AH27" s="124">
        <f t="shared" si="8"/>
        <v>0.33333333333333331</v>
      </c>
    </row>
    <row r="28" spans="1:34" s="125" customFormat="1" ht="14.25" thickBot="1" x14ac:dyDescent="0.45">
      <c r="A28" s="163"/>
      <c r="B28" s="105" t="s">
        <v>391</v>
      </c>
      <c r="C28" s="107"/>
      <c r="D28" s="105">
        <v>1</v>
      </c>
      <c r="E28" s="107"/>
      <c r="F28" s="107"/>
      <c r="G28" s="106"/>
      <c r="H28" s="106">
        <v>0.5</v>
      </c>
      <c r="I28" s="106"/>
      <c r="J28" s="106"/>
      <c r="K28" s="106">
        <v>1</v>
      </c>
      <c r="L28" s="106">
        <v>0</v>
      </c>
      <c r="M28" s="106">
        <v>0.75</v>
      </c>
      <c r="N28" s="106">
        <v>1</v>
      </c>
      <c r="O28" s="106"/>
      <c r="P28" s="106">
        <v>0</v>
      </c>
      <c r="Q28" s="106">
        <v>1</v>
      </c>
      <c r="R28" s="106">
        <v>0</v>
      </c>
      <c r="S28" s="106">
        <v>0.5</v>
      </c>
      <c r="T28" s="106"/>
      <c r="U28" s="106">
        <v>0</v>
      </c>
      <c r="V28" s="106">
        <v>0</v>
      </c>
      <c r="W28" s="106">
        <v>0</v>
      </c>
      <c r="X28" s="106"/>
      <c r="Y28" s="106"/>
      <c r="Z28" s="106"/>
      <c r="AA28" s="106">
        <v>0</v>
      </c>
      <c r="AB28" s="106">
        <v>0</v>
      </c>
      <c r="AC28" s="106"/>
      <c r="AD28" s="106">
        <v>0</v>
      </c>
      <c r="AE28" s="106">
        <v>1</v>
      </c>
      <c r="AF28" s="106">
        <v>0</v>
      </c>
      <c r="AG28" s="106">
        <v>0</v>
      </c>
      <c r="AH28" s="124">
        <f t="shared" si="8"/>
        <v>0.31944444444444442</v>
      </c>
    </row>
    <row r="29" spans="1:34" s="125" customFormat="1" ht="14.25" thickBot="1" x14ac:dyDescent="0.45">
      <c r="A29" s="163"/>
      <c r="B29" s="105" t="s">
        <v>392</v>
      </c>
      <c r="C29" s="107"/>
      <c r="D29" s="105">
        <v>1</v>
      </c>
      <c r="E29" s="107">
        <v>0</v>
      </c>
      <c r="F29" s="107"/>
      <c r="G29" s="106">
        <v>0</v>
      </c>
      <c r="H29" s="106">
        <v>0</v>
      </c>
      <c r="I29" s="106">
        <v>0</v>
      </c>
      <c r="J29" s="106"/>
      <c r="K29" s="106">
        <v>0</v>
      </c>
      <c r="L29" s="106"/>
      <c r="M29" s="106">
        <v>0</v>
      </c>
      <c r="N29" s="106"/>
      <c r="O29" s="106"/>
      <c r="P29" s="106">
        <v>0</v>
      </c>
      <c r="Q29" s="106"/>
      <c r="R29" s="106">
        <v>0</v>
      </c>
      <c r="S29" s="106">
        <v>0</v>
      </c>
      <c r="T29" s="106"/>
      <c r="U29" s="106"/>
      <c r="V29" s="106"/>
      <c r="W29" s="106"/>
      <c r="X29" s="106"/>
      <c r="Y29" s="106"/>
      <c r="Z29" s="106"/>
      <c r="AA29" s="106">
        <v>0</v>
      </c>
      <c r="AB29" s="106"/>
      <c r="AC29" s="106"/>
      <c r="AD29" s="106">
        <v>0</v>
      </c>
      <c r="AE29" s="106"/>
      <c r="AF29" s="106">
        <v>0</v>
      </c>
      <c r="AG29" s="106"/>
      <c r="AH29" s="124">
        <f t="shared" si="8"/>
        <v>0</v>
      </c>
    </row>
    <row r="30" spans="1:34" s="125" customFormat="1" ht="14.25" thickBot="1" x14ac:dyDescent="0.45">
      <c r="A30" s="163"/>
      <c r="B30" s="105" t="s">
        <v>389</v>
      </c>
      <c r="C30" s="107"/>
      <c r="D30" s="105">
        <v>0.5</v>
      </c>
      <c r="E30" s="107"/>
      <c r="F30" s="107"/>
      <c r="G30" s="106">
        <v>0</v>
      </c>
      <c r="H30" s="106">
        <v>0</v>
      </c>
      <c r="I30" s="106"/>
      <c r="J30" s="106">
        <v>0.25</v>
      </c>
      <c r="K30" s="106">
        <v>0</v>
      </c>
      <c r="L30" s="106">
        <v>0.25</v>
      </c>
      <c r="M30" s="106"/>
      <c r="N30" s="106">
        <v>0</v>
      </c>
      <c r="O30" s="106"/>
      <c r="P30" s="106">
        <v>0</v>
      </c>
      <c r="Q30" s="106"/>
      <c r="R30" s="106"/>
      <c r="S30" s="106">
        <v>0</v>
      </c>
      <c r="T30" s="106"/>
      <c r="U30" s="106"/>
      <c r="V30" s="106"/>
      <c r="W30" s="106"/>
      <c r="X30" s="106"/>
      <c r="Y30" s="106"/>
      <c r="Z30" s="106">
        <v>0</v>
      </c>
      <c r="AA30" s="106"/>
      <c r="AB30" s="106"/>
      <c r="AC30" s="106"/>
      <c r="AD30" s="106">
        <v>0</v>
      </c>
      <c r="AE30" s="106"/>
      <c r="AF30" s="106">
        <v>0</v>
      </c>
      <c r="AG30" s="106">
        <v>0</v>
      </c>
      <c r="AH30" s="124">
        <f t="shared" si="8"/>
        <v>4.1666666666666664E-2</v>
      </c>
    </row>
    <row r="31" spans="1:34" s="125" customFormat="1" ht="14.25" thickBot="1" x14ac:dyDescent="0.45">
      <c r="A31" s="163"/>
      <c r="B31" s="105" t="s">
        <v>391</v>
      </c>
      <c r="C31" s="107"/>
      <c r="D31" s="105">
        <v>0.5</v>
      </c>
      <c r="E31" s="107"/>
      <c r="F31" s="107"/>
      <c r="G31" s="106"/>
      <c r="H31" s="106">
        <v>0</v>
      </c>
      <c r="I31" s="106"/>
      <c r="J31" s="106"/>
      <c r="K31" s="106"/>
      <c r="L31" s="106">
        <v>0</v>
      </c>
      <c r="M31" s="106"/>
      <c r="N31" s="106"/>
      <c r="O31" s="106"/>
      <c r="P31" s="106"/>
      <c r="Q31" s="106"/>
      <c r="R31" s="106"/>
      <c r="S31" s="106"/>
      <c r="T31" s="106"/>
      <c r="U31" s="106"/>
      <c r="V31" s="106"/>
      <c r="W31" s="106"/>
      <c r="X31" s="106"/>
      <c r="Y31" s="106"/>
      <c r="Z31" s="106"/>
      <c r="AA31" s="106"/>
      <c r="AB31" s="106"/>
      <c r="AC31" s="106"/>
      <c r="AD31" s="106"/>
      <c r="AE31" s="106"/>
      <c r="AF31" s="106"/>
      <c r="AG31" s="106"/>
      <c r="AH31" s="124">
        <f t="shared" si="8"/>
        <v>0</v>
      </c>
    </row>
    <row r="32" spans="1:34" s="125" customFormat="1" ht="14.25" thickBot="1" x14ac:dyDescent="0.45">
      <c r="A32" s="163"/>
      <c r="B32" s="105" t="s">
        <v>393</v>
      </c>
      <c r="C32" s="107"/>
      <c r="D32" s="105">
        <v>0.5</v>
      </c>
      <c r="E32" s="107">
        <v>0.5</v>
      </c>
      <c r="F32" s="107">
        <v>0</v>
      </c>
      <c r="G32" s="106">
        <v>0.5</v>
      </c>
      <c r="H32" s="106">
        <v>0.5</v>
      </c>
      <c r="I32" s="106">
        <v>0.5</v>
      </c>
      <c r="J32" s="106">
        <v>0.5</v>
      </c>
      <c r="K32" s="106">
        <v>0.5</v>
      </c>
      <c r="L32" s="106"/>
      <c r="M32" s="106">
        <v>0.5</v>
      </c>
      <c r="N32" s="106">
        <v>0.5</v>
      </c>
      <c r="O32" s="106">
        <v>0</v>
      </c>
      <c r="P32" s="106">
        <v>0.5</v>
      </c>
      <c r="Q32" s="106">
        <v>0.5</v>
      </c>
      <c r="R32" s="106">
        <v>0.25</v>
      </c>
      <c r="S32" s="106">
        <v>0.5</v>
      </c>
      <c r="T32" s="106"/>
      <c r="U32" s="106"/>
      <c r="V32" s="106"/>
      <c r="W32" s="106"/>
      <c r="X32" s="106">
        <v>0.5</v>
      </c>
      <c r="Y32" s="106"/>
      <c r="Z32" s="106">
        <v>0.25</v>
      </c>
      <c r="AA32" s="106"/>
      <c r="AB32" s="106">
        <v>0</v>
      </c>
      <c r="AC32" s="106"/>
      <c r="AD32" s="106">
        <v>0</v>
      </c>
      <c r="AE32" s="106">
        <v>0.5</v>
      </c>
      <c r="AF32" s="106">
        <v>0.5</v>
      </c>
      <c r="AG32" s="106">
        <v>0</v>
      </c>
      <c r="AH32" s="124">
        <f t="shared" si="8"/>
        <v>0.35714285714285715</v>
      </c>
    </row>
    <row r="33" spans="1:34" s="125" customFormat="1" ht="14.25" thickBot="1" x14ac:dyDescent="0.45">
      <c r="A33" s="163"/>
      <c r="B33" s="105" t="s">
        <v>394</v>
      </c>
      <c r="C33" s="107"/>
      <c r="D33" s="105">
        <v>1</v>
      </c>
      <c r="E33" s="107">
        <v>0</v>
      </c>
      <c r="F33" s="107"/>
      <c r="G33" s="106">
        <v>0</v>
      </c>
      <c r="H33" s="106">
        <v>0</v>
      </c>
      <c r="I33" s="227">
        <v>0</v>
      </c>
      <c r="J33" s="106"/>
      <c r="K33" s="106"/>
      <c r="L33" s="106">
        <v>0</v>
      </c>
      <c r="M33" s="106"/>
      <c r="N33" s="106">
        <v>1</v>
      </c>
      <c r="O33" s="106"/>
      <c r="P33" s="106">
        <v>0</v>
      </c>
      <c r="Q33" s="106">
        <v>0.75</v>
      </c>
      <c r="R33" s="106">
        <v>0</v>
      </c>
      <c r="S33" s="106">
        <v>0</v>
      </c>
      <c r="T33" s="106"/>
      <c r="U33" s="106"/>
      <c r="V33" s="106"/>
      <c r="W33" s="106"/>
      <c r="X33" s="106"/>
      <c r="Y33" s="106"/>
      <c r="Z33" s="106">
        <v>0</v>
      </c>
      <c r="AA33" s="106"/>
      <c r="AB33" s="106">
        <v>0</v>
      </c>
      <c r="AC33" s="106"/>
      <c r="AD33" s="106">
        <v>0</v>
      </c>
      <c r="AE33" s="106">
        <v>0.5</v>
      </c>
      <c r="AF33" s="106">
        <v>0</v>
      </c>
      <c r="AG33" s="106"/>
      <c r="AH33" s="124">
        <f t="shared" si="6"/>
        <v>0.15</v>
      </c>
    </row>
    <row r="34" spans="1:34" s="125" customFormat="1" ht="14.25" thickBot="1" x14ac:dyDescent="0.45">
      <c r="A34" s="163"/>
      <c r="B34" s="105" t="s">
        <v>395</v>
      </c>
      <c r="C34" s="107"/>
      <c r="D34" s="105">
        <v>1.5</v>
      </c>
      <c r="E34" s="107">
        <v>0</v>
      </c>
      <c r="F34" s="107"/>
      <c r="G34" s="106">
        <v>0</v>
      </c>
      <c r="H34" s="106">
        <v>0</v>
      </c>
      <c r="I34" s="106"/>
      <c r="J34" s="106"/>
      <c r="K34" s="106"/>
      <c r="L34" s="106"/>
      <c r="M34" s="106">
        <v>1.5</v>
      </c>
      <c r="N34" s="106">
        <v>0.75</v>
      </c>
      <c r="O34" s="106"/>
      <c r="P34" s="106">
        <v>0</v>
      </c>
      <c r="Q34" s="106">
        <v>1.5</v>
      </c>
      <c r="R34" s="106">
        <v>0.25</v>
      </c>
      <c r="S34" s="106">
        <v>0</v>
      </c>
      <c r="T34" s="106"/>
      <c r="U34" s="106"/>
      <c r="V34" s="106"/>
      <c r="W34" s="106"/>
      <c r="X34" s="106"/>
      <c r="Y34" s="106"/>
      <c r="Z34" s="106">
        <v>0</v>
      </c>
      <c r="AA34" s="106"/>
      <c r="AB34" s="106"/>
      <c r="AC34" s="106"/>
      <c r="AD34" s="106">
        <v>0</v>
      </c>
      <c r="AE34" s="106">
        <v>0.5</v>
      </c>
      <c r="AF34" s="106"/>
      <c r="AG34" s="106"/>
      <c r="AH34" s="124">
        <f t="shared" ref="AH34:AH35" si="9">AVERAGE(E34:AG34)</f>
        <v>0.375</v>
      </c>
    </row>
    <row r="35" spans="1:34" s="125" customFormat="1" ht="14.25" thickBot="1" x14ac:dyDescent="0.45">
      <c r="A35" s="163"/>
      <c r="B35" s="105" t="s">
        <v>396</v>
      </c>
      <c r="C35" s="107"/>
      <c r="D35" s="105">
        <v>0.5</v>
      </c>
      <c r="E35" s="107">
        <v>0.25</v>
      </c>
      <c r="F35" s="107"/>
      <c r="G35" s="106">
        <v>0.25</v>
      </c>
      <c r="H35" s="106">
        <v>0</v>
      </c>
      <c r="I35" s="106"/>
      <c r="J35" s="106">
        <v>0.5</v>
      </c>
      <c r="K35" s="106"/>
      <c r="L35" s="106"/>
      <c r="M35" s="106"/>
      <c r="N35" s="106">
        <v>0.25</v>
      </c>
      <c r="O35" s="106"/>
      <c r="P35" s="106">
        <v>0</v>
      </c>
      <c r="Q35" s="106">
        <v>0.5</v>
      </c>
      <c r="R35" s="106">
        <v>0</v>
      </c>
      <c r="S35" s="106">
        <v>0</v>
      </c>
      <c r="T35" s="106"/>
      <c r="U35" s="106"/>
      <c r="V35" s="106"/>
      <c r="W35" s="106"/>
      <c r="X35" s="106"/>
      <c r="Y35" s="106"/>
      <c r="Z35" s="106"/>
      <c r="AA35" s="106"/>
      <c r="AB35" s="106"/>
      <c r="AC35" s="106"/>
      <c r="AD35" s="106">
        <v>0</v>
      </c>
      <c r="AE35" s="106">
        <v>0.5</v>
      </c>
      <c r="AF35" s="106"/>
      <c r="AG35" s="106"/>
      <c r="AH35" s="124">
        <f t="shared" si="9"/>
        <v>0.20454545454545456</v>
      </c>
    </row>
    <row r="36" spans="1:34" s="125" customFormat="1" ht="14.25" thickBot="1" x14ac:dyDescent="0.45">
      <c r="A36" s="163"/>
      <c r="B36" s="105" t="s">
        <v>397</v>
      </c>
      <c r="C36" s="107"/>
      <c r="D36" s="105">
        <v>1.5</v>
      </c>
      <c r="E36" s="107"/>
      <c r="F36" s="107"/>
      <c r="G36" s="106"/>
      <c r="H36" s="106">
        <v>0</v>
      </c>
      <c r="I36" s="106"/>
      <c r="J36" s="106"/>
      <c r="K36" s="106"/>
      <c r="L36" s="106"/>
      <c r="M36" s="106"/>
      <c r="N36" s="106"/>
      <c r="O36" s="106"/>
      <c r="P36" s="106"/>
      <c r="Q36" s="106"/>
      <c r="R36" s="106"/>
      <c r="S36" s="106"/>
      <c r="T36" s="106"/>
      <c r="U36" s="106"/>
      <c r="V36" s="106"/>
      <c r="W36" s="106"/>
      <c r="X36" s="106"/>
      <c r="Y36" s="106"/>
      <c r="Z36" s="106"/>
      <c r="AA36" s="106"/>
      <c r="AB36" s="106">
        <v>0</v>
      </c>
      <c r="AC36" s="106"/>
      <c r="AD36" s="106"/>
      <c r="AE36" s="106"/>
      <c r="AF36" s="106"/>
      <c r="AG36" s="106"/>
      <c r="AH36" s="124">
        <f t="shared" ref="AH36:AH37" si="10">AVERAGE(E36:AG36)</f>
        <v>0</v>
      </c>
    </row>
    <row r="37" spans="1:34" s="125" customFormat="1" ht="14.25" thickBot="1" x14ac:dyDescent="0.45">
      <c r="A37" s="163"/>
      <c r="B37" s="105" t="s">
        <v>395</v>
      </c>
      <c r="C37" s="107"/>
      <c r="D37" s="105">
        <v>0.5</v>
      </c>
      <c r="E37" s="107"/>
      <c r="F37" s="107"/>
      <c r="G37" s="106">
        <v>0</v>
      </c>
      <c r="H37" s="106">
        <v>0</v>
      </c>
      <c r="I37" s="106"/>
      <c r="J37" s="106"/>
      <c r="K37" s="106"/>
      <c r="L37" s="106"/>
      <c r="M37" s="106">
        <v>0.25</v>
      </c>
      <c r="N37" s="106"/>
      <c r="O37" s="106"/>
      <c r="P37" s="106"/>
      <c r="Q37" s="106"/>
      <c r="R37" s="106"/>
      <c r="S37" s="106"/>
      <c r="T37" s="106"/>
      <c r="U37" s="106"/>
      <c r="V37" s="106"/>
      <c r="W37" s="106"/>
      <c r="X37" s="106"/>
      <c r="Y37" s="106"/>
      <c r="Z37" s="106"/>
      <c r="AA37" s="106"/>
      <c r="AB37" s="106">
        <v>0</v>
      </c>
      <c r="AC37" s="106"/>
      <c r="AD37" s="106"/>
      <c r="AE37" s="106">
        <v>0</v>
      </c>
      <c r="AF37" s="106"/>
      <c r="AG37" s="106"/>
      <c r="AH37" s="124">
        <f t="shared" si="10"/>
        <v>0.05</v>
      </c>
    </row>
    <row r="38" spans="1:34" s="125" customFormat="1" ht="14.25" thickBot="1" x14ac:dyDescent="0.45">
      <c r="A38" s="163"/>
      <c r="B38" s="105" t="s">
        <v>398</v>
      </c>
      <c r="C38" s="107"/>
      <c r="D38" s="105">
        <v>1.5</v>
      </c>
      <c r="E38" s="107"/>
      <c r="F38" s="107"/>
      <c r="G38" s="106">
        <v>0</v>
      </c>
      <c r="H38" s="106">
        <v>0</v>
      </c>
      <c r="I38" s="106">
        <v>0</v>
      </c>
      <c r="J38" s="106">
        <v>0</v>
      </c>
      <c r="K38" s="106"/>
      <c r="L38" s="106"/>
      <c r="M38" s="106">
        <v>0</v>
      </c>
      <c r="N38" s="106">
        <v>0</v>
      </c>
      <c r="O38" s="106"/>
      <c r="P38" s="106">
        <v>0</v>
      </c>
      <c r="Q38" s="106">
        <v>1.5</v>
      </c>
      <c r="R38" s="106">
        <v>0</v>
      </c>
      <c r="S38" s="106">
        <v>0</v>
      </c>
      <c r="T38" s="106"/>
      <c r="U38" s="106"/>
      <c r="V38" s="106"/>
      <c r="W38" s="106">
        <v>0</v>
      </c>
      <c r="X38" s="106"/>
      <c r="Y38" s="106"/>
      <c r="Z38" s="106"/>
      <c r="AA38" s="106">
        <v>0</v>
      </c>
      <c r="AB38" s="106">
        <v>0</v>
      </c>
      <c r="AC38" s="106"/>
      <c r="AD38" s="106">
        <v>0</v>
      </c>
      <c r="AE38" s="106"/>
      <c r="AF38" s="106"/>
      <c r="AG38" s="106">
        <v>0</v>
      </c>
      <c r="AH38" s="124">
        <f t="shared" si="6"/>
        <v>0.1</v>
      </c>
    </row>
    <row r="39" spans="1:34" s="125" customFormat="1" ht="14.25" thickBot="1" x14ac:dyDescent="0.45">
      <c r="A39" s="163"/>
      <c r="B39" s="105" t="s">
        <v>389</v>
      </c>
      <c r="C39" s="107"/>
      <c r="D39" s="105">
        <v>0.5</v>
      </c>
      <c r="E39" s="107">
        <v>0</v>
      </c>
      <c r="F39" s="107"/>
      <c r="G39" s="106">
        <v>0</v>
      </c>
      <c r="H39" s="106">
        <v>0</v>
      </c>
      <c r="I39" s="106"/>
      <c r="J39" s="106"/>
      <c r="K39" s="106"/>
      <c r="L39" s="106"/>
      <c r="M39" s="106"/>
      <c r="N39" s="106"/>
      <c r="O39" s="106"/>
      <c r="P39" s="106">
        <v>0</v>
      </c>
      <c r="Q39" s="106">
        <v>0.5</v>
      </c>
      <c r="R39" s="106"/>
      <c r="S39" s="106">
        <v>0</v>
      </c>
      <c r="T39" s="106"/>
      <c r="U39" s="106"/>
      <c r="V39" s="106"/>
      <c r="W39" s="106"/>
      <c r="X39" s="106"/>
      <c r="Y39" s="106"/>
      <c r="Z39" s="106"/>
      <c r="AA39" s="106">
        <v>0</v>
      </c>
      <c r="AB39" s="106"/>
      <c r="AC39" s="106"/>
      <c r="AD39" s="106"/>
      <c r="AE39" s="106"/>
      <c r="AF39" s="106">
        <v>0</v>
      </c>
      <c r="AG39" s="106">
        <v>0</v>
      </c>
      <c r="AH39" s="124">
        <f t="shared" si="6"/>
        <v>5.5555555555555552E-2</v>
      </c>
    </row>
    <row r="40" spans="1:34" s="126" customFormat="1" ht="14.25" thickBot="1" x14ac:dyDescent="0.45">
      <c r="A40" s="171"/>
      <c r="B40" s="108" t="s">
        <v>391</v>
      </c>
      <c r="C40" s="110"/>
      <c r="D40" s="108">
        <v>0.5</v>
      </c>
      <c r="E40" s="109">
        <v>0</v>
      </c>
      <c r="F40" s="109"/>
      <c r="G40" s="109"/>
      <c r="H40" s="109"/>
      <c r="I40" s="109"/>
      <c r="J40" s="109"/>
      <c r="K40" s="109"/>
      <c r="L40" s="109"/>
      <c r="M40" s="109"/>
      <c r="N40" s="109"/>
      <c r="O40" s="109"/>
      <c r="P40" s="109">
        <v>0</v>
      </c>
      <c r="Q40" s="109"/>
      <c r="R40" s="109"/>
      <c r="S40" s="109">
        <v>0</v>
      </c>
      <c r="T40" s="110"/>
      <c r="U40" s="109"/>
      <c r="V40" s="109"/>
      <c r="W40" s="109">
        <v>0</v>
      </c>
      <c r="X40" s="109"/>
      <c r="Y40" s="109"/>
      <c r="Z40" s="109"/>
      <c r="AA40" s="109">
        <v>0</v>
      </c>
      <c r="AB40" s="109"/>
      <c r="AC40" s="109"/>
      <c r="AD40" s="109"/>
      <c r="AE40" s="109"/>
      <c r="AF40" s="109"/>
      <c r="AG40" s="109">
        <v>0</v>
      </c>
      <c r="AH40" s="124">
        <f t="shared" si="6"/>
        <v>0</v>
      </c>
    </row>
    <row r="41" spans="1:34" ht="13.5" thickBot="1" x14ac:dyDescent="0.45">
      <c r="D41" s="81"/>
      <c r="E41" s="81">
        <f>E8</f>
        <v>0</v>
      </c>
      <c r="F41" s="81">
        <f t="shared" ref="F41:AG41" si="11">F8</f>
        <v>0</v>
      </c>
      <c r="G41" s="81">
        <f t="shared" si="11"/>
        <v>0</v>
      </c>
      <c r="H41" s="81">
        <f>H8</f>
        <v>0</v>
      </c>
      <c r="I41" s="81">
        <f>I8</f>
        <v>0</v>
      </c>
      <c r="J41" s="81">
        <f>J8</f>
        <v>0</v>
      </c>
      <c r="K41" s="81">
        <f t="shared" si="11"/>
        <v>5</v>
      </c>
      <c r="L41" s="81">
        <f t="shared" si="11"/>
        <v>0</v>
      </c>
      <c r="M41" s="81">
        <f t="shared" si="11"/>
        <v>4</v>
      </c>
      <c r="N41" s="81">
        <f t="shared" si="11"/>
        <v>3</v>
      </c>
      <c r="O41" s="81">
        <f t="shared" si="11"/>
        <v>0</v>
      </c>
      <c r="P41" s="81">
        <f t="shared" si="11"/>
        <v>0</v>
      </c>
      <c r="Q41" s="81">
        <f t="shared" si="11"/>
        <v>2</v>
      </c>
      <c r="R41" s="81">
        <f t="shared" si="11"/>
        <v>0</v>
      </c>
      <c r="S41" s="81">
        <f t="shared" si="11"/>
        <v>0</v>
      </c>
      <c r="T41" s="81">
        <f t="shared" si="11"/>
        <v>0</v>
      </c>
      <c r="U41" s="81">
        <f t="shared" si="11"/>
        <v>0</v>
      </c>
      <c r="V41" s="81">
        <f t="shared" si="11"/>
        <v>0</v>
      </c>
      <c r="W41" s="81">
        <f t="shared" si="11"/>
        <v>0</v>
      </c>
      <c r="X41" s="81">
        <f t="shared" si="11"/>
        <v>0</v>
      </c>
      <c r="Y41" s="81">
        <f t="shared" si="11"/>
        <v>0</v>
      </c>
      <c r="Z41" s="81">
        <f t="shared" si="11"/>
        <v>0</v>
      </c>
      <c r="AA41" s="81">
        <f t="shared" si="11"/>
        <v>0</v>
      </c>
      <c r="AB41" s="81">
        <f t="shared" si="11"/>
        <v>0</v>
      </c>
      <c r="AC41" s="81">
        <f t="shared" si="11"/>
        <v>0</v>
      </c>
      <c r="AD41" s="81">
        <f t="shared" si="11"/>
        <v>0</v>
      </c>
      <c r="AE41" s="81">
        <f t="shared" si="11"/>
        <v>1</v>
      </c>
      <c r="AF41" s="81">
        <f t="shared" si="11"/>
        <v>0</v>
      </c>
      <c r="AG41" s="81">
        <f t="shared" si="11"/>
        <v>0</v>
      </c>
    </row>
    <row r="42" spans="1:34" x14ac:dyDescent="0.4">
      <c r="V42" s="14"/>
      <c r="W42" s="14"/>
      <c r="X42" s="14"/>
      <c r="Y42" s="14"/>
      <c r="Z42" s="14"/>
      <c r="AA42" s="14"/>
      <c r="AB42" s="14"/>
      <c r="AC42" s="14"/>
      <c r="AD42" s="14"/>
      <c r="AE42" s="14"/>
    </row>
  </sheetData>
  <pageMargins left="0.70866141732283472" right="0.70866141732283472" top="0.74803149606299213" bottom="0.74803149606299213" header="0.31496062992125984" footer="0.31496062992125984"/>
  <pageSetup paperSize="9" fitToWidth="2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4D36-DEFF-4749-9D62-493BC4705AE6}">
  <sheetPr>
    <pageSetUpPr fitToPage="1"/>
  </sheetPr>
  <dimension ref="A1:AB56"/>
  <sheetViews>
    <sheetView topLeftCell="B1" zoomScale="111" zoomScaleNormal="115" workbookViewId="0">
      <selection activeCell="C38" sqref="C38"/>
    </sheetView>
  </sheetViews>
  <sheetFormatPr baseColWidth="10" defaultRowHeight="12.75" x14ac:dyDescent="0.35"/>
  <cols>
    <col min="1" max="1" width="7" hidden="1" customWidth="1"/>
    <col min="2" max="2" width="23.9296875" customWidth="1"/>
    <col min="3" max="3" width="10.46484375" customWidth="1"/>
    <col min="4" max="4" width="10.19921875" customWidth="1"/>
    <col min="5" max="5" width="5.796875" customWidth="1"/>
    <col min="6" max="6" width="1.53125" customWidth="1"/>
    <col min="7" max="7" width="8.73046875" customWidth="1"/>
    <col min="8" max="28" width="3.73046875" customWidth="1"/>
  </cols>
  <sheetData>
    <row r="1" spans="1:28" ht="16.05" customHeight="1" thickBot="1" x14ac:dyDescent="0.4">
      <c r="A1" t="str">
        <f ca="1">MID(CELL("nomfichier",A1),FIND("]",CELL("nomfichier",A1))+1,32)</f>
        <v>DS3</v>
      </c>
      <c r="B1" s="139" t="s">
        <v>11</v>
      </c>
      <c r="C1" s="140" t="s">
        <v>7</v>
      </c>
      <c r="D1" s="140" t="s">
        <v>8</v>
      </c>
      <c r="E1" s="141" t="s">
        <v>6</v>
      </c>
      <c r="G1" s="262" t="str">
        <f ca="1">"DS n°"&amp;MID(A1,3,2)&amp;" de Mathématiques en PSI"</f>
        <v>DS n°3 de Mathématiques en PSI</v>
      </c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</row>
    <row r="2" spans="1:28" ht="16.05" customHeight="1" thickBot="1" x14ac:dyDescent="0.4">
      <c r="A2" s="72">
        <v>0</v>
      </c>
      <c r="B2" s="142" t="s">
        <v>289</v>
      </c>
      <c r="C2" s="143">
        <f ca="1">OFFSET(INDIRECT($A$1&amp;"_details!e$2"),0,A2)</f>
        <v>5.5</v>
      </c>
      <c r="D2" s="144">
        <f ca="1">IF(C2="ABS","ABS",ROUNDUP(IF(C2&lt;$C$38,C2*$C$37,(C2-$C$38)*$D$37+$C$38*$C$37),1))</f>
        <v>7.7</v>
      </c>
      <c r="E2" s="145">
        <f t="shared" ref="E2:E30" ca="1" si="0">IF(C2="ABS","",RANK(C2,C$2:C$30))</f>
        <v>11</v>
      </c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</row>
    <row r="3" spans="1:28" ht="16.05" customHeight="1" thickBot="1" x14ac:dyDescent="0.4">
      <c r="A3" s="55">
        <v>1</v>
      </c>
      <c r="B3" s="146" t="s">
        <v>290</v>
      </c>
      <c r="C3" s="147">
        <f t="shared" ref="C3:C30" ca="1" si="1">OFFSET(INDIRECT($A$1&amp;"_details!e$2"),0,A3)</f>
        <v>0</v>
      </c>
      <c r="D3" s="144">
        <f t="shared" ref="D3:D30" ca="1" si="2">IF(C3="ABS","ABS",ROUNDUP(IF(C3&lt;$C$38,C3*$C$37,(C3-$C$38)*$D$37+$C$38*$C$37),1))</f>
        <v>0</v>
      </c>
      <c r="E3" s="149">
        <f t="shared" ca="1" si="0"/>
        <v>28</v>
      </c>
      <c r="G3" s="262"/>
      <c r="H3" s="262"/>
      <c r="I3" s="262"/>
      <c r="J3" s="262"/>
      <c r="K3" s="262"/>
      <c r="L3" s="262"/>
      <c r="M3" s="262"/>
      <c r="N3" s="262"/>
      <c r="O3" s="262"/>
      <c r="P3" s="262"/>
      <c r="Q3" s="262"/>
      <c r="R3" s="262"/>
      <c r="S3" s="262"/>
      <c r="T3" s="262"/>
      <c r="U3" s="262"/>
      <c r="V3" s="262"/>
      <c r="W3" s="262"/>
      <c r="X3" s="262"/>
      <c r="Y3" s="262"/>
      <c r="Z3" s="262"/>
      <c r="AA3" s="262"/>
      <c r="AB3" s="262"/>
    </row>
    <row r="4" spans="1:28" ht="16.05" customHeight="1" thickBot="1" x14ac:dyDescent="0.4">
      <c r="A4" s="72">
        <v>2</v>
      </c>
      <c r="B4" s="146" t="s">
        <v>291</v>
      </c>
      <c r="C4" s="147">
        <f t="shared" ca="1" si="1"/>
        <v>5</v>
      </c>
      <c r="D4" s="144">
        <f t="shared" ca="1" si="2"/>
        <v>7</v>
      </c>
      <c r="E4" s="149">
        <f t="shared" ca="1" si="0"/>
        <v>13</v>
      </c>
      <c r="G4" s="262"/>
      <c r="H4" s="262"/>
      <c r="I4" s="262"/>
      <c r="J4" s="262"/>
      <c r="K4" s="262"/>
      <c r="L4" s="262"/>
      <c r="M4" s="262"/>
      <c r="N4" s="262"/>
      <c r="O4" s="262"/>
      <c r="P4" s="262"/>
      <c r="Q4" s="262"/>
      <c r="R4" s="262"/>
      <c r="S4" s="262"/>
      <c r="T4" s="262"/>
      <c r="U4" s="262"/>
      <c r="V4" s="262"/>
      <c r="W4" s="262"/>
      <c r="X4" s="262"/>
      <c r="Y4" s="262"/>
      <c r="Z4" s="262"/>
      <c r="AA4" s="262"/>
      <c r="AB4" s="262"/>
    </row>
    <row r="5" spans="1:28" ht="16.05" customHeight="1" thickBot="1" x14ac:dyDescent="0.4">
      <c r="A5" s="55">
        <v>3</v>
      </c>
      <c r="B5" s="146" t="s">
        <v>292</v>
      </c>
      <c r="C5" s="147">
        <f t="shared" ca="1" si="1"/>
        <v>5</v>
      </c>
      <c r="D5" s="144">
        <f t="shared" ca="1" si="2"/>
        <v>7</v>
      </c>
      <c r="E5" s="149">
        <f t="shared" ca="1" si="0"/>
        <v>13</v>
      </c>
    </row>
    <row r="6" spans="1:28" ht="16.05" customHeight="1" thickBot="1" x14ac:dyDescent="0.4">
      <c r="A6" s="72">
        <v>4</v>
      </c>
      <c r="B6" s="146" t="s">
        <v>293</v>
      </c>
      <c r="C6" s="147">
        <f t="shared" ca="1" si="1"/>
        <v>3.5</v>
      </c>
      <c r="D6" s="144">
        <f t="shared" ca="1" si="2"/>
        <v>4.9000000000000004</v>
      </c>
      <c r="E6" s="149">
        <f t="shared" ca="1" si="0"/>
        <v>22</v>
      </c>
      <c r="G6" s="133" t="s">
        <v>9</v>
      </c>
      <c r="H6" s="134">
        <v>0</v>
      </c>
      <c r="I6" s="134">
        <v>1</v>
      </c>
      <c r="J6" s="134">
        <v>2</v>
      </c>
      <c r="K6" s="134">
        <v>3</v>
      </c>
      <c r="L6" s="134">
        <v>4</v>
      </c>
      <c r="M6" s="134">
        <v>5</v>
      </c>
      <c r="N6" s="134">
        <v>6</v>
      </c>
      <c r="O6" s="134">
        <v>7</v>
      </c>
      <c r="P6" s="134">
        <v>8</v>
      </c>
      <c r="Q6" s="134">
        <v>9</v>
      </c>
      <c r="R6" s="134">
        <v>10</v>
      </c>
      <c r="S6" s="134">
        <v>11</v>
      </c>
      <c r="T6" s="134">
        <v>12</v>
      </c>
      <c r="U6" s="134">
        <v>13</v>
      </c>
      <c r="V6" s="134">
        <v>14</v>
      </c>
      <c r="W6" s="134">
        <v>15</v>
      </c>
      <c r="X6" s="134">
        <v>16</v>
      </c>
      <c r="Y6" s="134">
        <v>17</v>
      </c>
      <c r="Z6" s="134">
        <v>18</v>
      </c>
      <c r="AA6" s="134">
        <v>19</v>
      </c>
      <c r="AB6" s="135">
        <v>20</v>
      </c>
    </row>
    <row r="7" spans="1:28" ht="16.05" customHeight="1" thickBot="1" x14ac:dyDescent="0.4">
      <c r="A7" s="55">
        <v>5</v>
      </c>
      <c r="B7" s="146" t="s">
        <v>294</v>
      </c>
      <c r="C7" s="147">
        <f t="shared" ca="1" si="1"/>
        <v>7</v>
      </c>
      <c r="D7" s="144">
        <f t="shared" ca="1" si="2"/>
        <v>9.8000000000000007</v>
      </c>
      <c r="E7" s="149">
        <f t="shared" ca="1" si="0"/>
        <v>9</v>
      </c>
      <c r="G7" s="136" t="s">
        <v>10</v>
      </c>
      <c r="H7" s="137">
        <f t="array" aca="1" ref="H7" ca="1">SUM(($D2:$D30&gt;=H6)*($D2:$D30&lt;H6+1)*1)</f>
        <v>1</v>
      </c>
      <c r="I7" s="137">
        <f t="array" aca="1" ref="I7" ca="1">SUM(($D2:$D30&gt;=I6)*($D2:$D30&lt;I6+1)*1)</f>
        <v>1</v>
      </c>
      <c r="J7" s="137">
        <f t="array" aca="1" ref="J7" ca="1">SUM(($D2:$D30&gt;=J6)*($D2:$D30&lt;J6+1)*1)</f>
        <v>3</v>
      </c>
      <c r="K7" s="137">
        <f t="array" aca="1" ref="K7" ca="1">SUM(($D2:$D30&gt;=K6)*($D2:$D30&lt;K6+1)*1)</f>
        <v>1</v>
      </c>
      <c r="L7" s="137">
        <f t="array" aca="1" ref="L7" ca="1">SUM(($D2:$D30&gt;=L6)*($D2:$D30&lt;L6+1)*1)</f>
        <v>1</v>
      </c>
      <c r="M7" s="137">
        <f t="array" aca="1" ref="M7" ca="1">SUM(($D2:$D30&gt;=M6)*($D2:$D30&lt;M6+1)*1)</f>
        <v>4</v>
      </c>
      <c r="N7" s="137">
        <f t="array" aca="1" ref="N7" ca="1">SUM(($D2:$D30&gt;=N6)*($D2:$D30&lt;N6+1)*1)</f>
        <v>1</v>
      </c>
      <c r="O7" s="137">
        <f t="array" aca="1" ref="O7" ca="1">SUM(($D2:$D30&gt;=O6)*($D2:$D30&lt;O6+1)*1)</f>
        <v>6</v>
      </c>
      <c r="P7" s="137">
        <f t="array" aca="1" ref="P7" ca="1">SUM(($D2:$D30&gt;=P6)*($D2:$D30&lt;P6+1)*1)</f>
        <v>0</v>
      </c>
      <c r="Q7" s="137">
        <f t="array" aca="1" ref="Q7" ca="1">SUM(($D2:$D30&gt;=Q6)*($D2:$D30&lt;Q6+1)*1)</f>
        <v>2</v>
      </c>
      <c r="R7" s="137">
        <f t="array" aca="1" ref="R7" ca="1">SUM(($D2:$D30&gt;=R6)*($D2:$D30&lt;R6+1)*1)</f>
        <v>0</v>
      </c>
      <c r="S7" s="137">
        <f t="array" aca="1" ref="S7" ca="1">SUM(($D2:$D30&gt;=S6)*($D2:$D30&lt;S6+1)*1)</f>
        <v>1</v>
      </c>
      <c r="T7" s="137">
        <f t="array" aca="1" ref="T7" ca="1">SUM(($D2:$D30&gt;=T6)*($D2:$D30&lt;T6+1)*1)</f>
        <v>1</v>
      </c>
      <c r="U7" s="137">
        <f t="array" aca="1" ref="U7" ca="1">SUM(($D2:$D30&gt;=U6)*($D2:$D30&lt;U6+1)*1)</f>
        <v>0</v>
      </c>
      <c r="V7" s="137">
        <f t="array" aca="1" ref="V7" ca="1">SUM(($D2:$D30&gt;=V6)*($D2:$D30&lt;V6+1)*1)</f>
        <v>0</v>
      </c>
      <c r="W7" s="137">
        <f t="array" aca="1" ref="W7" ca="1">SUM(($D2:$D30&gt;=W6)*($D2:$D30&lt;W6+1)*1)</f>
        <v>0</v>
      </c>
      <c r="X7" s="137">
        <f t="array" aca="1" ref="X7" ca="1">SUM(($D2:$D30&gt;=X6)*($D2:$D30&lt;X6+1)*1)</f>
        <v>0</v>
      </c>
      <c r="Y7" s="137">
        <f t="array" aca="1" ref="Y7" ca="1">SUM(($D2:$D30&gt;=Y6)*($D2:$D30&lt;Y6+1)*1)</f>
        <v>1</v>
      </c>
      <c r="Z7" s="137">
        <f t="array" aca="1" ref="Z7" ca="1">SUM(($D2:$D30&gt;=Z6)*($D2:$D30&lt;Z6+1)*1)</f>
        <v>1</v>
      </c>
      <c r="AA7" s="137">
        <f t="array" aca="1" ref="AA7" ca="1">SUM(($D2:$D30&gt;=AA6)*($D2:$D30&lt;AA6+1)*1)</f>
        <v>0</v>
      </c>
      <c r="AB7" s="138">
        <f t="array" aca="1" ref="AB7" ca="1">SUM(($D2:$D30&gt;=AB6)*($D2:$D30&lt;AB6+1)*1)</f>
        <v>3</v>
      </c>
    </row>
    <row r="8" spans="1:28" ht="16.05" customHeight="1" thickBot="1" x14ac:dyDescent="0.4">
      <c r="A8" s="72">
        <v>6</v>
      </c>
      <c r="B8" s="146" t="s">
        <v>295</v>
      </c>
      <c r="C8" s="147">
        <f t="shared" ca="1" si="1"/>
        <v>16.75</v>
      </c>
      <c r="D8" s="144">
        <f t="shared" ca="1" si="2"/>
        <v>18.600000000000001</v>
      </c>
      <c r="E8" s="149">
        <f t="shared" ca="1" si="0"/>
        <v>5</v>
      </c>
    </row>
    <row r="9" spans="1:28" ht="16.05" customHeight="1" thickBot="1" x14ac:dyDescent="0.4">
      <c r="A9" s="55">
        <v>7</v>
      </c>
      <c r="B9" s="146" t="s">
        <v>296</v>
      </c>
      <c r="C9" s="147">
        <f t="shared" ca="1" si="1"/>
        <v>9.75</v>
      </c>
      <c r="D9" s="144">
        <f t="shared" ca="1" si="2"/>
        <v>12.299999999999999</v>
      </c>
      <c r="E9" s="149">
        <f t="shared" ca="1" si="0"/>
        <v>7</v>
      </c>
    </row>
    <row r="10" spans="1:28" ht="16.05" customHeight="1" thickBot="1" x14ac:dyDescent="0.4">
      <c r="A10" s="72">
        <v>8</v>
      </c>
      <c r="B10" s="146" t="s">
        <v>297</v>
      </c>
      <c r="C10" s="147">
        <f t="shared" ca="1" si="1"/>
        <v>23.5</v>
      </c>
      <c r="D10" s="144">
        <f t="shared" ca="1" si="2"/>
        <v>24.700000000000003</v>
      </c>
      <c r="E10" s="149">
        <f t="shared" ca="1" si="0"/>
        <v>1</v>
      </c>
    </row>
    <row r="11" spans="1:28" ht="16.05" customHeight="1" thickBot="1" x14ac:dyDescent="0.4">
      <c r="A11" s="55">
        <v>9</v>
      </c>
      <c r="B11" s="146" t="s">
        <v>298</v>
      </c>
      <c r="C11" s="147">
        <f t="shared" ca="1" si="1"/>
        <v>18.5</v>
      </c>
      <c r="D11" s="144">
        <f t="shared" ca="1" si="2"/>
        <v>20.200000000000003</v>
      </c>
      <c r="E11" s="149">
        <f t="shared" ca="1" si="0"/>
        <v>2</v>
      </c>
    </row>
    <row r="12" spans="1:28" ht="16.05" customHeight="1" thickBot="1" x14ac:dyDescent="0.4">
      <c r="A12" s="72">
        <v>10</v>
      </c>
      <c r="B12" s="146" t="s">
        <v>299</v>
      </c>
      <c r="C12" s="147">
        <f t="shared" ca="1" si="1"/>
        <v>0.75</v>
      </c>
      <c r="D12" s="144">
        <f t="shared" ca="1" si="2"/>
        <v>1.1000000000000001</v>
      </c>
      <c r="E12" s="149">
        <f t="shared" ca="1" si="0"/>
        <v>27</v>
      </c>
    </row>
    <row r="13" spans="1:28" ht="16.05" customHeight="1" thickBot="1" x14ac:dyDescent="0.4">
      <c r="A13" s="55">
        <v>11</v>
      </c>
      <c r="B13" s="146" t="s">
        <v>300</v>
      </c>
      <c r="C13" s="147">
        <f t="shared" ca="1" si="1"/>
        <v>4</v>
      </c>
      <c r="D13" s="144">
        <f t="shared" ca="1" si="2"/>
        <v>5.6</v>
      </c>
      <c r="E13" s="149">
        <f t="shared" ca="1" si="0"/>
        <v>18</v>
      </c>
    </row>
    <row r="14" spans="1:28" ht="16.05" customHeight="1" thickBot="1" x14ac:dyDescent="0.4">
      <c r="A14" s="72">
        <v>12</v>
      </c>
      <c r="B14" s="146" t="s">
        <v>301</v>
      </c>
      <c r="C14" s="147">
        <f t="shared" ca="1" si="1"/>
        <v>18.5</v>
      </c>
      <c r="D14" s="144">
        <f t="shared" ca="1" si="2"/>
        <v>20.200000000000003</v>
      </c>
      <c r="E14" s="149">
        <f t="shared" ca="1" si="0"/>
        <v>2</v>
      </c>
    </row>
    <row r="15" spans="1:28" ht="16.05" customHeight="1" thickBot="1" x14ac:dyDescent="0.4">
      <c r="A15" s="55">
        <v>13</v>
      </c>
      <c r="B15" s="146" t="s">
        <v>302</v>
      </c>
      <c r="C15" s="147">
        <f t="shared" ca="1" si="1"/>
        <v>4.5</v>
      </c>
      <c r="D15" s="144">
        <f t="shared" ca="1" si="2"/>
        <v>6.3</v>
      </c>
      <c r="E15" s="149">
        <f t="shared" ca="1" si="0"/>
        <v>17</v>
      </c>
    </row>
    <row r="16" spans="1:28" ht="16.05" customHeight="1" thickBot="1" x14ac:dyDescent="0.4">
      <c r="A16" s="72">
        <v>14</v>
      </c>
      <c r="B16" s="146" t="s">
        <v>303</v>
      </c>
      <c r="C16" s="147">
        <f t="shared" ca="1" si="1"/>
        <v>6.75</v>
      </c>
      <c r="D16" s="144">
        <f t="shared" ca="1" si="2"/>
        <v>9.5</v>
      </c>
      <c r="E16" s="149">
        <f t="shared" ca="1" si="0"/>
        <v>10</v>
      </c>
    </row>
    <row r="17" spans="1:19" ht="16.05" customHeight="1" thickBot="1" x14ac:dyDescent="0.4">
      <c r="A17" s="55">
        <v>15</v>
      </c>
      <c r="B17" s="146" t="s">
        <v>304</v>
      </c>
      <c r="C17" s="147">
        <f t="shared" ca="1" si="1"/>
        <v>5</v>
      </c>
      <c r="D17" s="144">
        <f t="shared" ca="1" si="2"/>
        <v>7</v>
      </c>
      <c r="E17" s="149">
        <f t="shared" ca="1" si="0"/>
        <v>13</v>
      </c>
    </row>
    <row r="18" spans="1:19" ht="16.05" customHeight="1" thickBot="1" x14ac:dyDescent="0.4">
      <c r="A18" s="72">
        <v>16</v>
      </c>
      <c r="B18" s="146" t="s">
        <v>305</v>
      </c>
      <c r="C18" s="147">
        <f t="shared" ca="1" si="1"/>
        <v>1.75</v>
      </c>
      <c r="D18" s="144">
        <f t="shared" ca="1" si="2"/>
        <v>2.5</v>
      </c>
      <c r="E18" s="149">
        <f t="shared" ca="1" si="0"/>
        <v>24</v>
      </c>
    </row>
    <row r="19" spans="1:19" ht="16.05" customHeight="1" thickBot="1" x14ac:dyDescent="0.4">
      <c r="A19" s="55">
        <v>17</v>
      </c>
      <c r="B19" s="146" t="s">
        <v>306</v>
      </c>
      <c r="C19" s="147">
        <f t="shared" ca="1" si="1"/>
        <v>16</v>
      </c>
      <c r="D19" s="144">
        <f t="shared" ca="1" si="2"/>
        <v>17.899999999999999</v>
      </c>
      <c r="E19" s="149">
        <f t="shared" ca="1" si="0"/>
        <v>6</v>
      </c>
    </row>
    <row r="20" spans="1:19" ht="16.05" customHeight="1" thickBot="1" x14ac:dyDescent="0.4">
      <c r="A20" s="72">
        <v>18</v>
      </c>
      <c r="B20" s="146" t="s">
        <v>307</v>
      </c>
      <c r="C20" s="147">
        <f t="shared" ca="1" si="1"/>
        <v>8.5</v>
      </c>
      <c r="D20" s="144">
        <f t="shared" ca="1" si="2"/>
        <v>11.2</v>
      </c>
      <c r="E20" s="149">
        <f t="shared" ca="1" si="0"/>
        <v>8</v>
      </c>
    </row>
    <row r="21" spans="1:19" ht="16.05" customHeight="1" thickBot="1" x14ac:dyDescent="0.4">
      <c r="A21" s="55">
        <v>19</v>
      </c>
      <c r="B21" s="146" t="s">
        <v>308</v>
      </c>
      <c r="C21" s="147">
        <f t="shared" ca="1" si="1"/>
        <v>3.75</v>
      </c>
      <c r="D21" s="144">
        <f t="shared" ca="1" si="2"/>
        <v>5.3</v>
      </c>
      <c r="E21" s="149">
        <f t="shared" ca="1" si="0"/>
        <v>20</v>
      </c>
    </row>
    <row r="22" spans="1:19" ht="16.05" customHeight="1" thickBot="1" x14ac:dyDescent="0.4">
      <c r="A22" s="72">
        <v>20</v>
      </c>
      <c r="B22" s="146" t="s">
        <v>309</v>
      </c>
      <c r="C22" s="147">
        <f t="shared" ca="1" si="1"/>
        <v>1.5</v>
      </c>
      <c r="D22" s="144">
        <f t="shared" ca="1" si="2"/>
        <v>2.1</v>
      </c>
      <c r="E22" s="149">
        <f t="shared" ca="1" si="0"/>
        <v>25</v>
      </c>
    </row>
    <row r="23" spans="1:19" ht="16.05" customHeight="1" thickBot="1" x14ac:dyDescent="0.4">
      <c r="A23" s="55">
        <v>21</v>
      </c>
      <c r="B23" s="146" t="s">
        <v>310</v>
      </c>
      <c r="C23" s="147">
        <f t="shared" ca="1" si="1"/>
        <v>1.5</v>
      </c>
      <c r="D23" s="144">
        <f t="shared" ca="1" si="2"/>
        <v>2.1</v>
      </c>
      <c r="E23" s="149">
        <f t="shared" ca="1" si="0"/>
        <v>25</v>
      </c>
    </row>
    <row r="24" spans="1:19" ht="16.05" customHeight="1" thickBot="1" x14ac:dyDescent="0.4">
      <c r="A24" s="72">
        <v>22</v>
      </c>
      <c r="B24" s="146" t="s">
        <v>311</v>
      </c>
      <c r="C24" s="147" t="str">
        <f t="shared" ca="1" si="1"/>
        <v>ABS</v>
      </c>
      <c r="D24" s="144" t="str">
        <f t="shared" ca="1" si="2"/>
        <v>ABS</v>
      </c>
      <c r="E24" s="149" t="str">
        <f t="shared" ca="1" si="0"/>
        <v/>
      </c>
    </row>
    <row r="25" spans="1:19" ht="16.05" customHeight="1" thickBot="1" x14ac:dyDescent="0.4">
      <c r="A25" s="55">
        <v>23</v>
      </c>
      <c r="B25" s="146" t="s">
        <v>312</v>
      </c>
      <c r="C25" s="147">
        <f t="shared" ca="1" si="1"/>
        <v>4</v>
      </c>
      <c r="D25" s="144">
        <f t="shared" ca="1" si="2"/>
        <v>5.6</v>
      </c>
      <c r="E25" s="149">
        <f t="shared" ca="1" si="0"/>
        <v>18</v>
      </c>
    </row>
    <row r="26" spans="1:19" ht="16.05" customHeight="1" thickBot="1" x14ac:dyDescent="0.4">
      <c r="A26" s="72">
        <v>24</v>
      </c>
      <c r="B26" s="146" t="s">
        <v>313</v>
      </c>
      <c r="C26" s="147">
        <f t="shared" ca="1" si="1"/>
        <v>5.5</v>
      </c>
      <c r="D26" s="144">
        <f t="shared" ca="1" si="2"/>
        <v>7.7</v>
      </c>
      <c r="E26" s="149">
        <f t="shared" ca="1" si="0"/>
        <v>11</v>
      </c>
    </row>
    <row r="27" spans="1:19" ht="16.05" customHeight="1" thickBot="1" x14ac:dyDescent="0.4">
      <c r="A27" s="55">
        <v>25</v>
      </c>
      <c r="B27" s="146" t="s">
        <v>314</v>
      </c>
      <c r="C27" s="147">
        <f t="shared" ca="1" si="1"/>
        <v>2.5</v>
      </c>
      <c r="D27" s="144">
        <f t="shared" ca="1" si="2"/>
        <v>3.5</v>
      </c>
      <c r="E27" s="149">
        <f t="shared" ca="1" si="0"/>
        <v>23</v>
      </c>
    </row>
    <row r="28" spans="1:19" ht="16.05" customHeight="1" thickBot="1" x14ac:dyDescent="0.4">
      <c r="A28" s="72">
        <v>26</v>
      </c>
      <c r="B28" s="146" t="s">
        <v>315</v>
      </c>
      <c r="C28" s="147">
        <f t="shared" ca="1" si="1"/>
        <v>18.25</v>
      </c>
      <c r="D28" s="144">
        <f t="shared" ca="1" si="2"/>
        <v>20</v>
      </c>
      <c r="E28" s="149">
        <f t="shared" ca="1" si="0"/>
        <v>4</v>
      </c>
    </row>
    <row r="29" spans="1:19" ht="16.05" customHeight="1" thickBot="1" x14ac:dyDescent="0.4">
      <c r="A29" s="55">
        <v>27</v>
      </c>
      <c r="B29" s="146" t="s">
        <v>316</v>
      </c>
      <c r="C29" s="147">
        <f t="shared" ca="1" si="1"/>
        <v>5</v>
      </c>
      <c r="D29" s="144">
        <f t="shared" ca="1" si="2"/>
        <v>7</v>
      </c>
      <c r="E29" s="149">
        <f t="shared" ca="1" si="0"/>
        <v>13</v>
      </c>
      <c r="N29" s="263" t="s">
        <v>4</v>
      </c>
      <c r="O29" s="264"/>
      <c r="P29" s="264"/>
      <c r="Q29" s="265"/>
      <c r="R29" s="269">
        <f ca="1">AVERAGE(D2:D30)</f>
        <v>9.0035714285714299</v>
      </c>
      <c r="S29" s="270"/>
    </row>
    <row r="30" spans="1:19" ht="16.05" customHeight="1" thickBot="1" x14ac:dyDescent="0.4">
      <c r="A30" s="72">
        <v>28</v>
      </c>
      <c r="B30" s="150" t="s">
        <v>317</v>
      </c>
      <c r="C30" s="151">
        <f t="shared" ca="1" si="1"/>
        <v>3.75</v>
      </c>
      <c r="D30" s="144">
        <f t="shared" ca="1" si="2"/>
        <v>5.3</v>
      </c>
      <c r="E30" s="153">
        <f t="shared" ca="1" si="0"/>
        <v>20</v>
      </c>
      <c r="N30" s="266"/>
      <c r="O30" s="267"/>
      <c r="P30" s="267"/>
      <c r="Q30" s="268"/>
      <c r="R30" s="271"/>
      <c r="S30" s="272"/>
    </row>
    <row r="31" spans="1:19" ht="16.05" customHeight="1" thickBot="1" x14ac:dyDescent="0.4">
      <c r="A31" s="55">
        <v>29</v>
      </c>
    </row>
    <row r="32" spans="1:19" ht="13.5" thickBot="1" x14ac:dyDescent="0.45">
      <c r="A32" s="72">
        <v>30</v>
      </c>
      <c r="B32" s="2"/>
      <c r="C32" s="1" t="s">
        <v>1</v>
      </c>
      <c r="D32" s="7" t="s">
        <v>2</v>
      </c>
    </row>
    <row r="33" spans="1:4" ht="13.5" thickBot="1" x14ac:dyDescent="0.45">
      <c r="A33" s="55">
        <v>31</v>
      </c>
      <c r="B33" s="1" t="s">
        <v>3</v>
      </c>
      <c r="C33" s="5">
        <f ca="1">MAX(C2:C30)</f>
        <v>23.5</v>
      </c>
      <c r="D33" s="6">
        <f ca="1">MAX(D2:D30)</f>
        <v>24.700000000000003</v>
      </c>
    </row>
    <row r="34" spans="1:4" ht="13.5" thickBot="1" x14ac:dyDescent="0.45">
      <c r="A34" s="72">
        <v>32</v>
      </c>
      <c r="B34" s="1" t="s">
        <v>0</v>
      </c>
      <c r="C34" s="5">
        <f ca="1">MIN(C2:C30)</f>
        <v>0</v>
      </c>
      <c r="D34" s="6">
        <f ca="1">MIN(D2:D30)</f>
        <v>0</v>
      </c>
    </row>
    <row r="35" spans="1:4" ht="13.5" thickBot="1" x14ac:dyDescent="0.45">
      <c r="A35" s="55">
        <v>33</v>
      </c>
      <c r="B35" s="1" t="s">
        <v>4</v>
      </c>
      <c r="C35" s="5">
        <f ca="1">AVERAGE(C2:C30)</f>
        <v>7.3571428571428568</v>
      </c>
      <c r="D35" s="6">
        <f ca="1">AVERAGE(D2:D30)</f>
        <v>9.0035714285714299</v>
      </c>
    </row>
    <row r="36" spans="1:4" ht="13.15" thickBot="1" x14ac:dyDescent="0.4">
      <c r="A36" s="72">
        <v>34</v>
      </c>
    </row>
    <row r="37" spans="1:4" ht="13.15" thickBot="1" x14ac:dyDescent="0.4">
      <c r="A37" s="55">
        <v>35</v>
      </c>
      <c r="B37" s="3" t="s">
        <v>5</v>
      </c>
      <c r="C37" s="4">
        <v>1.4</v>
      </c>
      <c r="D37">
        <v>0.9</v>
      </c>
    </row>
    <row r="38" spans="1:4" x14ac:dyDescent="0.35">
      <c r="A38" s="72">
        <v>36</v>
      </c>
      <c r="B38" s="232" t="s">
        <v>424</v>
      </c>
      <c r="C38">
        <v>7</v>
      </c>
    </row>
    <row r="39" spans="1:4" ht="13.15" thickBot="1" x14ac:dyDescent="0.4">
      <c r="A39" s="55">
        <v>37</v>
      </c>
    </row>
    <row r="40" spans="1:4" x14ac:dyDescent="0.35">
      <c r="A40" s="72">
        <v>38</v>
      </c>
    </row>
    <row r="41" spans="1:4" ht="13.15" thickBot="1" x14ac:dyDescent="0.4">
      <c r="A41" s="55">
        <v>39</v>
      </c>
    </row>
    <row r="42" spans="1:4" x14ac:dyDescent="0.35">
      <c r="A42" s="72">
        <v>40</v>
      </c>
    </row>
    <row r="43" spans="1:4" ht="13.15" thickBot="1" x14ac:dyDescent="0.4">
      <c r="A43" s="55">
        <v>41</v>
      </c>
    </row>
    <row r="44" spans="1:4" x14ac:dyDescent="0.35">
      <c r="A44" s="72">
        <v>42</v>
      </c>
    </row>
    <row r="45" spans="1:4" x14ac:dyDescent="0.35">
      <c r="A45" s="55"/>
    </row>
    <row r="46" spans="1:4" ht="13.15" thickBot="1" x14ac:dyDescent="0.4">
      <c r="A46" s="55">
        <v>43</v>
      </c>
    </row>
    <row r="47" spans="1:4" x14ac:dyDescent="0.35">
      <c r="A47" s="72">
        <v>44</v>
      </c>
    </row>
    <row r="48" spans="1:4" ht="15" customHeight="1" thickBot="1" x14ac:dyDescent="0.4">
      <c r="A48" s="55">
        <v>45</v>
      </c>
    </row>
    <row r="49" spans="1:8" ht="13.5" customHeight="1" x14ac:dyDescent="0.35">
      <c r="A49" s="72">
        <v>46</v>
      </c>
    </row>
    <row r="53" spans="1:8" x14ac:dyDescent="0.35">
      <c r="G53" s="56"/>
      <c r="H53" s="14"/>
    </row>
    <row r="56" spans="1:8" x14ac:dyDescent="0.35">
      <c r="G56" s="57"/>
    </row>
  </sheetData>
  <mergeCells count="3">
    <mergeCell ref="G1:AB4"/>
    <mergeCell ref="N29:Q30"/>
    <mergeCell ref="R29:S30"/>
  </mergeCells>
  <printOptions horizontalCentered="1" verticalCentered="1"/>
  <pageMargins left="0.39370078740157483" right="0.39370078740157483" top="0.19685039370078741" bottom="0.19685039370078741" header="0" footer="0"/>
  <pageSetup paperSize="9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9418B-AA12-4C37-870D-38C4B830F58D}">
  <sheetPr>
    <pageSetUpPr fitToPage="1"/>
  </sheetPr>
  <dimension ref="A1:AI52"/>
  <sheetViews>
    <sheetView zoomScale="137" zoomScaleNormal="130" workbookViewId="0">
      <pane xSplit="4" ySplit="7" topLeftCell="T8" activePane="bottomRight" state="frozen"/>
      <selection activeCell="C38" sqref="C38"/>
      <selection pane="topRight" activeCell="C38" sqref="C38"/>
      <selection pane="bottomLeft" activeCell="C38" sqref="C38"/>
      <selection pane="bottomRight" activeCell="C38" sqref="C38"/>
    </sheetView>
  </sheetViews>
  <sheetFormatPr baseColWidth="10" defaultColWidth="5.53125" defaultRowHeight="13.15" x14ac:dyDescent="0.4"/>
  <cols>
    <col min="1" max="1" width="3.06640625" style="58" customWidth="1"/>
    <col min="2" max="2" width="3.9296875" customWidth="1"/>
    <col min="3" max="3" width="11.33203125" style="9" customWidth="1"/>
    <col min="4" max="4" width="5.73046875" style="9" customWidth="1"/>
    <col min="5" max="5" width="5.73046875" customWidth="1"/>
    <col min="6" max="6" width="5.796875" customWidth="1"/>
    <col min="7" max="17" width="6.19921875" customWidth="1"/>
    <col min="18" max="19" width="6.265625" customWidth="1"/>
    <col min="20" max="33" width="6.19921875" customWidth="1"/>
    <col min="34" max="34" width="6.73046875" customWidth="1"/>
  </cols>
  <sheetData>
    <row r="1" spans="1:35" ht="13.5" thickBot="1" x14ac:dyDescent="0.45">
      <c r="C1" s="7" t="s">
        <v>12</v>
      </c>
      <c r="D1" s="7" t="s">
        <v>16</v>
      </c>
      <c r="E1" s="113" t="s">
        <v>289</v>
      </c>
      <c r="F1" s="113" t="s">
        <v>290</v>
      </c>
      <c r="G1" s="113" t="s">
        <v>291</v>
      </c>
      <c r="H1" s="113" t="s">
        <v>292</v>
      </c>
      <c r="I1" s="113" t="s">
        <v>293</v>
      </c>
      <c r="J1" s="113" t="s">
        <v>294</v>
      </c>
      <c r="K1" s="113" t="s">
        <v>295</v>
      </c>
      <c r="L1" s="113" t="s">
        <v>296</v>
      </c>
      <c r="M1" s="113" t="s">
        <v>297</v>
      </c>
      <c r="N1" s="113" t="s">
        <v>298</v>
      </c>
      <c r="O1" s="113" t="s">
        <v>299</v>
      </c>
      <c r="P1" s="113" t="s">
        <v>300</v>
      </c>
      <c r="Q1" s="113" t="s">
        <v>301</v>
      </c>
      <c r="R1" s="230" t="s">
        <v>302</v>
      </c>
      <c r="S1" s="230" t="s">
        <v>303</v>
      </c>
      <c r="T1" s="113" t="s">
        <v>304</v>
      </c>
      <c r="U1" s="113" t="s">
        <v>305</v>
      </c>
      <c r="V1" s="113" t="s">
        <v>306</v>
      </c>
      <c r="W1" s="113" t="s">
        <v>307</v>
      </c>
      <c r="X1" s="113" t="s">
        <v>308</v>
      </c>
      <c r="Y1" s="113" t="s">
        <v>309</v>
      </c>
      <c r="Z1" s="113" t="s">
        <v>310</v>
      </c>
      <c r="AA1" s="113" t="s">
        <v>311</v>
      </c>
      <c r="AB1" s="113" t="s">
        <v>312</v>
      </c>
      <c r="AC1" s="230" t="s">
        <v>313</v>
      </c>
      <c r="AD1" s="113" t="s">
        <v>314</v>
      </c>
      <c r="AE1" s="113" t="s">
        <v>315</v>
      </c>
      <c r="AF1" s="113" t="s">
        <v>316</v>
      </c>
      <c r="AG1" s="113" t="s">
        <v>317</v>
      </c>
      <c r="AH1" s="55" t="s">
        <v>25</v>
      </c>
      <c r="AI1">
        <f>MAX(E8:AG50)</f>
        <v>1.75</v>
      </c>
    </row>
    <row r="2" spans="1:35" s="8" customFormat="1" ht="13.9" customHeight="1" thickBot="1" x14ac:dyDescent="0.45">
      <c r="A2" s="160"/>
      <c r="B2" s="155" t="s">
        <v>335</v>
      </c>
      <c r="C2" s="40" t="s">
        <v>13</v>
      </c>
      <c r="D2" s="40">
        <f t="shared" ref="D2:Z2" si="0">SUM(D3:D6)</f>
        <v>32</v>
      </c>
      <c r="E2" s="40">
        <f t="shared" si="0"/>
        <v>5.5</v>
      </c>
      <c r="F2" s="40">
        <f t="shared" si="0"/>
        <v>0</v>
      </c>
      <c r="G2" s="40">
        <f t="shared" si="0"/>
        <v>5</v>
      </c>
      <c r="H2" s="40">
        <f t="shared" si="0"/>
        <v>5</v>
      </c>
      <c r="I2" s="40">
        <f t="shared" si="0"/>
        <v>3.5</v>
      </c>
      <c r="J2" s="40">
        <f t="shared" si="0"/>
        <v>7</v>
      </c>
      <c r="K2" s="40">
        <f t="shared" si="0"/>
        <v>16.75</v>
      </c>
      <c r="L2" s="40">
        <f t="shared" si="0"/>
        <v>9.75</v>
      </c>
      <c r="M2" s="40">
        <f t="shared" si="0"/>
        <v>23.5</v>
      </c>
      <c r="N2" s="40">
        <f t="shared" si="0"/>
        <v>18.5</v>
      </c>
      <c r="O2" s="40">
        <f t="shared" si="0"/>
        <v>0.75</v>
      </c>
      <c r="P2" s="40">
        <f t="shared" si="0"/>
        <v>4</v>
      </c>
      <c r="Q2" s="40">
        <f t="shared" si="0"/>
        <v>18.5</v>
      </c>
      <c r="R2" s="40">
        <f t="shared" si="0"/>
        <v>4.5</v>
      </c>
      <c r="S2" s="40">
        <f t="shared" si="0"/>
        <v>6.75</v>
      </c>
      <c r="T2" s="40">
        <f t="shared" si="0"/>
        <v>5</v>
      </c>
      <c r="U2" s="40">
        <f t="shared" si="0"/>
        <v>1.75</v>
      </c>
      <c r="V2" s="40">
        <f t="shared" si="0"/>
        <v>16</v>
      </c>
      <c r="W2" s="40">
        <f t="shared" si="0"/>
        <v>8.5</v>
      </c>
      <c r="X2" s="40">
        <f t="shared" si="0"/>
        <v>3.75</v>
      </c>
      <c r="Y2" s="40">
        <f t="shared" si="0"/>
        <v>1.5</v>
      </c>
      <c r="Z2" s="40">
        <f t="shared" si="0"/>
        <v>1.5</v>
      </c>
      <c r="AA2" s="40" t="s">
        <v>373</v>
      </c>
      <c r="AB2" s="40">
        <f t="shared" ref="AB2:AG2" si="1">SUM(AB3:AB6)</f>
        <v>4</v>
      </c>
      <c r="AC2" s="40">
        <f t="shared" si="1"/>
        <v>5.5</v>
      </c>
      <c r="AD2" s="40">
        <f t="shared" si="1"/>
        <v>2.5</v>
      </c>
      <c r="AE2" s="40">
        <f t="shared" si="1"/>
        <v>18.25</v>
      </c>
      <c r="AF2" s="40">
        <f t="shared" si="1"/>
        <v>5</v>
      </c>
      <c r="AG2" s="40">
        <f t="shared" si="1"/>
        <v>3.75</v>
      </c>
      <c r="AH2" s="11">
        <f t="shared" ref="AH2:AH6" si="2">AVERAGE(E2:AG2)</f>
        <v>7.3571428571428568</v>
      </c>
    </row>
    <row r="3" spans="1:35" ht="14.25" thickBot="1" x14ac:dyDescent="0.45">
      <c r="B3" s="156"/>
      <c r="C3" s="41" t="s">
        <v>22</v>
      </c>
      <c r="D3" s="41">
        <f t="shared" ref="D3:AG3" si="3">SUM(D8:D10)</f>
        <v>2</v>
      </c>
      <c r="E3" s="41">
        <f t="shared" si="3"/>
        <v>0</v>
      </c>
      <c r="F3" s="41">
        <f t="shared" si="3"/>
        <v>0</v>
      </c>
      <c r="G3" s="41">
        <f t="shared" si="3"/>
        <v>0.75</v>
      </c>
      <c r="H3" s="41">
        <f t="shared" si="3"/>
        <v>1</v>
      </c>
      <c r="I3" s="41">
        <f t="shared" si="3"/>
        <v>0.5</v>
      </c>
      <c r="J3" s="41">
        <f t="shared" si="3"/>
        <v>1.25</v>
      </c>
      <c r="K3" s="41">
        <f t="shared" si="3"/>
        <v>2</v>
      </c>
      <c r="L3" s="41">
        <f t="shared" si="3"/>
        <v>2</v>
      </c>
      <c r="M3" s="41">
        <f t="shared" si="3"/>
        <v>2</v>
      </c>
      <c r="N3" s="41">
        <f t="shared" si="3"/>
        <v>1.75</v>
      </c>
      <c r="O3" s="41">
        <f t="shared" si="3"/>
        <v>0.25</v>
      </c>
      <c r="P3" s="41">
        <f t="shared" si="3"/>
        <v>0.5</v>
      </c>
      <c r="Q3" s="41">
        <f t="shared" si="3"/>
        <v>1.5</v>
      </c>
      <c r="R3" s="41">
        <f t="shared" si="3"/>
        <v>0.5</v>
      </c>
      <c r="S3" s="41">
        <f t="shared" si="3"/>
        <v>1</v>
      </c>
      <c r="T3" s="41">
        <f t="shared" si="3"/>
        <v>0.5</v>
      </c>
      <c r="U3" s="41">
        <f t="shared" si="3"/>
        <v>0.25</v>
      </c>
      <c r="V3" s="41">
        <f t="shared" si="3"/>
        <v>1.5</v>
      </c>
      <c r="W3" s="41">
        <f t="shared" si="3"/>
        <v>1.5</v>
      </c>
      <c r="X3" s="41">
        <f t="shared" si="3"/>
        <v>1.25</v>
      </c>
      <c r="Y3" s="41">
        <f t="shared" si="3"/>
        <v>0.25</v>
      </c>
      <c r="Z3" s="41">
        <f t="shared" si="3"/>
        <v>0.25</v>
      </c>
      <c r="AA3" s="41">
        <f t="shared" si="3"/>
        <v>0</v>
      </c>
      <c r="AB3" s="41">
        <f t="shared" si="3"/>
        <v>0.25</v>
      </c>
      <c r="AC3" s="41">
        <f t="shared" si="3"/>
        <v>0.5</v>
      </c>
      <c r="AD3" s="41">
        <f t="shared" si="3"/>
        <v>0.5</v>
      </c>
      <c r="AE3" s="41">
        <f t="shared" si="3"/>
        <v>1</v>
      </c>
      <c r="AF3" s="41">
        <f t="shared" si="3"/>
        <v>0.75</v>
      </c>
      <c r="AG3" s="41">
        <f t="shared" si="3"/>
        <v>0.5</v>
      </c>
      <c r="AH3" s="11">
        <f t="shared" si="2"/>
        <v>0.82758620689655171</v>
      </c>
    </row>
    <row r="4" spans="1:35" ht="14.25" thickBot="1" x14ac:dyDescent="0.45">
      <c r="B4" s="156"/>
      <c r="C4" s="39" t="s">
        <v>411</v>
      </c>
      <c r="D4" s="39">
        <f t="shared" ref="D4:AG4" si="4">SUM(D11:D16)</f>
        <v>7</v>
      </c>
      <c r="E4" s="39">
        <f t="shared" si="4"/>
        <v>2</v>
      </c>
      <c r="F4" s="39">
        <f t="shared" si="4"/>
        <v>0</v>
      </c>
      <c r="G4" s="39">
        <f t="shared" si="4"/>
        <v>1.25</v>
      </c>
      <c r="H4" s="39">
        <f t="shared" si="4"/>
        <v>0</v>
      </c>
      <c r="I4" s="39">
        <f t="shared" si="4"/>
        <v>0.25</v>
      </c>
      <c r="J4" s="39">
        <f t="shared" si="4"/>
        <v>1.25</v>
      </c>
      <c r="K4" s="39">
        <f t="shared" si="4"/>
        <v>2.75</v>
      </c>
      <c r="L4" s="39">
        <f t="shared" si="4"/>
        <v>2.5</v>
      </c>
      <c r="M4" s="39">
        <f t="shared" si="4"/>
        <v>5.5</v>
      </c>
      <c r="N4" s="39">
        <f t="shared" si="4"/>
        <v>4</v>
      </c>
      <c r="O4" s="39">
        <f t="shared" si="4"/>
        <v>0.25</v>
      </c>
      <c r="P4" s="39">
        <f t="shared" si="4"/>
        <v>0.25</v>
      </c>
      <c r="Q4" s="39">
        <f t="shared" si="4"/>
        <v>4.75</v>
      </c>
      <c r="R4" s="39">
        <f t="shared" si="4"/>
        <v>1</v>
      </c>
      <c r="S4" s="39">
        <f t="shared" si="4"/>
        <v>1.5</v>
      </c>
      <c r="T4" s="39">
        <f t="shared" si="4"/>
        <v>1.25</v>
      </c>
      <c r="U4" s="39">
        <f t="shared" si="4"/>
        <v>0.5</v>
      </c>
      <c r="V4" s="39">
        <f t="shared" si="4"/>
        <v>3.5</v>
      </c>
      <c r="W4" s="39">
        <f t="shared" si="4"/>
        <v>2</v>
      </c>
      <c r="X4" s="39">
        <f t="shared" si="4"/>
        <v>0.75</v>
      </c>
      <c r="Y4" s="39">
        <f t="shared" si="4"/>
        <v>0.25</v>
      </c>
      <c r="Z4" s="39">
        <f t="shared" si="4"/>
        <v>0.25</v>
      </c>
      <c r="AA4" s="39">
        <f t="shared" si="4"/>
        <v>0</v>
      </c>
      <c r="AB4" s="39">
        <f t="shared" si="4"/>
        <v>1.25</v>
      </c>
      <c r="AC4" s="39">
        <f t="shared" si="4"/>
        <v>1.5</v>
      </c>
      <c r="AD4" s="39">
        <f t="shared" si="4"/>
        <v>0.25</v>
      </c>
      <c r="AE4" s="39">
        <f t="shared" si="4"/>
        <v>4.75</v>
      </c>
      <c r="AF4" s="39">
        <f t="shared" si="4"/>
        <v>1</v>
      </c>
      <c r="AG4" s="39">
        <f t="shared" si="4"/>
        <v>1.25</v>
      </c>
      <c r="AH4" s="11">
        <f t="shared" si="2"/>
        <v>1.5775862068965518</v>
      </c>
    </row>
    <row r="5" spans="1:35" s="118" customFormat="1" ht="14.25" thickBot="1" x14ac:dyDescent="0.45">
      <c r="A5" s="162"/>
      <c r="B5" s="156"/>
      <c r="C5" s="128" t="s">
        <v>412</v>
      </c>
      <c r="D5" s="128">
        <f t="shared" ref="D5:AG5" si="5">SUM(D17:D39)</f>
        <v>16</v>
      </c>
      <c r="E5" s="128">
        <f t="shared" si="5"/>
        <v>3</v>
      </c>
      <c r="F5" s="128">
        <f t="shared" si="5"/>
        <v>0</v>
      </c>
      <c r="G5" s="128">
        <f t="shared" si="5"/>
        <v>1.75</v>
      </c>
      <c r="H5" s="128">
        <f t="shared" si="5"/>
        <v>3.5</v>
      </c>
      <c r="I5" s="128">
        <f t="shared" si="5"/>
        <v>0.75</v>
      </c>
      <c r="J5" s="128">
        <f t="shared" si="5"/>
        <v>3.75</v>
      </c>
      <c r="K5" s="128">
        <f t="shared" si="5"/>
        <v>5.75</v>
      </c>
      <c r="L5" s="128">
        <f t="shared" si="5"/>
        <v>3.25</v>
      </c>
      <c r="M5" s="128">
        <f t="shared" si="5"/>
        <v>12.25</v>
      </c>
      <c r="N5" s="128">
        <f t="shared" si="5"/>
        <v>10.25</v>
      </c>
      <c r="O5" s="128">
        <f t="shared" si="5"/>
        <v>0.25</v>
      </c>
      <c r="P5" s="128">
        <f t="shared" si="5"/>
        <v>1.75</v>
      </c>
      <c r="Q5" s="128">
        <f t="shared" si="5"/>
        <v>10.25</v>
      </c>
      <c r="R5" s="128">
        <f t="shared" si="5"/>
        <v>2</v>
      </c>
      <c r="S5" s="128">
        <f t="shared" si="5"/>
        <v>3.5</v>
      </c>
      <c r="T5" s="128">
        <f t="shared" si="5"/>
        <v>0</v>
      </c>
      <c r="U5" s="128">
        <f t="shared" si="5"/>
        <v>0.25</v>
      </c>
      <c r="V5" s="128">
        <f t="shared" si="5"/>
        <v>8.5</v>
      </c>
      <c r="W5" s="128">
        <f t="shared" si="5"/>
        <v>1.25</v>
      </c>
      <c r="X5" s="128">
        <f t="shared" si="5"/>
        <v>0.5</v>
      </c>
      <c r="Y5" s="128">
        <f t="shared" si="5"/>
        <v>1</v>
      </c>
      <c r="Z5" s="128">
        <f t="shared" si="5"/>
        <v>0.5</v>
      </c>
      <c r="AA5" s="128">
        <f t="shared" si="5"/>
        <v>0</v>
      </c>
      <c r="AB5" s="128">
        <f t="shared" si="5"/>
        <v>2</v>
      </c>
      <c r="AC5" s="128">
        <f t="shared" si="5"/>
        <v>2.75</v>
      </c>
      <c r="AD5" s="128">
        <f t="shared" si="5"/>
        <v>0.75</v>
      </c>
      <c r="AE5" s="128">
        <f t="shared" si="5"/>
        <v>11.25</v>
      </c>
      <c r="AF5" s="128">
        <f t="shared" si="5"/>
        <v>2.75</v>
      </c>
      <c r="AG5" s="128">
        <f t="shared" si="5"/>
        <v>1.5</v>
      </c>
      <c r="AH5" s="117">
        <f t="shared" si="2"/>
        <v>3.2758620689655173</v>
      </c>
    </row>
    <row r="6" spans="1:35" s="125" customFormat="1" ht="14.25" thickBot="1" x14ac:dyDescent="0.45">
      <c r="A6" s="163"/>
      <c r="B6" s="156"/>
      <c r="C6" s="127" t="s">
        <v>413</v>
      </c>
      <c r="D6" s="127">
        <f t="shared" ref="D6:AG6" si="6">SUM(D40:D50)</f>
        <v>7</v>
      </c>
      <c r="E6" s="127">
        <f t="shared" si="6"/>
        <v>0.5</v>
      </c>
      <c r="F6" s="127">
        <f t="shared" si="6"/>
        <v>0</v>
      </c>
      <c r="G6" s="127">
        <f t="shared" si="6"/>
        <v>1.25</v>
      </c>
      <c r="H6" s="127">
        <f t="shared" si="6"/>
        <v>0.5</v>
      </c>
      <c r="I6" s="127">
        <f t="shared" si="6"/>
        <v>2</v>
      </c>
      <c r="J6" s="127">
        <f t="shared" si="6"/>
        <v>0.75</v>
      </c>
      <c r="K6" s="127">
        <f t="shared" si="6"/>
        <v>6.25</v>
      </c>
      <c r="L6" s="127">
        <f t="shared" si="6"/>
        <v>2</v>
      </c>
      <c r="M6" s="127">
        <f t="shared" si="6"/>
        <v>3.75</v>
      </c>
      <c r="N6" s="127">
        <f t="shared" si="6"/>
        <v>2.5</v>
      </c>
      <c r="O6" s="127">
        <f t="shared" si="6"/>
        <v>0</v>
      </c>
      <c r="P6" s="127">
        <f t="shared" si="6"/>
        <v>1.5</v>
      </c>
      <c r="Q6" s="127">
        <f t="shared" si="6"/>
        <v>2</v>
      </c>
      <c r="R6" s="127">
        <f t="shared" si="6"/>
        <v>1</v>
      </c>
      <c r="S6" s="127">
        <f t="shared" si="6"/>
        <v>0.75</v>
      </c>
      <c r="T6" s="127">
        <f t="shared" si="6"/>
        <v>3.25</v>
      </c>
      <c r="U6" s="127">
        <f t="shared" si="6"/>
        <v>0.75</v>
      </c>
      <c r="V6" s="127">
        <f t="shared" si="6"/>
        <v>2.5</v>
      </c>
      <c r="W6" s="127">
        <f t="shared" si="6"/>
        <v>3.75</v>
      </c>
      <c r="X6" s="127">
        <f t="shared" si="6"/>
        <v>1.25</v>
      </c>
      <c r="Y6" s="127">
        <f t="shared" si="6"/>
        <v>0</v>
      </c>
      <c r="Z6" s="127">
        <f t="shared" si="6"/>
        <v>0.5</v>
      </c>
      <c r="AA6" s="127">
        <f t="shared" si="6"/>
        <v>0</v>
      </c>
      <c r="AB6" s="127">
        <f t="shared" si="6"/>
        <v>0.5</v>
      </c>
      <c r="AC6" s="127">
        <f t="shared" si="6"/>
        <v>0.75</v>
      </c>
      <c r="AD6" s="127">
        <f t="shared" si="6"/>
        <v>1</v>
      </c>
      <c r="AE6" s="127">
        <f t="shared" si="6"/>
        <v>1.25</v>
      </c>
      <c r="AF6" s="127">
        <f t="shared" si="6"/>
        <v>0.5</v>
      </c>
      <c r="AG6" s="127">
        <f t="shared" si="6"/>
        <v>0.5</v>
      </c>
      <c r="AH6" s="124">
        <f t="shared" si="2"/>
        <v>1.4224137931034482</v>
      </c>
    </row>
    <row r="7" spans="1:35" s="13" customFormat="1" ht="13.9" thickBot="1" x14ac:dyDescent="0.4">
      <c r="A7" s="165"/>
      <c r="C7" s="114">
        <f>MAX(E7:AG7)</f>
        <v>19</v>
      </c>
      <c r="D7" s="44"/>
      <c r="E7" s="44">
        <f>IF(E2="ABS","",1+MAX(F7:$AH7))</f>
        <v>19</v>
      </c>
      <c r="F7" s="44"/>
      <c r="G7" s="44">
        <f>IF(G2="ABS","",1+MAX(H7:$AH7))</f>
        <v>18</v>
      </c>
      <c r="H7" s="44">
        <f>IF(H2="ABS","",1+MAX(I7:$AH7))</f>
        <v>17</v>
      </c>
      <c r="I7" s="44">
        <f>IF(I2="ABS","",1+MAX(J7:$AH7))</f>
        <v>16</v>
      </c>
      <c r="J7" s="44">
        <f>IF(J2="ABS","",1+MAX(K7:$AH7))</f>
        <v>15</v>
      </c>
      <c r="K7" s="44">
        <f>IF(K2="ABS","",1+MAX(L7:$AH7))</f>
        <v>14</v>
      </c>
      <c r="L7" s="44">
        <f>IF(L2="ABS","",1+MAX(M7:$AH7))</f>
        <v>13</v>
      </c>
      <c r="M7" s="44">
        <f>IF(M2="ABS","",1+MAX(N7:$AH7))</f>
        <v>12</v>
      </c>
      <c r="N7" s="44">
        <f>IF(N2="ABS","",1+MAX(O7:$AH7))</f>
        <v>11</v>
      </c>
      <c r="O7" s="44"/>
      <c r="P7" s="44">
        <f>IF(P2="ABS","",1+MAX(Q7:$AH7))</f>
        <v>10</v>
      </c>
      <c r="Q7" s="44">
        <f>IF(Q2="ABS","",1+MAX(R7:$AH7))</f>
        <v>9</v>
      </c>
      <c r="R7" s="44"/>
      <c r="S7" s="44"/>
      <c r="T7" s="44"/>
      <c r="U7" s="44"/>
      <c r="V7" s="44">
        <f>IF(V2="ABS","",1+MAX(W7:$AH7))</f>
        <v>8</v>
      </c>
      <c r="W7" s="44">
        <f>IF(W2="ABS","",1+MAX(X7:$AH7))</f>
        <v>7</v>
      </c>
      <c r="X7" s="44">
        <f>IF(X2="ABS","",1+MAX(Y7:$AH7))</f>
        <v>6</v>
      </c>
      <c r="Y7" s="44">
        <f>IF(Y2="ABS","",1+MAX(Z7:$AH7))</f>
        <v>5</v>
      </c>
      <c r="Z7" s="44">
        <f>IF(Z2="ABS","",1+MAX(AA7:$AH7))</f>
        <v>4</v>
      </c>
      <c r="AA7" s="44"/>
      <c r="AB7" s="44"/>
      <c r="AC7" s="44"/>
      <c r="AD7" s="44"/>
      <c r="AE7" s="44">
        <f>IF(AE2="ABS","",1+MAX(AF7:$AH7))</f>
        <v>3</v>
      </c>
      <c r="AF7" s="44">
        <f>IF(AF2="ABS","",1+MAX(AG7:$AH7))</f>
        <v>2</v>
      </c>
      <c r="AG7" s="44">
        <f>IF(AG2="ABS","",1+MAX(AH7:$AH7))</f>
        <v>1</v>
      </c>
      <c r="AH7" s="12" t="s">
        <v>233</v>
      </c>
    </row>
    <row r="8" spans="1:35" ht="14.25" hidden="1" thickBot="1" x14ac:dyDescent="0.45">
      <c r="A8" s="58" t="s">
        <v>414</v>
      </c>
      <c r="B8" s="22" t="s">
        <v>17</v>
      </c>
      <c r="C8" s="31" t="s">
        <v>419</v>
      </c>
      <c r="D8" s="22">
        <v>0.5</v>
      </c>
      <c r="E8" s="31" t="s">
        <v>287</v>
      </c>
      <c r="F8" s="23">
        <v>0</v>
      </c>
      <c r="G8" s="23">
        <v>0.25</v>
      </c>
      <c r="H8" s="23">
        <v>0.25</v>
      </c>
      <c r="I8" s="23"/>
      <c r="J8" s="23">
        <v>0.25</v>
      </c>
      <c r="K8" s="23">
        <v>0.5</v>
      </c>
      <c r="L8" s="23">
        <v>0.5</v>
      </c>
      <c r="M8" s="23">
        <v>0.5</v>
      </c>
      <c r="N8" s="23">
        <v>0.5</v>
      </c>
      <c r="O8" s="23"/>
      <c r="P8" s="23">
        <v>0</v>
      </c>
      <c r="Q8" s="23">
        <v>0</v>
      </c>
      <c r="R8" s="23">
        <v>0.5</v>
      </c>
      <c r="S8" s="31">
        <v>0.5</v>
      </c>
      <c r="T8" s="23">
        <v>0</v>
      </c>
      <c r="U8" s="23">
        <v>0</v>
      </c>
      <c r="V8" s="23">
        <v>0</v>
      </c>
      <c r="W8" s="23">
        <v>0.5</v>
      </c>
      <c r="X8" s="23">
        <v>0.25</v>
      </c>
      <c r="Y8" s="23">
        <v>0.25</v>
      </c>
      <c r="Z8" s="23"/>
      <c r="AA8" s="23"/>
      <c r="AB8" s="23">
        <v>0</v>
      </c>
      <c r="AC8" s="23">
        <v>0</v>
      </c>
      <c r="AD8" s="23">
        <v>0.5</v>
      </c>
      <c r="AE8" s="23">
        <v>0</v>
      </c>
      <c r="AF8" s="23">
        <v>0.5</v>
      </c>
      <c r="AG8" s="23">
        <v>0</v>
      </c>
      <c r="AH8" s="11">
        <f t="shared" ref="AH8:AH50" si="7">AVERAGE(E8:AG8)</f>
        <v>0.23958333333333334</v>
      </c>
    </row>
    <row r="9" spans="1:35" ht="14.25" hidden="1" thickBot="1" x14ac:dyDescent="0.45">
      <c r="B9" s="22" t="s">
        <v>18</v>
      </c>
      <c r="C9" s="31" t="s">
        <v>420</v>
      </c>
      <c r="D9" s="22">
        <v>0.5</v>
      </c>
      <c r="E9" s="23"/>
      <c r="F9" s="23">
        <v>0</v>
      </c>
      <c r="G9" s="23">
        <v>0</v>
      </c>
      <c r="H9" s="23"/>
      <c r="I9" s="23">
        <v>0</v>
      </c>
      <c r="J9" s="23">
        <v>0.5</v>
      </c>
      <c r="K9" s="23">
        <v>0.5</v>
      </c>
      <c r="L9" s="23">
        <v>0.5</v>
      </c>
      <c r="M9" s="23">
        <v>0.5</v>
      </c>
      <c r="N9" s="23">
        <v>0.25</v>
      </c>
      <c r="O9" s="23"/>
      <c r="P9" s="23">
        <v>0</v>
      </c>
      <c r="Q9" s="23">
        <v>0.5</v>
      </c>
      <c r="R9" s="23">
        <v>0</v>
      </c>
      <c r="S9" s="31">
        <v>0.5</v>
      </c>
      <c r="T9" s="23">
        <v>0</v>
      </c>
      <c r="U9" s="23">
        <v>0</v>
      </c>
      <c r="V9" s="23">
        <v>0.5</v>
      </c>
      <c r="W9" s="23">
        <v>0</v>
      </c>
      <c r="X9" s="23">
        <v>0</v>
      </c>
      <c r="Y9" s="23">
        <v>0</v>
      </c>
      <c r="Z9" s="23"/>
      <c r="AA9" s="23"/>
      <c r="AB9" s="23">
        <v>0</v>
      </c>
      <c r="AC9" s="23">
        <v>0</v>
      </c>
      <c r="AD9" s="23">
        <v>0</v>
      </c>
      <c r="AE9" s="23">
        <v>0.5</v>
      </c>
      <c r="AF9" s="23">
        <v>0</v>
      </c>
      <c r="AG9" s="23">
        <v>0</v>
      </c>
      <c r="AH9" s="11">
        <f t="shared" si="7"/>
        <v>0.17708333333333334</v>
      </c>
    </row>
    <row r="10" spans="1:35" ht="14.25" hidden="1" thickBot="1" x14ac:dyDescent="0.45">
      <c r="B10" s="24" t="s">
        <v>19</v>
      </c>
      <c r="C10" s="158" t="s">
        <v>421</v>
      </c>
      <c r="D10" s="22">
        <v>1</v>
      </c>
      <c r="E10" s="23"/>
      <c r="F10" s="23"/>
      <c r="G10" s="23">
        <v>0.5</v>
      </c>
      <c r="H10" s="23">
        <v>0.75</v>
      </c>
      <c r="I10" s="23">
        <v>0.5</v>
      </c>
      <c r="J10" s="23">
        <v>0.5</v>
      </c>
      <c r="K10" s="23">
        <v>1</v>
      </c>
      <c r="L10" s="23">
        <v>1</v>
      </c>
      <c r="M10" s="23">
        <v>1</v>
      </c>
      <c r="N10" s="23">
        <v>1</v>
      </c>
      <c r="O10" s="23">
        <v>0.25</v>
      </c>
      <c r="P10" s="23">
        <v>0.5</v>
      </c>
      <c r="Q10" s="23">
        <v>1</v>
      </c>
      <c r="R10" s="23">
        <v>0</v>
      </c>
      <c r="S10" s="31">
        <v>0</v>
      </c>
      <c r="T10" s="23">
        <v>0.5</v>
      </c>
      <c r="U10" s="23">
        <v>0.25</v>
      </c>
      <c r="V10" s="23">
        <v>1</v>
      </c>
      <c r="W10" s="23">
        <v>1</v>
      </c>
      <c r="X10" s="23">
        <v>1</v>
      </c>
      <c r="Y10" s="23">
        <v>0</v>
      </c>
      <c r="Z10" s="23">
        <v>0.25</v>
      </c>
      <c r="AA10" s="23"/>
      <c r="AB10" s="23">
        <v>0.25</v>
      </c>
      <c r="AC10" s="23">
        <v>0.5</v>
      </c>
      <c r="AD10" s="23">
        <v>0</v>
      </c>
      <c r="AE10" s="23">
        <v>0.5</v>
      </c>
      <c r="AF10" s="23">
        <v>0.25</v>
      </c>
      <c r="AG10" s="23">
        <v>0.5</v>
      </c>
      <c r="AH10" s="11">
        <f t="shared" si="7"/>
        <v>0.53846153846153844</v>
      </c>
    </row>
    <row r="11" spans="1:35" s="104" customFormat="1" ht="13.9" hidden="1" x14ac:dyDescent="0.4">
      <c r="A11" s="228">
        <v>1</v>
      </c>
      <c r="B11" s="34" t="s">
        <v>17</v>
      </c>
      <c r="C11" s="43"/>
      <c r="D11" s="34">
        <v>1</v>
      </c>
      <c r="E11" s="35">
        <v>0.25</v>
      </c>
      <c r="F11" s="35"/>
      <c r="G11" s="35">
        <v>0</v>
      </c>
      <c r="H11" s="35">
        <v>0</v>
      </c>
      <c r="I11" s="35">
        <v>0.25</v>
      </c>
      <c r="J11" s="35">
        <v>0</v>
      </c>
      <c r="K11" s="35">
        <v>0.75</v>
      </c>
      <c r="L11" s="35">
        <v>0.25</v>
      </c>
      <c r="M11" s="35">
        <v>0.75</v>
      </c>
      <c r="N11" s="35">
        <v>0</v>
      </c>
      <c r="O11" s="35">
        <v>0.25</v>
      </c>
      <c r="P11" s="43">
        <v>0.25</v>
      </c>
      <c r="Q11" s="43">
        <v>0.75</v>
      </c>
      <c r="R11" s="35">
        <v>0.5</v>
      </c>
      <c r="S11" s="35">
        <v>0.25</v>
      </c>
      <c r="T11" s="35">
        <v>0.25</v>
      </c>
      <c r="U11" s="43">
        <v>0</v>
      </c>
      <c r="V11" s="35">
        <v>0.75</v>
      </c>
      <c r="W11" s="35">
        <v>0.75</v>
      </c>
      <c r="X11" s="35">
        <v>0.5</v>
      </c>
      <c r="Y11" s="35">
        <v>0.25</v>
      </c>
      <c r="Z11" s="35">
        <v>0.25</v>
      </c>
      <c r="AA11" s="35"/>
      <c r="AB11" s="35">
        <v>0.5</v>
      </c>
      <c r="AC11" s="35">
        <v>0.5</v>
      </c>
      <c r="AD11" s="35">
        <v>0.25</v>
      </c>
      <c r="AE11" s="35">
        <v>0.75</v>
      </c>
      <c r="AF11" s="35">
        <v>0.5</v>
      </c>
      <c r="AG11" s="35">
        <v>0.25</v>
      </c>
      <c r="AH11" s="103">
        <f t="shared" si="7"/>
        <v>0.3611111111111111</v>
      </c>
    </row>
    <row r="12" spans="1:35" s="104" customFormat="1" ht="13.9" hidden="1" x14ac:dyDescent="0.4">
      <c r="A12" s="228"/>
      <c r="B12" s="100" t="s">
        <v>18</v>
      </c>
      <c r="C12" s="102"/>
      <c r="D12" s="100">
        <v>2</v>
      </c>
      <c r="E12" s="101">
        <v>1.75</v>
      </c>
      <c r="F12" s="101"/>
      <c r="G12" s="101">
        <v>0.75</v>
      </c>
      <c r="H12" s="101">
        <v>0</v>
      </c>
      <c r="I12" s="101"/>
      <c r="J12" s="101">
        <v>1</v>
      </c>
      <c r="K12" s="101">
        <v>0.5</v>
      </c>
      <c r="L12" s="101">
        <v>1.25</v>
      </c>
      <c r="M12" s="101">
        <v>1.75</v>
      </c>
      <c r="N12" s="101">
        <v>1.5</v>
      </c>
      <c r="O12" s="101"/>
      <c r="P12" s="102">
        <v>0</v>
      </c>
      <c r="Q12" s="102">
        <v>1.75</v>
      </c>
      <c r="R12" s="101">
        <v>0.5</v>
      </c>
      <c r="S12" s="101">
        <v>0.25</v>
      </c>
      <c r="T12" s="101"/>
      <c r="U12" s="102">
        <v>0.25</v>
      </c>
      <c r="V12" s="101">
        <v>1</v>
      </c>
      <c r="W12" s="101">
        <v>1</v>
      </c>
      <c r="X12" s="101">
        <v>0</v>
      </c>
      <c r="Y12" s="101"/>
      <c r="Z12" s="101">
        <v>0</v>
      </c>
      <c r="AA12" s="101"/>
      <c r="AB12" s="101">
        <v>0.5</v>
      </c>
      <c r="AC12" s="101">
        <v>1</v>
      </c>
      <c r="AD12" s="101">
        <v>0</v>
      </c>
      <c r="AE12" s="101">
        <v>1.5</v>
      </c>
      <c r="AF12" s="101">
        <v>0.5</v>
      </c>
      <c r="AG12" s="101"/>
      <c r="AH12" s="103">
        <f t="shared" si="7"/>
        <v>0.76136363636363635</v>
      </c>
    </row>
    <row r="13" spans="1:35" s="104" customFormat="1" ht="13.9" hidden="1" x14ac:dyDescent="0.4">
      <c r="A13" s="228"/>
      <c r="B13" s="100" t="s">
        <v>19</v>
      </c>
      <c r="C13" s="102"/>
      <c r="D13" s="100">
        <v>1</v>
      </c>
      <c r="E13" s="101"/>
      <c r="F13" s="101"/>
      <c r="G13" s="101">
        <v>0</v>
      </c>
      <c r="H13" s="101">
        <v>0</v>
      </c>
      <c r="I13" s="101">
        <v>0</v>
      </c>
      <c r="J13" s="101">
        <v>0.25</v>
      </c>
      <c r="K13" s="101"/>
      <c r="L13" s="101">
        <v>0.5</v>
      </c>
      <c r="M13" s="101">
        <v>1</v>
      </c>
      <c r="N13" s="101">
        <v>0.5</v>
      </c>
      <c r="O13" s="101"/>
      <c r="P13" s="102">
        <v>0</v>
      </c>
      <c r="Q13" s="102">
        <v>0</v>
      </c>
      <c r="R13" s="101"/>
      <c r="S13" s="101">
        <v>0.5</v>
      </c>
      <c r="T13" s="101">
        <v>0</v>
      </c>
      <c r="U13" s="102">
        <v>0.25</v>
      </c>
      <c r="V13" s="101">
        <v>0.75</v>
      </c>
      <c r="W13" s="101">
        <v>0</v>
      </c>
      <c r="X13" s="101">
        <v>0.25</v>
      </c>
      <c r="Y13" s="101"/>
      <c r="Z13" s="101"/>
      <c r="AA13" s="101"/>
      <c r="AB13" s="101">
        <v>0</v>
      </c>
      <c r="AC13" s="101">
        <v>0</v>
      </c>
      <c r="AD13" s="101"/>
      <c r="AE13" s="101">
        <v>1</v>
      </c>
      <c r="AF13" s="101"/>
      <c r="AG13" s="101">
        <v>0.5</v>
      </c>
      <c r="AH13" s="103">
        <f t="shared" ref="AH13:AH14" si="8">AVERAGE(E13:AG13)</f>
        <v>0.28947368421052633</v>
      </c>
    </row>
    <row r="14" spans="1:35" s="104" customFormat="1" ht="13.9" hidden="1" x14ac:dyDescent="0.4">
      <c r="A14" s="228"/>
      <c r="B14" s="100" t="s">
        <v>20</v>
      </c>
      <c r="C14" s="102"/>
      <c r="D14" s="100">
        <v>1</v>
      </c>
      <c r="E14" s="101"/>
      <c r="F14" s="101"/>
      <c r="G14" s="101">
        <v>0.25</v>
      </c>
      <c r="H14" s="101">
        <v>0</v>
      </c>
      <c r="I14" s="101"/>
      <c r="J14" s="101"/>
      <c r="K14" s="101">
        <v>1</v>
      </c>
      <c r="L14" s="101">
        <v>0.25</v>
      </c>
      <c r="M14" s="101">
        <v>1</v>
      </c>
      <c r="N14" s="101">
        <v>0.5</v>
      </c>
      <c r="O14" s="101"/>
      <c r="P14" s="102">
        <v>0</v>
      </c>
      <c r="Q14" s="102">
        <v>1</v>
      </c>
      <c r="R14" s="101"/>
      <c r="S14" s="101">
        <v>0</v>
      </c>
      <c r="T14" s="101">
        <v>0.5</v>
      </c>
      <c r="U14" s="102"/>
      <c r="V14" s="101">
        <v>0.5</v>
      </c>
      <c r="W14" s="101">
        <v>0.25</v>
      </c>
      <c r="X14" s="101"/>
      <c r="Y14" s="101"/>
      <c r="Z14" s="101"/>
      <c r="AA14" s="101"/>
      <c r="AB14" s="101">
        <v>0</v>
      </c>
      <c r="AC14" s="101"/>
      <c r="AD14" s="101"/>
      <c r="AE14" s="101">
        <v>1</v>
      </c>
      <c r="AF14" s="101">
        <v>0</v>
      </c>
      <c r="AG14" s="101"/>
      <c r="AH14" s="103">
        <f t="shared" si="8"/>
        <v>0.41666666666666669</v>
      </c>
    </row>
    <row r="15" spans="1:35" s="104" customFormat="1" ht="13.9" hidden="1" x14ac:dyDescent="0.4">
      <c r="A15" s="228"/>
      <c r="B15" s="100" t="s">
        <v>21</v>
      </c>
      <c r="C15" s="102"/>
      <c r="D15" s="100">
        <v>0.5</v>
      </c>
      <c r="E15" s="101"/>
      <c r="F15" s="101"/>
      <c r="G15" s="101">
        <v>0.25</v>
      </c>
      <c r="H15" s="101">
        <v>0</v>
      </c>
      <c r="I15" s="101"/>
      <c r="J15" s="101"/>
      <c r="K15" s="101">
        <v>0.5</v>
      </c>
      <c r="L15" s="101">
        <v>0</v>
      </c>
      <c r="M15" s="101">
        <v>0.5</v>
      </c>
      <c r="N15" s="101">
        <v>0.5</v>
      </c>
      <c r="O15" s="101"/>
      <c r="P15" s="102">
        <v>0</v>
      </c>
      <c r="Q15" s="102">
        <v>0.5</v>
      </c>
      <c r="R15" s="101"/>
      <c r="S15" s="101">
        <v>0.25</v>
      </c>
      <c r="T15" s="101">
        <v>0.5</v>
      </c>
      <c r="U15" s="102"/>
      <c r="V15" s="101">
        <v>0.5</v>
      </c>
      <c r="W15" s="101"/>
      <c r="X15" s="101"/>
      <c r="Y15" s="101"/>
      <c r="Z15" s="101"/>
      <c r="AA15" s="101"/>
      <c r="AB15" s="101">
        <v>0.25</v>
      </c>
      <c r="AC15" s="101"/>
      <c r="AD15" s="101"/>
      <c r="AE15" s="101">
        <v>0.5</v>
      </c>
      <c r="AF15" s="101">
        <v>0</v>
      </c>
      <c r="AG15" s="101"/>
      <c r="AH15" s="103">
        <f t="shared" ref="AH15" si="9">AVERAGE(E15:AG15)</f>
        <v>0.30357142857142855</v>
      </c>
    </row>
    <row r="16" spans="1:35" s="10" customFormat="1" ht="14.25" hidden="1" thickBot="1" x14ac:dyDescent="0.45">
      <c r="A16" s="229"/>
      <c r="B16" s="29" t="s">
        <v>24</v>
      </c>
      <c r="C16" s="42"/>
      <c r="D16" s="29">
        <v>1.5</v>
      </c>
      <c r="E16" s="42"/>
      <c r="F16" s="42"/>
      <c r="G16" s="30">
        <v>0</v>
      </c>
      <c r="H16" s="30">
        <v>0</v>
      </c>
      <c r="I16" s="30"/>
      <c r="J16" s="30"/>
      <c r="K16" s="30"/>
      <c r="L16" s="30">
        <v>0.25</v>
      </c>
      <c r="M16" s="30">
        <v>0.5</v>
      </c>
      <c r="N16" s="30">
        <v>1</v>
      </c>
      <c r="O16" s="30"/>
      <c r="P16" s="30"/>
      <c r="Q16" s="30">
        <v>0.75</v>
      </c>
      <c r="R16" s="30"/>
      <c r="S16" s="30">
        <v>0.25</v>
      </c>
      <c r="T16" s="30"/>
      <c r="U16" s="30"/>
      <c r="V16" s="30">
        <v>0</v>
      </c>
      <c r="W16" s="30"/>
      <c r="X16" s="30"/>
      <c r="Y16" s="30"/>
      <c r="Z16" s="30"/>
      <c r="AA16" s="30"/>
      <c r="AB16" s="30">
        <v>0</v>
      </c>
      <c r="AC16" s="30"/>
      <c r="AD16" s="30"/>
      <c r="AE16" s="30">
        <v>0</v>
      </c>
      <c r="AF16" s="30">
        <v>0</v>
      </c>
      <c r="AG16" s="30">
        <v>0.5</v>
      </c>
      <c r="AH16" s="11">
        <f t="shared" si="7"/>
        <v>0.27083333333333331</v>
      </c>
    </row>
    <row r="17" spans="1:34" s="217" customFormat="1" ht="14.25" thickBot="1" x14ac:dyDescent="0.45">
      <c r="A17" s="212">
        <v>2</v>
      </c>
      <c r="B17" s="213" t="s">
        <v>17</v>
      </c>
      <c r="C17" s="214"/>
      <c r="D17" s="213">
        <v>1</v>
      </c>
      <c r="E17" s="215">
        <v>0.5</v>
      </c>
      <c r="F17" s="215"/>
      <c r="G17" s="215">
        <v>0.25</v>
      </c>
      <c r="H17" s="215">
        <v>1</v>
      </c>
      <c r="I17" s="215">
        <v>0.25</v>
      </c>
      <c r="J17" s="215">
        <v>0.5</v>
      </c>
      <c r="K17" s="215">
        <v>1</v>
      </c>
      <c r="L17" s="215">
        <v>0.25</v>
      </c>
      <c r="M17" s="215">
        <v>1</v>
      </c>
      <c r="N17" s="215">
        <v>0.5</v>
      </c>
      <c r="O17" s="215">
        <v>0</v>
      </c>
      <c r="P17" s="215">
        <v>0</v>
      </c>
      <c r="Q17" s="215">
        <v>1</v>
      </c>
      <c r="R17" s="215">
        <v>0.75</v>
      </c>
      <c r="S17" s="215">
        <v>0.75</v>
      </c>
      <c r="T17" s="215"/>
      <c r="U17" s="215">
        <v>0</v>
      </c>
      <c r="V17" s="215">
        <v>0.5</v>
      </c>
      <c r="W17" s="215">
        <v>0.25</v>
      </c>
      <c r="X17" s="215">
        <v>0</v>
      </c>
      <c r="Y17" s="215">
        <v>0.25</v>
      </c>
      <c r="Z17" s="215">
        <v>0.25</v>
      </c>
      <c r="AA17" s="215"/>
      <c r="AB17" s="215">
        <v>0</v>
      </c>
      <c r="AC17" s="215">
        <v>0.25</v>
      </c>
      <c r="AD17" s="215">
        <v>0</v>
      </c>
      <c r="AE17" s="215">
        <v>1</v>
      </c>
      <c r="AF17" s="215">
        <v>0.5</v>
      </c>
      <c r="AG17" s="215">
        <v>0.5</v>
      </c>
      <c r="AH17" s="216">
        <f t="shared" si="7"/>
        <v>0.43269230769230771</v>
      </c>
    </row>
    <row r="18" spans="1:34" s="219" customFormat="1" ht="14.25" thickBot="1" x14ac:dyDescent="0.45">
      <c r="A18" s="218"/>
      <c r="B18" s="115" t="s">
        <v>18</v>
      </c>
      <c r="C18" s="119"/>
      <c r="D18" s="115">
        <v>1.5</v>
      </c>
      <c r="E18" s="119">
        <v>0.5</v>
      </c>
      <c r="F18" s="119"/>
      <c r="G18" s="116">
        <v>0.25</v>
      </c>
      <c r="H18" s="116">
        <v>0.5</v>
      </c>
      <c r="I18" s="116">
        <v>0</v>
      </c>
      <c r="J18" s="116">
        <v>0.75</v>
      </c>
      <c r="K18" s="116">
        <v>1.5</v>
      </c>
      <c r="L18" s="116">
        <v>0.75</v>
      </c>
      <c r="M18" s="116">
        <v>1</v>
      </c>
      <c r="N18" s="116">
        <v>1.25</v>
      </c>
      <c r="O18" s="116">
        <v>0.25</v>
      </c>
      <c r="P18" s="116">
        <v>0.25</v>
      </c>
      <c r="Q18" s="116">
        <v>1.5</v>
      </c>
      <c r="R18" s="116">
        <v>0.5</v>
      </c>
      <c r="S18" s="116">
        <v>1.25</v>
      </c>
      <c r="T18" s="116"/>
      <c r="U18" s="116">
        <v>0.25</v>
      </c>
      <c r="V18" s="116">
        <v>1.25</v>
      </c>
      <c r="W18" s="116">
        <v>0</v>
      </c>
      <c r="X18" s="116">
        <v>0.25</v>
      </c>
      <c r="Y18" s="116">
        <v>0</v>
      </c>
      <c r="Z18" s="116">
        <v>0.25</v>
      </c>
      <c r="AA18" s="116"/>
      <c r="AB18" s="116">
        <v>0.5</v>
      </c>
      <c r="AC18" s="116">
        <v>0.75</v>
      </c>
      <c r="AD18" s="116">
        <v>0</v>
      </c>
      <c r="AE18" s="116">
        <v>1.5</v>
      </c>
      <c r="AF18" s="116">
        <v>0.25</v>
      </c>
      <c r="AG18" s="116">
        <v>0.5</v>
      </c>
      <c r="AH18" s="117">
        <f t="shared" si="7"/>
        <v>0.60576923076923073</v>
      </c>
    </row>
    <row r="19" spans="1:34" s="219" customFormat="1" ht="14.25" thickBot="1" x14ac:dyDescent="0.45">
      <c r="A19" s="218"/>
      <c r="B19" s="115" t="s">
        <v>19</v>
      </c>
      <c r="C19" s="119"/>
      <c r="D19" s="115">
        <v>0.5</v>
      </c>
      <c r="E19" s="119">
        <v>0.5</v>
      </c>
      <c r="F19" s="119"/>
      <c r="G19" s="116">
        <v>0</v>
      </c>
      <c r="H19" s="116">
        <v>0.5</v>
      </c>
      <c r="I19" s="116"/>
      <c r="J19" s="116">
        <v>0.5</v>
      </c>
      <c r="K19" s="116">
        <v>0.25</v>
      </c>
      <c r="L19" s="116">
        <v>0.5</v>
      </c>
      <c r="M19" s="116"/>
      <c r="N19" s="116">
        <v>0</v>
      </c>
      <c r="O19" s="116">
        <v>0</v>
      </c>
      <c r="P19" s="116">
        <v>0.25</v>
      </c>
      <c r="Q19" s="116">
        <v>0.5</v>
      </c>
      <c r="R19" s="116"/>
      <c r="S19" s="116">
        <v>0</v>
      </c>
      <c r="T19" s="116"/>
      <c r="U19" s="116">
        <v>0</v>
      </c>
      <c r="V19" s="116">
        <v>0.5</v>
      </c>
      <c r="W19" s="116"/>
      <c r="X19" s="116">
        <v>0</v>
      </c>
      <c r="Y19" s="116"/>
      <c r="Z19" s="116"/>
      <c r="AA19" s="116"/>
      <c r="AB19" s="116">
        <v>0</v>
      </c>
      <c r="AC19" s="116"/>
      <c r="AD19" s="116">
        <v>0</v>
      </c>
      <c r="AE19" s="116">
        <v>0.5</v>
      </c>
      <c r="AF19" s="116"/>
      <c r="AG19" s="116"/>
      <c r="AH19" s="117">
        <f t="shared" ref="AH19" si="10">AVERAGE(E19:AG19)</f>
        <v>0.23529411764705882</v>
      </c>
    </row>
    <row r="20" spans="1:34" s="219" customFormat="1" ht="14.25" thickBot="1" x14ac:dyDescent="0.45">
      <c r="A20" s="218"/>
      <c r="B20" s="115" t="s">
        <v>20</v>
      </c>
      <c r="C20" s="119"/>
      <c r="D20" s="115">
        <v>1</v>
      </c>
      <c r="E20" s="119">
        <v>0</v>
      </c>
      <c r="F20" s="119"/>
      <c r="G20" s="116"/>
      <c r="H20" s="116">
        <v>0.5</v>
      </c>
      <c r="I20" s="116"/>
      <c r="J20" s="116"/>
      <c r="K20" s="116">
        <v>1</v>
      </c>
      <c r="L20" s="116">
        <v>0.5</v>
      </c>
      <c r="M20" s="116">
        <v>1</v>
      </c>
      <c r="N20" s="116">
        <v>1</v>
      </c>
      <c r="O20" s="116"/>
      <c r="P20" s="116"/>
      <c r="Q20" s="116">
        <v>1</v>
      </c>
      <c r="R20" s="116">
        <v>0.25</v>
      </c>
      <c r="S20" s="116">
        <v>0.75</v>
      </c>
      <c r="T20" s="116"/>
      <c r="U20" s="116">
        <v>0</v>
      </c>
      <c r="V20" s="116">
        <v>1</v>
      </c>
      <c r="W20" s="116"/>
      <c r="X20" s="116">
        <v>0</v>
      </c>
      <c r="Y20" s="116"/>
      <c r="Z20" s="116">
        <v>0</v>
      </c>
      <c r="AA20" s="116"/>
      <c r="AB20" s="116">
        <v>0</v>
      </c>
      <c r="AC20" s="116">
        <v>0.25</v>
      </c>
      <c r="AD20" s="116"/>
      <c r="AE20" s="116">
        <v>1</v>
      </c>
      <c r="AF20" s="116"/>
      <c r="AG20" s="116">
        <v>0</v>
      </c>
      <c r="AH20" s="117">
        <f t="shared" si="7"/>
        <v>0.48529411764705882</v>
      </c>
    </row>
    <row r="21" spans="1:34" s="219" customFormat="1" ht="14.25" thickBot="1" x14ac:dyDescent="0.45">
      <c r="A21" s="218"/>
      <c r="B21" s="115" t="s">
        <v>398</v>
      </c>
      <c r="C21" s="119"/>
      <c r="D21" s="115">
        <v>0.5</v>
      </c>
      <c r="E21" s="119"/>
      <c r="F21" s="119"/>
      <c r="G21" s="116"/>
      <c r="H21" s="116">
        <v>0</v>
      </c>
      <c r="I21" s="116"/>
      <c r="J21" s="116"/>
      <c r="K21" s="116">
        <v>0</v>
      </c>
      <c r="L21" s="116"/>
      <c r="M21" s="116">
        <v>0.5</v>
      </c>
      <c r="N21" s="116">
        <v>0</v>
      </c>
      <c r="O21" s="116"/>
      <c r="P21" s="116"/>
      <c r="Q21" s="116">
        <v>0.5</v>
      </c>
      <c r="R21" s="116">
        <v>0</v>
      </c>
      <c r="S21" s="116">
        <v>0</v>
      </c>
      <c r="T21" s="116"/>
      <c r="U21" s="116"/>
      <c r="V21" s="116">
        <v>0.5</v>
      </c>
      <c r="W21" s="116"/>
      <c r="X21" s="116"/>
      <c r="Y21" s="116"/>
      <c r="Z21" s="116"/>
      <c r="AA21" s="116"/>
      <c r="AB21" s="116"/>
      <c r="AC21" s="116">
        <v>0</v>
      </c>
      <c r="AD21" s="116"/>
      <c r="AE21" s="116">
        <v>0.5</v>
      </c>
      <c r="AF21" s="116"/>
      <c r="AG21" s="116"/>
      <c r="AH21" s="117">
        <f t="shared" ref="AH21:AH22" si="11">AVERAGE(E21:AG21)</f>
        <v>0.2</v>
      </c>
    </row>
    <row r="22" spans="1:34" s="219" customFormat="1" ht="14.25" thickBot="1" x14ac:dyDescent="0.45">
      <c r="A22" s="218"/>
      <c r="B22" s="115" t="s">
        <v>389</v>
      </c>
      <c r="C22" s="119"/>
      <c r="D22" s="115">
        <v>1</v>
      </c>
      <c r="E22" s="119"/>
      <c r="F22" s="119"/>
      <c r="G22" s="116"/>
      <c r="H22" s="116">
        <v>0</v>
      </c>
      <c r="I22" s="116"/>
      <c r="J22" s="116"/>
      <c r="K22" s="116">
        <v>0.75</v>
      </c>
      <c r="L22" s="116"/>
      <c r="M22" s="116">
        <v>1</v>
      </c>
      <c r="N22" s="116">
        <v>0.5</v>
      </c>
      <c r="O22" s="116"/>
      <c r="P22" s="116"/>
      <c r="Q22" s="116">
        <v>0.5</v>
      </c>
      <c r="R22" s="116">
        <v>0</v>
      </c>
      <c r="S22" s="116">
        <v>0</v>
      </c>
      <c r="T22" s="116"/>
      <c r="U22" s="116"/>
      <c r="V22" s="116">
        <v>0.5</v>
      </c>
      <c r="W22" s="116"/>
      <c r="X22" s="116"/>
      <c r="Y22" s="116"/>
      <c r="Z22" s="116"/>
      <c r="AA22" s="116"/>
      <c r="AB22" s="116"/>
      <c r="AC22" s="116"/>
      <c r="AD22" s="116">
        <v>0</v>
      </c>
      <c r="AE22" s="116">
        <v>0.5</v>
      </c>
      <c r="AF22" s="116"/>
      <c r="AG22" s="116"/>
      <c r="AH22" s="117">
        <f t="shared" si="11"/>
        <v>0.375</v>
      </c>
    </row>
    <row r="23" spans="1:34" s="219" customFormat="1" ht="14.25" thickBot="1" x14ac:dyDescent="0.45">
      <c r="A23" s="218"/>
      <c r="B23" s="115" t="s">
        <v>415</v>
      </c>
      <c r="C23" s="119"/>
      <c r="D23" s="115">
        <v>0.25</v>
      </c>
      <c r="E23" s="119"/>
      <c r="F23" s="119"/>
      <c r="G23" s="116">
        <v>0</v>
      </c>
      <c r="H23" s="116">
        <v>0</v>
      </c>
      <c r="I23" s="116">
        <v>0</v>
      </c>
      <c r="J23" s="116">
        <v>0.25</v>
      </c>
      <c r="K23" s="116">
        <v>0</v>
      </c>
      <c r="L23" s="116">
        <v>0.25</v>
      </c>
      <c r="M23" s="116">
        <v>0</v>
      </c>
      <c r="N23" s="116">
        <v>0.25</v>
      </c>
      <c r="O23" s="116"/>
      <c r="P23" s="116">
        <v>0</v>
      </c>
      <c r="Q23" s="116">
        <v>0.25</v>
      </c>
      <c r="R23" s="116">
        <v>0.25</v>
      </c>
      <c r="S23" s="116">
        <v>0.25</v>
      </c>
      <c r="T23" s="116"/>
      <c r="U23" s="116"/>
      <c r="V23" s="116">
        <v>0.25</v>
      </c>
      <c r="W23" s="116"/>
      <c r="X23" s="116"/>
      <c r="Y23" s="116">
        <v>0.25</v>
      </c>
      <c r="Z23" s="116">
        <v>0</v>
      </c>
      <c r="AA23" s="116"/>
      <c r="AB23" s="116">
        <v>0</v>
      </c>
      <c r="AC23" s="116">
        <v>0.25</v>
      </c>
      <c r="AD23" s="116">
        <v>0</v>
      </c>
      <c r="AE23" s="116">
        <v>0.25</v>
      </c>
      <c r="AF23" s="116">
        <v>0.25</v>
      </c>
      <c r="AG23" s="116"/>
      <c r="AH23" s="117">
        <f t="shared" ref="AH23:AH24" si="12">AVERAGE(E23:AG23)</f>
        <v>0.13750000000000001</v>
      </c>
    </row>
    <row r="24" spans="1:34" s="219" customFormat="1" ht="14.25" thickBot="1" x14ac:dyDescent="0.45">
      <c r="A24" s="218"/>
      <c r="B24" s="115" t="s">
        <v>389</v>
      </c>
      <c r="C24" s="119"/>
      <c r="D24" s="115">
        <v>0.75</v>
      </c>
      <c r="E24" s="119"/>
      <c r="F24" s="119"/>
      <c r="G24" s="116">
        <v>0.25</v>
      </c>
      <c r="H24" s="116">
        <v>0</v>
      </c>
      <c r="I24" s="116"/>
      <c r="J24" s="116">
        <v>0.5</v>
      </c>
      <c r="K24" s="116">
        <v>0.75</v>
      </c>
      <c r="L24" s="116">
        <v>0</v>
      </c>
      <c r="M24" s="116">
        <v>0.75</v>
      </c>
      <c r="N24" s="116">
        <v>0.75</v>
      </c>
      <c r="O24" s="116"/>
      <c r="P24" s="116"/>
      <c r="Q24" s="116">
        <v>0.75</v>
      </c>
      <c r="R24" s="116">
        <v>0</v>
      </c>
      <c r="S24" s="116">
        <v>0</v>
      </c>
      <c r="T24" s="116"/>
      <c r="U24" s="116"/>
      <c r="V24" s="116">
        <v>0.5</v>
      </c>
      <c r="W24" s="116"/>
      <c r="X24" s="116"/>
      <c r="Y24" s="116">
        <v>0</v>
      </c>
      <c r="Z24" s="116">
        <v>0</v>
      </c>
      <c r="AA24" s="116"/>
      <c r="AB24" s="116">
        <v>0.25</v>
      </c>
      <c r="AC24" s="116">
        <v>0.75</v>
      </c>
      <c r="AD24" s="116">
        <v>0.25</v>
      </c>
      <c r="AE24" s="116">
        <v>0.75</v>
      </c>
      <c r="AF24" s="116">
        <v>0.75</v>
      </c>
      <c r="AG24" s="116"/>
      <c r="AH24" s="117">
        <f t="shared" si="12"/>
        <v>0.3888888888888889</v>
      </c>
    </row>
    <row r="25" spans="1:34" s="219" customFormat="1" ht="14.25" thickBot="1" x14ac:dyDescent="0.45">
      <c r="A25" s="218"/>
      <c r="B25" s="115" t="s">
        <v>391</v>
      </c>
      <c r="C25" s="119"/>
      <c r="D25" s="115">
        <v>0.5</v>
      </c>
      <c r="E25" s="119"/>
      <c r="F25" s="119"/>
      <c r="G25" s="116">
        <v>0</v>
      </c>
      <c r="H25" s="116">
        <v>0</v>
      </c>
      <c r="I25" s="116"/>
      <c r="J25" s="116">
        <v>0.5</v>
      </c>
      <c r="K25" s="116">
        <v>0</v>
      </c>
      <c r="L25" s="116">
        <v>0.5</v>
      </c>
      <c r="M25" s="116">
        <v>0.5</v>
      </c>
      <c r="N25" s="116">
        <v>0.5</v>
      </c>
      <c r="O25" s="116"/>
      <c r="P25" s="116"/>
      <c r="Q25" s="116">
        <v>0.25</v>
      </c>
      <c r="R25" s="116">
        <v>0</v>
      </c>
      <c r="S25" s="116">
        <v>0</v>
      </c>
      <c r="T25" s="116"/>
      <c r="U25" s="116"/>
      <c r="V25" s="116">
        <v>0.5</v>
      </c>
      <c r="W25" s="116"/>
      <c r="X25" s="116"/>
      <c r="Y25" s="116">
        <v>0</v>
      </c>
      <c r="Z25" s="116"/>
      <c r="AA25" s="116"/>
      <c r="AB25" s="116">
        <v>0</v>
      </c>
      <c r="AC25" s="116">
        <v>0.25</v>
      </c>
      <c r="AD25" s="116"/>
      <c r="AE25" s="116">
        <v>0.5</v>
      </c>
      <c r="AF25" s="116">
        <v>0.5</v>
      </c>
      <c r="AG25" s="116"/>
      <c r="AH25" s="117">
        <f t="shared" si="7"/>
        <v>0.25</v>
      </c>
    </row>
    <row r="26" spans="1:34" s="219" customFormat="1" ht="14.25" thickBot="1" x14ac:dyDescent="0.45">
      <c r="A26" s="218"/>
      <c r="B26" s="115" t="s">
        <v>416</v>
      </c>
      <c r="C26" s="119"/>
      <c r="D26" s="115">
        <v>0.5</v>
      </c>
      <c r="E26" s="119"/>
      <c r="F26" s="119"/>
      <c r="G26" s="116"/>
      <c r="H26" s="116"/>
      <c r="I26" s="116"/>
      <c r="J26" s="116">
        <v>0.25</v>
      </c>
      <c r="K26" s="116"/>
      <c r="L26" s="116"/>
      <c r="M26" s="116">
        <v>0.5</v>
      </c>
      <c r="N26" s="116">
        <v>0.5</v>
      </c>
      <c r="O26" s="116"/>
      <c r="P26" s="116"/>
      <c r="Q26" s="116">
        <v>0.25</v>
      </c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>
        <v>0</v>
      </c>
      <c r="AC26" s="116"/>
      <c r="AD26" s="116"/>
      <c r="AE26" s="116">
        <v>0</v>
      </c>
      <c r="AF26" s="116"/>
      <c r="AG26" s="116"/>
      <c r="AH26" s="117">
        <f t="shared" si="7"/>
        <v>0.25</v>
      </c>
    </row>
    <row r="27" spans="1:34" s="225" customFormat="1" ht="13.9" x14ac:dyDescent="0.4">
      <c r="A27" s="220"/>
      <c r="B27" s="221" t="s">
        <v>417</v>
      </c>
      <c r="C27" s="222"/>
      <c r="D27" s="221">
        <v>1</v>
      </c>
      <c r="E27" s="222"/>
      <c r="F27" s="222"/>
      <c r="G27" s="223"/>
      <c r="H27" s="223"/>
      <c r="I27" s="223"/>
      <c r="J27" s="223">
        <v>0</v>
      </c>
      <c r="K27" s="223"/>
      <c r="L27" s="223"/>
      <c r="M27" s="223">
        <v>0.75</v>
      </c>
      <c r="N27" s="223">
        <v>1</v>
      </c>
      <c r="O27" s="223"/>
      <c r="P27" s="223"/>
      <c r="Q27" s="223">
        <v>0.5</v>
      </c>
      <c r="R27" s="223"/>
      <c r="S27" s="223"/>
      <c r="T27" s="223"/>
      <c r="U27" s="223"/>
      <c r="V27" s="223"/>
      <c r="W27" s="223"/>
      <c r="X27" s="223"/>
      <c r="Y27" s="223">
        <v>0</v>
      </c>
      <c r="Z27" s="223"/>
      <c r="AA27" s="223"/>
      <c r="AB27" s="223"/>
      <c r="AC27" s="223">
        <v>0.25</v>
      </c>
      <c r="AD27" s="223"/>
      <c r="AE27" s="223">
        <v>1</v>
      </c>
      <c r="AF27" s="223">
        <v>0</v>
      </c>
      <c r="AG27" s="223"/>
      <c r="AH27" s="224">
        <f t="shared" si="7"/>
        <v>0.4375</v>
      </c>
    </row>
    <row r="28" spans="1:34" s="118" customFormat="1" ht="14.25" thickBot="1" x14ac:dyDescent="0.45">
      <c r="A28" s="162"/>
      <c r="B28" s="115" t="s">
        <v>17</v>
      </c>
      <c r="C28" s="119"/>
      <c r="D28" s="115">
        <v>0.25</v>
      </c>
      <c r="E28" s="119">
        <v>0.25</v>
      </c>
      <c r="F28" s="119"/>
      <c r="G28" s="116">
        <v>0</v>
      </c>
      <c r="H28" s="116">
        <v>0</v>
      </c>
      <c r="I28" s="116">
        <v>0.25</v>
      </c>
      <c r="J28" s="116">
        <v>0</v>
      </c>
      <c r="K28" s="116">
        <v>0.25</v>
      </c>
      <c r="L28" s="116">
        <v>0.25</v>
      </c>
      <c r="M28" s="116">
        <v>0.25</v>
      </c>
      <c r="N28" s="116">
        <v>0.25</v>
      </c>
      <c r="O28" s="116"/>
      <c r="P28" s="116">
        <v>0.25</v>
      </c>
      <c r="Q28" s="116">
        <v>0</v>
      </c>
      <c r="R28" s="116">
        <v>0.25</v>
      </c>
      <c r="S28" s="116">
        <v>0.25</v>
      </c>
      <c r="T28" s="116"/>
      <c r="U28" s="116"/>
      <c r="V28" s="116">
        <v>0.25</v>
      </c>
      <c r="W28" s="116">
        <v>0.25</v>
      </c>
      <c r="X28" s="116">
        <v>0.25</v>
      </c>
      <c r="Y28" s="116"/>
      <c r="Z28" s="116">
        <v>0</v>
      </c>
      <c r="AA28" s="116"/>
      <c r="AB28" s="116">
        <v>0.25</v>
      </c>
      <c r="AC28" s="116"/>
      <c r="AD28" s="116">
        <v>0</v>
      </c>
      <c r="AE28" s="116">
        <v>0.25</v>
      </c>
      <c r="AF28" s="116"/>
      <c r="AG28" s="116">
        <v>0.25</v>
      </c>
      <c r="AH28" s="117">
        <f t="shared" si="7"/>
        <v>0.17857142857142858</v>
      </c>
    </row>
    <row r="29" spans="1:34" s="219" customFormat="1" ht="14.25" thickBot="1" x14ac:dyDescent="0.45">
      <c r="A29" s="218"/>
      <c r="B29" s="115" t="s">
        <v>390</v>
      </c>
      <c r="C29" s="119"/>
      <c r="D29" s="115">
        <v>0.25</v>
      </c>
      <c r="E29" s="119">
        <v>0.25</v>
      </c>
      <c r="F29" s="119"/>
      <c r="G29" s="116">
        <v>0.25</v>
      </c>
      <c r="H29" s="116">
        <v>0</v>
      </c>
      <c r="I29" s="116">
        <v>0.25</v>
      </c>
      <c r="J29" s="116">
        <v>0</v>
      </c>
      <c r="K29" s="116">
        <v>0.25</v>
      </c>
      <c r="L29" s="116">
        <v>0.25</v>
      </c>
      <c r="M29" s="116">
        <v>0.25</v>
      </c>
      <c r="N29" s="116">
        <v>0.25</v>
      </c>
      <c r="O29" s="116"/>
      <c r="P29" s="116">
        <v>0.25</v>
      </c>
      <c r="Q29" s="116">
        <v>0.25</v>
      </c>
      <c r="R29" s="116">
        <v>0</v>
      </c>
      <c r="S29" s="116">
        <v>0.25</v>
      </c>
      <c r="T29" s="116"/>
      <c r="U29" s="116">
        <v>0</v>
      </c>
      <c r="V29" s="116">
        <v>0.25</v>
      </c>
      <c r="W29" s="116">
        <v>0.25</v>
      </c>
      <c r="X29" s="116">
        <v>0</v>
      </c>
      <c r="Y29" s="116">
        <v>0.25</v>
      </c>
      <c r="Z29" s="116">
        <v>0</v>
      </c>
      <c r="AA29" s="116"/>
      <c r="AB29" s="116">
        <v>0</v>
      </c>
      <c r="AC29" s="116"/>
      <c r="AD29" s="116">
        <v>0</v>
      </c>
      <c r="AE29" s="116">
        <v>0.25</v>
      </c>
      <c r="AF29" s="116">
        <v>0.25</v>
      </c>
      <c r="AG29" s="116">
        <v>0.25</v>
      </c>
      <c r="AH29" s="117">
        <f t="shared" ref="AH29:AH36" si="13">AVERAGE(E29:AG29)</f>
        <v>0.16666666666666666</v>
      </c>
    </row>
    <row r="30" spans="1:34" s="219" customFormat="1" ht="14.25" thickBot="1" x14ac:dyDescent="0.45">
      <c r="A30" s="218"/>
      <c r="B30" s="115" t="s">
        <v>389</v>
      </c>
      <c r="C30" s="119"/>
      <c r="D30" s="115">
        <v>1</v>
      </c>
      <c r="E30" s="119">
        <v>0</v>
      </c>
      <c r="F30" s="119"/>
      <c r="G30" s="116">
        <v>0</v>
      </c>
      <c r="H30" s="116">
        <v>0</v>
      </c>
      <c r="I30" s="116">
        <v>0</v>
      </c>
      <c r="J30" s="116">
        <v>0.5</v>
      </c>
      <c r="K30" s="116"/>
      <c r="L30" s="116"/>
      <c r="M30" s="116">
        <v>0.5</v>
      </c>
      <c r="N30" s="116">
        <v>0.5</v>
      </c>
      <c r="O30" s="116"/>
      <c r="P30" s="116">
        <v>0</v>
      </c>
      <c r="Q30" s="116">
        <v>0</v>
      </c>
      <c r="R30" s="116"/>
      <c r="S30" s="116"/>
      <c r="T30" s="116"/>
      <c r="U30" s="116">
        <v>0</v>
      </c>
      <c r="V30" s="116">
        <v>0.5</v>
      </c>
      <c r="W30" s="116">
        <v>0</v>
      </c>
      <c r="X30" s="116"/>
      <c r="Y30" s="116"/>
      <c r="Z30" s="116"/>
      <c r="AA30" s="116"/>
      <c r="AB30" s="116">
        <v>0</v>
      </c>
      <c r="AC30" s="116"/>
      <c r="AD30" s="116"/>
      <c r="AE30" s="116">
        <v>0.75</v>
      </c>
      <c r="AF30" s="116"/>
      <c r="AG30" s="116"/>
      <c r="AH30" s="117">
        <f t="shared" si="13"/>
        <v>0.19642857142857142</v>
      </c>
    </row>
    <row r="31" spans="1:34" s="219" customFormat="1" ht="14.25" thickBot="1" x14ac:dyDescent="0.45">
      <c r="A31" s="218"/>
      <c r="B31" s="115" t="s">
        <v>391</v>
      </c>
      <c r="C31" s="119"/>
      <c r="D31" s="115">
        <v>0.5</v>
      </c>
      <c r="E31" s="119"/>
      <c r="F31" s="119"/>
      <c r="G31" s="116">
        <v>0</v>
      </c>
      <c r="H31" s="116">
        <v>0.25</v>
      </c>
      <c r="I31" s="116"/>
      <c r="J31" s="116"/>
      <c r="K31" s="116"/>
      <c r="L31" s="116"/>
      <c r="M31" s="116">
        <v>0.5</v>
      </c>
      <c r="N31" s="116">
        <v>0.5</v>
      </c>
      <c r="O31" s="116"/>
      <c r="P31" s="116">
        <v>0</v>
      </c>
      <c r="Q31" s="116">
        <v>0.25</v>
      </c>
      <c r="R31" s="116"/>
      <c r="S31" s="116">
        <v>0</v>
      </c>
      <c r="T31" s="116"/>
      <c r="U31" s="116"/>
      <c r="V31" s="116">
        <v>0.25</v>
      </c>
      <c r="W31" s="116">
        <v>0.5</v>
      </c>
      <c r="X31" s="116">
        <v>0</v>
      </c>
      <c r="Y31" s="116">
        <v>0.25</v>
      </c>
      <c r="Z31" s="116"/>
      <c r="AA31" s="116"/>
      <c r="AB31" s="116">
        <v>0</v>
      </c>
      <c r="AC31" s="116"/>
      <c r="AD31" s="116"/>
      <c r="AE31" s="116">
        <v>0.25</v>
      </c>
      <c r="AF31" s="116"/>
      <c r="AG31" s="116"/>
      <c r="AH31" s="117">
        <f t="shared" si="13"/>
        <v>0.21153846153846154</v>
      </c>
    </row>
    <row r="32" spans="1:34" s="219" customFormat="1" ht="14.25" thickBot="1" x14ac:dyDescent="0.45">
      <c r="A32" s="218"/>
      <c r="B32" s="115" t="s">
        <v>392</v>
      </c>
      <c r="C32" s="119"/>
      <c r="D32" s="115">
        <v>1.5</v>
      </c>
      <c r="E32" s="119"/>
      <c r="F32" s="119"/>
      <c r="G32" s="116">
        <v>0</v>
      </c>
      <c r="H32" s="116">
        <v>0</v>
      </c>
      <c r="I32" s="116"/>
      <c r="J32" s="116"/>
      <c r="K32" s="116"/>
      <c r="L32" s="116"/>
      <c r="M32" s="116">
        <v>1.5</v>
      </c>
      <c r="N32" s="116">
        <v>1</v>
      </c>
      <c r="O32" s="116"/>
      <c r="P32" s="116"/>
      <c r="Q32" s="116">
        <v>0.25</v>
      </c>
      <c r="R32" s="116"/>
      <c r="S32" s="116">
        <v>0</v>
      </c>
      <c r="T32" s="116"/>
      <c r="U32" s="116"/>
      <c r="V32" s="116">
        <v>1</v>
      </c>
      <c r="W32" s="116"/>
      <c r="X32" s="116"/>
      <c r="Y32" s="116"/>
      <c r="Z32" s="116"/>
      <c r="AA32" s="116"/>
      <c r="AB32" s="116"/>
      <c r="AC32" s="116"/>
      <c r="AD32" s="116">
        <v>0</v>
      </c>
      <c r="AE32" s="116">
        <v>0</v>
      </c>
      <c r="AF32" s="116"/>
      <c r="AG32" s="116"/>
      <c r="AH32" s="117">
        <f t="shared" si="13"/>
        <v>0.41666666666666669</v>
      </c>
    </row>
    <row r="33" spans="1:34" s="219" customFormat="1" ht="14.25" thickBot="1" x14ac:dyDescent="0.45">
      <c r="A33" s="218"/>
      <c r="B33" s="115" t="s">
        <v>389</v>
      </c>
      <c r="C33" s="119"/>
      <c r="D33" s="115">
        <v>0.5</v>
      </c>
      <c r="E33" s="119">
        <v>0.5</v>
      </c>
      <c r="F33" s="119"/>
      <c r="G33" s="116">
        <v>0.5</v>
      </c>
      <c r="H33" s="116">
        <v>0.25</v>
      </c>
      <c r="I33" s="116"/>
      <c r="J33" s="116"/>
      <c r="K33" s="116"/>
      <c r="L33" s="116"/>
      <c r="M33" s="116">
        <v>0.25</v>
      </c>
      <c r="N33" s="116">
        <v>0.5</v>
      </c>
      <c r="O33" s="116"/>
      <c r="P33" s="116"/>
      <c r="Q33" s="116">
        <v>0.5</v>
      </c>
      <c r="R33" s="116"/>
      <c r="S33" s="116">
        <v>0</v>
      </c>
      <c r="T33" s="116"/>
      <c r="U33" s="116"/>
      <c r="V33" s="116">
        <v>0.25</v>
      </c>
      <c r="W33" s="116"/>
      <c r="X33" s="116"/>
      <c r="Y33" s="116"/>
      <c r="Z33" s="116"/>
      <c r="AA33" s="116"/>
      <c r="AB33" s="116">
        <v>0.5</v>
      </c>
      <c r="AC33" s="116"/>
      <c r="AD33" s="116">
        <v>0.5</v>
      </c>
      <c r="AE33" s="116"/>
      <c r="AF33" s="116">
        <v>0.25</v>
      </c>
      <c r="AG33" s="116"/>
      <c r="AH33" s="117">
        <f t="shared" si="13"/>
        <v>0.36363636363636365</v>
      </c>
    </row>
    <row r="34" spans="1:34" s="219" customFormat="1" ht="14.25" thickBot="1" x14ac:dyDescent="0.45">
      <c r="A34" s="218"/>
      <c r="B34" s="115" t="s">
        <v>393</v>
      </c>
      <c r="C34" s="119"/>
      <c r="D34" s="115">
        <v>0.5</v>
      </c>
      <c r="E34" s="119"/>
      <c r="F34" s="119"/>
      <c r="G34" s="116"/>
      <c r="H34" s="116">
        <v>0</v>
      </c>
      <c r="I34" s="116"/>
      <c r="J34" s="116"/>
      <c r="K34" s="116"/>
      <c r="L34" s="116"/>
      <c r="M34" s="116">
        <v>0.5</v>
      </c>
      <c r="N34" s="116">
        <v>0</v>
      </c>
      <c r="O34" s="116"/>
      <c r="P34" s="116"/>
      <c r="Q34" s="116">
        <v>0.25</v>
      </c>
      <c r="R34" s="116"/>
      <c r="S34" s="116"/>
      <c r="T34" s="116"/>
      <c r="U34" s="116"/>
      <c r="V34" s="116">
        <v>0.5</v>
      </c>
      <c r="W34" s="116"/>
      <c r="X34" s="116"/>
      <c r="Y34" s="116"/>
      <c r="Z34" s="116"/>
      <c r="AA34" s="116"/>
      <c r="AB34" s="116">
        <v>0</v>
      </c>
      <c r="AC34" s="116"/>
      <c r="AD34" s="116">
        <v>0</v>
      </c>
      <c r="AE34" s="116">
        <v>0.5</v>
      </c>
      <c r="AF34" s="116"/>
      <c r="AG34" s="116"/>
      <c r="AH34" s="117">
        <f t="shared" si="13"/>
        <v>0.21875</v>
      </c>
    </row>
    <row r="35" spans="1:34" s="219" customFormat="1" ht="14.25" thickBot="1" x14ac:dyDescent="0.45">
      <c r="A35" s="218"/>
      <c r="B35" s="115" t="s">
        <v>389</v>
      </c>
      <c r="C35" s="119"/>
      <c r="D35" s="115">
        <v>0.5</v>
      </c>
      <c r="E35" s="119"/>
      <c r="F35" s="119"/>
      <c r="G35" s="116">
        <v>0</v>
      </c>
      <c r="H35" s="116">
        <v>0</v>
      </c>
      <c r="I35" s="116"/>
      <c r="J35" s="116"/>
      <c r="K35" s="116"/>
      <c r="L35" s="116"/>
      <c r="M35" s="116"/>
      <c r="N35" s="116">
        <v>0</v>
      </c>
      <c r="O35" s="116"/>
      <c r="P35" s="116">
        <v>0</v>
      </c>
      <c r="Q35" s="116">
        <v>0.5</v>
      </c>
      <c r="R35" s="116"/>
      <c r="S35" s="116"/>
      <c r="T35" s="116"/>
      <c r="U35" s="116"/>
      <c r="V35" s="116"/>
      <c r="W35" s="116"/>
      <c r="X35" s="116">
        <v>0</v>
      </c>
      <c r="Y35" s="116"/>
      <c r="Z35" s="116"/>
      <c r="AA35" s="116"/>
      <c r="AB35" s="116">
        <v>0</v>
      </c>
      <c r="AC35" s="116"/>
      <c r="AD35" s="116">
        <v>0</v>
      </c>
      <c r="AE35" s="116">
        <v>0.5</v>
      </c>
      <c r="AF35" s="116"/>
      <c r="AG35" s="116"/>
      <c r="AH35" s="117">
        <f t="shared" si="13"/>
        <v>0.1111111111111111</v>
      </c>
    </row>
    <row r="36" spans="1:34" s="219" customFormat="1" ht="14.25" thickBot="1" x14ac:dyDescent="0.45">
      <c r="A36" s="218"/>
      <c r="B36" s="115" t="s">
        <v>391</v>
      </c>
      <c r="C36" s="119"/>
      <c r="D36" s="115">
        <v>0.5</v>
      </c>
      <c r="E36" s="119"/>
      <c r="F36" s="119"/>
      <c r="G36" s="116">
        <v>0.25</v>
      </c>
      <c r="H36" s="116">
        <v>0</v>
      </c>
      <c r="I36" s="116"/>
      <c r="J36" s="116"/>
      <c r="K36" s="116"/>
      <c r="L36" s="116"/>
      <c r="M36" s="116"/>
      <c r="N36" s="116">
        <v>0.25</v>
      </c>
      <c r="O36" s="116"/>
      <c r="P36" s="116">
        <v>0.25</v>
      </c>
      <c r="Q36" s="116">
        <v>0</v>
      </c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>
        <v>0</v>
      </c>
      <c r="AC36" s="116"/>
      <c r="AD36" s="116"/>
      <c r="AE36" s="116">
        <v>0.25</v>
      </c>
      <c r="AF36" s="116"/>
      <c r="AG36" s="116">
        <v>0</v>
      </c>
      <c r="AH36" s="117">
        <f t="shared" si="13"/>
        <v>0.125</v>
      </c>
    </row>
    <row r="37" spans="1:34" s="118" customFormat="1" ht="14.25" thickBot="1" x14ac:dyDescent="0.45">
      <c r="A37" s="162"/>
      <c r="B37" s="115" t="s">
        <v>398</v>
      </c>
      <c r="C37" s="119"/>
      <c r="D37" s="115">
        <v>0.5</v>
      </c>
      <c r="E37" s="119"/>
      <c r="F37" s="119"/>
      <c r="G37" s="116">
        <v>0</v>
      </c>
      <c r="H37" s="116">
        <v>0</v>
      </c>
      <c r="I37" s="116"/>
      <c r="J37" s="116"/>
      <c r="K37" s="116"/>
      <c r="L37" s="116"/>
      <c r="M37" s="116">
        <v>0.5</v>
      </c>
      <c r="N37" s="116">
        <v>0</v>
      </c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>
        <v>0</v>
      </c>
      <c r="AA37" s="116"/>
      <c r="AB37" s="116">
        <v>0</v>
      </c>
      <c r="AC37" s="116"/>
      <c r="AD37" s="116"/>
      <c r="AE37" s="116"/>
      <c r="AF37" s="116"/>
      <c r="AG37" s="116"/>
      <c r="AH37" s="117">
        <f t="shared" si="7"/>
        <v>8.3333333333333329E-2</v>
      </c>
    </row>
    <row r="38" spans="1:34" s="118" customFormat="1" ht="14.25" thickBot="1" x14ac:dyDescent="0.45">
      <c r="A38" s="162"/>
      <c r="B38" s="115" t="s">
        <v>389</v>
      </c>
      <c r="C38" s="119"/>
      <c r="D38" s="115">
        <v>1</v>
      </c>
      <c r="E38" s="119">
        <v>0</v>
      </c>
      <c r="F38" s="119"/>
      <c r="G38" s="116"/>
      <c r="H38" s="116">
        <v>0</v>
      </c>
      <c r="I38" s="116"/>
      <c r="J38" s="116"/>
      <c r="K38" s="116"/>
      <c r="L38" s="116"/>
      <c r="M38" s="116">
        <v>0.5</v>
      </c>
      <c r="N38" s="116">
        <v>0.25</v>
      </c>
      <c r="O38" s="116"/>
      <c r="P38" s="116"/>
      <c r="Q38" s="116">
        <v>0.75</v>
      </c>
      <c r="R38" s="116"/>
      <c r="S38" s="116"/>
      <c r="T38" s="116"/>
      <c r="U38" s="116"/>
      <c r="V38" s="116"/>
      <c r="W38" s="116"/>
      <c r="X38" s="116"/>
      <c r="Y38" s="116"/>
      <c r="Z38" s="116">
        <v>0</v>
      </c>
      <c r="AA38" s="116"/>
      <c r="AB38" s="116">
        <v>0</v>
      </c>
      <c r="AC38" s="116"/>
      <c r="AD38" s="116"/>
      <c r="AE38" s="116">
        <v>0.5</v>
      </c>
      <c r="AF38" s="116"/>
      <c r="AG38" s="116"/>
      <c r="AH38" s="117">
        <f t="shared" si="7"/>
        <v>0.25</v>
      </c>
    </row>
    <row r="39" spans="1:34" s="123" customFormat="1" ht="14.25" thickBot="1" x14ac:dyDescent="0.45">
      <c r="A39" s="170"/>
      <c r="B39" s="120" t="s">
        <v>391</v>
      </c>
      <c r="C39" s="122"/>
      <c r="D39" s="120">
        <v>0.5</v>
      </c>
      <c r="E39" s="121">
        <v>0.5</v>
      </c>
      <c r="F39" s="121"/>
      <c r="G39" s="121"/>
      <c r="H39" s="121">
        <v>0.5</v>
      </c>
      <c r="I39" s="121"/>
      <c r="J39" s="121"/>
      <c r="K39" s="121"/>
      <c r="L39" s="121"/>
      <c r="M39" s="121">
        <v>0.5</v>
      </c>
      <c r="N39" s="121">
        <v>0.5</v>
      </c>
      <c r="O39" s="121"/>
      <c r="P39" s="121">
        <v>0.5</v>
      </c>
      <c r="Q39" s="121">
        <v>0.5</v>
      </c>
      <c r="R39" s="121"/>
      <c r="S39" s="121"/>
      <c r="T39" s="122"/>
      <c r="U39" s="121"/>
      <c r="V39" s="121"/>
      <c r="W39" s="121"/>
      <c r="X39" s="121"/>
      <c r="Y39" s="121"/>
      <c r="Z39" s="121"/>
      <c r="AA39" s="121"/>
      <c r="AB39" s="121">
        <v>0.5</v>
      </c>
      <c r="AC39" s="121"/>
      <c r="AD39" s="121"/>
      <c r="AE39" s="121">
        <v>0.5</v>
      </c>
      <c r="AF39" s="121"/>
      <c r="AG39" s="121">
        <v>0</v>
      </c>
      <c r="AH39" s="117">
        <f t="shared" si="7"/>
        <v>0.44444444444444442</v>
      </c>
    </row>
    <row r="40" spans="1:34" s="125" customFormat="1" ht="14.25" thickBot="1" x14ac:dyDescent="0.45">
      <c r="A40" s="226">
        <v>3</v>
      </c>
      <c r="B40" s="105" t="s">
        <v>17</v>
      </c>
      <c r="C40" s="107"/>
      <c r="D40" s="105">
        <v>0.25</v>
      </c>
      <c r="E40" s="106">
        <v>0.25</v>
      </c>
      <c r="F40" s="106"/>
      <c r="G40" s="106">
        <v>0.25</v>
      </c>
      <c r="H40" s="106">
        <v>0.25</v>
      </c>
      <c r="I40" s="106">
        <v>0.25</v>
      </c>
      <c r="J40" s="106">
        <v>0.25</v>
      </c>
      <c r="K40" s="106">
        <v>0.25</v>
      </c>
      <c r="L40" s="106">
        <v>0.25</v>
      </c>
      <c r="M40" s="106">
        <v>0.25</v>
      </c>
      <c r="N40" s="106">
        <v>0.25</v>
      </c>
      <c r="O40" s="106"/>
      <c r="P40" s="106">
        <v>0.25</v>
      </c>
      <c r="Q40" s="106">
        <v>0.25</v>
      </c>
      <c r="R40" s="106">
        <v>0.25</v>
      </c>
      <c r="S40" s="106">
        <v>0</v>
      </c>
      <c r="T40" s="106">
        <v>0.25</v>
      </c>
      <c r="U40" s="106">
        <v>0.25</v>
      </c>
      <c r="V40" s="106">
        <v>0.25</v>
      </c>
      <c r="W40" s="106">
        <v>0.25</v>
      </c>
      <c r="X40" s="106">
        <v>0.25</v>
      </c>
      <c r="Y40" s="106"/>
      <c r="Z40" s="106">
        <v>0.25</v>
      </c>
      <c r="AA40" s="106"/>
      <c r="AB40" s="106">
        <v>0.25</v>
      </c>
      <c r="AC40" s="106">
        <v>0</v>
      </c>
      <c r="AD40" s="106">
        <v>0.25</v>
      </c>
      <c r="AE40" s="106">
        <v>0.25</v>
      </c>
      <c r="AF40" s="106">
        <v>0.25</v>
      </c>
      <c r="AG40" s="106">
        <v>0</v>
      </c>
      <c r="AH40" s="124">
        <f t="shared" si="7"/>
        <v>0.22</v>
      </c>
    </row>
    <row r="41" spans="1:34" s="125" customFormat="1" ht="14.25" thickBot="1" x14ac:dyDescent="0.45">
      <c r="A41" s="163"/>
      <c r="B41" s="105" t="s">
        <v>18</v>
      </c>
      <c r="C41" s="107"/>
      <c r="D41" s="105">
        <v>0.75</v>
      </c>
      <c r="E41" s="107">
        <v>0.25</v>
      </c>
      <c r="F41" s="107"/>
      <c r="G41" s="106">
        <v>0.25</v>
      </c>
      <c r="H41" s="106">
        <v>0.25</v>
      </c>
      <c r="I41" s="106">
        <v>0.75</v>
      </c>
      <c r="J41" s="106">
        <v>0.25</v>
      </c>
      <c r="K41" s="106">
        <v>0.75</v>
      </c>
      <c r="L41" s="106">
        <v>0.75</v>
      </c>
      <c r="M41" s="106">
        <v>0.5</v>
      </c>
      <c r="N41" s="106">
        <v>0.75</v>
      </c>
      <c r="O41" s="106"/>
      <c r="P41" s="106">
        <v>0.75</v>
      </c>
      <c r="Q41" s="106">
        <v>0.5</v>
      </c>
      <c r="R41" s="106">
        <v>0.5</v>
      </c>
      <c r="S41" s="106">
        <v>0.25</v>
      </c>
      <c r="T41" s="106">
        <v>0.75</v>
      </c>
      <c r="U41" s="106">
        <v>0.5</v>
      </c>
      <c r="V41" s="106">
        <v>0.75</v>
      </c>
      <c r="W41" s="106">
        <v>0.75</v>
      </c>
      <c r="X41" s="106">
        <v>0.5</v>
      </c>
      <c r="Y41" s="106"/>
      <c r="Z41" s="106">
        <v>0.25</v>
      </c>
      <c r="AA41" s="106"/>
      <c r="AB41" s="106">
        <v>0.25</v>
      </c>
      <c r="AC41" s="106">
        <v>0.75</v>
      </c>
      <c r="AD41" s="106">
        <v>0.5</v>
      </c>
      <c r="AE41" s="106">
        <v>0.5</v>
      </c>
      <c r="AF41" s="106">
        <v>0.25</v>
      </c>
      <c r="AG41" s="106">
        <v>0.5</v>
      </c>
      <c r="AH41" s="124">
        <f t="shared" si="7"/>
        <v>0.51</v>
      </c>
    </row>
    <row r="42" spans="1:34" s="125" customFormat="1" ht="14.25" thickBot="1" x14ac:dyDescent="0.45">
      <c r="A42" s="163"/>
      <c r="B42" s="105" t="s">
        <v>19</v>
      </c>
      <c r="C42" s="107"/>
      <c r="D42" s="105">
        <v>1</v>
      </c>
      <c r="E42" s="107"/>
      <c r="F42" s="107"/>
      <c r="G42" s="106">
        <v>0.25</v>
      </c>
      <c r="H42" s="106">
        <v>0</v>
      </c>
      <c r="I42" s="106">
        <v>1</v>
      </c>
      <c r="J42" s="106">
        <v>0</v>
      </c>
      <c r="K42" s="106">
        <v>0.75</v>
      </c>
      <c r="L42" s="106">
        <v>0.5</v>
      </c>
      <c r="M42" s="106">
        <v>1</v>
      </c>
      <c r="N42" s="106">
        <v>0.5</v>
      </c>
      <c r="O42" s="106"/>
      <c r="P42" s="106">
        <v>0.25</v>
      </c>
      <c r="Q42" s="106">
        <v>1</v>
      </c>
      <c r="R42" s="106">
        <v>0.25</v>
      </c>
      <c r="S42" s="106">
        <v>0.5</v>
      </c>
      <c r="T42" s="106">
        <v>0.5</v>
      </c>
      <c r="U42" s="106"/>
      <c r="V42" s="106">
        <v>1</v>
      </c>
      <c r="W42" s="106">
        <v>1</v>
      </c>
      <c r="X42" s="106">
        <v>0.25</v>
      </c>
      <c r="Y42" s="106"/>
      <c r="Z42" s="106"/>
      <c r="AA42" s="106"/>
      <c r="AB42" s="106">
        <v>0</v>
      </c>
      <c r="AC42" s="106">
        <v>0</v>
      </c>
      <c r="AD42" s="106">
        <v>0</v>
      </c>
      <c r="AE42" s="106"/>
      <c r="AF42" s="106"/>
      <c r="AG42" s="106"/>
      <c r="AH42" s="124">
        <f t="shared" si="7"/>
        <v>0.46052631578947367</v>
      </c>
    </row>
    <row r="43" spans="1:34" s="125" customFormat="1" ht="14.25" thickBot="1" x14ac:dyDescent="0.45">
      <c r="A43" s="163"/>
      <c r="B43" s="105" t="s">
        <v>20</v>
      </c>
      <c r="C43" s="107"/>
      <c r="D43" s="105">
        <v>0.75</v>
      </c>
      <c r="E43" s="107"/>
      <c r="F43" s="107"/>
      <c r="G43" s="106">
        <v>0</v>
      </c>
      <c r="H43" s="106">
        <v>0</v>
      </c>
      <c r="I43" s="106">
        <v>0</v>
      </c>
      <c r="J43" s="106">
        <v>0.25</v>
      </c>
      <c r="K43" s="106">
        <v>0.5</v>
      </c>
      <c r="L43" s="106">
        <v>0.25</v>
      </c>
      <c r="M43" s="106"/>
      <c r="N43" s="106">
        <v>0</v>
      </c>
      <c r="O43" s="106"/>
      <c r="P43" s="106">
        <v>0</v>
      </c>
      <c r="Q43" s="106">
        <v>0.25</v>
      </c>
      <c r="R43" s="106">
        <v>0</v>
      </c>
      <c r="S43" s="106">
        <v>0</v>
      </c>
      <c r="T43" s="106">
        <v>0.25</v>
      </c>
      <c r="U43" s="106">
        <v>0</v>
      </c>
      <c r="V43" s="106">
        <v>0.5</v>
      </c>
      <c r="W43" s="106">
        <v>0.25</v>
      </c>
      <c r="X43" s="106">
        <v>0.25</v>
      </c>
      <c r="Y43" s="106"/>
      <c r="Z43" s="106"/>
      <c r="AA43" s="106"/>
      <c r="AB43" s="106">
        <v>0</v>
      </c>
      <c r="AC43" s="106"/>
      <c r="AD43" s="106">
        <v>0.25</v>
      </c>
      <c r="AE43" s="106"/>
      <c r="AF43" s="106"/>
      <c r="AG43" s="106">
        <v>0</v>
      </c>
      <c r="AH43" s="124">
        <f t="shared" si="7"/>
        <v>0.14473684210526316</v>
      </c>
    </row>
    <row r="44" spans="1:34" s="125" customFormat="1" ht="14.25" thickBot="1" x14ac:dyDescent="0.45">
      <c r="A44" s="163"/>
      <c r="B44" s="105" t="s">
        <v>21</v>
      </c>
      <c r="C44" s="107"/>
      <c r="D44" s="105">
        <v>1</v>
      </c>
      <c r="E44" s="107"/>
      <c r="F44" s="107"/>
      <c r="G44" s="106">
        <v>0</v>
      </c>
      <c r="H44" s="106">
        <v>0</v>
      </c>
      <c r="I44" s="106"/>
      <c r="J44" s="106"/>
      <c r="K44" s="106">
        <v>1</v>
      </c>
      <c r="L44" s="106"/>
      <c r="M44" s="106">
        <v>1</v>
      </c>
      <c r="N44" s="106"/>
      <c r="O44" s="106"/>
      <c r="P44" s="106"/>
      <c r="Q44" s="106">
        <v>0</v>
      </c>
      <c r="R44" s="106"/>
      <c r="S44" s="106"/>
      <c r="T44" s="106">
        <v>0.75</v>
      </c>
      <c r="U44" s="106"/>
      <c r="V44" s="106"/>
      <c r="W44" s="106">
        <v>0.5</v>
      </c>
      <c r="X44" s="106"/>
      <c r="Y44" s="106"/>
      <c r="Z44" s="106"/>
      <c r="AA44" s="106"/>
      <c r="AB44" s="106"/>
      <c r="AC44" s="106"/>
      <c r="AD44" s="106"/>
      <c r="AE44" s="106"/>
      <c r="AF44" s="106"/>
      <c r="AG44" s="106">
        <v>0</v>
      </c>
      <c r="AH44" s="124">
        <f t="shared" si="7"/>
        <v>0.40625</v>
      </c>
    </row>
    <row r="45" spans="1:34" s="125" customFormat="1" ht="14.25" thickBot="1" x14ac:dyDescent="0.45">
      <c r="A45" s="163"/>
      <c r="B45" s="105" t="s">
        <v>415</v>
      </c>
      <c r="C45" s="107"/>
      <c r="D45" s="105">
        <v>0.75</v>
      </c>
      <c r="E45" s="107"/>
      <c r="F45" s="107"/>
      <c r="G45" s="106">
        <v>0</v>
      </c>
      <c r="H45" s="106">
        <v>0</v>
      </c>
      <c r="I45" s="106">
        <v>0</v>
      </c>
      <c r="J45" s="106"/>
      <c r="K45" s="106">
        <v>0.75</v>
      </c>
      <c r="L45" s="106"/>
      <c r="M45" s="106">
        <v>0.25</v>
      </c>
      <c r="N45" s="106">
        <v>0.25</v>
      </c>
      <c r="O45" s="106"/>
      <c r="P45" s="106">
        <v>0</v>
      </c>
      <c r="Q45" s="106"/>
      <c r="R45" s="106"/>
      <c r="S45" s="106">
        <v>0</v>
      </c>
      <c r="T45" s="106">
        <v>0.25</v>
      </c>
      <c r="U45" s="106"/>
      <c r="V45" s="106"/>
      <c r="W45" s="106">
        <v>0.25</v>
      </c>
      <c r="X45" s="106"/>
      <c r="Y45" s="106"/>
      <c r="Z45" s="106"/>
      <c r="AA45" s="106"/>
      <c r="AB45" s="106"/>
      <c r="AC45" s="106"/>
      <c r="AD45" s="106"/>
      <c r="AE45" s="106">
        <v>0</v>
      </c>
      <c r="AF45" s="106"/>
      <c r="AG45" s="106">
        <v>0</v>
      </c>
      <c r="AH45" s="124">
        <f t="shared" si="7"/>
        <v>0.14583333333333334</v>
      </c>
    </row>
    <row r="46" spans="1:34" s="125" customFormat="1" ht="14.25" thickBot="1" x14ac:dyDescent="0.45">
      <c r="A46" s="163"/>
      <c r="B46" s="105" t="s">
        <v>389</v>
      </c>
      <c r="C46" s="107"/>
      <c r="D46" s="105">
        <v>0.5</v>
      </c>
      <c r="E46" s="107">
        <v>0</v>
      </c>
      <c r="F46" s="107"/>
      <c r="G46" s="106">
        <v>0</v>
      </c>
      <c r="H46" s="106">
        <v>0</v>
      </c>
      <c r="I46" s="106">
        <v>0</v>
      </c>
      <c r="J46" s="106"/>
      <c r="K46" s="106">
        <v>0.25</v>
      </c>
      <c r="L46" s="106">
        <v>0.25</v>
      </c>
      <c r="M46" s="106">
        <v>0</v>
      </c>
      <c r="N46" s="106">
        <v>0</v>
      </c>
      <c r="O46" s="106"/>
      <c r="P46" s="106">
        <v>0.25</v>
      </c>
      <c r="Q46" s="106"/>
      <c r="R46" s="106"/>
      <c r="S46" s="106">
        <v>0</v>
      </c>
      <c r="T46" s="106">
        <v>0.25</v>
      </c>
      <c r="U46" s="106"/>
      <c r="V46" s="106"/>
      <c r="W46" s="106">
        <v>0.25</v>
      </c>
      <c r="X46" s="106">
        <v>0</v>
      </c>
      <c r="Y46" s="106">
        <v>0</v>
      </c>
      <c r="Z46" s="106"/>
      <c r="AA46" s="106"/>
      <c r="AB46" s="106"/>
      <c r="AC46" s="106"/>
      <c r="AD46" s="106"/>
      <c r="AE46" s="106">
        <v>0</v>
      </c>
      <c r="AF46" s="106"/>
      <c r="AG46" s="106">
        <v>0</v>
      </c>
      <c r="AH46" s="124">
        <f t="shared" si="7"/>
        <v>7.8125E-2</v>
      </c>
    </row>
    <row r="47" spans="1:34" s="125" customFormat="1" ht="14.25" thickBot="1" x14ac:dyDescent="0.45">
      <c r="A47" s="163"/>
      <c r="B47" s="105" t="s">
        <v>418</v>
      </c>
      <c r="C47" s="107"/>
      <c r="D47" s="105">
        <v>0.5</v>
      </c>
      <c r="E47" s="107"/>
      <c r="F47" s="107"/>
      <c r="G47" s="106">
        <v>0.25</v>
      </c>
      <c r="H47" s="106">
        <v>0</v>
      </c>
      <c r="I47" s="106"/>
      <c r="J47" s="106"/>
      <c r="K47" s="106">
        <v>0.5</v>
      </c>
      <c r="L47" s="106">
        <v>0</v>
      </c>
      <c r="M47" s="106">
        <v>0.5</v>
      </c>
      <c r="N47" s="106">
        <v>0.5</v>
      </c>
      <c r="O47" s="106"/>
      <c r="P47" s="106"/>
      <c r="Q47" s="106"/>
      <c r="R47" s="106"/>
      <c r="S47" s="106">
        <v>0</v>
      </c>
      <c r="T47" s="106"/>
      <c r="U47" s="106"/>
      <c r="V47" s="106"/>
      <c r="W47" s="106">
        <v>0.5</v>
      </c>
      <c r="X47" s="106">
        <v>0</v>
      </c>
      <c r="Y47" s="106"/>
      <c r="Z47" s="106"/>
      <c r="AA47" s="106"/>
      <c r="AB47" s="106"/>
      <c r="AC47" s="106"/>
      <c r="AD47" s="106"/>
      <c r="AE47" s="106">
        <v>0.5</v>
      </c>
      <c r="AF47" s="106"/>
      <c r="AG47" s="106">
        <v>0</v>
      </c>
      <c r="AH47" s="124">
        <f t="shared" si="7"/>
        <v>0.25</v>
      </c>
    </row>
    <row r="48" spans="1:34" s="125" customFormat="1" ht="14.25" thickBot="1" x14ac:dyDescent="0.45">
      <c r="A48" s="163"/>
      <c r="B48" s="105" t="s">
        <v>389</v>
      </c>
      <c r="C48" s="107"/>
      <c r="D48" s="105">
        <v>0.5</v>
      </c>
      <c r="E48" s="107"/>
      <c r="F48" s="107"/>
      <c r="G48" s="106">
        <v>0</v>
      </c>
      <c r="H48" s="106">
        <v>0</v>
      </c>
      <c r="I48" s="106">
        <v>0</v>
      </c>
      <c r="J48" s="106"/>
      <c r="K48" s="106">
        <v>0.5</v>
      </c>
      <c r="L48" s="106">
        <v>0</v>
      </c>
      <c r="M48" s="106">
        <v>0.25</v>
      </c>
      <c r="N48" s="106">
        <v>0</v>
      </c>
      <c r="O48" s="106"/>
      <c r="P48" s="106">
        <v>0</v>
      </c>
      <c r="Q48" s="106"/>
      <c r="R48" s="106"/>
      <c r="S48" s="106"/>
      <c r="T48" s="106"/>
      <c r="U48" s="106"/>
      <c r="V48" s="106"/>
      <c r="W48" s="106">
        <v>0</v>
      </c>
      <c r="X48" s="106">
        <v>0</v>
      </c>
      <c r="Y48" s="106"/>
      <c r="Z48" s="106"/>
      <c r="AA48" s="106"/>
      <c r="AB48" s="106"/>
      <c r="AC48" s="106"/>
      <c r="AD48" s="106"/>
      <c r="AE48" s="106"/>
      <c r="AF48" s="106"/>
      <c r="AG48" s="106">
        <v>0</v>
      </c>
      <c r="AH48" s="124">
        <f t="shared" si="7"/>
        <v>6.8181818181818177E-2</v>
      </c>
    </row>
    <row r="49" spans="1:34" s="125" customFormat="1" ht="14.25" thickBot="1" x14ac:dyDescent="0.45">
      <c r="A49" s="163"/>
      <c r="B49" s="105" t="s">
        <v>391</v>
      </c>
      <c r="C49" s="107"/>
      <c r="D49" s="105">
        <v>0.75</v>
      </c>
      <c r="E49" s="107"/>
      <c r="F49" s="107"/>
      <c r="G49" s="106">
        <v>0.25</v>
      </c>
      <c r="H49" s="106">
        <v>0</v>
      </c>
      <c r="I49" s="227"/>
      <c r="J49" s="106"/>
      <c r="K49" s="106">
        <v>0.75</v>
      </c>
      <c r="L49" s="106"/>
      <c r="M49" s="106"/>
      <c r="N49" s="106">
        <v>0.25</v>
      </c>
      <c r="O49" s="106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06"/>
      <c r="AA49" s="106"/>
      <c r="AB49" s="106"/>
      <c r="AC49" s="106"/>
      <c r="AD49" s="106"/>
      <c r="AE49" s="106"/>
      <c r="AF49" s="106"/>
      <c r="AG49" s="106">
        <v>0</v>
      </c>
      <c r="AH49" s="124">
        <f t="shared" si="7"/>
        <v>0.25</v>
      </c>
    </row>
    <row r="50" spans="1:34" s="126" customFormat="1" ht="14.25" thickBot="1" x14ac:dyDescent="0.45">
      <c r="A50" s="171"/>
      <c r="B50" s="108" t="s">
        <v>319</v>
      </c>
      <c r="C50" s="110"/>
      <c r="D50" s="108">
        <v>0.25</v>
      </c>
      <c r="E50" s="109">
        <v>0</v>
      </c>
      <c r="F50" s="109"/>
      <c r="G50" s="109">
        <v>0</v>
      </c>
      <c r="H50" s="109">
        <v>0</v>
      </c>
      <c r="I50" s="109"/>
      <c r="J50" s="109"/>
      <c r="K50" s="109">
        <v>0.25</v>
      </c>
      <c r="L50" s="109"/>
      <c r="M50" s="109"/>
      <c r="N50" s="109"/>
      <c r="O50" s="109"/>
      <c r="P50" s="109">
        <v>0</v>
      </c>
      <c r="Q50" s="109"/>
      <c r="R50" s="109"/>
      <c r="S50" s="109"/>
      <c r="T50" s="110">
        <v>0.25</v>
      </c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>
        <v>0</v>
      </c>
      <c r="AF50" s="109"/>
      <c r="AG50" s="109">
        <v>0</v>
      </c>
      <c r="AH50" s="124">
        <f t="shared" si="7"/>
        <v>6.25E-2</v>
      </c>
    </row>
    <row r="51" spans="1:34" ht="13.5" thickBot="1" x14ac:dyDescent="0.45">
      <c r="D51" s="81"/>
      <c r="E51" s="81">
        <f>E7</f>
        <v>19</v>
      </c>
      <c r="F51" s="81">
        <f t="shared" ref="F51:AG51" si="14">F7</f>
        <v>0</v>
      </c>
      <c r="G51" s="81">
        <f t="shared" si="14"/>
        <v>18</v>
      </c>
      <c r="H51" s="81">
        <f>H7</f>
        <v>17</v>
      </c>
      <c r="I51" s="81">
        <f>I7</f>
        <v>16</v>
      </c>
      <c r="J51" s="81">
        <f>J7</f>
        <v>15</v>
      </c>
      <c r="K51" s="81">
        <f t="shared" si="14"/>
        <v>14</v>
      </c>
      <c r="L51" s="81">
        <f t="shared" si="14"/>
        <v>13</v>
      </c>
      <c r="M51" s="81">
        <f t="shared" si="14"/>
        <v>12</v>
      </c>
      <c r="N51" s="81">
        <f t="shared" si="14"/>
        <v>11</v>
      </c>
      <c r="O51" s="81">
        <f t="shared" si="14"/>
        <v>0</v>
      </c>
      <c r="P51" s="81">
        <f t="shared" si="14"/>
        <v>10</v>
      </c>
      <c r="Q51" s="81">
        <f t="shared" si="14"/>
        <v>9</v>
      </c>
      <c r="R51" s="81">
        <f t="shared" si="14"/>
        <v>0</v>
      </c>
      <c r="S51" s="81">
        <f t="shared" si="14"/>
        <v>0</v>
      </c>
      <c r="T51" s="81">
        <f t="shared" si="14"/>
        <v>0</v>
      </c>
      <c r="U51" s="81">
        <f t="shared" si="14"/>
        <v>0</v>
      </c>
      <c r="V51" s="81">
        <f t="shared" si="14"/>
        <v>8</v>
      </c>
      <c r="W51" s="81">
        <f t="shared" si="14"/>
        <v>7</v>
      </c>
      <c r="X51" s="81">
        <f t="shared" si="14"/>
        <v>6</v>
      </c>
      <c r="Y51" s="81">
        <f t="shared" si="14"/>
        <v>5</v>
      </c>
      <c r="Z51" s="81">
        <f t="shared" si="14"/>
        <v>4</v>
      </c>
      <c r="AA51" s="81">
        <f t="shared" si="14"/>
        <v>0</v>
      </c>
      <c r="AB51" s="81">
        <f t="shared" si="14"/>
        <v>0</v>
      </c>
      <c r="AC51" s="81">
        <f t="shared" si="14"/>
        <v>0</v>
      </c>
      <c r="AD51" s="81">
        <f t="shared" si="14"/>
        <v>0</v>
      </c>
      <c r="AE51" s="81">
        <f t="shared" si="14"/>
        <v>3</v>
      </c>
      <c r="AF51" s="81">
        <f t="shared" si="14"/>
        <v>2</v>
      </c>
      <c r="AG51" s="81">
        <f t="shared" si="14"/>
        <v>1</v>
      </c>
    </row>
    <row r="52" spans="1:34" x14ac:dyDescent="0.4">
      <c r="V52" s="14"/>
      <c r="W52" s="14"/>
      <c r="X52" s="14"/>
      <c r="Y52" s="14"/>
      <c r="Z52" s="14"/>
      <c r="AA52" s="14"/>
      <c r="AB52" s="14"/>
      <c r="AC52" s="14"/>
      <c r="AD52" s="14"/>
      <c r="AE52" s="14"/>
    </row>
  </sheetData>
  <pageMargins left="0.70866141732283472" right="0.70866141732283472" top="0.74803149606299213" bottom="0.74803149606299213" header="0.31496062992125984" footer="0.31496062992125984"/>
  <pageSetup paperSize="9" fitToWidth="2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97812-C87D-4B94-B722-7EEA9FC377E0}">
  <sheetPr>
    <pageSetUpPr fitToPage="1"/>
  </sheetPr>
  <dimension ref="A1:AB56"/>
  <sheetViews>
    <sheetView topLeftCell="B1" zoomScale="111" zoomScaleNormal="115" workbookViewId="0">
      <selection activeCell="C38" sqref="C38"/>
    </sheetView>
  </sheetViews>
  <sheetFormatPr baseColWidth="10" defaultRowHeight="12.75" x14ac:dyDescent="0.35"/>
  <cols>
    <col min="1" max="1" width="7" hidden="1" customWidth="1"/>
    <col min="2" max="2" width="23.9296875" customWidth="1"/>
    <col min="3" max="3" width="10.46484375" customWidth="1"/>
    <col min="4" max="4" width="10.19921875" customWidth="1"/>
    <col min="5" max="5" width="5.796875" customWidth="1"/>
    <col min="6" max="6" width="1.53125" customWidth="1"/>
    <col min="7" max="7" width="8.73046875" customWidth="1"/>
    <col min="8" max="28" width="3.73046875" customWidth="1"/>
  </cols>
  <sheetData>
    <row r="1" spans="1:28" ht="16.05" customHeight="1" thickBot="1" x14ac:dyDescent="0.4">
      <c r="A1" t="str">
        <f ca="1">MID(CELL("nomfichier",A1),FIND("]",CELL("nomfichier",A1))+1,32)</f>
        <v>DS4</v>
      </c>
      <c r="B1" s="139" t="s">
        <v>11</v>
      </c>
      <c r="C1" s="140" t="s">
        <v>7</v>
      </c>
      <c r="D1" s="140" t="s">
        <v>8</v>
      </c>
      <c r="E1" s="141" t="s">
        <v>6</v>
      </c>
      <c r="G1" s="262" t="str">
        <f ca="1">"DS n°"&amp;MID(A1,3,2)&amp;" de Mathématiques en PSI"</f>
        <v>DS n°4 de Mathématiques en PSI</v>
      </c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</row>
    <row r="2" spans="1:28" ht="16.05" customHeight="1" thickBot="1" x14ac:dyDescent="0.4">
      <c r="A2" s="72">
        <v>0</v>
      </c>
      <c r="B2" s="142" t="s">
        <v>289</v>
      </c>
      <c r="C2" s="143">
        <f ca="1">OFFSET(INDIRECT($A$1&amp;"_details!e$2"),0,A2)</f>
        <v>0</v>
      </c>
      <c r="D2" s="144">
        <f ca="1">IF(C2="ABS","ABS",ROUNDUP(IF(C2&lt;$C$38,C2*$C$37,(C2-$C$38)*$D$37+$C$38*$C$37),1))</f>
        <v>0</v>
      </c>
      <c r="E2" s="145">
        <f t="shared" ref="E2:E30" ca="1" si="0">IF(C2="ABS","",RANK(C2,C$2:C$30))</f>
        <v>1</v>
      </c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</row>
    <row r="3" spans="1:28" ht="16.05" customHeight="1" thickBot="1" x14ac:dyDescent="0.4">
      <c r="A3" s="55">
        <v>1</v>
      </c>
      <c r="B3" s="146" t="s">
        <v>290</v>
      </c>
      <c r="C3" s="147">
        <f t="shared" ref="C3:C30" ca="1" si="1">OFFSET(INDIRECT($A$1&amp;"_details!e$2"),0,A3)</f>
        <v>0</v>
      </c>
      <c r="D3" s="144">
        <f t="shared" ref="D3:D30" ca="1" si="2">IF(C3="ABS","ABS",ROUNDUP(IF(C3&lt;$C$38,C3*$C$37,(C3-$C$38)*$D$37+$C$38*$C$37),1))</f>
        <v>0</v>
      </c>
      <c r="E3" s="149">
        <f t="shared" ca="1" si="0"/>
        <v>1</v>
      </c>
      <c r="G3" s="262"/>
      <c r="H3" s="262"/>
      <c r="I3" s="262"/>
      <c r="J3" s="262"/>
      <c r="K3" s="262"/>
      <c r="L3" s="262"/>
      <c r="M3" s="262"/>
      <c r="N3" s="262"/>
      <c r="O3" s="262"/>
      <c r="P3" s="262"/>
      <c r="Q3" s="262"/>
      <c r="R3" s="262"/>
      <c r="S3" s="262"/>
      <c r="T3" s="262"/>
      <c r="U3" s="262"/>
      <c r="V3" s="262"/>
      <c r="W3" s="262"/>
      <c r="X3" s="262"/>
      <c r="Y3" s="262"/>
      <c r="Z3" s="262"/>
      <c r="AA3" s="262"/>
      <c r="AB3" s="262"/>
    </row>
    <row r="4" spans="1:28" ht="16.05" customHeight="1" thickBot="1" x14ac:dyDescent="0.4">
      <c r="A4" s="72">
        <v>2</v>
      </c>
      <c r="B4" s="146" t="s">
        <v>291</v>
      </c>
      <c r="C4" s="147">
        <f t="shared" ca="1" si="1"/>
        <v>0</v>
      </c>
      <c r="D4" s="144">
        <f t="shared" ca="1" si="2"/>
        <v>0</v>
      </c>
      <c r="E4" s="149">
        <f t="shared" ca="1" si="0"/>
        <v>1</v>
      </c>
      <c r="G4" s="262"/>
      <c r="H4" s="262"/>
      <c r="I4" s="262"/>
      <c r="J4" s="262"/>
      <c r="K4" s="262"/>
      <c r="L4" s="262"/>
      <c r="M4" s="262"/>
      <c r="N4" s="262"/>
      <c r="O4" s="262"/>
      <c r="P4" s="262"/>
      <c r="Q4" s="262"/>
      <c r="R4" s="262"/>
      <c r="S4" s="262"/>
      <c r="T4" s="262"/>
      <c r="U4" s="262"/>
      <c r="V4" s="262"/>
      <c r="W4" s="262"/>
      <c r="X4" s="262"/>
      <c r="Y4" s="262"/>
      <c r="Z4" s="262"/>
      <c r="AA4" s="262"/>
      <c r="AB4" s="262"/>
    </row>
    <row r="5" spans="1:28" ht="16.05" customHeight="1" thickBot="1" x14ac:dyDescent="0.4">
      <c r="A5" s="55">
        <v>3</v>
      </c>
      <c r="B5" s="146" t="s">
        <v>292</v>
      </c>
      <c r="C5" s="147">
        <f t="shared" ca="1" si="1"/>
        <v>0</v>
      </c>
      <c r="D5" s="144">
        <f t="shared" ca="1" si="2"/>
        <v>0</v>
      </c>
      <c r="E5" s="149">
        <f t="shared" ca="1" si="0"/>
        <v>1</v>
      </c>
    </row>
    <row r="6" spans="1:28" ht="16.05" customHeight="1" thickBot="1" x14ac:dyDescent="0.4">
      <c r="A6" s="72">
        <v>4</v>
      </c>
      <c r="B6" s="146" t="s">
        <v>293</v>
      </c>
      <c r="C6" s="147">
        <f t="shared" ca="1" si="1"/>
        <v>0</v>
      </c>
      <c r="D6" s="144">
        <f t="shared" ca="1" si="2"/>
        <v>0</v>
      </c>
      <c r="E6" s="149">
        <f t="shared" ca="1" si="0"/>
        <v>1</v>
      </c>
      <c r="G6" s="133" t="s">
        <v>9</v>
      </c>
      <c r="H6" s="134">
        <v>0</v>
      </c>
      <c r="I6" s="134">
        <v>1</v>
      </c>
      <c r="J6" s="134">
        <v>2</v>
      </c>
      <c r="K6" s="134">
        <v>3</v>
      </c>
      <c r="L6" s="134">
        <v>4</v>
      </c>
      <c r="M6" s="134">
        <v>5</v>
      </c>
      <c r="N6" s="134">
        <v>6</v>
      </c>
      <c r="O6" s="134">
        <v>7</v>
      </c>
      <c r="P6" s="134">
        <v>8</v>
      </c>
      <c r="Q6" s="134">
        <v>9</v>
      </c>
      <c r="R6" s="134">
        <v>10</v>
      </c>
      <c r="S6" s="134">
        <v>11</v>
      </c>
      <c r="T6" s="134">
        <v>12</v>
      </c>
      <c r="U6" s="134">
        <v>13</v>
      </c>
      <c r="V6" s="134">
        <v>14</v>
      </c>
      <c r="W6" s="134">
        <v>15</v>
      </c>
      <c r="X6" s="134">
        <v>16</v>
      </c>
      <c r="Y6" s="134">
        <v>17</v>
      </c>
      <c r="Z6" s="134">
        <v>18</v>
      </c>
      <c r="AA6" s="134">
        <v>19</v>
      </c>
      <c r="AB6" s="135">
        <v>20</v>
      </c>
    </row>
    <row r="7" spans="1:28" ht="16.05" customHeight="1" thickBot="1" x14ac:dyDescent="0.4">
      <c r="A7" s="55">
        <v>5</v>
      </c>
      <c r="B7" s="146" t="s">
        <v>294</v>
      </c>
      <c r="C7" s="147">
        <f t="shared" ca="1" si="1"/>
        <v>0</v>
      </c>
      <c r="D7" s="144">
        <f t="shared" ca="1" si="2"/>
        <v>0</v>
      </c>
      <c r="E7" s="149">
        <f t="shared" ca="1" si="0"/>
        <v>1</v>
      </c>
      <c r="G7" s="136" t="s">
        <v>10</v>
      </c>
      <c r="H7" s="137">
        <f t="array" aca="1" ref="H7" ca="1">SUM(($D2:$D30&gt;=H6)*($D2:$D30&lt;H6+1)*1)</f>
        <v>29</v>
      </c>
      <c r="I7" s="137">
        <f t="array" aca="1" ref="I7" ca="1">SUM(($D2:$D30&gt;=I6)*($D2:$D30&lt;I6+1)*1)</f>
        <v>0</v>
      </c>
      <c r="J7" s="137">
        <f t="array" aca="1" ref="J7" ca="1">SUM(($D2:$D30&gt;=J6)*($D2:$D30&lt;J6+1)*1)</f>
        <v>0</v>
      </c>
      <c r="K7" s="137">
        <f t="array" aca="1" ref="K7" ca="1">SUM(($D2:$D30&gt;=K6)*($D2:$D30&lt;K6+1)*1)</f>
        <v>0</v>
      </c>
      <c r="L7" s="137">
        <f t="array" aca="1" ref="L7" ca="1">SUM(($D2:$D30&gt;=L6)*($D2:$D30&lt;L6+1)*1)</f>
        <v>0</v>
      </c>
      <c r="M7" s="137">
        <f t="array" aca="1" ref="M7" ca="1">SUM(($D2:$D30&gt;=M6)*($D2:$D30&lt;M6+1)*1)</f>
        <v>0</v>
      </c>
      <c r="N7" s="137">
        <f t="array" aca="1" ref="N7" ca="1">SUM(($D2:$D30&gt;=N6)*($D2:$D30&lt;N6+1)*1)</f>
        <v>0</v>
      </c>
      <c r="O7" s="137">
        <f t="array" aca="1" ref="O7" ca="1">SUM(($D2:$D30&gt;=O6)*($D2:$D30&lt;O6+1)*1)</f>
        <v>0</v>
      </c>
      <c r="P7" s="137">
        <f t="array" aca="1" ref="P7" ca="1">SUM(($D2:$D30&gt;=P6)*($D2:$D30&lt;P6+1)*1)</f>
        <v>0</v>
      </c>
      <c r="Q7" s="137">
        <f t="array" aca="1" ref="Q7" ca="1">SUM(($D2:$D30&gt;=Q6)*($D2:$D30&lt;Q6+1)*1)</f>
        <v>0</v>
      </c>
      <c r="R7" s="137">
        <f t="array" aca="1" ref="R7" ca="1">SUM(($D2:$D30&gt;=R6)*($D2:$D30&lt;R6+1)*1)</f>
        <v>0</v>
      </c>
      <c r="S7" s="137">
        <f t="array" aca="1" ref="S7" ca="1">SUM(($D2:$D30&gt;=S6)*($D2:$D30&lt;S6+1)*1)</f>
        <v>0</v>
      </c>
      <c r="T7" s="137">
        <f t="array" aca="1" ref="T7" ca="1">SUM(($D2:$D30&gt;=T6)*($D2:$D30&lt;T6+1)*1)</f>
        <v>0</v>
      </c>
      <c r="U7" s="137">
        <f t="array" aca="1" ref="U7" ca="1">SUM(($D2:$D30&gt;=U6)*($D2:$D30&lt;U6+1)*1)</f>
        <v>0</v>
      </c>
      <c r="V7" s="137">
        <f t="array" aca="1" ref="V7" ca="1">SUM(($D2:$D30&gt;=V6)*($D2:$D30&lt;V6+1)*1)</f>
        <v>0</v>
      </c>
      <c r="W7" s="137">
        <f t="array" aca="1" ref="W7" ca="1">SUM(($D2:$D30&gt;=W6)*($D2:$D30&lt;W6+1)*1)</f>
        <v>0</v>
      </c>
      <c r="X7" s="137">
        <f t="array" aca="1" ref="X7" ca="1">SUM(($D2:$D30&gt;=X6)*($D2:$D30&lt;X6+1)*1)</f>
        <v>0</v>
      </c>
      <c r="Y7" s="137">
        <f t="array" aca="1" ref="Y7" ca="1">SUM(($D2:$D30&gt;=Y6)*($D2:$D30&lt;Y6+1)*1)</f>
        <v>0</v>
      </c>
      <c r="Z7" s="137">
        <f t="array" aca="1" ref="Z7" ca="1">SUM(($D2:$D30&gt;=Z6)*($D2:$D30&lt;Z6+1)*1)</f>
        <v>0</v>
      </c>
      <c r="AA7" s="137">
        <f t="array" aca="1" ref="AA7" ca="1">SUM(($D2:$D30&gt;=AA6)*($D2:$D30&lt;AA6+1)*1)</f>
        <v>0</v>
      </c>
      <c r="AB7" s="138">
        <f t="array" aca="1" ref="AB7" ca="1">SUM(($D2:$D30&gt;=AB6)*($D2:$D30&lt;AB6+1)*1)</f>
        <v>0</v>
      </c>
    </row>
    <row r="8" spans="1:28" ht="16.05" customHeight="1" thickBot="1" x14ac:dyDescent="0.4">
      <c r="A8" s="72">
        <v>6</v>
      </c>
      <c r="B8" s="146" t="s">
        <v>295</v>
      </c>
      <c r="C8" s="147">
        <f t="shared" ca="1" si="1"/>
        <v>0</v>
      </c>
      <c r="D8" s="144">
        <f t="shared" ca="1" si="2"/>
        <v>0</v>
      </c>
      <c r="E8" s="149">
        <f t="shared" ca="1" si="0"/>
        <v>1</v>
      </c>
    </row>
    <row r="9" spans="1:28" ht="16.05" customHeight="1" thickBot="1" x14ac:dyDescent="0.4">
      <c r="A9" s="55">
        <v>7</v>
      </c>
      <c r="B9" s="146" t="s">
        <v>296</v>
      </c>
      <c r="C9" s="147">
        <f t="shared" ca="1" si="1"/>
        <v>0</v>
      </c>
      <c r="D9" s="144">
        <f t="shared" ca="1" si="2"/>
        <v>0</v>
      </c>
      <c r="E9" s="149">
        <f t="shared" ca="1" si="0"/>
        <v>1</v>
      </c>
    </row>
    <row r="10" spans="1:28" ht="16.05" customHeight="1" thickBot="1" x14ac:dyDescent="0.4">
      <c r="A10" s="72">
        <v>8</v>
      </c>
      <c r="B10" s="146" t="s">
        <v>297</v>
      </c>
      <c r="C10" s="147">
        <f t="shared" ca="1" si="1"/>
        <v>0</v>
      </c>
      <c r="D10" s="144">
        <f t="shared" ca="1" si="2"/>
        <v>0</v>
      </c>
      <c r="E10" s="149">
        <f t="shared" ca="1" si="0"/>
        <v>1</v>
      </c>
    </row>
    <row r="11" spans="1:28" ht="16.05" customHeight="1" thickBot="1" x14ac:dyDescent="0.4">
      <c r="A11" s="55">
        <v>9</v>
      </c>
      <c r="B11" s="146" t="s">
        <v>298</v>
      </c>
      <c r="C11" s="147">
        <f t="shared" ca="1" si="1"/>
        <v>0</v>
      </c>
      <c r="D11" s="144">
        <f t="shared" ca="1" si="2"/>
        <v>0</v>
      </c>
      <c r="E11" s="149">
        <f t="shared" ca="1" si="0"/>
        <v>1</v>
      </c>
    </row>
    <row r="12" spans="1:28" ht="16.05" customHeight="1" thickBot="1" x14ac:dyDescent="0.4">
      <c r="A12" s="72">
        <v>10</v>
      </c>
      <c r="B12" s="146" t="s">
        <v>299</v>
      </c>
      <c r="C12" s="147">
        <f t="shared" ca="1" si="1"/>
        <v>0</v>
      </c>
      <c r="D12" s="144">
        <f t="shared" ca="1" si="2"/>
        <v>0</v>
      </c>
      <c r="E12" s="149">
        <f t="shared" ca="1" si="0"/>
        <v>1</v>
      </c>
    </row>
    <row r="13" spans="1:28" ht="16.05" customHeight="1" thickBot="1" x14ac:dyDescent="0.4">
      <c r="A13" s="55">
        <v>11</v>
      </c>
      <c r="B13" s="146" t="s">
        <v>300</v>
      </c>
      <c r="C13" s="147">
        <f t="shared" ca="1" si="1"/>
        <v>0</v>
      </c>
      <c r="D13" s="144">
        <f t="shared" ca="1" si="2"/>
        <v>0</v>
      </c>
      <c r="E13" s="149">
        <f t="shared" ca="1" si="0"/>
        <v>1</v>
      </c>
    </row>
    <row r="14" spans="1:28" ht="16.05" customHeight="1" thickBot="1" x14ac:dyDescent="0.4">
      <c r="A14" s="72">
        <v>12</v>
      </c>
      <c r="B14" s="146" t="s">
        <v>301</v>
      </c>
      <c r="C14" s="147">
        <f t="shared" ca="1" si="1"/>
        <v>0</v>
      </c>
      <c r="D14" s="144">
        <f t="shared" ca="1" si="2"/>
        <v>0</v>
      </c>
      <c r="E14" s="149">
        <f t="shared" ca="1" si="0"/>
        <v>1</v>
      </c>
    </row>
    <row r="15" spans="1:28" ht="16.05" customHeight="1" thickBot="1" x14ac:dyDescent="0.4">
      <c r="A15" s="55">
        <v>13</v>
      </c>
      <c r="B15" s="146" t="s">
        <v>302</v>
      </c>
      <c r="C15" s="147">
        <f t="shared" ca="1" si="1"/>
        <v>0</v>
      </c>
      <c r="D15" s="144">
        <f t="shared" ca="1" si="2"/>
        <v>0</v>
      </c>
      <c r="E15" s="149">
        <f t="shared" ca="1" si="0"/>
        <v>1</v>
      </c>
    </row>
    <row r="16" spans="1:28" ht="16.05" customHeight="1" thickBot="1" x14ac:dyDescent="0.4">
      <c r="A16" s="72">
        <v>14</v>
      </c>
      <c r="B16" s="146" t="s">
        <v>303</v>
      </c>
      <c r="C16" s="147">
        <f t="shared" ca="1" si="1"/>
        <v>0</v>
      </c>
      <c r="D16" s="144">
        <f t="shared" ca="1" si="2"/>
        <v>0</v>
      </c>
      <c r="E16" s="149">
        <f t="shared" ca="1" si="0"/>
        <v>1</v>
      </c>
    </row>
    <row r="17" spans="1:19" ht="16.05" customHeight="1" thickBot="1" x14ac:dyDescent="0.4">
      <c r="A17" s="55">
        <v>15</v>
      </c>
      <c r="B17" s="146" t="s">
        <v>304</v>
      </c>
      <c r="C17" s="147">
        <f t="shared" ca="1" si="1"/>
        <v>0</v>
      </c>
      <c r="D17" s="144">
        <f t="shared" ca="1" si="2"/>
        <v>0</v>
      </c>
      <c r="E17" s="149">
        <f t="shared" ca="1" si="0"/>
        <v>1</v>
      </c>
    </row>
    <row r="18" spans="1:19" ht="16.05" customHeight="1" thickBot="1" x14ac:dyDescent="0.4">
      <c r="A18" s="72">
        <v>16</v>
      </c>
      <c r="B18" s="146" t="s">
        <v>305</v>
      </c>
      <c r="C18" s="147">
        <f t="shared" ca="1" si="1"/>
        <v>0</v>
      </c>
      <c r="D18" s="144">
        <f t="shared" ca="1" si="2"/>
        <v>0</v>
      </c>
      <c r="E18" s="149">
        <f t="shared" ca="1" si="0"/>
        <v>1</v>
      </c>
    </row>
    <row r="19" spans="1:19" ht="16.05" customHeight="1" thickBot="1" x14ac:dyDescent="0.4">
      <c r="A19" s="55">
        <v>17</v>
      </c>
      <c r="B19" s="146" t="s">
        <v>306</v>
      </c>
      <c r="C19" s="147">
        <f t="shared" ca="1" si="1"/>
        <v>0</v>
      </c>
      <c r="D19" s="144">
        <f t="shared" ca="1" si="2"/>
        <v>0</v>
      </c>
      <c r="E19" s="149">
        <f t="shared" ca="1" si="0"/>
        <v>1</v>
      </c>
    </row>
    <row r="20" spans="1:19" ht="16.05" customHeight="1" thickBot="1" x14ac:dyDescent="0.4">
      <c r="A20" s="72">
        <v>18</v>
      </c>
      <c r="B20" s="146" t="s">
        <v>307</v>
      </c>
      <c r="C20" s="147">
        <f t="shared" ca="1" si="1"/>
        <v>0</v>
      </c>
      <c r="D20" s="144">
        <f t="shared" ca="1" si="2"/>
        <v>0</v>
      </c>
      <c r="E20" s="149">
        <f t="shared" ca="1" si="0"/>
        <v>1</v>
      </c>
    </row>
    <row r="21" spans="1:19" ht="16.05" customHeight="1" thickBot="1" x14ac:dyDescent="0.4">
      <c r="A21" s="55">
        <v>19</v>
      </c>
      <c r="B21" s="146" t="s">
        <v>308</v>
      </c>
      <c r="C21" s="147">
        <f t="shared" ca="1" si="1"/>
        <v>0</v>
      </c>
      <c r="D21" s="144">
        <f t="shared" ca="1" si="2"/>
        <v>0</v>
      </c>
      <c r="E21" s="149">
        <f t="shared" ca="1" si="0"/>
        <v>1</v>
      </c>
    </row>
    <row r="22" spans="1:19" ht="16.05" customHeight="1" thickBot="1" x14ac:dyDescent="0.4">
      <c r="A22" s="72">
        <v>20</v>
      </c>
      <c r="B22" s="146" t="s">
        <v>309</v>
      </c>
      <c r="C22" s="147">
        <f t="shared" ca="1" si="1"/>
        <v>0</v>
      </c>
      <c r="D22" s="144">
        <f t="shared" ca="1" si="2"/>
        <v>0</v>
      </c>
      <c r="E22" s="149">
        <f t="shared" ca="1" si="0"/>
        <v>1</v>
      </c>
    </row>
    <row r="23" spans="1:19" ht="16.05" customHeight="1" thickBot="1" x14ac:dyDescent="0.4">
      <c r="A23" s="55">
        <v>21</v>
      </c>
      <c r="B23" s="146" t="s">
        <v>310</v>
      </c>
      <c r="C23" s="147">
        <f t="shared" ca="1" si="1"/>
        <v>0</v>
      </c>
      <c r="D23" s="144">
        <f t="shared" ca="1" si="2"/>
        <v>0</v>
      </c>
      <c r="E23" s="149">
        <f t="shared" ca="1" si="0"/>
        <v>1</v>
      </c>
    </row>
    <row r="24" spans="1:19" ht="16.05" customHeight="1" thickBot="1" x14ac:dyDescent="0.4">
      <c r="A24" s="72">
        <v>22</v>
      </c>
      <c r="B24" s="146" t="s">
        <v>311</v>
      </c>
      <c r="C24" s="147">
        <f t="shared" ca="1" si="1"/>
        <v>0</v>
      </c>
      <c r="D24" s="144">
        <f t="shared" ca="1" si="2"/>
        <v>0</v>
      </c>
      <c r="E24" s="149">
        <f t="shared" ca="1" si="0"/>
        <v>1</v>
      </c>
    </row>
    <row r="25" spans="1:19" ht="16.05" customHeight="1" thickBot="1" x14ac:dyDescent="0.4">
      <c r="A25" s="55">
        <v>23</v>
      </c>
      <c r="B25" s="146" t="s">
        <v>312</v>
      </c>
      <c r="C25" s="147">
        <f t="shared" ca="1" si="1"/>
        <v>0</v>
      </c>
      <c r="D25" s="144">
        <f t="shared" ca="1" si="2"/>
        <v>0</v>
      </c>
      <c r="E25" s="149">
        <f t="shared" ca="1" si="0"/>
        <v>1</v>
      </c>
    </row>
    <row r="26" spans="1:19" ht="16.05" customHeight="1" thickBot="1" x14ac:dyDescent="0.4">
      <c r="A26" s="72">
        <v>24</v>
      </c>
      <c r="B26" s="146" t="s">
        <v>313</v>
      </c>
      <c r="C26" s="147">
        <f t="shared" ca="1" si="1"/>
        <v>0</v>
      </c>
      <c r="D26" s="144">
        <f t="shared" ca="1" si="2"/>
        <v>0</v>
      </c>
      <c r="E26" s="149">
        <f t="shared" ca="1" si="0"/>
        <v>1</v>
      </c>
    </row>
    <row r="27" spans="1:19" ht="16.05" customHeight="1" thickBot="1" x14ac:dyDescent="0.4">
      <c r="A27" s="55">
        <v>25</v>
      </c>
      <c r="B27" s="146" t="s">
        <v>314</v>
      </c>
      <c r="C27" s="147">
        <f t="shared" ca="1" si="1"/>
        <v>0</v>
      </c>
      <c r="D27" s="144">
        <f t="shared" ca="1" si="2"/>
        <v>0</v>
      </c>
      <c r="E27" s="149">
        <f t="shared" ca="1" si="0"/>
        <v>1</v>
      </c>
    </row>
    <row r="28" spans="1:19" ht="16.05" customHeight="1" thickBot="1" x14ac:dyDescent="0.4">
      <c r="A28" s="72">
        <v>26</v>
      </c>
      <c r="B28" s="146" t="s">
        <v>315</v>
      </c>
      <c r="C28" s="147">
        <f t="shared" ca="1" si="1"/>
        <v>0</v>
      </c>
      <c r="D28" s="144">
        <f t="shared" ca="1" si="2"/>
        <v>0</v>
      </c>
      <c r="E28" s="149">
        <f t="shared" ca="1" si="0"/>
        <v>1</v>
      </c>
    </row>
    <row r="29" spans="1:19" ht="16.05" customHeight="1" thickBot="1" x14ac:dyDescent="0.4">
      <c r="A29" s="55">
        <v>27</v>
      </c>
      <c r="B29" s="146" t="s">
        <v>316</v>
      </c>
      <c r="C29" s="147">
        <f t="shared" ca="1" si="1"/>
        <v>0</v>
      </c>
      <c r="D29" s="144">
        <f t="shared" ca="1" si="2"/>
        <v>0</v>
      </c>
      <c r="E29" s="149">
        <f t="shared" ca="1" si="0"/>
        <v>1</v>
      </c>
      <c r="N29" s="263" t="s">
        <v>4</v>
      </c>
      <c r="O29" s="264"/>
      <c r="P29" s="264"/>
      <c r="Q29" s="265"/>
      <c r="R29" s="269">
        <f ca="1">AVERAGE(D2:D30)</f>
        <v>0</v>
      </c>
      <c r="S29" s="270"/>
    </row>
    <row r="30" spans="1:19" ht="16.05" customHeight="1" thickBot="1" x14ac:dyDescent="0.4">
      <c r="A30" s="72">
        <v>28</v>
      </c>
      <c r="B30" s="150" t="s">
        <v>317</v>
      </c>
      <c r="C30" s="151">
        <f t="shared" ca="1" si="1"/>
        <v>0</v>
      </c>
      <c r="D30" s="144">
        <f t="shared" ca="1" si="2"/>
        <v>0</v>
      </c>
      <c r="E30" s="153">
        <f t="shared" ca="1" si="0"/>
        <v>1</v>
      </c>
      <c r="N30" s="266"/>
      <c r="O30" s="267"/>
      <c r="P30" s="267"/>
      <c r="Q30" s="268"/>
      <c r="R30" s="271"/>
      <c r="S30" s="272"/>
    </row>
    <row r="31" spans="1:19" ht="16.05" customHeight="1" thickBot="1" x14ac:dyDescent="0.4">
      <c r="A31" s="55">
        <v>29</v>
      </c>
    </row>
    <row r="32" spans="1:19" ht="13.5" thickBot="1" x14ac:dyDescent="0.45">
      <c r="A32" s="72">
        <v>30</v>
      </c>
      <c r="B32" s="2"/>
      <c r="C32" s="1" t="s">
        <v>1</v>
      </c>
      <c r="D32" s="7" t="s">
        <v>2</v>
      </c>
    </row>
    <row r="33" spans="1:4" ht="13.5" thickBot="1" x14ac:dyDescent="0.45">
      <c r="A33" s="55">
        <v>31</v>
      </c>
      <c r="B33" s="1" t="s">
        <v>3</v>
      </c>
      <c r="C33" s="5">
        <f ca="1">MAX(C2:C30)</f>
        <v>0</v>
      </c>
      <c r="D33" s="6">
        <f ca="1">MAX(D2:D30)</f>
        <v>0</v>
      </c>
    </row>
    <row r="34" spans="1:4" ht="13.5" thickBot="1" x14ac:dyDescent="0.45">
      <c r="A34" s="72">
        <v>32</v>
      </c>
      <c r="B34" s="1" t="s">
        <v>0</v>
      </c>
      <c r="C34" s="5">
        <f ca="1">MIN(C2:C30)</f>
        <v>0</v>
      </c>
      <c r="D34" s="6">
        <f ca="1">MIN(D2:D30)</f>
        <v>0</v>
      </c>
    </row>
    <row r="35" spans="1:4" ht="13.5" thickBot="1" x14ac:dyDescent="0.45">
      <c r="A35" s="55">
        <v>33</v>
      </c>
      <c r="B35" s="1" t="s">
        <v>4</v>
      </c>
      <c r="C35" s="5">
        <f ca="1">AVERAGE(C2:C30)</f>
        <v>0</v>
      </c>
      <c r="D35" s="6">
        <f ca="1">AVERAGE(D2:D30)</f>
        <v>0</v>
      </c>
    </row>
    <row r="36" spans="1:4" ht="13.15" thickBot="1" x14ac:dyDescent="0.4">
      <c r="A36" s="72">
        <v>34</v>
      </c>
    </row>
    <row r="37" spans="1:4" ht="13.15" thickBot="1" x14ac:dyDescent="0.4">
      <c r="A37" s="55">
        <v>35</v>
      </c>
      <c r="B37" s="3" t="s">
        <v>5</v>
      </c>
      <c r="C37" s="4">
        <v>1.4</v>
      </c>
      <c r="D37">
        <v>0.9</v>
      </c>
    </row>
    <row r="38" spans="1:4" x14ac:dyDescent="0.35">
      <c r="A38" s="72">
        <v>36</v>
      </c>
      <c r="B38" s="232" t="s">
        <v>424</v>
      </c>
      <c r="C38">
        <v>7</v>
      </c>
    </row>
    <row r="39" spans="1:4" ht="13.15" thickBot="1" x14ac:dyDescent="0.4">
      <c r="A39" s="55">
        <v>37</v>
      </c>
    </row>
    <row r="40" spans="1:4" x14ac:dyDescent="0.35">
      <c r="A40" s="72">
        <v>38</v>
      </c>
    </row>
    <row r="41" spans="1:4" ht="13.15" thickBot="1" x14ac:dyDescent="0.4">
      <c r="A41" s="55">
        <v>39</v>
      </c>
    </row>
    <row r="42" spans="1:4" x14ac:dyDescent="0.35">
      <c r="A42" s="72">
        <v>40</v>
      </c>
    </row>
    <row r="43" spans="1:4" ht="13.15" thickBot="1" x14ac:dyDescent="0.4">
      <c r="A43" s="55">
        <v>41</v>
      </c>
    </row>
    <row r="44" spans="1:4" x14ac:dyDescent="0.35">
      <c r="A44" s="72">
        <v>42</v>
      </c>
    </row>
    <row r="45" spans="1:4" x14ac:dyDescent="0.35">
      <c r="A45" s="55"/>
    </row>
    <row r="46" spans="1:4" ht="13.15" thickBot="1" x14ac:dyDescent="0.4">
      <c r="A46" s="55">
        <v>43</v>
      </c>
    </row>
    <row r="47" spans="1:4" x14ac:dyDescent="0.35">
      <c r="A47" s="72">
        <v>44</v>
      </c>
    </row>
    <row r="48" spans="1:4" ht="15" customHeight="1" thickBot="1" x14ac:dyDescent="0.4">
      <c r="A48" s="55">
        <v>45</v>
      </c>
    </row>
    <row r="49" spans="1:8" ht="13.5" customHeight="1" x14ac:dyDescent="0.35">
      <c r="A49" s="72">
        <v>46</v>
      </c>
    </row>
    <row r="53" spans="1:8" x14ac:dyDescent="0.35">
      <c r="G53" s="56"/>
      <c r="H53" s="14"/>
    </row>
    <row r="56" spans="1:8" x14ac:dyDescent="0.35">
      <c r="G56" s="57"/>
    </row>
  </sheetData>
  <mergeCells count="3">
    <mergeCell ref="G1:AB4"/>
    <mergeCell ref="N29:Q30"/>
    <mergeCell ref="R29:S30"/>
  </mergeCells>
  <printOptions horizontalCentered="1" verticalCentered="1"/>
  <pageMargins left="0.39370078740157483" right="0.39370078740157483" top="0.19685039370078741" bottom="0.19685039370078741" header="0" footer="0"/>
  <pageSetup paperSize="9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71426-34C5-485D-ADE7-892440910C3D}">
  <sheetPr>
    <pageSetUpPr fitToPage="1"/>
  </sheetPr>
  <dimension ref="A1:AI52"/>
  <sheetViews>
    <sheetView zoomScale="137" zoomScaleNormal="130" workbookViewId="0">
      <pane xSplit="4" ySplit="7" topLeftCell="E8" activePane="bottomRight" state="frozen"/>
      <selection activeCell="C38" sqref="C38"/>
      <selection pane="topRight" activeCell="C38" sqref="C38"/>
      <selection pane="bottomLeft" activeCell="C38" sqref="C38"/>
      <selection pane="bottomRight" activeCell="J7" sqref="J7"/>
    </sheetView>
  </sheetViews>
  <sheetFormatPr baseColWidth="10" defaultColWidth="5.53125" defaultRowHeight="13.15" x14ac:dyDescent="0.4"/>
  <cols>
    <col min="1" max="1" width="3.06640625" style="58" customWidth="1"/>
    <col min="2" max="2" width="3.9296875" customWidth="1"/>
    <col min="3" max="3" width="11.33203125" style="9" customWidth="1"/>
    <col min="4" max="4" width="5.73046875" style="9" customWidth="1"/>
    <col min="5" max="5" width="5.73046875" customWidth="1"/>
    <col min="6" max="6" width="5.796875" customWidth="1"/>
    <col min="7" max="17" width="6.19921875" customWidth="1"/>
    <col min="18" max="19" width="6.265625" customWidth="1"/>
    <col min="20" max="33" width="6.19921875" customWidth="1"/>
    <col min="34" max="34" width="6.73046875" customWidth="1"/>
  </cols>
  <sheetData>
    <row r="1" spans="1:35" s="91" customFormat="1" ht="13.5" thickBot="1" x14ac:dyDescent="0.45">
      <c r="A1" s="234"/>
      <c r="C1" s="235" t="s">
        <v>12</v>
      </c>
      <c r="D1" s="235" t="s">
        <v>16</v>
      </c>
      <c r="E1" s="236" t="s">
        <v>289</v>
      </c>
      <c r="F1" s="236" t="s">
        <v>290</v>
      </c>
      <c r="G1" s="236" t="s">
        <v>291</v>
      </c>
      <c r="H1" s="236" t="s">
        <v>292</v>
      </c>
      <c r="I1" s="236" t="s">
        <v>293</v>
      </c>
      <c r="J1" s="236" t="s">
        <v>294</v>
      </c>
      <c r="K1" s="236" t="s">
        <v>295</v>
      </c>
      <c r="L1" s="236" t="s">
        <v>296</v>
      </c>
      <c r="M1" s="236" t="s">
        <v>297</v>
      </c>
      <c r="N1" s="236" t="s">
        <v>298</v>
      </c>
      <c r="O1" s="236" t="s">
        <v>299</v>
      </c>
      <c r="P1" s="236" t="s">
        <v>300</v>
      </c>
      <c r="Q1" s="236" t="s">
        <v>301</v>
      </c>
      <c r="R1" s="236" t="s">
        <v>302</v>
      </c>
      <c r="S1" s="236" t="s">
        <v>303</v>
      </c>
      <c r="T1" s="236" t="s">
        <v>304</v>
      </c>
      <c r="U1" s="236" t="s">
        <v>305</v>
      </c>
      <c r="V1" s="236" t="s">
        <v>306</v>
      </c>
      <c r="W1" s="236" t="s">
        <v>307</v>
      </c>
      <c r="X1" s="236" t="s">
        <v>308</v>
      </c>
      <c r="Y1" s="236" t="s">
        <v>309</v>
      </c>
      <c r="Z1" s="236" t="s">
        <v>310</v>
      </c>
      <c r="AA1" s="236" t="s">
        <v>311</v>
      </c>
      <c r="AB1" s="236" t="s">
        <v>312</v>
      </c>
      <c r="AC1" s="236" t="s">
        <v>313</v>
      </c>
      <c r="AD1" s="236" t="s">
        <v>314</v>
      </c>
      <c r="AE1" s="236" t="s">
        <v>315</v>
      </c>
      <c r="AF1" s="236" t="s">
        <v>316</v>
      </c>
      <c r="AG1" s="236" t="s">
        <v>317</v>
      </c>
      <c r="AH1" s="95" t="s">
        <v>25</v>
      </c>
      <c r="AI1" s="91">
        <f>MAX(E8:AG50)</f>
        <v>0</v>
      </c>
    </row>
    <row r="2" spans="1:35" s="8" customFormat="1" ht="13.9" customHeight="1" thickBot="1" x14ac:dyDescent="0.45">
      <c r="A2" s="160"/>
      <c r="B2" s="155" t="s">
        <v>335</v>
      </c>
      <c r="C2" s="40" t="s">
        <v>13</v>
      </c>
      <c r="D2" s="40">
        <f t="shared" ref="D2:AF2" si="0">SUM(D3:D6)</f>
        <v>32</v>
      </c>
      <c r="E2" s="40">
        <f t="shared" si="0"/>
        <v>0</v>
      </c>
      <c r="F2" s="40">
        <f t="shared" si="0"/>
        <v>0</v>
      </c>
      <c r="G2" s="40">
        <f t="shared" si="0"/>
        <v>0</v>
      </c>
      <c r="H2" s="40">
        <f t="shared" si="0"/>
        <v>0</v>
      </c>
      <c r="I2" s="40">
        <f t="shared" si="0"/>
        <v>0</v>
      </c>
      <c r="J2" s="40">
        <f t="shared" si="0"/>
        <v>0</v>
      </c>
      <c r="K2" s="40">
        <f t="shared" si="0"/>
        <v>0</v>
      </c>
      <c r="L2" s="40">
        <f t="shared" si="0"/>
        <v>0</v>
      </c>
      <c r="M2" s="40">
        <f t="shared" si="0"/>
        <v>0</v>
      </c>
      <c r="N2" s="40">
        <f t="shared" si="0"/>
        <v>0</v>
      </c>
      <c r="O2" s="40">
        <f t="shared" si="0"/>
        <v>0</v>
      </c>
      <c r="P2" s="40">
        <f t="shared" si="0"/>
        <v>0</v>
      </c>
      <c r="Q2" s="40">
        <f t="shared" si="0"/>
        <v>0</v>
      </c>
      <c r="R2" s="40">
        <f t="shared" si="0"/>
        <v>0</v>
      </c>
      <c r="S2" s="40">
        <f t="shared" si="0"/>
        <v>0</v>
      </c>
      <c r="T2" s="40">
        <f t="shared" si="0"/>
        <v>0</v>
      </c>
      <c r="U2" s="40">
        <f t="shared" si="0"/>
        <v>0</v>
      </c>
      <c r="V2" s="40">
        <f t="shared" si="0"/>
        <v>0</v>
      </c>
      <c r="W2" s="40">
        <f t="shared" si="0"/>
        <v>0</v>
      </c>
      <c r="X2" s="40">
        <f t="shared" si="0"/>
        <v>0</v>
      </c>
      <c r="Y2" s="40">
        <f t="shared" si="0"/>
        <v>0</v>
      </c>
      <c r="Z2" s="40">
        <f t="shared" si="0"/>
        <v>0</v>
      </c>
      <c r="AA2" s="40">
        <f t="shared" si="0"/>
        <v>0</v>
      </c>
      <c r="AB2" s="40">
        <f t="shared" si="0"/>
        <v>0</v>
      </c>
      <c r="AC2" s="40">
        <f t="shared" si="0"/>
        <v>0</v>
      </c>
      <c r="AD2" s="40">
        <f t="shared" si="0"/>
        <v>0</v>
      </c>
      <c r="AE2" s="40">
        <f t="shared" si="0"/>
        <v>0</v>
      </c>
      <c r="AF2" s="40">
        <f t="shared" si="0"/>
        <v>0</v>
      </c>
      <c r="AG2" s="40">
        <f t="shared" ref="AG2" si="1">SUM(AG3:AG6)</f>
        <v>0</v>
      </c>
      <c r="AH2" s="11">
        <f t="shared" ref="AH2:AH6" si="2">AVERAGE(E2:AG2)</f>
        <v>0</v>
      </c>
    </row>
    <row r="3" spans="1:35" ht="14.25" thickBot="1" x14ac:dyDescent="0.45">
      <c r="B3" s="156"/>
      <c r="C3" s="41" t="s">
        <v>22</v>
      </c>
      <c r="D3" s="41">
        <f t="shared" ref="D3:AG3" si="3">SUM(D8:D10)</f>
        <v>2</v>
      </c>
      <c r="E3" s="41">
        <f t="shared" si="3"/>
        <v>0</v>
      </c>
      <c r="F3" s="41">
        <f t="shared" si="3"/>
        <v>0</v>
      </c>
      <c r="G3" s="41">
        <f t="shared" si="3"/>
        <v>0</v>
      </c>
      <c r="H3" s="41">
        <f t="shared" si="3"/>
        <v>0</v>
      </c>
      <c r="I3" s="41">
        <f t="shared" si="3"/>
        <v>0</v>
      </c>
      <c r="J3" s="41">
        <f t="shared" si="3"/>
        <v>0</v>
      </c>
      <c r="K3" s="41">
        <f t="shared" si="3"/>
        <v>0</v>
      </c>
      <c r="L3" s="41">
        <f t="shared" si="3"/>
        <v>0</v>
      </c>
      <c r="M3" s="41">
        <f t="shared" si="3"/>
        <v>0</v>
      </c>
      <c r="N3" s="41">
        <f t="shared" si="3"/>
        <v>0</v>
      </c>
      <c r="O3" s="41">
        <f t="shared" si="3"/>
        <v>0</v>
      </c>
      <c r="P3" s="41">
        <f t="shared" si="3"/>
        <v>0</v>
      </c>
      <c r="Q3" s="41">
        <f t="shared" si="3"/>
        <v>0</v>
      </c>
      <c r="R3" s="41">
        <f t="shared" si="3"/>
        <v>0</v>
      </c>
      <c r="S3" s="41">
        <f t="shared" si="3"/>
        <v>0</v>
      </c>
      <c r="T3" s="41">
        <f t="shared" si="3"/>
        <v>0</v>
      </c>
      <c r="U3" s="41">
        <f t="shared" si="3"/>
        <v>0</v>
      </c>
      <c r="V3" s="41">
        <f t="shared" si="3"/>
        <v>0</v>
      </c>
      <c r="W3" s="41">
        <f t="shared" si="3"/>
        <v>0</v>
      </c>
      <c r="X3" s="41">
        <f t="shared" si="3"/>
        <v>0</v>
      </c>
      <c r="Y3" s="41">
        <f t="shared" si="3"/>
        <v>0</v>
      </c>
      <c r="Z3" s="41">
        <f t="shared" si="3"/>
        <v>0</v>
      </c>
      <c r="AA3" s="41">
        <f t="shared" si="3"/>
        <v>0</v>
      </c>
      <c r="AB3" s="41">
        <f t="shared" si="3"/>
        <v>0</v>
      </c>
      <c r="AC3" s="41">
        <f t="shared" si="3"/>
        <v>0</v>
      </c>
      <c r="AD3" s="41">
        <f t="shared" si="3"/>
        <v>0</v>
      </c>
      <c r="AE3" s="41">
        <f t="shared" si="3"/>
        <v>0</v>
      </c>
      <c r="AF3" s="41">
        <f t="shared" si="3"/>
        <v>0</v>
      </c>
      <c r="AG3" s="41">
        <f t="shared" si="3"/>
        <v>0</v>
      </c>
      <c r="AH3" s="11">
        <f t="shared" si="2"/>
        <v>0</v>
      </c>
    </row>
    <row r="4" spans="1:35" ht="14.25" thickBot="1" x14ac:dyDescent="0.45">
      <c r="B4" s="156"/>
      <c r="C4" s="39" t="s">
        <v>411</v>
      </c>
      <c r="D4" s="39">
        <f t="shared" ref="D4:AG4" si="4">SUM(D11:D16)</f>
        <v>7</v>
      </c>
      <c r="E4" s="39">
        <f t="shared" si="4"/>
        <v>0</v>
      </c>
      <c r="F4" s="39">
        <f t="shared" si="4"/>
        <v>0</v>
      </c>
      <c r="G4" s="39">
        <f t="shared" si="4"/>
        <v>0</v>
      </c>
      <c r="H4" s="39">
        <f t="shared" si="4"/>
        <v>0</v>
      </c>
      <c r="I4" s="39">
        <f t="shared" si="4"/>
        <v>0</v>
      </c>
      <c r="J4" s="39">
        <f t="shared" si="4"/>
        <v>0</v>
      </c>
      <c r="K4" s="39">
        <f t="shared" si="4"/>
        <v>0</v>
      </c>
      <c r="L4" s="39">
        <f t="shared" si="4"/>
        <v>0</v>
      </c>
      <c r="M4" s="39">
        <f t="shared" si="4"/>
        <v>0</v>
      </c>
      <c r="N4" s="39">
        <f t="shared" si="4"/>
        <v>0</v>
      </c>
      <c r="O4" s="39">
        <f t="shared" si="4"/>
        <v>0</v>
      </c>
      <c r="P4" s="39">
        <f t="shared" si="4"/>
        <v>0</v>
      </c>
      <c r="Q4" s="39">
        <f t="shared" si="4"/>
        <v>0</v>
      </c>
      <c r="R4" s="39">
        <f t="shared" si="4"/>
        <v>0</v>
      </c>
      <c r="S4" s="39">
        <f t="shared" si="4"/>
        <v>0</v>
      </c>
      <c r="T4" s="39">
        <f t="shared" si="4"/>
        <v>0</v>
      </c>
      <c r="U4" s="39">
        <f t="shared" si="4"/>
        <v>0</v>
      </c>
      <c r="V4" s="39">
        <f t="shared" si="4"/>
        <v>0</v>
      </c>
      <c r="W4" s="39">
        <f t="shared" si="4"/>
        <v>0</v>
      </c>
      <c r="X4" s="39">
        <f t="shared" si="4"/>
        <v>0</v>
      </c>
      <c r="Y4" s="39">
        <f t="shared" si="4"/>
        <v>0</v>
      </c>
      <c r="Z4" s="39">
        <f t="shared" si="4"/>
        <v>0</v>
      </c>
      <c r="AA4" s="39">
        <f t="shared" si="4"/>
        <v>0</v>
      </c>
      <c r="AB4" s="39">
        <f t="shared" si="4"/>
        <v>0</v>
      </c>
      <c r="AC4" s="39">
        <f t="shared" si="4"/>
        <v>0</v>
      </c>
      <c r="AD4" s="39">
        <f t="shared" si="4"/>
        <v>0</v>
      </c>
      <c r="AE4" s="39">
        <f t="shared" si="4"/>
        <v>0</v>
      </c>
      <c r="AF4" s="39">
        <f t="shared" si="4"/>
        <v>0</v>
      </c>
      <c r="AG4" s="39">
        <f t="shared" si="4"/>
        <v>0</v>
      </c>
      <c r="AH4" s="11">
        <f t="shared" si="2"/>
        <v>0</v>
      </c>
    </row>
    <row r="5" spans="1:35" s="118" customFormat="1" ht="14.25" thickBot="1" x14ac:dyDescent="0.45">
      <c r="A5" s="162"/>
      <c r="B5" s="156"/>
      <c r="C5" s="128" t="s">
        <v>412</v>
      </c>
      <c r="D5" s="128">
        <f t="shared" ref="D5:AG5" si="5">SUM(D17:D39)</f>
        <v>16</v>
      </c>
      <c r="E5" s="128">
        <f t="shared" si="5"/>
        <v>0</v>
      </c>
      <c r="F5" s="128">
        <f t="shared" si="5"/>
        <v>0</v>
      </c>
      <c r="G5" s="128">
        <f t="shared" si="5"/>
        <v>0</v>
      </c>
      <c r="H5" s="128">
        <f t="shared" si="5"/>
        <v>0</v>
      </c>
      <c r="I5" s="128">
        <f t="shared" si="5"/>
        <v>0</v>
      </c>
      <c r="J5" s="128">
        <f t="shared" si="5"/>
        <v>0</v>
      </c>
      <c r="K5" s="128">
        <f t="shared" si="5"/>
        <v>0</v>
      </c>
      <c r="L5" s="128">
        <f t="shared" si="5"/>
        <v>0</v>
      </c>
      <c r="M5" s="128">
        <f t="shared" si="5"/>
        <v>0</v>
      </c>
      <c r="N5" s="128">
        <f t="shared" si="5"/>
        <v>0</v>
      </c>
      <c r="O5" s="128">
        <f t="shared" si="5"/>
        <v>0</v>
      </c>
      <c r="P5" s="128">
        <f t="shared" si="5"/>
        <v>0</v>
      </c>
      <c r="Q5" s="128">
        <f t="shared" si="5"/>
        <v>0</v>
      </c>
      <c r="R5" s="128">
        <f t="shared" si="5"/>
        <v>0</v>
      </c>
      <c r="S5" s="128">
        <f t="shared" si="5"/>
        <v>0</v>
      </c>
      <c r="T5" s="128">
        <f t="shared" si="5"/>
        <v>0</v>
      </c>
      <c r="U5" s="128">
        <f t="shared" si="5"/>
        <v>0</v>
      </c>
      <c r="V5" s="128">
        <f t="shared" si="5"/>
        <v>0</v>
      </c>
      <c r="W5" s="128">
        <f t="shared" si="5"/>
        <v>0</v>
      </c>
      <c r="X5" s="128">
        <f t="shared" si="5"/>
        <v>0</v>
      </c>
      <c r="Y5" s="128">
        <f t="shared" si="5"/>
        <v>0</v>
      </c>
      <c r="Z5" s="128">
        <f t="shared" si="5"/>
        <v>0</v>
      </c>
      <c r="AA5" s="128">
        <f t="shared" si="5"/>
        <v>0</v>
      </c>
      <c r="AB5" s="128">
        <f t="shared" si="5"/>
        <v>0</v>
      </c>
      <c r="AC5" s="128">
        <f t="shared" si="5"/>
        <v>0</v>
      </c>
      <c r="AD5" s="128">
        <f t="shared" si="5"/>
        <v>0</v>
      </c>
      <c r="AE5" s="128">
        <f t="shared" si="5"/>
        <v>0</v>
      </c>
      <c r="AF5" s="128">
        <f t="shared" si="5"/>
        <v>0</v>
      </c>
      <c r="AG5" s="128">
        <f t="shared" si="5"/>
        <v>0</v>
      </c>
      <c r="AH5" s="117">
        <f t="shared" si="2"/>
        <v>0</v>
      </c>
    </row>
    <row r="6" spans="1:35" s="125" customFormat="1" ht="14.25" thickBot="1" x14ac:dyDescent="0.45">
      <c r="A6" s="163"/>
      <c r="B6" s="156"/>
      <c r="C6" s="127" t="s">
        <v>413</v>
      </c>
      <c r="D6" s="127">
        <f t="shared" ref="D6:AG6" si="6">SUM(D40:D50)</f>
        <v>7</v>
      </c>
      <c r="E6" s="127">
        <f t="shared" si="6"/>
        <v>0</v>
      </c>
      <c r="F6" s="127">
        <f t="shared" si="6"/>
        <v>0</v>
      </c>
      <c r="G6" s="127">
        <f t="shared" si="6"/>
        <v>0</v>
      </c>
      <c r="H6" s="127">
        <f t="shared" si="6"/>
        <v>0</v>
      </c>
      <c r="I6" s="127">
        <f t="shared" si="6"/>
        <v>0</v>
      </c>
      <c r="J6" s="127">
        <f t="shared" si="6"/>
        <v>0</v>
      </c>
      <c r="K6" s="127">
        <f t="shared" si="6"/>
        <v>0</v>
      </c>
      <c r="L6" s="127">
        <f t="shared" si="6"/>
        <v>0</v>
      </c>
      <c r="M6" s="127">
        <f t="shared" si="6"/>
        <v>0</v>
      </c>
      <c r="N6" s="127">
        <f t="shared" si="6"/>
        <v>0</v>
      </c>
      <c r="O6" s="127">
        <f t="shared" si="6"/>
        <v>0</v>
      </c>
      <c r="P6" s="127">
        <f t="shared" si="6"/>
        <v>0</v>
      </c>
      <c r="Q6" s="127">
        <f t="shared" si="6"/>
        <v>0</v>
      </c>
      <c r="R6" s="127">
        <f t="shared" si="6"/>
        <v>0</v>
      </c>
      <c r="S6" s="127">
        <f t="shared" si="6"/>
        <v>0</v>
      </c>
      <c r="T6" s="127">
        <f t="shared" si="6"/>
        <v>0</v>
      </c>
      <c r="U6" s="127">
        <f t="shared" si="6"/>
        <v>0</v>
      </c>
      <c r="V6" s="127">
        <f t="shared" si="6"/>
        <v>0</v>
      </c>
      <c r="W6" s="127">
        <f t="shared" si="6"/>
        <v>0</v>
      </c>
      <c r="X6" s="127">
        <f t="shared" si="6"/>
        <v>0</v>
      </c>
      <c r="Y6" s="127">
        <f t="shared" si="6"/>
        <v>0</v>
      </c>
      <c r="Z6" s="127">
        <f t="shared" si="6"/>
        <v>0</v>
      </c>
      <c r="AA6" s="127">
        <f t="shared" si="6"/>
        <v>0</v>
      </c>
      <c r="AB6" s="127">
        <f t="shared" si="6"/>
        <v>0</v>
      </c>
      <c r="AC6" s="127">
        <f t="shared" si="6"/>
        <v>0</v>
      </c>
      <c r="AD6" s="127">
        <f t="shared" si="6"/>
        <v>0</v>
      </c>
      <c r="AE6" s="127">
        <f t="shared" si="6"/>
        <v>0</v>
      </c>
      <c r="AF6" s="127">
        <f t="shared" si="6"/>
        <v>0</v>
      </c>
      <c r="AG6" s="127">
        <f t="shared" si="6"/>
        <v>0</v>
      </c>
      <c r="AH6" s="124">
        <f t="shared" si="2"/>
        <v>0</v>
      </c>
    </row>
    <row r="7" spans="1:35" s="13" customFormat="1" ht="13.9" thickBot="1" x14ac:dyDescent="0.4">
      <c r="A7" s="165"/>
      <c r="C7" s="114">
        <f>MAX(E7:AG7)</f>
        <v>29</v>
      </c>
      <c r="D7" s="44"/>
      <c r="E7" s="44">
        <f>IF(E2="ABS","",1+MAX(F7:$AH7))</f>
        <v>29</v>
      </c>
      <c r="F7" s="44">
        <f>IF(F2="ABS","",1+MAX(G7:$AH7))</f>
        <v>28</v>
      </c>
      <c r="G7" s="44">
        <f>IF(G2="ABS","",1+MAX(H7:$AH7))</f>
        <v>27</v>
      </c>
      <c r="H7" s="44">
        <f>IF(H2="ABS","",1+MAX(I7:$AH7))</f>
        <v>26</v>
      </c>
      <c r="I7" s="44">
        <f>IF(I2="ABS","",1+MAX(J7:$AH7))</f>
        <v>25</v>
      </c>
      <c r="J7" s="44">
        <f>IF(J2="ABS","",1+MAX(K7:$AH7))</f>
        <v>24</v>
      </c>
      <c r="K7" s="44">
        <f>IF(K2="ABS","",1+MAX(L7:$AH7))</f>
        <v>23</v>
      </c>
      <c r="L7" s="44">
        <f>IF(L2="ABS","",1+MAX(M7:$AH7))</f>
        <v>22</v>
      </c>
      <c r="M7" s="44">
        <f>IF(M2="ABS","",1+MAX(N7:$AH7))</f>
        <v>21</v>
      </c>
      <c r="N7" s="44">
        <f>IF(N2="ABS","",1+MAX(O7:$AH7))</f>
        <v>20</v>
      </c>
      <c r="O7" s="44">
        <f>IF(O2="ABS","",1+MAX(P7:$AH7))</f>
        <v>19</v>
      </c>
      <c r="P7" s="44">
        <f>IF(P2="ABS","",1+MAX(Q7:$AH7))</f>
        <v>18</v>
      </c>
      <c r="Q7" s="44">
        <f>IF(Q2="ABS","",1+MAX(R7:$AH7))</f>
        <v>17</v>
      </c>
      <c r="R7" s="44">
        <f>IF(R2="ABS","",1+MAX(S7:$AH7))</f>
        <v>16</v>
      </c>
      <c r="S7" s="44">
        <f>IF(S2="ABS","",1+MAX(T7:$AH7))</f>
        <v>15</v>
      </c>
      <c r="T7" s="44">
        <f>IF(T2="ABS","",1+MAX(U7:$AH7))</f>
        <v>14</v>
      </c>
      <c r="U7" s="44">
        <f>IF(U2="ABS","",1+MAX(V7:$AH7))</f>
        <v>13</v>
      </c>
      <c r="V7" s="44">
        <f>IF(V2="ABS","",1+MAX(W7:$AH7))</f>
        <v>12</v>
      </c>
      <c r="W7" s="44">
        <f>IF(W2="ABS","",1+MAX(X7:$AH7))</f>
        <v>11</v>
      </c>
      <c r="X7" s="44">
        <f>IF(X2="ABS","",1+MAX(Y7:$AH7))</f>
        <v>10</v>
      </c>
      <c r="Y7" s="44">
        <f>IF(Y2="ABS","",1+MAX(Z7:$AH7))</f>
        <v>9</v>
      </c>
      <c r="Z7" s="44">
        <f>IF(Z2="ABS","",1+MAX(AA7:$AH7))</f>
        <v>8</v>
      </c>
      <c r="AA7" s="44">
        <f>IF(AA2="ABS","",1+MAX(AB7:$AH7))</f>
        <v>7</v>
      </c>
      <c r="AB7" s="44">
        <f>IF(AB2="ABS","",1+MAX(AC7:$AH7))</f>
        <v>6</v>
      </c>
      <c r="AC7" s="44">
        <f>IF(AC2="ABS","",1+MAX(AD7:$AH7))</f>
        <v>5</v>
      </c>
      <c r="AD7" s="44">
        <f>IF(AD2="ABS","",1+MAX(AE7:$AH7))</f>
        <v>4</v>
      </c>
      <c r="AE7" s="44">
        <f>IF(AE2="ABS","",1+MAX(AF7:$AH7))</f>
        <v>3</v>
      </c>
      <c r="AF7" s="44">
        <f>IF(AF2="ABS","",1+MAX(AG7:$AH7))</f>
        <v>2</v>
      </c>
      <c r="AG7" s="44">
        <f>IF(AG2="ABS","",1+MAX(AH7:$AH7))</f>
        <v>1</v>
      </c>
      <c r="AH7" s="12" t="s">
        <v>233</v>
      </c>
    </row>
    <row r="8" spans="1:35" ht="14.25" thickBot="1" x14ac:dyDescent="0.45">
      <c r="A8" s="58" t="s">
        <v>414</v>
      </c>
      <c r="B8" s="22" t="s">
        <v>17</v>
      </c>
      <c r="C8" s="31" t="s">
        <v>419</v>
      </c>
      <c r="D8" s="22">
        <v>0.5</v>
      </c>
      <c r="E8" s="31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31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11" t="e">
        <f t="shared" ref="AH8:AH50" si="7">AVERAGE(E8:AG8)</f>
        <v>#DIV/0!</v>
      </c>
    </row>
    <row r="9" spans="1:35" ht="14.25" thickBot="1" x14ac:dyDescent="0.45">
      <c r="B9" s="22" t="s">
        <v>18</v>
      </c>
      <c r="C9" s="31" t="s">
        <v>420</v>
      </c>
      <c r="D9" s="22">
        <v>0.5</v>
      </c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31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11" t="e">
        <f t="shared" si="7"/>
        <v>#DIV/0!</v>
      </c>
    </row>
    <row r="10" spans="1:35" ht="14.25" thickBot="1" x14ac:dyDescent="0.45">
      <c r="B10" s="24" t="s">
        <v>19</v>
      </c>
      <c r="C10" s="158" t="s">
        <v>421</v>
      </c>
      <c r="D10" s="22">
        <v>1</v>
      </c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31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11" t="e">
        <f t="shared" si="7"/>
        <v>#DIV/0!</v>
      </c>
    </row>
    <row r="11" spans="1:35" s="104" customFormat="1" ht="13.9" x14ac:dyDescent="0.4">
      <c r="A11" s="228">
        <v>1</v>
      </c>
      <c r="B11" s="34" t="s">
        <v>17</v>
      </c>
      <c r="C11" s="43"/>
      <c r="D11" s="34">
        <v>1</v>
      </c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3"/>
      <c r="Q11" s="43"/>
      <c r="R11" s="35"/>
      <c r="S11" s="35"/>
      <c r="T11" s="35"/>
      <c r="U11" s="43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103" t="e">
        <f t="shared" si="7"/>
        <v>#DIV/0!</v>
      </c>
    </row>
    <row r="12" spans="1:35" s="104" customFormat="1" ht="13.9" x14ac:dyDescent="0.4">
      <c r="A12" s="228"/>
      <c r="B12" s="100" t="s">
        <v>18</v>
      </c>
      <c r="C12" s="102"/>
      <c r="D12" s="100">
        <v>2</v>
      </c>
      <c r="E12" s="101"/>
      <c r="F12" s="101"/>
      <c r="G12" s="101"/>
      <c r="H12" s="101"/>
      <c r="I12" s="101"/>
      <c r="J12" s="101"/>
      <c r="K12" s="101"/>
      <c r="L12" s="101"/>
      <c r="M12" s="101"/>
      <c r="N12" s="101"/>
      <c r="O12" s="101"/>
      <c r="P12" s="102"/>
      <c r="Q12" s="102"/>
      <c r="R12" s="101"/>
      <c r="S12" s="101"/>
      <c r="T12" s="101"/>
      <c r="U12" s="102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  <c r="AF12" s="101"/>
      <c r="AG12" s="101"/>
      <c r="AH12" s="103" t="e">
        <f t="shared" si="7"/>
        <v>#DIV/0!</v>
      </c>
    </row>
    <row r="13" spans="1:35" s="104" customFormat="1" ht="13.9" x14ac:dyDescent="0.4">
      <c r="A13" s="228"/>
      <c r="B13" s="100" t="s">
        <v>19</v>
      </c>
      <c r="C13" s="102"/>
      <c r="D13" s="100">
        <v>1</v>
      </c>
      <c r="E13" s="101"/>
      <c r="F13" s="101"/>
      <c r="G13" s="101"/>
      <c r="H13" s="101"/>
      <c r="I13" s="101"/>
      <c r="J13" s="101"/>
      <c r="K13" s="101"/>
      <c r="L13" s="101"/>
      <c r="M13" s="101"/>
      <c r="N13" s="101"/>
      <c r="O13" s="101"/>
      <c r="P13" s="102"/>
      <c r="Q13" s="102"/>
      <c r="R13" s="101"/>
      <c r="S13" s="101"/>
      <c r="T13" s="101"/>
      <c r="U13" s="102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  <c r="AF13" s="101"/>
      <c r="AG13" s="101"/>
      <c r="AH13" s="103" t="e">
        <f t="shared" si="7"/>
        <v>#DIV/0!</v>
      </c>
    </row>
    <row r="14" spans="1:35" s="104" customFormat="1" ht="13.9" x14ac:dyDescent="0.4">
      <c r="A14" s="228"/>
      <c r="B14" s="100" t="s">
        <v>20</v>
      </c>
      <c r="C14" s="102"/>
      <c r="D14" s="100">
        <v>1</v>
      </c>
      <c r="E14" s="101"/>
      <c r="F14" s="101"/>
      <c r="G14" s="101"/>
      <c r="H14" s="101"/>
      <c r="I14" s="101"/>
      <c r="J14" s="101"/>
      <c r="K14" s="101"/>
      <c r="L14" s="101"/>
      <c r="M14" s="101"/>
      <c r="N14" s="101"/>
      <c r="O14" s="101"/>
      <c r="P14" s="102"/>
      <c r="Q14" s="102"/>
      <c r="R14" s="101"/>
      <c r="S14" s="101"/>
      <c r="T14" s="101"/>
      <c r="U14" s="102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  <c r="AF14" s="101"/>
      <c r="AG14" s="101"/>
      <c r="AH14" s="103" t="e">
        <f t="shared" si="7"/>
        <v>#DIV/0!</v>
      </c>
    </row>
    <row r="15" spans="1:35" s="104" customFormat="1" ht="13.9" x14ac:dyDescent="0.4">
      <c r="A15" s="228"/>
      <c r="B15" s="100" t="s">
        <v>21</v>
      </c>
      <c r="C15" s="102"/>
      <c r="D15" s="100">
        <v>0.5</v>
      </c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2"/>
      <c r="Q15" s="102"/>
      <c r="R15" s="101"/>
      <c r="S15" s="101"/>
      <c r="T15" s="101"/>
      <c r="U15" s="102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  <c r="AF15" s="101"/>
      <c r="AG15" s="101"/>
      <c r="AH15" s="103" t="e">
        <f t="shared" si="7"/>
        <v>#DIV/0!</v>
      </c>
    </row>
    <row r="16" spans="1:35" s="10" customFormat="1" ht="14.25" thickBot="1" x14ac:dyDescent="0.45">
      <c r="A16" s="229"/>
      <c r="B16" s="29" t="s">
        <v>24</v>
      </c>
      <c r="C16" s="42"/>
      <c r="D16" s="29">
        <v>1.5</v>
      </c>
      <c r="E16" s="42"/>
      <c r="F16" s="42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11" t="e">
        <f t="shared" si="7"/>
        <v>#DIV/0!</v>
      </c>
    </row>
    <row r="17" spans="1:34" s="217" customFormat="1" ht="14.25" thickBot="1" x14ac:dyDescent="0.45">
      <c r="A17" s="212">
        <v>2</v>
      </c>
      <c r="B17" s="213" t="s">
        <v>17</v>
      </c>
      <c r="C17" s="214"/>
      <c r="D17" s="213">
        <v>1</v>
      </c>
      <c r="E17" s="215"/>
      <c r="F17" s="215"/>
      <c r="G17" s="215"/>
      <c r="H17" s="215"/>
      <c r="I17" s="215"/>
      <c r="J17" s="215"/>
      <c r="K17" s="215"/>
      <c r="L17" s="215"/>
      <c r="M17" s="215"/>
      <c r="N17" s="215"/>
      <c r="O17" s="215"/>
      <c r="P17" s="215"/>
      <c r="Q17" s="215"/>
      <c r="R17" s="215"/>
      <c r="S17" s="215"/>
      <c r="T17" s="215"/>
      <c r="U17" s="215"/>
      <c r="V17" s="215"/>
      <c r="W17" s="215"/>
      <c r="X17" s="215"/>
      <c r="Y17" s="215"/>
      <c r="Z17" s="215"/>
      <c r="AA17" s="215"/>
      <c r="AB17" s="215"/>
      <c r="AC17" s="215"/>
      <c r="AD17" s="215"/>
      <c r="AE17" s="215"/>
      <c r="AF17" s="215"/>
      <c r="AG17" s="215"/>
      <c r="AH17" s="216" t="e">
        <f t="shared" si="7"/>
        <v>#DIV/0!</v>
      </c>
    </row>
    <row r="18" spans="1:34" s="219" customFormat="1" ht="14.25" thickBot="1" x14ac:dyDescent="0.45">
      <c r="A18" s="218"/>
      <c r="B18" s="115" t="s">
        <v>18</v>
      </c>
      <c r="C18" s="119"/>
      <c r="D18" s="115">
        <v>1.5</v>
      </c>
      <c r="E18" s="119"/>
      <c r="F18" s="119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6"/>
      <c r="AF18" s="116"/>
      <c r="AG18" s="116"/>
      <c r="AH18" s="117" t="e">
        <f t="shared" si="7"/>
        <v>#DIV/0!</v>
      </c>
    </row>
    <row r="19" spans="1:34" s="219" customFormat="1" ht="14.25" thickBot="1" x14ac:dyDescent="0.45">
      <c r="A19" s="218"/>
      <c r="B19" s="115" t="s">
        <v>19</v>
      </c>
      <c r="C19" s="119"/>
      <c r="D19" s="115">
        <v>0.5</v>
      </c>
      <c r="E19" s="119"/>
      <c r="F19" s="119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16"/>
      <c r="AE19" s="116"/>
      <c r="AF19" s="116"/>
      <c r="AG19" s="116"/>
      <c r="AH19" s="117" t="e">
        <f t="shared" si="7"/>
        <v>#DIV/0!</v>
      </c>
    </row>
    <row r="20" spans="1:34" s="219" customFormat="1" ht="14.25" thickBot="1" x14ac:dyDescent="0.45">
      <c r="A20" s="218"/>
      <c r="B20" s="115" t="s">
        <v>20</v>
      </c>
      <c r="C20" s="119"/>
      <c r="D20" s="115">
        <v>1</v>
      </c>
      <c r="E20" s="119"/>
      <c r="F20" s="119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6"/>
      <c r="AB20" s="116"/>
      <c r="AC20" s="116"/>
      <c r="AD20" s="116"/>
      <c r="AE20" s="116"/>
      <c r="AF20" s="116"/>
      <c r="AG20" s="116"/>
      <c r="AH20" s="117" t="e">
        <f t="shared" si="7"/>
        <v>#DIV/0!</v>
      </c>
    </row>
    <row r="21" spans="1:34" s="219" customFormat="1" ht="14.25" thickBot="1" x14ac:dyDescent="0.45">
      <c r="A21" s="218"/>
      <c r="B21" s="115" t="s">
        <v>398</v>
      </c>
      <c r="C21" s="119"/>
      <c r="D21" s="115">
        <v>0.5</v>
      </c>
      <c r="E21" s="119"/>
      <c r="F21" s="119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16"/>
      <c r="AE21" s="116"/>
      <c r="AF21" s="116"/>
      <c r="AG21" s="116"/>
      <c r="AH21" s="117" t="e">
        <f t="shared" si="7"/>
        <v>#DIV/0!</v>
      </c>
    </row>
    <row r="22" spans="1:34" s="219" customFormat="1" ht="14.25" thickBot="1" x14ac:dyDescent="0.45">
      <c r="A22" s="218"/>
      <c r="B22" s="115" t="s">
        <v>389</v>
      </c>
      <c r="C22" s="119"/>
      <c r="D22" s="115">
        <v>1</v>
      </c>
      <c r="E22" s="119"/>
      <c r="F22" s="119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16"/>
      <c r="AE22" s="116"/>
      <c r="AF22" s="116"/>
      <c r="AG22" s="116"/>
      <c r="AH22" s="117" t="e">
        <f t="shared" si="7"/>
        <v>#DIV/0!</v>
      </c>
    </row>
    <row r="23" spans="1:34" s="219" customFormat="1" ht="14.25" thickBot="1" x14ac:dyDescent="0.45">
      <c r="A23" s="218"/>
      <c r="B23" s="115" t="s">
        <v>415</v>
      </c>
      <c r="C23" s="119"/>
      <c r="D23" s="115">
        <v>0.25</v>
      </c>
      <c r="E23" s="119"/>
      <c r="F23" s="119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7" t="e">
        <f t="shared" si="7"/>
        <v>#DIV/0!</v>
      </c>
    </row>
    <row r="24" spans="1:34" s="219" customFormat="1" ht="14.25" thickBot="1" x14ac:dyDescent="0.45">
      <c r="A24" s="218"/>
      <c r="B24" s="115" t="s">
        <v>389</v>
      </c>
      <c r="C24" s="119"/>
      <c r="D24" s="115">
        <v>0.75</v>
      </c>
      <c r="E24" s="119"/>
      <c r="F24" s="119"/>
      <c r="G24" s="116"/>
      <c r="H24" s="116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7" t="e">
        <f t="shared" si="7"/>
        <v>#DIV/0!</v>
      </c>
    </row>
    <row r="25" spans="1:34" s="219" customFormat="1" ht="14.25" thickBot="1" x14ac:dyDescent="0.45">
      <c r="A25" s="218"/>
      <c r="B25" s="115" t="s">
        <v>391</v>
      </c>
      <c r="C25" s="119"/>
      <c r="D25" s="115">
        <v>0.5</v>
      </c>
      <c r="E25" s="119"/>
      <c r="F25" s="119"/>
      <c r="G25" s="116"/>
      <c r="H25" s="116"/>
      <c r="I25" s="116"/>
      <c r="J25" s="116"/>
      <c r="K25" s="116"/>
      <c r="L25" s="116"/>
      <c r="M25" s="116"/>
      <c r="N25" s="116"/>
      <c r="O25" s="116"/>
      <c r="P25" s="116"/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7" t="e">
        <f t="shared" si="7"/>
        <v>#DIV/0!</v>
      </c>
    </row>
    <row r="26" spans="1:34" s="219" customFormat="1" ht="14.25" thickBot="1" x14ac:dyDescent="0.45">
      <c r="A26" s="218"/>
      <c r="B26" s="115" t="s">
        <v>416</v>
      </c>
      <c r="C26" s="119"/>
      <c r="D26" s="115">
        <v>0.5</v>
      </c>
      <c r="E26" s="119"/>
      <c r="F26" s="119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7" t="e">
        <f t="shared" si="7"/>
        <v>#DIV/0!</v>
      </c>
    </row>
    <row r="27" spans="1:34" s="225" customFormat="1" ht="13.9" x14ac:dyDescent="0.4">
      <c r="A27" s="220"/>
      <c r="B27" s="221" t="s">
        <v>417</v>
      </c>
      <c r="C27" s="222"/>
      <c r="D27" s="221">
        <v>1</v>
      </c>
      <c r="E27" s="222"/>
      <c r="F27" s="222"/>
      <c r="G27" s="223"/>
      <c r="H27" s="223"/>
      <c r="I27" s="223"/>
      <c r="J27" s="223"/>
      <c r="K27" s="223"/>
      <c r="L27" s="223"/>
      <c r="M27" s="223"/>
      <c r="N27" s="223"/>
      <c r="O27" s="223"/>
      <c r="P27" s="223"/>
      <c r="Q27" s="223"/>
      <c r="R27" s="223"/>
      <c r="S27" s="223"/>
      <c r="T27" s="223"/>
      <c r="U27" s="223"/>
      <c r="V27" s="223"/>
      <c r="W27" s="223"/>
      <c r="X27" s="223"/>
      <c r="Y27" s="223"/>
      <c r="Z27" s="223"/>
      <c r="AA27" s="223"/>
      <c r="AB27" s="223"/>
      <c r="AC27" s="223"/>
      <c r="AD27" s="223"/>
      <c r="AE27" s="223"/>
      <c r="AF27" s="223"/>
      <c r="AG27" s="223"/>
      <c r="AH27" s="224" t="e">
        <f t="shared" si="7"/>
        <v>#DIV/0!</v>
      </c>
    </row>
    <row r="28" spans="1:34" s="118" customFormat="1" ht="14.25" thickBot="1" x14ac:dyDescent="0.45">
      <c r="A28" s="162"/>
      <c r="B28" s="115" t="s">
        <v>17</v>
      </c>
      <c r="C28" s="119"/>
      <c r="D28" s="115">
        <v>0.25</v>
      </c>
      <c r="E28" s="119"/>
      <c r="F28" s="119"/>
      <c r="G28" s="116"/>
      <c r="H28" s="116"/>
      <c r="I28" s="116"/>
      <c r="J28" s="116"/>
      <c r="K28" s="116"/>
      <c r="L28" s="116"/>
      <c r="M28" s="116"/>
      <c r="N28" s="116"/>
      <c r="O28" s="116"/>
      <c r="P28" s="116"/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7" t="e">
        <f t="shared" si="7"/>
        <v>#DIV/0!</v>
      </c>
    </row>
    <row r="29" spans="1:34" s="219" customFormat="1" ht="14.25" thickBot="1" x14ac:dyDescent="0.45">
      <c r="A29" s="218"/>
      <c r="B29" s="115" t="s">
        <v>390</v>
      </c>
      <c r="C29" s="119"/>
      <c r="D29" s="115">
        <v>0.25</v>
      </c>
      <c r="E29" s="119"/>
      <c r="F29" s="119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7" t="e">
        <f t="shared" si="7"/>
        <v>#DIV/0!</v>
      </c>
    </row>
    <row r="30" spans="1:34" s="219" customFormat="1" ht="14.25" thickBot="1" x14ac:dyDescent="0.45">
      <c r="A30" s="218"/>
      <c r="B30" s="115" t="s">
        <v>389</v>
      </c>
      <c r="C30" s="119"/>
      <c r="D30" s="115">
        <v>1</v>
      </c>
      <c r="E30" s="119"/>
      <c r="F30" s="119"/>
      <c r="G30" s="116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  <c r="AA30" s="116"/>
      <c r="AB30" s="116"/>
      <c r="AC30" s="116"/>
      <c r="AD30" s="116"/>
      <c r="AE30" s="116"/>
      <c r="AF30" s="116"/>
      <c r="AG30" s="116"/>
      <c r="AH30" s="117" t="e">
        <f t="shared" si="7"/>
        <v>#DIV/0!</v>
      </c>
    </row>
    <row r="31" spans="1:34" s="219" customFormat="1" ht="14.25" thickBot="1" x14ac:dyDescent="0.45">
      <c r="A31" s="218"/>
      <c r="B31" s="115" t="s">
        <v>391</v>
      </c>
      <c r="C31" s="119"/>
      <c r="D31" s="115">
        <v>0.5</v>
      </c>
      <c r="E31" s="119"/>
      <c r="F31" s="119"/>
      <c r="G31" s="116"/>
      <c r="H31" s="116"/>
      <c r="I31" s="116"/>
      <c r="J31" s="116"/>
      <c r="K31" s="116"/>
      <c r="L31" s="116"/>
      <c r="M31" s="116"/>
      <c r="N31" s="116"/>
      <c r="O31" s="116"/>
      <c r="P31" s="116"/>
      <c r="Q31" s="116"/>
      <c r="R31" s="116"/>
      <c r="S31" s="116"/>
      <c r="T31" s="116"/>
      <c r="U31" s="116"/>
      <c r="V31" s="116"/>
      <c r="W31" s="116"/>
      <c r="X31" s="116"/>
      <c r="Y31" s="116"/>
      <c r="Z31" s="116"/>
      <c r="AA31" s="116"/>
      <c r="AB31" s="116"/>
      <c r="AC31" s="116"/>
      <c r="AD31" s="116"/>
      <c r="AE31" s="116"/>
      <c r="AF31" s="116"/>
      <c r="AG31" s="116"/>
      <c r="AH31" s="117" t="e">
        <f t="shared" si="7"/>
        <v>#DIV/0!</v>
      </c>
    </row>
    <row r="32" spans="1:34" s="219" customFormat="1" ht="14.25" thickBot="1" x14ac:dyDescent="0.45">
      <c r="A32" s="218"/>
      <c r="B32" s="115" t="s">
        <v>392</v>
      </c>
      <c r="C32" s="119"/>
      <c r="D32" s="115">
        <v>1.5</v>
      </c>
      <c r="E32" s="119"/>
      <c r="F32" s="119"/>
      <c r="G32" s="116"/>
      <c r="H32" s="116"/>
      <c r="I32" s="116"/>
      <c r="J32" s="116"/>
      <c r="K32" s="116"/>
      <c r="L32" s="116"/>
      <c r="M32" s="116"/>
      <c r="N32" s="116"/>
      <c r="O32" s="116"/>
      <c r="P32" s="116"/>
      <c r="Q32" s="116"/>
      <c r="R32" s="116"/>
      <c r="S32" s="116"/>
      <c r="T32" s="116"/>
      <c r="U32" s="116"/>
      <c r="V32" s="116"/>
      <c r="W32" s="116"/>
      <c r="X32" s="116"/>
      <c r="Y32" s="116"/>
      <c r="Z32" s="116"/>
      <c r="AA32" s="116"/>
      <c r="AB32" s="116"/>
      <c r="AC32" s="116"/>
      <c r="AD32" s="116"/>
      <c r="AE32" s="116"/>
      <c r="AF32" s="116"/>
      <c r="AG32" s="116"/>
      <c r="AH32" s="117" t="e">
        <f t="shared" si="7"/>
        <v>#DIV/0!</v>
      </c>
    </row>
    <row r="33" spans="1:34" s="219" customFormat="1" ht="14.25" thickBot="1" x14ac:dyDescent="0.45">
      <c r="A33" s="218"/>
      <c r="B33" s="115" t="s">
        <v>389</v>
      </c>
      <c r="C33" s="119"/>
      <c r="D33" s="115">
        <v>0.5</v>
      </c>
      <c r="E33" s="119"/>
      <c r="F33" s="119"/>
      <c r="G33" s="116"/>
      <c r="H33" s="116"/>
      <c r="I33" s="116"/>
      <c r="J33" s="116"/>
      <c r="K33" s="116"/>
      <c r="L33" s="116"/>
      <c r="M33" s="116"/>
      <c r="N33" s="116"/>
      <c r="O33" s="116"/>
      <c r="P33" s="116"/>
      <c r="Q33" s="116"/>
      <c r="R33" s="116"/>
      <c r="S33" s="116"/>
      <c r="T33" s="116"/>
      <c r="U33" s="116"/>
      <c r="V33" s="116"/>
      <c r="W33" s="116"/>
      <c r="X33" s="116"/>
      <c r="Y33" s="116"/>
      <c r="Z33" s="116"/>
      <c r="AA33" s="116"/>
      <c r="AB33" s="116"/>
      <c r="AC33" s="116"/>
      <c r="AD33" s="116"/>
      <c r="AE33" s="116"/>
      <c r="AF33" s="116"/>
      <c r="AG33" s="116"/>
      <c r="AH33" s="117" t="e">
        <f t="shared" si="7"/>
        <v>#DIV/0!</v>
      </c>
    </row>
    <row r="34" spans="1:34" s="219" customFormat="1" ht="14.25" thickBot="1" x14ac:dyDescent="0.45">
      <c r="A34" s="218"/>
      <c r="B34" s="115" t="s">
        <v>393</v>
      </c>
      <c r="C34" s="119"/>
      <c r="D34" s="115">
        <v>0.5</v>
      </c>
      <c r="E34" s="119"/>
      <c r="F34" s="119"/>
      <c r="G34" s="116"/>
      <c r="H34" s="116"/>
      <c r="I34" s="116"/>
      <c r="J34" s="116"/>
      <c r="K34" s="116"/>
      <c r="L34" s="116"/>
      <c r="M34" s="116"/>
      <c r="N34" s="116"/>
      <c r="O34" s="116"/>
      <c r="P34" s="116"/>
      <c r="Q34" s="116"/>
      <c r="R34" s="116"/>
      <c r="S34" s="116"/>
      <c r="T34" s="116"/>
      <c r="U34" s="116"/>
      <c r="V34" s="116"/>
      <c r="W34" s="116"/>
      <c r="X34" s="116"/>
      <c r="Y34" s="116"/>
      <c r="Z34" s="116"/>
      <c r="AA34" s="116"/>
      <c r="AB34" s="116"/>
      <c r="AC34" s="116"/>
      <c r="AD34" s="116"/>
      <c r="AE34" s="116"/>
      <c r="AF34" s="116"/>
      <c r="AG34" s="116"/>
      <c r="AH34" s="117" t="e">
        <f t="shared" si="7"/>
        <v>#DIV/0!</v>
      </c>
    </row>
    <row r="35" spans="1:34" s="219" customFormat="1" ht="14.25" thickBot="1" x14ac:dyDescent="0.45">
      <c r="A35" s="218"/>
      <c r="B35" s="115" t="s">
        <v>389</v>
      </c>
      <c r="C35" s="119"/>
      <c r="D35" s="115">
        <v>0.5</v>
      </c>
      <c r="E35" s="119"/>
      <c r="F35" s="119"/>
      <c r="G35" s="116"/>
      <c r="H35" s="116"/>
      <c r="I35" s="116"/>
      <c r="J35" s="116"/>
      <c r="K35" s="116"/>
      <c r="L35" s="116"/>
      <c r="M35" s="116"/>
      <c r="N35" s="116"/>
      <c r="O35" s="116"/>
      <c r="P35" s="116"/>
      <c r="Q35" s="116"/>
      <c r="R35" s="116"/>
      <c r="S35" s="116"/>
      <c r="T35" s="116"/>
      <c r="U35" s="116"/>
      <c r="V35" s="116"/>
      <c r="W35" s="116"/>
      <c r="X35" s="116"/>
      <c r="Y35" s="116"/>
      <c r="Z35" s="116"/>
      <c r="AA35" s="116"/>
      <c r="AB35" s="116"/>
      <c r="AC35" s="116"/>
      <c r="AD35" s="116"/>
      <c r="AE35" s="116"/>
      <c r="AF35" s="116"/>
      <c r="AG35" s="116"/>
      <c r="AH35" s="117" t="e">
        <f t="shared" si="7"/>
        <v>#DIV/0!</v>
      </c>
    </row>
    <row r="36" spans="1:34" s="219" customFormat="1" ht="14.25" thickBot="1" x14ac:dyDescent="0.45">
      <c r="A36" s="218"/>
      <c r="B36" s="115" t="s">
        <v>391</v>
      </c>
      <c r="C36" s="119"/>
      <c r="D36" s="115">
        <v>0.5</v>
      </c>
      <c r="E36" s="119"/>
      <c r="F36" s="119"/>
      <c r="G36" s="116"/>
      <c r="H36" s="116"/>
      <c r="I36" s="116"/>
      <c r="J36" s="116"/>
      <c r="K36" s="116"/>
      <c r="L36" s="116"/>
      <c r="M36" s="116"/>
      <c r="N36" s="116"/>
      <c r="O36" s="116"/>
      <c r="P36" s="116"/>
      <c r="Q36" s="116"/>
      <c r="R36" s="116"/>
      <c r="S36" s="116"/>
      <c r="T36" s="116"/>
      <c r="U36" s="116"/>
      <c r="V36" s="116"/>
      <c r="W36" s="116"/>
      <c r="X36" s="116"/>
      <c r="Y36" s="116"/>
      <c r="Z36" s="116"/>
      <c r="AA36" s="116"/>
      <c r="AB36" s="116"/>
      <c r="AC36" s="116"/>
      <c r="AD36" s="116"/>
      <c r="AE36" s="116"/>
      <c r="AF36" s="116"/>
      <c r="AG36" s="116"/>
      <c r="AH36" s="117" t="e">
        <f t="shared" si="7"/>
        <v>#DIV/0!</v>
      </c>
    </row>
    <row r="37" spans="1:34" s="118" customFormat="1" ht="14.25" thickBot="1" x14ac:dyDescent="0.45">
      <c r="A37" s="162"/>
      <c r="B37" s="115" t="s">
        <v>398</v>
      </c>
      <c r="C37" s="119"/>
      <c r="D37" s="115">
        <v>0.5</v>
      </c>
      <c r="E37" s="119"/>
      <c r="F37" s="119"/>
      <c r="G37" s="116"/>
      <c r="H37" s="116"/>
      <c r="I37" s="116"/>
      <c r="J37" s="116"/>
      <c r="K37" s="116"/>
      <c r="L37" s="116"/>
      <c r="M37" s="116"/>
      <c r="N37" s="116"/>
      <c r="O37" s="116"/>
      <c r="P37" s="116"/>
      <c r="Q37" s="116"/>
      <c r="R37" s="116"/>
      <c r="S37" s="116"/>
      <c r="T37" s="116"/>
      <c r="U37" s="116"/>
      <c r="V37" s="116"/>
      <c r="W37" s="116"/>
      <c r="X37" s="116"/>
      <c r="Y37" s="116"/>
      <c r="Z37" s="116"/>
      <c r="AA37" s="116"/>
      <c r="AB37" s="116"/>
      <c r="AC37" s="116"/>
      <c r="AD37" s="116"/>
      <c r="AE37" s="116"/>
      <c r="AF37" s="116"/>
      <c r="AG37" s="116"/>
      <c r="AH37" s="117" t="e">
        <f t="shared" si="7"/>
        <v>#DIV/0!</v>
      </c>
    </row>
    <row r="38" spans="1:34" s="118" customFormat="1" ht="14.25" thickBot="1" x14ac:dyDescent="0.45">
      <c r="A38" s="162"/>
      <c r="B38" s="115" t="s">
        <v>389</v>
      </c>
      <c r="C38" s="119"/>
      <c r="D38" s="115">
        <v>1</v>
      </c>
      <c r="E38" s="119"/>
      <c r="F38" s="119"/>
      <c r="G38" s="116"/>
      <c r="H38" s="116"/>
      <c r="I38" s="116"/>
      <c r="J38" s="116"/>
      <c r="K38" s="116"/>
      <c r="L38" s="116"/>
      <c r="M38" s="116"/>
      <c r="N38" s="116"/>
      <c r="O38" s="116"/>
      <c r="P38" s="116"/>
      <c r="Q38" s="116"/>
      <c r="R38" s="116"/>
      <c r="S38" s="116"/>
      <c r="T38" s="116"/>
      <c r="U38" s="116"/>
      <c r="V38" s="116"/>
      <c r="W38" s="116"/>
      <c r="X38" s="116"/>
      <c r="Y38" s="116"/>
      <c r="Z38" s="116"/>
      <c r="AA38" s="116"/>
      <c r="AB38" s="116"/>
      <c r="AC38" s="116"/>
      <c r="AD38" s="116"/>
      <c r="AE38" s="116"/>
      <c r="AF38" s="116"/>
      <c r="AG38" s="116"/>
      <c r="AH38" s="117" t="e">
        <f t="shared" si="7"/>
        <v>#DIV/0!</v>
      </c>
    </row>
    <row r="39" spans="1:34" s="123" customFormat="1" ht="14.25" thickBot="1" x14ac:dyDescent="0.45">
      <c r="A39" s="170"/>
      <c r="B39" s="120" t="s">
        <v>391</v>
      </c>
      <c r="C39" s="122"/>
      <c r="D39" s="120">
        <v>0.5</v>
      </c>
      <c r="E39" s="121"/>
      <c r="F39" s="121"/>
      <c r="G39" s="121"/>
      <c r="H39" s="121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2"/>
      <c r="U39" s="121"/>
      <c r="V39" s="121"/>
      <c r="W39" s="121"/>
      <c r="X39" s="121"/>
      <c r="Y39" s="121"/>
      <c r="Z39" s="121"/>
      <c r="AA39" s="121"/>
      <c r="AB39" s="121"/>
      <c r="AC39" s="121"/>
      <c r="AD39" s="121"/>
      <c r="AE39" s="121"/>
      <c r="AF39" s="121"/>
      <c r="AG39" s="121"/>
      <c r="AH39" s="117" t="e">
        <f t="shared" si="7"/>
        <v>#DIV/0!</v>
      </c>
    </row>
    <row r="40" spans="1:34" s="125" customFormat="1" ht="14.25" thickBot="1" x14ac:dyDescent="0.45">
      <c r="A40" s="226">
        <v>3</v>
      </c>
      <c r="B40" s="105" t="s">
        <v>17</v>
      </c>
      <c r="C40" s="107"/>
      <c r="D40" s="105">
        <v>0.25</v>
      </c>
      <c r="E40" s="106"/>
      <c r="F40" s="106"/>
      <c r="G40" s="106"/>
      <c r="H40" s="106"/>
      <c r="I40" s="106"/>
      <c r="J40" s="106"/>
      <c r="K40" s="106"/>
      <c r="L40" s="106"/>
      <c r="M40" s="106"/>
      <c r="N40" s="106"/>
      <c r="O40" s="106"/>
      <c r="P40" s="106"/>
      <c r="Q40" s="106"/>
      <c r="R40" s="106"/>
      <c r="S40" s="106"/>
      <c r="T40" s="106"/>
      <c r="U40" s="106"/>
      <c r="V40" s="106"/>
      <c r="W40" s="106"/>
      <c r="X40" s="106"/>
      <c r="Y40" s="106"/>
      <c r="Z40" s="106"/>
      <c r="AA40" s="106"/>
      <c r="AB40" s="106"/>
      <c r="AC40" s="106"/>
      <c r="AD40" s="106"/>
      <c r="AE40" s="106"/>
      <c r="AF40" s="106"/>
      <c r="AG40" s="106"/>
      <c r="AH40" s="124" t="e">
        <f t="shared" si="7"/>
        <v>#DIV/0!</v>
      </c>
    </row>
    <row r="41" spans="1:34" s="125" customFormat="1" ht="14.25" thickBot="1" x14ac:dyDescent="0.45">
      <c r="A41" s="163"/>
      <c r="B41" s="105" t="s">
        <v>18</v>
      </c>
      <c r="C41" s="107"/>
      <c r="D41" s="105">
        <v>0.75</v>
      </c>
      <c r="E41" s="107"/>
      <c r="F41" s="107"/>
      <c r="G41" s="106"/>
      <c r="H41" s="106"/>
      <c r="I41" s="106"/>
      <c r="J41" s="106"/>
      <c r="K41" s="106"/>
      <c r="L41" s="106"/>
      <c r="M41" s="106"/>
      <c r="N41" s="106"/>
      <c r="O41" s="106"/>
      <c r="P41" s="106"/>
      <c r="Q41" s="106"/>
      <c r="R41" s="106"/>
      <c r="S41" s="106"/>
      <c r="T41" s="106"/>
      <c r="U41" s="106"/>
      <c r="V41" s="106"/>
      <c r="W41" s="106"/>
      <c r="X41" s="106"/>
      <c r="Y41" s="106"/>
      <c r="Z41" s="106"/>
      <c r="AA41" s="106"/>
      <c r="AB41" s="106"/>
      <c r="AC41" s="106"/>
      <c r="AD41" s="106"/>
      <c r="AE41" s="106"/>
      <c r="AF41" s="106"/>
      <c r="AG41" s="106"/>
      <c r="AH41" s="124" t="e">
        <f t="shared" si="7"/>
        <v>#DIV/0!</v>
      </c>
    </row>
    <row r="42" spans="1:34" s="125" customFormat="1" ht="14.25" thickBot="1" x14ac:dyDescent="0.45">
      <c r="A42" s="163"/>
      <c r="B42" s="105" t="s">
        <v>19</v>
      </c>
      <c r="C42" s="107"/>
      <c r="D42" s="105">
        <v>1</v>
      </c>
      <c r="E42" s="107"/>
      <c r="F42" s="107"/>
      <c r="G42" s="106"/>
      <c r="H42" s="106"/>
      <c r="I42" s="106"/>
      <c r="J42" s="106"/>
      <c r="K42" s="106"/>
      <c r="L42" s="106"/>
      <c r="M42" s="106"/>
      <c r="N42" s="106"/>
      <c r="O42" s="106"/>
      <c r="P42" s="106"/>
      <c r="Q42" s="106"/>
      <c r="R42" s="106"/>
      <c r="S42" s="106"/>
      <c r="T42" s="106"/>
      <c r="U42" s="106"/>
      <c r="V42" s="106"/>
      <c r="W42" s="106"/>
      <c r="X42" s="106"/>
      <c r="Y42" s="106"/>
      <c r="Z42" s="106"/>
      <c r="AA42" s="106"/>
      <c r="AB42" s="106"/>
      <c r="AC42" s="106"/>
      <c r="AD42" s="106"/>
      <c r="AE42" s="106"/>
      <c r="AF42" s="106"/>
      <c r="AG42" s="106"/>
      <c r="AH42" s="124" t="e">
        <f t="shared" si="7"/>
        <v>#DIV/0!</v>
      </c>
    </row>
    <row r="43" spans="1:34" s="125" customFormat="1" ht="14.25" thickBot="1" x14ac:dyDescent="0.45">
      <c r="A43" s="163"/>
      <c r="B43" s="105" t="s">
        <v>20</v>
      </c>
      <c r="C43" s="107"/>
      <c r="D43" s="105">
        <v>0.75</v>
      </c>
      <c r="E43" s="107"/>
      <c r="F43" s="107"/>
      <c r="G43" s="106"/>
      <c r="H43" s="106"/>
      <c r="I43" s="106"/>
      <c r="J43" s="106"/>
      <c r="K43" s="106"/>
      <c r="L43" s="106"/>
      <c r="M43" s="106"/>
      <c r="N43" s="106"/>
      <c r="O43" s="106"/>
      <c r="P43" s="106"/>
      <c r="Q43" s="106"/>
      <c r="R43" s="106"/>
      <c r="S43" s="106"/>
      <c r="T43" s="106"/>
      <c r="U43" s="106"/>
      <c r="V43" s="106"/>
      <c r="W43" s="106"/>
      <c r="X43" s="106"/>
      <c r="Y43" s="106"/>
      <c r="Z43" s="106"/>
      <c r="AA43" s="106"/>
      <c r="AB43" s="106"/>
      <c r="AC43" s="106"/>
      <c r="AD43" s="106"/>
      <c r="AE43" s="106"/>
      <c r="AF43" s="106"/>
      <c r="AG43" s="106"/>
      <c r="AH43" s="124" t="e">
        <f t="shared" si="7"/>
        <v>#DIV/0!</v>
      </c>
    </row>
    <row r="44" spans="1:34" s="125" customFormat="1" ht="14.25" thickBot="1" x14ac:dyDescent="0.45">
      <c r="A44" s="163"/>
      <c r="B44" s="105" t="s">
        <v>21</v>
      </c>
      <c r="C44" s="107"/>
      <c r="D44" s="105">
        <v>1</v>
      </c>
      <c r="E44" s="107"/>
      <c r="F44" s="107"/>
      <c r="G44" s="106"/>
      <c r="H44" s="106"/>
      <c r="I44" s="106"/>
      <c r="J44" s="106"/>
      <c r="K44" s="106"/>
      <c r="L44" s="106"/>
      <c r="M44" s="106"/>
      <c r="N44" s="106"/>
      <c r="O44" s="106"/>
      <c r="P44" s="106"/>
      <c r="Q44" s="106"/>
      <c r="R44" s="106"/>
      <c r="S44" s="106"/>
      <c r="T44" s="106"/>
      <c r="U44" s="106"/>
      <c r="V44" s="106"/>
      <c r="W44" s="106"/>
      <c r="X44" s="106"/>
      <c r="Y44" s="106"/>
      <c r="Z44" s="106"/>
      <c r="AA44" s="106"/>
      <c r="AB44" s="106"/>
      <c r="AC44" s="106"/>
      <c r="AD44" s="106"/>
      <c r="AE44" s="106"/>
      <c r="AF44" s="106"/>
      <c r="AG44" s="106"/>
      <c r="AH44" s="124" t="e">
        <f t="shared" si="7"/>
        <v>#DIV/0!</v>
      </c>
    </row>
    <row r="45" spans="1:34" s="125" customFormat="1" ht="14.25" thickBot="1" x14ac:dyDescent="0.45">
      <c r="A45" s="163"/>
      <c r="B45" s="105" t="s">
        <v>415</v>
      </c>
      <c r="C45" s="107"/>
      <c r="D45" s="105">
        <v>0.75</v>
      </c>
      <c r="E45" s="107"/>
      <c r="F45" s="107"/>
      <c r="G45" s="106"/>
      <c r="H45" s="106"/>
      <c r="I45" s="106"/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  <c r="AB45" s="106"/>
      <c r="AC45" s="106"/>
      <c r="AD45" s="106"/>
      <c r="AE45" s="106"/>
      <c r="AF45" s="106"/>
      <c r="AG45" s="106"/>
      <c r="AH45" s="124" t="e">
        <f t="shared" si="7"/>
        <v>#DIV/0!</v>
      </c>
    </row>
    <row r="46" spans="1:34" s="125" customFormat="1" ht="14.25" thickBot="1" x14ac:dyDescent="0.45">
      <c r="A46" s="163"/>
      <c r="B46" s="105" t="s">
        <v>389</v>
      </c>
      <c r="C46" s="107"/>
      <c r="D46" s="105">
        <v>0.5</v>
      </c>
      <c r="E46" s="107"/>
      <c r="F46" s="107"/>
      <c r="G46" s="106"/>
      <c r="H46" s="106"/>
      <c r="I46" s="106"/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6"/>
      <c r="AA46" s="106"/>
      <c r="AB46" s="106"/>
      <c r="AC46" s="106"/>
      <c r="AD46" s="106"/>
      <c r="AE46" s="106"/>
      <c r="AF46" s="106"/>
      <c r="AG46" s="106"/>
      <c r="AH46" s="124" t="e">
        <f t="shared" si="7"/>
        <v>#DIV/0!</v>
      </c>
    </row>
    <row r="47" spans="1:34" s="125" customFormat="1" ht="14.25" thickBot="1" x14ac:dyDescent="0.45">
      <c r="A47" s="163"/>
      <c r="B47" s="105" t="s">
        <v>418</v>
      </c>
      <c r="C47" s="107"/>
      <c r="D47" s="105">
        <v>0.5</v>
      </c>
      <c r="E47" s="107"/>
      <c r="F47" s="107"/>
      <c r="G47" s="106"/>
      <c r="H47" s="106"/>
      <c r="I47" s="106"/>
      <c r="J47" s="106"/>
      <c r="K47" s="106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  <c r="AA47" s="106"/>
      <c r="AB47" s="106"/>
      <c r="AC47" s="106"/>
      <c r="AD47" s="106"/>
      <c r="AE47" s="106"/>
      <c r="AF47" s="106"/>
      <c r="AG47" s="106"/>
      <c r="AH47" s="124" t="e">
        <f t="shared" si="7"/>
        <v>#DIV/0!</v>
      </c>
    </row>
    <row r="48" spans="1:34" s="125" customFormat="1" ht="14.25" thickBot="1" x14ac:dyDescent="0.45">
      <c r="A48" s="163"/>
      <c r="B48" s="105" t="s">
        <v>389</v>
      </c>
      <c r="C48" s="107"/>
      <c r="D48" s="105">
        <v>0.5</v>
      </c>
      <c r="E48" s="107"/>
      <c r="F48" s="107"/>
      <c r="G48" s="106"/>
      <c r="H48" s="106"/>
      <c r="I48" s="106"/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  <c r="AA48" s="106"/>
      <c r="AB48" s="106"/>
      <c r="AC48" s="106"/>
      <c r="AD48" s="106"/>
      <c r="AE48" s="106"/>
      <c r="AF48" s="106"/>
      <c r="AG48" s="106"/>
      <c r="AH48" s="124" t="e">
        <f t="shared" si="7"/>
        <v>#DIV/0!</v>
      </c>
    </row>
    <row r="49" spans="1:34" s="125" customFormat="1" ht="14.25" thickBot="1" x14ac:dyDescent="0.45">
      <c r="A49" s="163"/>
      <c r="B49" s="105" t="s">
        <v>391</v>
      </c>
      <c r="C49" s="107"/>
      <c r="D49" s="105">
        <v>0.75</v>
      </c>
      <c r="E49" s="107"/>
      <c r="F49" s="107"/>
      <c r="G49" s="106"/>
      <c r="H49" s="106"/>
      <c r="I49" s="227"/>
      <c r="J49" s="106"/>
      <c r="K49" s="106"/>
      <c r="L49" s="106"/>
      <c r="M49" s="106"/>
      <c r="N49" s="106"/>
      <c r="O49" s="106"/>
      <c r="P49" s="106"/>
      <c r="Q49" s="106"/>
      <c r="R49" s="106"/>
      <c r="S49" s="106"/>
      <c r="T49" s="106"/>
      <c r="U49" s="106"/>
      <c r="V49" s="106"/>
      <c r="W49" s="106"/>
      <c r="X49" s="106"/>
      <c r="Y49" s="106"/>
      <c r="Z49" s="106"/>
      <c r="AA49" s="106"/>
      <c r="AB49" s="106"/>
      <c r="AC49" s="106"/>
      <c r="AD49" s="106"/>
      <c r="AE49" s="106"/>
      <c r="AF49" s="106"/>
      <c r="AG49" s="106"/>
      <c r="AH49" s="124" t="e">
        <f t="shared" si="7"/>
        <v>#DIV/0!</v>
      </c>
    </row>
    <row r="50" spans="1:34" s="126" customFormat="1" ht="14.25" thickBot="1" x14ac:dyDescent="0.45">
      <c r="A50" s="171"/>
      <c r="B50" s="108" t="s">
        <v>319</v>
      </c>
      <c r="C50" s="110"/>
      <c r="D50" s="108">
        <v>0.25</v>
      </c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10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24" t="e">
        <f t="shared" si="7"/>
        <v>#DIV/0!</v>
      </c>
    </row>
    <row r="51" spans="1:34" ht="13.5" thickBot="1" x14ac:dyDescent="0.45">
      <c r="D51" s="81"/>
      <c r="E51" s="81">
        <f>E7</f>
        <v>29</v>
      </c>
      <c r="F51" s="81">
        <f t="shared" ref="F51:AG51" si="8">F7</f>
        <v>28</v>
      </c>
      <c r="G51" s="81">
        <f t="shared" si="8"/>
        <v>27</v>
      </c>
      <c r="H51" s="81">
        <f>H7</f>
        <v>26</v>
      </c>
      <c r="I51" s="81">
        <f>I7</f>
        <v>25</v>
      </c>
      <c r="J51" s="81">
        <f>J7</f>
        <v>24</v>
      </c>
      <c r="K51" s="81">
        <f t="shared" si="8"/>
        <v>23</v>
      </c>
      <c r="L51" s="81">
        <f t="shared" si="8"/>
        <v>22</v>
      </c>
      <c r="M51" s="81">
        <f t="shared" si="8"/>
        <v>21</v>
      </c>
      <c r="N51" s="81">
        <f t="shared" si="8"/>
        <v>20</v>
      </c>
      <c r="O51" s="81">
        <f t="shared" si="8"/>
        <v>19</v>
      </c>
      <c r="P51" s="81">
        <f t="shared" si="8"/>
        <v>18</v>
      </c>
      <c r="Q51" s="81">
        <f t="shared" si="8"/>
        <v>17</v>
      </c>
      <c r="R51" s="81">
        <f t="shared" si="8"/>
        <v>16</v>
      </c>
      <c r="S51" s="81">
        <f t="shared" si="8"/>
        <v>15</v>
      </c>
      <c r="T51" s="81">
        <f t="shared" si="8"/>
        <v>14</v>
      </c>
      <c r="U51" s="81">
        <f t="shared" si="8"/>
        <v>13</v>
      </c>
      <c r="V51" s="81">
        <f t="shared" si="8"/>
        <v>12</v>
      </c>
      <c r="W51" s="81">
        <f t="shared" si="8"/>
        <v>11</v>
      </c>
      <c r="X51" s="81">
        <f t="shared" si="8"/>
        <v>10</v>
      </c>
      <c r="Y51" s="81">
        <f t="shared" si="8"/>
        <v>9</v>
      </c>
      <c r="Z51" s="81">
        <f t="shared" si="8"/>
        <v>8</v>
      </c>
      <c r="AA51" s="81">
        <f t="shared" si="8"/>
        <v>7</v>
      </c>
      <c r="AB51" s="81">
        <f t="shared" si="8"/>
        <v>6</v>
      </c>
      <c r="AC51" s="81">
        <f t="shared" si="8"/>
        <v>5</v>
      </c>
      <c r="AD51" s="81">
        <f t="shared" si="8"/>
        <v>4</v>
      </c>
      <c r="AE51" s="81">
        <f t="shared" si="8"/>
        <v>3</v>
      </c>
      <c r="AF51" s="81">
        <f t="shared" si="8"/>
        <v>2</v>
      </c>
      <c r="AG51" s="81">
        <f t="shared" si="8"/>
        <v>1</v>
      </c>
    </row>
    <row r="52" spans="1:34" x14ac:dyDescent="0.4">
      <c r="V52" s="14"/>
      <c r="W52" s="14"/>
      <c r="X52" s="14"/>
      <c r="Y52" s="14"/>
      <c r="Z52" s="14"/>
      <c r="AA52" s="14"/>
      <c r="AB52" s="14"/>
      <c r="AC52" s="14"/>
      <c r="AD52" s="14"/>
      <c r="AE52" s="14"/>
    </row>
  </sheetData>
  <pageMargins left="0.70866141732283472" right="0.70866141732283472" top="0.74803149606299213" bottom="0.74803149606299213" header="0.31496062992125984" footer="0.31496062992125984"/>
  <pageSetup paperSize="9" fitToWidth="2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861E1-4025-4007-BDA7-8337136EB948}">
  <sheetPr>
    <pageSetUpPr fitToPage="1"/>
  </sheetPr>
  <dimension ref="A1:AB56"/>
  <sheetViews>
    <sheetView topLeftCell="B1" zoomScale="111" zoomScaleNormal="115" workbookViewId="0">
      <selection activeCell="G5" sqref="G5"/>
    </sheetView>
  </sheetViews>
  <sheetFormatPr baseColWidth="10" defaultRowHeight="12.75" x14ac:dyDescent="0.35"/>
  <cols>
    <col min="1" max="1" width="7" hidden="1" customWidth="1"/>
    <col min="2" max="2" width="23.9296875" customWidth="1"/>
    <col min="3" max="3" width="10.46484375" customWidth="1"/>
    <col min="4" max="4" width="10.19921875" customWidth="1"/>
    <col min="5" max="5" width="5.796875" customWidth="1"/>
    <col min="6" max="6" width="1.53125" customWidth="1"/>
    <col min="7" max="7" width="8.73046875" customWidth="1"/>
    <col min="8" max="28" width="3.73046875" customWidth="1"/>
  </cols>
  <sheetData>
    <row r="1" spans="1:28" ht="16.05" customHeight="1" thickBot="1" x14ac:dyDescent="0.4">
      <c r="A1" t="str">
        <f ca="1">MID(CELL("nomfichier",A1),FIND("]",CELL("nomfichier",A1))+1,32)</f>
        <v>CB1</v>
      </c>
      <c r="B1" s="139" t="s">
        <v>11</v>
      </c>
      <c r="C1" s="140" t="s">
        <v>7</v>
      </c>
      <c r="D1" s="140" t="s">
        <v>8</v>
      </c>
      <c r="E1" s="141" t="s">
        <v>6</v>
      </c>
      <c r="G1" s="262" t="str">
        <f ca="1">"CB n°"&amp;MID(A1,3,2)&amp;" de Mathématiques en PSI"</f>
        <v>CB n°1 de Mathématiques en PSI</v>
      </c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</row>
    <row r="2" spans="1:28" ht="16.05" customHeight="1" thickBot="1" x14ac:dyDescent="0.4">
      <c r="A2" s="72">
        <v>0</v>
      </c>
      <c r="B2" s="142" t="s">
        <v>289</v>
      </c>
      <c r="C2" s="143" t="str">
        <f ca="1">OFFSET(INDIRECT($A$1&amp;"_details!e$2"),0,A2)</f>
        <v>ABS</v>
      </c>
      <c r="D2" s="144" t="str">
        <f ca="1">IF(C2="ABS","ABS",ROUNDUP(IF(C2&lt;$C$38,C2*$C$37,(C2-$C$38)*$D$37+$C$38*$C$37),1))</f>
        <v>ABS</v>
      </c>
      <c r="E2" s="145" t="str">
        <f t="shared" ref="E2:E30" ca="1" si="0">IF(C2="ABS","",RANK(C2,C$2:C$30))</f>
        <v/>
      </c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</row>
    <row r="3" spans="1:28" ht="16.05" customHeight="1" thickBot="1" x14ac:dyDescent="0.4">
      <c r="A3" s="55">
        <v>1</v>
      </c>
      <c r="B3" s="146" t="s">
        <v>290</v>
      </c>
      <c r="C3" s="147">
        <f t="shared" ref="C3:C30" ca="1" si="1">OFFSET(INDIRECT($A$1&amp;"_details!e$2"),0,A3)</f>
        <v>0.25</v>
      </c>
      <c r="D3" s="144">
        <f t="shared" ref="D3:D30" ca="1" si="2">IF(C3="ABS","ABS",ROUNDUP(IF(C3&lt;$C$38,C3*$C$37,(C3-$C$38)*$D$37+$C$38*$C$37),1))</f>
        <v>0.4</v>
      </c>
      <c r="E3" s="149">
        <f t="shared" ca="1" si="0"/>
        <v>21</v>
      </c>
      <c r="G3" s="262"/>
      <c r="H3" s="262"/>
      <c r="I3" s="262"/>
      <c r="J3" s="262"/>
      <c r="K3" s="262"/>
      <c r="L3" s="262"/>
      <c r="M3" s="262"/>
      <c r="N3" s="262"/>
      <c r="O3" s="262"/>
      <c r="P3" s="262"/>
      <c r="Q3" s="262"/>
      <c r="R3" s="262"/>
      <c r="S3" s="262"/>
      <c r="T3" s="262"/>
      <c r="U3" s="262"/>
      <c r="V3" s="262"/>
      <c r="W3" s="262"/>
      <c r="X3" s="262"/>
      <c r="Y3" s="262"/>
      <c r="Z3" s="262"/>
      <c r="AA3" s="262"/>
      <c r="AB3" s="262"/>
    </row>
    <row r="4" spans="1:28" ht="16.05" customHeight="1" thickBot="1" x14ac:dyDescent="0.4">
      <c r="A4" s="72">
        <v>2</v>
      </c>
      <c r="B4" s="146" t="s">
        <v>291</v>
      </c>
      <c r="C4" s="147">
        <f t="shared" ca="1" si="1"/>
        <v>3.25</v>
      </c>
      <c r="D4" s="144">
        <f t="shared" ca="1" si="2"/>
        <v>4.5999999999999996</v>
      </c>
      <c r="E4" s="149">
        <f t="shared" ca="1" si="0"/>
        <v>13</v>
      </c>
      <c r="G4" s="262"/>
      <c r="H4" s="262"/>
      <c r="I4" s="262"/>
      <c r="J4" s="262"/>
      <c r="K4" s="262"/>
      <c r="L4" s="262"/>
      <c r="M4" s="262"/>
      <c r="N4" s="262"/>
      <c r="O4" s="262"/>
      <c r="P4" s="262"/>
      <c r="Q4" s="262"/>
      <c r="R4" s="262"/>
      <c r="S4" s="262"/>
      <c r="T4" s="262"/>
      <c r="U4" s="262"/>
      <c r="V4" s="262"/>
      <c r="W4" s="262"/>
      <c r="X4" s="262"/>
      <c r="Y4" s="262"/>
      <c r="Z4" s="262"/>
      <c r="AA4" s="262"/>
      <c r="AB4" s="262"/>
    </row>
    <row r="5" spans="1:28" ht="16.05" customHeight="1" thickBot="1" x14ac:dyDescent="0.4">
      <c r="A5" s="55">
        <v>3</v>
      </c>
      <c r="B5" s="146" t="s">
        <v>292</v>
      </c>
      <c r="C5" s="147">
        <f t="shared" ca="1" si="1"/>
        <v>2.25</v>
      </c>
      <c r="D5" s="144">
        <f t="shared" ca="1" si="2"/>
        <v>3.2</v>
      </c>
      <c r="E5" s="149">
        <f t="shared" ca="1" si="0"/>
        <v>16</v>
      </c>
    </row>
    <row r="6" spans="1:28" ht="16.05" customHeight="1" thickBot="1" x14ac:dyDescent="0.4">
      <c r="A6" s="72">
        <v>4</v>
      </c>
      <c r="B6" s="146" t="s">
        <v>293</v>
      </c>
      <c r="C6" s="147">
        <f t="shared" ca="1" si="1"/>
        <v>0.5</v>
      </c>
      <c r="D6" s="144">
        <f t="shared" ca="1" si="2"/>
        <v>0.7</v>
      </c>
      <c r="E6" s="149">
        <f t="shared" ca="1" si="0"/>
        <v>19</v>
      </c>
      <c r="G6" s="133" t="s">
        <v>9</v>
      </c>
      <c r="H6" s="134">
        <v>0</v>
      </c>
      <c r="I6" s="134">
        <v>1</v>
      </c>
      <c r="J6" s="134">
        <v>2</v>
      </c>
      <c r="K6" s="134">
        <v>3</v>
      </c>
      <c r="L6" s="134">
        <v>4</v>
      </c>
      <c r="M6" s="134">
        <v>5</v>
      </c>
      <c r="N6" s="134">
        <v>6</v>
      </c>
      <c r="O6" s="134">
        <v>7</v>
      </c>
      <c r="P6" s="134">
        <v>8</v>
      </c>
      <c r="Q6" s="134">
        <v>9</v>
      </c>
      <c r="R6" s="134">
        <v>10</v>
      </c>
      <c r="S6" s="134">
        <v>11</v>
      </c>
      <c r="T6" s="134">
        <v>12</v>
      </c>
      <c r="U6" s="134">
        <v>13</v>
      </c>
      <c r="V6" s="134">
        <v>14</v>
      </c>
      <c r="W6" s="134">
        <v>15</v>
      </c>
      <c r="X6" s="134">
        <v>16</v>
      </c>
      <c r="Y6" s="134">
        <v>17</v>
      </c>
      <c r="Z6" s="134">
        <v>18</v>
      </c>
      <c r="AA6" s="134">
        <v>19</v>
      </c>
      <c r="AB6" s="135">
        <v>20</v>
      </c>
    </row>
    <row r="7" spans="1:28" ht="16.05" customHeight="1" thickBot="1" x14ac:dyDescent="0.4">
      <c r="A7" s="55">
        <v>5</v>
      </c>
      <c r="B7" s="146" t="s">
        <v>294</v>
      </c>
      <c r="C7" s="147">
        <f t="shared" ca="1" si="1"/>
        <v>5.75</v>
      </c>
      <c r="D7" s="144">
        <f t="shared" ca="1" si="2"/>
        <v>8.1</v>
      </c>
      <c r="E7" s="149">
        <f t="shared" ca="1" si="0"/>
        <v>7</v>
      </c>
      <c r="G7" s="136" t="s">
        <v>10</v>
      </c>
      <c r="H7" s="137">
        <f t="array" aca="1" ref="H7" ca="1">SUM(($D2:$D30&gt;=H6)*($D2:$D30&lt;H6+1)*1)</f>
        <v>5</v>
      </c>
      <c r="I7" s="137">
        <f t="array" aca="1" ref="I7" ca="1">SUM(($D2:$D30&gt;=I6)*($D2:$D30&lt;I6+1)*1)</f>
        <v>0</v>
      </c>
      <c r="J7" s="137">
        <f t="array" aca="1" ref="J7" ca="1">SUM(($D2:$D30&gt;=J6)*($D2:$D30&lt;J6+1)*1)</f>
        <v>2</v>
      </c>
      <c r="K7" s="137">
        <f t="array" aca="1" ref="K7" ca="1">SUM(($D2:$D30&gt;=K6)*($D2:$D30&lt;K6+1)*1)</f>
        <v>2</v>
      </c>
      <c r="L7" s="137">
        <f t="array" aca="1" ref="L7" ca="1">SUM(($D2:$D30&gt;=L6)*($D2:$D30&lt;L6+1)*1)</f>
        <v>2</v>
      </c>
      <c r="M7" s="137">
        <f t="array" aca="1" ref="M7" ca="1">SUM(($D2:$D30&gt;=M6)*($D2:$D30&lt;M6+1)*1)</f>
        <v>3</v>
      </c>
      <c r="N7" s="137">
        <f t="array" aca="1" ref="N7" ca="1">SUM(($D2:$D30&gt;=N6)*($D2:$D30&lt;N6+1)*1)</f>
        <v>2</v>
      </c>
      <c r="O7" s="137">
        <f t="array" aca="1" ref="O7" ca="1">SUM(($D2:$D30&gt;=O6)*($D2:$D30&lt;O6+1)*1)</f>
        <v>0</v>
      </c>
      <c r="P7" s="137">
        <f t="array" aca="1" ref="P7" ca="1">SUM(($D2:$D30&gt;=P6)*($D2:$D30&lt;P6+1)*1)</f>
        <v>1</v>
      </c>
      <c r="Q7" s="137">
        <f t="array" aca="1" ref="Q7" ca="1">SUM(($D2:$D30&gt;=Q6)*($D2:$D30&lt;Q6+1)*1)</f>
        <v>0</v>
      </c>
      <c r="R7" s="137">
        <f t="array" aca="1" ref="R7" ca="1">SUM(($D2:$D30&gt;=R6)*($D2:$D30&lt;R6+1)*1)</f>
        <v>0</v>
      </c>
      <c r="S7" s="137">
        <f t="array" aca="1" ref="S7" ca="1">SUM(($D2:$D30&gt;=S6)*($D2:$D30&lt;S6+1)*1)</f>
        <v>0</v>
      </c>
      <c r="T7" s="137">
        <f t="array" aca="1" ref="T7" ca="1">SUM(($D2:$D30&gt;=T6)*($D2:$D30&lt;T6+1)*1)</f>
        <v>1</v>
      </c>
      <c r="U7" s="137">
        <f t="array" aca="1" ref="U7" ca="1">SUM(($D2:$D30&gt;=U6)*($D2:$D30&lt;U6+1)*1)</f>
        <v>2</v>
      </c>
      <c r="V7" s="137">
        <f t="array" aca="1" ref="V7" ca="1">SUM(($D2:$D30&gt;=V6)*($D2:$D30&lt;V6+1)*1)</f>
        <v>1</v>
      </c>
      <c r="W7" s="137">
        <f t="array" aca="1" ref="W7" ca="1">SUM(($D2:$D30&gt;=W6)*($D2:$D30&lt;W6+1)*1)</f>
        <v>0</v>
      </c>
      <c r="X7" s="137">
        <f t="array" aca="1" ref="X7" ca="1">SUM(($D2:$D30&gt;=X6)*($D2:$D30&lt;X6+1)*1)</f>
        <v>1</v>
      </c>
      <c r="Y7" s="137">
        <f t="array" aca="1" ref="Y7" ca="1">SUM(($D2:$D30&gt;=Y6)*($D2:$D30&lt;Y6+1)*1)</f>
        <v>1</v>
      </c>
      <c r="Z7" s="137">
        <f t="array" aca="1" ref="Z7" ca="1">SUM(($D2:$D30&gt;=Z6)*($D2:$D30&lt;Z6+1)*1)</f>
        <v>0</v>
      </c>
      <c r="AA7" s="137">
        <f t="array" aca="1" ref="AA7" ca="1">SUM(($D2:$D30&gt;=AA6)*($D2:$D30&lt;AA6+1)*1)</f>
        <v>0</v>
      </c>
      <c r="AB7" s="138">
        <f t="array" aca="1" ref="AB7" ca="1">SUM(($D2:$D30&gt;=AB6)*($D2:$D30&lt;AB6+1)*1)</f>
        <v>0</v>
      </c>
    </row>
    <row r="8" spans="1:28" ht="16.05" customHeight="1" thickBot="1" x14ac:dyDescent="0.4">
      <c r="A8" s="72">
        <v>6</v>
      </c>
      <c r="B8" s="146" t="s">
        <v>295</v>
      </c>
      <c r="C8" s="147">
        <f t="shared" ca="1" si="1"/>
        <v>12.5</v>
      </c>
      <c r="D8" s="144">
        <f t="shared" ca="1" si="2"/>
        <v>14.799999999999999</v>
      </c>
      <c r="E8" s="149">
        <f t="shared" ca="1" si="0"/>
        <v>3</v>
      </c>
    </row>
    <row r="9" spans="1:28" ht="16.05" customHeight="1" thickBot="1" x14ac:dyDescent="0.4">
      <c r="A9" s="55">
        <v>7</v>
      </c>
      <c r="B9" s="146" t="s">
        <v>296</v>
      </c>
      <c r="C9" s="147">
        <f t="shared" ca="1" si="1"/>
        <v>2</v>
      </c>
      <c r="D9" s="144">
        <f t="shared" ca="1" si="2"/>
        <v>2.8</v>
      </c>
      <c r="E9" s="149">
        <f t="shared" ca="1" si="0"/>
        <v>17</v>
      </c>
    </row>
    <row r="10" spans="1:28" ht="16.05" customHeight="1" thickBot="1" x14ac:dyDescent="0.4">
      <c r="A10" s="72">
        <v>8</v>
      </c>
      <c r="B10" s="146" t="s">
        <v>297</v>
      </c>
      <c r="C10" s="147">
        <f t="shared" ca="1" si="1"/>
        <v>14.5</v>
      </c>
      <c r="D10" s="144">
        <f t="shared" ca="1" si="2"/>
        <v>16.600000000000001</v>
      </c>
      <c r="E10" s="149">
        <f t="shared" ca="1" si="0"/>
        <v>2</v>
      </c>
    </row>
    <row r="11" spans="1:28" ht="16.05" customHeight="1" thickBot="1" x14ac:dyDescent="0.4">
      <c r="A11" s="55">
        <v>9</v>
      </c>
      <c r="B11" s="146" t="s">
        <v>298</v>
      </c>
      <c r="C11" s="147">
        <f t="shared" ca="1" si="1"/>
        <v>16</v>
      </c>
      <c r="D11" s="144">
        <f t="shared" ca="1" si="2"/>
        <v>17.899999999999999</v>
      </c>
      <c r="E11" s="149">
        <f t="shared" ca="1" si="0"/>
        <v>1</v>
      </c>
    </row>
    <row r="12" spans="1:28" ht="16.05" customHeight="1" thickBot="1" x14ac:dyDescent="0.4">
      <c r="A12" s="72">
        <v>10</v>
      </c>
      <c r="B12" s="146" t="s">
        <v>299</v>
      </c>
      <c r="C12" s="147">
        <f t="shared" ca="1" si="1"/>
        <v>0.25</v>
      </c>
      <c r="D12" s="144">
        <f t="shared" ca="1" si="2"/>
        <v>0.4</v>
      </c>
      <c r="E12" s="149">
        <f t="shared" ca="1" si="0"/>
        <v>21</v>
      </c>
    </row>
    <row r="13" spans="1:28" ht="16.05" customHeight="1" thickBot="1" x14ac:dyDescent="0.4">
      <c r="A13" s="55">
        <v>11</v>
      </c>
      <c r="B13" s="146" t="s">
        <v>300</v>
      </c>
      <c r="C13" s="147">
        <f t="shared" ca="1" si="1"/>
        <v>2</v>
      </c>
      <c r="D13" s="144">
        <f t="shared" ca="1" si="2"/>
        <v>2.8</v>
      </c>
      <c r="E13" s="149">
        <f t="shared" ca="1" si="0"/>
        <v>17</v>
      </c>
    </row>
    <row r="14" spans="1:28" ht="16.05" customHeight="1" thickBot="1" x14ac:dyDescent="0.4">
      <c r="A14" s="72">
        <v>12</v>
      </c>
      <c r="B14" s="146" t="s">
        <v>301</v>
      </c>
      <c r="C14" s="147">
        <f t="shared" ca="1" si="1"/>
        <v>11.5</v>
      </c>
      <c r="D14" s="144">
        <f t="shared" ca="1" si="2"/>
        <v>13.9</v>
      </c>
      <c r="E14" s="149">
        <f t="shared" ca="1" si="0"/>
        <v>4</v>
      </c>
    </row>
    <row r="15" spans="1:28" ht="16.05" customHeight="1" thickBot="1" x14ac:dyDescent="0.4">
      <c r="A15" s="55">
        <v>13</v>
      </c>
      <c r="B15" s="146" t="s">
        <v>302</v>
      </c>
      <c r="C15" s="147" t="str">
        <f t="shared" ca="1" si="1"/>
        <v>ABS</v>
      </c>
      <c r="D15" s="144" t="str">
        <f t="shared" ca="1" si="2"/>
        <v>ABS</v>
      </c>
      <c r="E15" s="149" t="str">
        <f t="shared" ca="1" si="0"/>
        <v/>
      </c>
    </row>
    <row r="16" spans="1:28" ht="16.05" customHeight="1" thickBot="1" x14ac:dyDescent="0.4">
      <c r="A16" s="72">
        <v>14</v>
      </c>
      <c r="B16" s="146" t="s">
        <v>303</v>
      </c>
      <c r="C16" s="147">
        <f t="shared" ca="1" si="1"/>
        <v>3.75</v>
      </c>
      <c r="D16" s="144">
        <f t="shared" ca="1" si="2"/>
        <v>5.3</v>
      </c>
      <c r="E16" s="149">
        <f t="shared" ca="1" si="0"/>
        <v>10</v>
      </c>
    </row>
    <row r="17" spans="1:19" ht="16.05" customHeight="1" thickBot="1" x14ac:dyDescent="0.4">
      <c r="A17" s="55">
        <v>15</v>
      </c>
      <c r="B17" s="146" t="s">
        <v>304</v>
      </c>
      <c r="C17" s="147">
        <f t="shared" ca="1" si="1"/>
        <v>2.75</v>
      </c>
      <c r="D17" s="144">
        <f t="shared" ca="1" si="2"/>
        <v>3.9</v>
      </c>
      <c r="E17" s="149">
        <f t="shared" ca="1" si="0"/>
        <v>15</v>
      </c>
    </row>
    <row r="18" spans="1:19" ht="16.05" customHeight="1" thickBot="1" x14ac:dyDescent="0.4">
      <c r="A18" s="72">
        <v>16</v>
      </c>
      <c r="B18" s="146" t="s">
        <v>305</v>
      </c>
      <c r="C18" s="147" t="str">
        <f t="shared" ca="1" si="1"/>
        <v>ABS</v>
      </c>
      <c r="D18" s="144" t="str">
        <f t="shared" ca="1" si="2"/>
        <v>ABS</v>
      </c>
      <c r="E18" s="149" t="str">
        <f t="shared" ca="1" si="0"/>
        <v/>
      </c>
    </row>
    <row r="19" spans="1:19" ht="16.05" customHeight="1" thickBot="1" x14ac:dyDescent="0.4">
      <c r="A19" s="55">
        <v>17</v>
      </c>
      <c r="B19" s="146" t="s">
        <v>306</v>
      </c>
      <c r="C19" s="147">
        <f t="shared" ca="1" si="1"/>
        <v>10</v>
      </c>
      <c r="D19" s="144">
        <f t="shared" ca="1" si="2"/>
        <v>12.5</v>
      </c>
      <c r="E19" s="149">
        <f t="shared" ca="1" si="0"/>
        <v>6</v>
      </c>
    </row>
    <row r="20" spans="1:19" ht="16.05" customHeight="1" thickBot="1" x14ac:dyDescent="0.4">
      <c r="A20" s="72">
        <v>18</v>
      </c>
      <c r="B20" s="146" t="s">
        <v>307</v>
      </c>
      <c r="C20" s="147">
        <f t="shared" ca="1" si="1"/>
        <v>4.75</v>
      </c>
      <c r="D20" s="144">
        <f t="shared" ca="1" si="2"/>
        <v>6.6999999999999993</v>
      </c>
      <c r="E20" s="149">
        <f t="shared" ca="1" si="0"/>
        <v>8</v>
      </c>
    </row>
    <row r="21" spans="1:19" ht="16.05" customHeight="1" thickBot="1" x14ac:dyDescent="0.4">
      <c r="A21" s="55">
        <v>19</v>
      </c>
      <c r="B21" s="146" t="s">
        <v>308</v>
      </c>
      <c r="C21" s="147">
        <f t="shared" ca="1" si="1"/>
        <v>4.25</v>
      </c>
      <c r="D21" s="144">
        <f t="shared" ca="1" si="2"/>
        <v>6</v>
      </c>
      <c r="E21" s="149">
        <f t="shared" ca="1" si="0"/>
        <v>9</v>
      </c>
    </row>
    <row r="22" spans="1:19" ht="16.05" customHeight="1" thickBot="1" x14ac:dyDescent="0.4">
      <c r="A22" s="72">
        <v>20</v>
      </c>
      <c r="B22" s="146" t="s">
        <v>309</v>
      </c>
      <c r="C22" s="147" t="str">
        <f t="shared" ca="1" si="1"/>
        <v>ABS</v>
      </c>
      <c r="D22" s="144" t="str">
        <f t="shared" ca="1" si="2"/>
        <v>ABS</v>
      </c>
      <c r="E22" s="149" t="str">
        <f t="shared" ca="1" si="0"/>
        <v/>
      </c>
    </row>
    <row r="23" spans="1:19" ht="16.05" customHeight="1" thickBot="1" x14ac:dyDescent="0.4">
      <c r="A23" s="55">
        <v>21</v>
      </c>
      <c r="B23" s="146" t="s">
        <v>310</v>
      </c>
      <c r="C23" s="147">
        <f t="shared" ca="1" si="1"/>
        <v>3.25</v>
      </c>
      <c r="D23" s="144">
        <f t="shared" ca="1" si="2"/>
        <v>4.5999999999999996</v>
      </c>
      <c r="E23" s="149">
        <f t="shared" ca="1" si="0"/>
        <v>13</v>
      </c>
    </row>
    <row r="24" spans="1:19" ht="16.05" customHeight="1" thickBot="1" x14ac:dyDescent="0.4">
      <c r="A24" s="72">
        <v>22</v>
      </c>
      <c r="B24" s="146" t="s">
        <v>311</v>
      </c>
      <c r="C24" s="147">
        <f t="shared" ca="1" si="1"/>
        <v>0.25</v>
      </c>
      <c r="D24" s="144">
        <f t="shared" ca="1" si="2"/>
        <v>0.4</v>
      </c>
      <c r="E24" s="149">
        <f t="shared" ca="1" si="0"/>
        <v>21</v>
      </c>
    </row>
    <row r="25" spans="1:19" ht="16.05" customHeight="1" thickBot="1" x14ac:dyDescent="0.4">
      <c r="A25" s="55">
        <v>23</v>
      </c>
      <c r="B25" s="146" t="s">
        <v>312</v>
      </c>
      <c r="C25" s="147" t="str">
        <f t="shared" ca="1" si="1"/>
        <v>ABS</v>
      </c>
      <c r="D25" s="144" t="str">
        <f t="shared" ca="1" si="2"/>
        <v>ABS</v>
      </c>
      <c r="E25" s="149" t="str">
        <f t="shared" ca="1" si="0"/>
        <v/>
      </c>
    </row>
    <row r="26" spans="1:19" ht="16.05" customHeight="1" thickBot="1" x14ac:dyDescent="0.4">
      <c r="A26" s="72">
        <v>24</v>
      </c>
      <c r="B26" s="146" t="s">
        <v>313</v>
      </c>
      <c r="C26" s="147" t="str">
        <f t="shared" ca="1" si="1"/>
        <v>ABS</v>
      </c>
      <c r="D26" s="144" t="str">
        <f t="shared" ca="1" si="2"/>
        <v>ABS</v>
      </c>
      <c r="E26" s="149" t="str">
        <f t="shared" ca="1" si="0"/>
        <v/>
      </c>
    </row>
    <row r="27" spans="1:19" ht="16.05" customHeight="1" thickBot="1" x14ac:dyDescent="0.4">
      <c r="A27" s="55">
        <v>25</v>
      </c>
      <c r="B27" s="146" t="s">
        <v>314</v>
      </c>
      <c r="C27" s="147">
        <f t="shared" ca="1" si="1"/>
        <v>0.5</v>
      </c>
      <c r="D27" s="144">
        <f t="shared" ca="1" si="2"/>
        <v>0.7</v>
      </c>
      <c r="E27" s="149">
        <f t="shared" ca="1" si="0"/>
        <v>19</v>
      </c>
    </row>
    <row r="28" spans="1:19" ht="16.05" customHeight="1" thickBot="1" x14ac:dyDescent="0.4">
      <c r="A28" s="72">
        <v>26</v>
      </c>
      <c r="B28" s="146" t="s">
        <v>315</v>
      </c>
      <c r="C28" s="147">
        <f t="shared" ca="1" si="1"/>
        <v>11</v>
      </c>
      <c r="D28" s="144">
        <f t="shared" ca="1" si="2"/>
        <v>13.4</v>
      </c>
      <c r="E28" s="149">
        <f t="shared" ca="1" si="0"/>
        <v>5</v>
      </c>
    </row>
    <row r="29" spans="1:19" ht="16.05" customHeight="1" thickBot="1" x14ac:dyDescent="0.4">
      <c r="A29" s="55">
        <v>27</v>
      </c>
      <c r="B29" s="146" t="s">
        <v>316</v>
      </c>
      <c r="C29" s="147">
        <f t="shared" ca="1" si="1"/>
        <v>3.75</v>
      </c>
      <c r="D29" s="144">
        <f t="shared" ca="1" si="2"/>
        <v>5.3</v>
      </c>
      <c r="E29" s="149">
        <f t="shared" ca="1" si="0"/>
        <v>10</v>
      </c>
      <c r="N29" s="263" t="s">
        <v>4</v>
      </c>
      <c r="O29" s="264"/>
      <c r="P29" s="264"/>
      <c r="Q29" s="265"/>
      <c r="R29" s="269">
        <f ca="1">AVERAGE(D2:D30)</f>
        <v>6.5347826086956537</v>
      </c>
      <c r="S29" s="270"/>
    </row>
    <row r="30" spans="1:19" ht="16.05" customHeight="1" thickBot="1" x14ac:dyDescent="0.4">
      <c r="A30" s="72">
        <v>28</v>
      </c>
      <c r="B30" s="150" t="s">
        <v>317</v>
      </c>
      <c r="C30" s="151">
        <f t="shared" ca="1" si="1"/>
        <v>3.75</v>
      </c>
      <c r="D30" s="144">
        <f t="shared" ca="1" si="2"/>
        <v>5.3</v>
      </c>
      <c r="E30" s="153">
        <f t="shared" ca="1" si="0"/>
        <v>10</v>
      </c>
      <c r="N30" s="266"/>
      <c r="O30" s="267"/>
      <c r="P30" s="267"/>
      <c r="Q30" s="268"/>
      <c r="R30" s="271"/>
      <c r="S30" s="272"/>
    </row>
    <row r="31" spans="1:19" ht="16.05" customHeight="1" thickBot="1" x14ac:dyDescent="0.4">
      <c r="A31" s="55">
        <v>29</v>
      </c>
    </row>
    <row r="32" spans="1:19" ht="13.5" thickBot="1" x14ac:dyDescent="0.45">
      <c r="A32" s="72">
        <v>30</v>
      </c>
      <c r="B32" s="2"/>
      <c r="C32" s="1" t="s">
        <v>1</v>
      </c>
      <c r="D32" s="7" t="s">
        <v>2</v>
      </c>
    </row>
    <row r="33" spans="1:4" ht="13.5" thickBot="1" x14ac:dyDescent="0.45">
      <c r="A33" s="55">
        <v>31</v>
      </c>
      <c r="B33" s="1" t="s">
        <v>3</v>
      </c>
      <c r="C33" s="5">
        <f ca="1">MAX(C2:C30)</f>
        <v>16</v>
      </c>
      <c r="D33" s="6">
        <f ca="1">MAX(D2:D30)</f>
        <v>17.899999999999999</v>
      </c>
    </row>
    <row r="34" spans="1:4" ht="13.5" thickBot="1" x14ac:dyDescent="0.45">
      <c r="A34" s="72">
        <v>32</v>
      </c>
      <c r="B34" s="1" t="s">
        <v>0</v>
      </c>
      <c r="C34" s="5">
        <f ca="1">MIN(C2:C30)</f>
        <v>0.25</v>
      </c>
      <c r="D34" s="6">
        <f ca="1">MIN(D2:D30)</f>
        <v>0.4</v>
      </c>
    </row>
    <row r="35" spans="1:4" ht="13.5" thickBot="1" x14ac:dyDescent="0.45">
      <c r="A35" s="55">
        <v>33</v>
      </c>
      <c r="B35" s="1" t="s">
        <v>4</v>
      </c>
      <c r="C35" s="5">
        <f ca="1">AVERAGE(C2:C30)</f>
        <v>5.1630434782608692</v>
      </c>
      <c r="D35" s="6">
        <f ca="1">AVERAGE(D2:D30)</f>
        <v>6.5347826086956537</v>
      </c>
    </row>
    <row r="36" spans="1:4" ht="13.15" thickBot="1" x14ac:dyDescent="0.4">
      <c r="A36" s="72">
        <v>34</v>
      </c>
    </row>
    <row r="37" spans="1:4" ht="13.15" thickBot="1" x14ac:dyDescent="0.4">
      <c r="A37" s="55">
        <v>35</v>
      </c>
      <c r="B37" s="3" t="s">
        <v>5</v>
      </c>
      <c r="C37" s="4">
        <v>1.4</v>
      </c>
      <c r="D37">
        <v>0.9</v>
      </c>
    </row>
    <row r="38" spans="1:4" x14ac:dyDescent="0.35">
      <c r="A38" s="72">
        <v>36</v>
      </c>
      <c r="B38" s="232" t="s">
        <v>424</v>
      </c>
      <c r="C38">
        <v>7</v>
      </c>
    </row>
    <row r="39" spans="1:4" ht="13.15" thickBot="1" x14ac:dyDescent="0.4">
      <c r="A39" s="55">
        <v>37</v>
      </c>
    </row>
    <row r="40" spans="1:4" x14ac:dyDescent="0.35">
      <c r="A40" s="72">
        <v>38</v>
      </c>
    </row>
    <row r="41" spans="1:4" ht="13.15" thickBot="1" x14ac:dyDescent="0.4">
      <c r="A41" s="55">
        <v>39</v>
      </c>
    </row>
    <row r="42" spans="1:4" x14ac:dyDescent="0.35">
      <c r="A42" s="72">
        <v>40</v>
      </c>
    </row>
    <row r="43" spans="1:4" ht="13.15" thickBot="1" x14ac:dyDescent="0.4">
      <c r="A43" s="55">
        <v>41</v>
      </c>
    </row>
    <row r="44" spans="1:4" x14ac:dyDescent="0.35">
      <c r="A44" s="72">
        <v>42</v>
      </c>
    </row>
    <row r="45" spans="1:4" x14ac:dyDescent="0.35">
      <c r="A45" s="55"/>
    </row>
    <row r="46" spans="1:4" ht="13.15" thickBot="1" x14ac:dyDescent="0.4">
      <c r="A46" s="55">
        <v>43</v>
      </c>
    </row>
    <row r="47" spans="1:4" x14ac:dyDescent="0.35">
      <c r="A47" s="72">
        <v>44</v>
      </c>
    </row>
    <row r="48" spans="1:4" ht="15" customHeight="1" thickBot="1" x14ac:dyDescent="0.4">
      <c r="A48" s="55">
        <v>45</v>
      </c>
    </row>
    <row r="49" spans="1:8" ht="13.5" customHeight="1" x14ac:dyDescent="0.35">
      <c r="A49" s="72">
        <v>46</v>
      </c>
    </row>
    <row r="53" spans="1:8" x14ac:dyDescent="0.35">
      <c r="G53" s="56"/>
      <c r="H53" s="14"/>
    </row>
    <row r="56" spans="1:8" x14ac:dyDescent="0.35">
      <c r="G56" s="57"/>
    </row>
  </sheetData>
  <mergeCells count="3">
    <mergeCell ref="G1:AB4"/>
    <mergeCell ref="N29:Q30"/>
    <mergeCell ref="R29:S30"/>
  </mergeCells>
  <printOptions horizontalCentered="1" verticalCentered="1"/>
  <pageMargins left="0.39370078740157483" right="0.39370078740157483" top="0.19685039370078741" bottom="0.19685039370078741" header="0" footer="0"/>
  <pageSetup paperSize="9" orientation="landscape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758E3-E178-472D-A447-6F36E76E3D6D}">
  <sheetPr>
    <pageSetUpPr fitToPage="1"/>
  </sheetPr>
  <dimension ref="A1:AI75"/>
  <sheetViews>
    <sheetView tabSelected="1" zoomScale="137" zoomScaleNormal="130" workbookViewId="0">
      <pane xSplit="4" ySplit="7" topLeftCell="AD36" activePane="bottomRight" state="frozen"/>
      <selection activeCell="C38" sqref="C38"/>
      <selection pane="topRight" activeCell="C38" sqref="C38"/>
      <selection pane="bottomLeft" activeCell="C38" sqref="C38"/>
      <selection pane="bottomRight" activeCell="AE53" sqref="AE53"/>
    </sheetView>
  </sheetViews>
  <sheetFormatPr baseColWidth="10" defaultColWidth="5.53125" defaultRowHeight="13.15" x14ac:dyDescent="0.4"/>
  <cols>
    <col min="1" max="1" width="3.06640625" style="58" customWidth="1"/>
    <col min="2" max="2" width="3.9296875" customWidth="1"/>
    <col min="3" max="3" width="11.33203125" style="9" customWidth="1"/>
    <col min="4" max="4" width="5.73046875" style="9" customWidth="1"/>
    <col min="5" max="5" width="5.73046875" hidden="1" customWidth="1"/>
    <col min="6" max="6" width="5.796875" customWidth="1"/>
    <col min="7" max="16" width="6.19921875" customWidth="1"/>
    <col min="17" max="17" width="6.19921875" hidden="1" customWidth="1"/>
    <col min="18" max="18" width="6.265625" hidden="1" customWidth="1"/>
    <col min="19" max="19" width="6.265625" customWidth="1"/>
    <col min="20" max="20" width="6.19921875" customWidth="1"/>
    <col min="21" max="21" width="6.19921875" hidden="1" customWidth="1"/>
    <col min="22" max="24" width="6.19921875" customWidth="1"/>
    <col min="25" max="25" width="6.19921875" hidden="1" customWidth="1"/>
    <col min="26" max="27" width="6.19921875" customWidth="1"/>
    <col min="28" max="29" width="6.19921875" hidden="1" customWidth="1"/>
    <col min="30" max="33" width="6.19921875" customWidth="1"/>
    <col min="34" max="34" width="6.73046875" customWidth="1"/>
  </cols>
  <sheetData>
    <row r="1" spans="1:35" s="91" customFormat="1" ht="13.5" thickBot="1" x14ac:dyDescent="0.45">
      <c r="A1" s="234"/>
      <c r="C1" s="235" t="s">
        <v>12</v>
      </c>
      <c r="D1" s="235" t="s">
        <v>16</v>
      </c>
      <c r="E1" s="236" t="s">
        <v>289</v>
      </c>
      <c r="F1" s="236" t="s">
        <v>290</v>
      </c>
      <c r="G1" s="236" t="s">
        <v>291</v>
      </c>
      <c r="H1" s="236" t="s">
        <v>292</v>
      </c>
      <c r="I1" s="236" t="s">
        <v>293</v>
      </c>
      <c r="J1" s="236" t="s">
        <v>294</v>
      </c>
      <c r="K1" s="236" t="s">
        <v>295</v>
      </c>
      <c r="L1" s="236" t="s">
        <v>296</v>
      </c>
      <c r="M1" s="236" t="s">
        <v>297</v>
      </c>
      <c r="N1" s="236" t="s">
        <v>298</v>
      </c>
      <c r="O1" s="236" t="s">
        <v>299</v>
      </c>
      <c r="P1" s="236" t="s">
        <v>300</v>
      </c>
      <c r="Q1" s="236" t="s">
        <v>301</v>
      </c>
      <c r="R1" s="236" t="s">
        <v>302</v>
      </c>
      <c r="S1" s="236" t="s">
        <v>303</v>
      </c>
      <c r="T1" s="236" t="s">
        <v>304</v>
      </c>
      <c r="U1" s="236" t="s">
        <v>305</v>
      </c>
      <c r="V1" s="236" t="s">
        <v>306</v>
      </c>
      <c r="W1" s="236" t="s">
        <v>307</v>
      </c>
      <c r="X1" s="236" t="s">
        <v>308</v>
      </c>
      <c r="Y1" s="236" t="s">
        <v>309</v>
      </c>
      <c r="Z1" s="236" t="s">
        <v>310</v>
      </c>
      <c r="AA1" s="236" t="s">
        <v>311</v>
      </c>
      <c r="AB1" s="236" t="s">
        <v>312</v>
      </c>
      <c r="AC1" s="236" t="s">
        <v>313</v>
      </c>
      <c r="AD1" s="236" t="s">
        <v>314</v>
      </c>
      <c r="AE1" s="236" t="s">
        <v>315</v>
      </c>
      <c r="AF1" s="236" t="s">
        <v>316</v>
      </c>
      <c r="AG1" s="236" t="s">
        <v>317</v>
      </c>
      <c r="AH1" s="95" t="s">
        <v>25</v>
      </c>
      <c r="AI1" s="91">
        <f>MAX(E8:AG73)</f>
        <v>1.25</v>
      </c>
    </row>
    <row r="2" spans="1:35" s="8" customFormat="1" ht="13.9" customHeight="1" thickBot="1" x14ac:dyDescent="0.45">
      <c r="A2" s="160"/>
      <c r="B2" s="155" t="s">
        <v>335</v>
      </c>
      <c r="C2" s="40" t="s">
        <v>13</v>
      </c>
      <c r="D2" s="40">
        <f t="shared" ref="D2:AG2" si="0">SUM(D3:D6)</f>
        <v>39.5</v>
      </c>
      <c r="E2" s="40" t="s">
        <v>373</v>
      </c>
      <c r="F2" s="40">
        <f t="shared" si="0"/>
        <v>0.25</v>
      </c>
      <c r="G2" s="40">
        <f t="shared" si="0"/>
        <v>3.25</v>
      </c>
      <c r="H2" s="40">
        <f t="shared" si="0"/>
        <v>2.25</v>
      </c>
      <c r="I2" s="40">
        <f t="shared" si="0"/>
        <v>0.5</v>
      </c>
      <c r="J2" s="40">
        <f t="shared" si="0"/>
        <v>5.75</v>
      </c>
      <c r="K2" s="40">
        <f t="shared" si="0"/>
        <v>12.5</v>
      </c>
      <c r="L2" s="40">
        <f t="shared" si="0"/>
        <v>2</v>
      </c>
      <c r="M2" s="40">
        <f t="shared" si="0"/>
        <v>14.5</v>
      </c>
      <c r="N2" s="40">
        <f t="shared" si="0"/>
        <v>16</v>
      </c>
      <c r="O2" s="40">
        <f t="shared" si="0"/>
        <v>0.25</v>
      </c>
      <c r="P2" s="40">
        <f t="shared" si="0"/>
        <v>2</v>
      </c>
      <c r="Q2" s="40">
        <f t="shared" si="0"/>
        <v>11.5</v>
      </c>
      <c r="R2" s="40" t="s">
        <v>373</v>
      </c>
      <c r="S2" s="40">
        <f t="shared" si="0"/>
        <v>3.75</v>
      </c>
      <c r="T2" s="40">
        <f t="shared" si="0"/>
        <v>2.75</v>
      </c>
      <c r="U2" s="40" t="s">
        <v>373</v>
      </c>
      <c r="V2" s="40">
        <f t="shared" si="0"/>
        <v>10</v>
      </c>
      <c r="W2" s="40">
        <f t="shared" si="0"/>
        <v>4.75</v>
      </c>
      <c r="X2" s="40">
        <f t="shared" si="0"/>
        <v>4.25</v>
      </c>
      <c r="Y2" s="40" t="s">
        <v>373</v>
      </c>
      <c r="Z2" s="40">
        <f t="shared" si="0"/>
        <v>3.25</v>
      </c>
      <c r="AA2" s="40">
        <f t="shared" si="0"/>
        <v>0.25</v>
      </c>
      <c r="AB2" s="40" t="s">
        <v>373</v>
      </c>
      <c r="AC2" s="40" t="s">
        <v>373</v>
      </c>
      <c r="AD2" s="40">
        <f t="shared" si="0"/>
        <v>0.5</v>
      </c>
      <c r="AE2" s="40">
        <f t="shared" si="0"/>
        <v>11</v>
      </c>
      <c r="AF2" s="40">
        <f t="shared" si="0"/>
        <v>3.75</v>
      </c>
      <c r="AG2" s="40">
        <f t="shared" si="0"/>
        <v>3.75</v>
      </c>
      <c r="AH2" s="11">
        <f t="shared" ref="AH2:AH6" si="1">AVERAGE(E2:AG2)</f>
        <v>5.1630434782608692</v>
      </c>
    </row>
    <row r="3" spans="1:35" ht="14.25" thickBot="1" x14ac:dyDescent="0.45">
      <c r="B3" s="156"/>
      <c r="C3" s="41" t="s">
        <v>14</v>
      </c>
      <c r="D3" s="41">
        <f t="shared" ref="D3:AG3" si="2">SUM(D8:D16)</f>
        <v>8</v>
      </c>
      <c r="E3" s="41">
        <f t="shared" si="2"/>
        <v>0</v>
      </c>
      <c r="F3" s="41">
        <f t="shared" si="2"/>
        <v>0</v>
      </c>
      <c r="G3" s="41">
        <f t="shared" si="2"/>
        <v>1</v>
      </c>
      <c r="H3" s="41">
        <f t="shared" si="2"/>
        <v>0</v>
      </c>
      <c r="I3" s="41">
        <f t="shared" si="2"/>
        <v>0.25</v>
      </c>
      <c r="J3" s="41">
        <f t="shared" si="2"/>
        <v>3</v>
      </c>
      <c r="K3" s="41">
        <f t="shared" si="2"/>
        <v>3.25</v>
      </c>
      <c r="L3" s="41">
        <f t="shared" si="2"/>
        <v>0</v>
      </c>
      <c r="M3" s="41">
        <f t="shared" si="2"/>
        <v>0</v>
      </c>
      <c r="N3" s="41">
        <f t="shared" si="2"/>
        <v>1.25</v>
      </c>
      <c r="O3" s="41">
        <f t="shared" si="2"/>
        <v>0</v>
      </c>
      <c r="P3" s="41">
        <f t="shared" si="2"/>
        <v>0</v>
      </c>
      <c r="Q3" s="41">
        <f t="shared" si="2"/>
        <v>0.5</v>
      </c>
      <c r="R3" s="41">
        <f t="shared" si="2"/>
        <v>0</v>
      </c>
      <c r="S3" s="41">
        <f t="shared" si="2"/>
        <v>0</v>
      </c>
      <c r="T3" s="41">
        <f t="shared" si="2"/>
        <v>0</v>
      </c>
      <c r="U3" s="41">
        <f t="shared" si="2"/>
        <v>0</v>
      </c>
      <c r="V3" s="41">
        <f t="shared" si="2"/>
        <v>4</v>
      </c>
      <c r="W3" s="41">
        <f t="shared" si="2"/>
        <v>0.5</v>
      </c>
      <c r="X3" s="41">
        <f t="shared" si="2"/>
        <v>1.25</v>
      </c>
      <c r="Y3" s="41">
        <f t="shared" si="2"/>
        <v>0</v>
      </c>
      <c r="Z3" s="41">
        <f t="shared" si="2"/>
        <v>0</v>
      </c>
      <c r="AA3" s="41">
        <f t="shared" si="2"/>
        <v>0</v>
      </c>
      <c r="AB3" s="41">
        <f t="shared" si="2"/>
        <v>0</v>
      </c>
      <c r="AC3" s="41">
        <f t="shared" si="2"/>
        <v>0</v>
      </c>
      <c r="AD3" s="41">
        <f t="shared" si="2"/>
        <v>0</v>
      </c>
      <c r="AE3" s="41">
        <f t="shared" si="2"/>
        <v>3.75</v>
      </c>
      <c r="AF3" s="41">
        <f t="shared" si="2"/>
        <v>0</v>
      </c>
      <c r="AG3" s="41">
        <f t="shared" si="2"/>
        <v>0</v>
      </c>
      <c r="AH3" s="11">
        <f t="shared" si="1"/>
        <v>0.64655172413793105</v>
      </c>
    </row>
    <row r="4" spans="1:35" ht="14.25" thickBot="1" x14ac:dyDescent="0.45">
      <c r="B4" s="156"/>
      <c r="C4" s="39" t="s">
        <v>15</v>
      </c>
      <c r="D4" s="39">
        <f t="shared" ref="D4:AG4" si="3">SUM(D17:D35)</f>
        <v>14</v>
      </c>
      <c r="E4" s="39">
        <f t="shared" si="3"/>
        <v>0</v>
      </c>
      <c r="F4" s="39">
        <f t="shared" si="3"/>
        <v>0.25</v>
      </c>
      <c r="G4" s="39">
        <f t="shared" si="3"/>
        <v>2</v>
      </c>
      <c r="H4" s="39">
        <f t="shared" si="3"/>
        <v>1</v>
      </c>
      <c r="I4" s="39">
        <f t="shared" si="3"/>
        <v>0.25</v>
      </c>
      <c r="J4" s="39">
        <f t="shared" si="3"/>
        <v>0.75</v>
      </c>
      <c r="K4" s="39">
        <f t="shared" si="3"/>
        <v>8</v>
      </c>
      <c r="L4" s="39">
        <f t="shared" si="3"/>
        <v>1.75</v>
      </c>
      <c r="M4" s="39">
        <f t="shared" si="3"/>
        <v>3.75</v>
      </c>
      <c r="N4" s="39">
        <f t="shared" si="3"/>
        <v>7.75</v>
      </c>
      <c r="O4" s="39">
        <f t="shared" si="3"/>
        <v>0.25</v>
      </c>
      <c r="P4" s="39">
        <f t="shared" si="3"/>
        <v>0.5</v>
      </c>
      <c r="Q4" s="39">
        <f t="shared" si="3"/>
        <v>3.75</v>
      </c>
      <c r="R4" s="39">
        <f t="shared" si="3"/>
        <v>0</v>
      </c>
      <c r="S4" s="39">
        <f t="shared" si="3"/>
        <v>1</v>
      </c>
      <c r="T4" s="39">
        <f t="shared" si="3"/>
        <v>1</v>
      </c>
      <c r="U4" s="39">
        <f t="shared" si="3"/>
        <v>0</v>
      </c>
      <c r="V4" s="39">
        <f t="shared" si="3"/>
        <v>4.75</v>
      </c>
      <c r="W4" s="39">
        <f t="shared" si="3"/>
        <v>0.75</v>
      </c>
      <c r="X4" s="39">
        <f t="shared" si="3"/>
        <v>0.75</v>
      </c>
      <c r="Y4" s="39">
        <f t="shared" si="3"/>
        <v>0</v>
      </c>
      <c r="Z4" s="39">
        <f t="shared" si="3"/>
        <v>1.25</v>
      </c>
      <c r="AA4" s="39">
        <f t="shared" si="3"/>
        <v>0</v>
      </c>
      <c r="AB4" s="39">
        <f t="shared" si="3"/>
        <v>0</v>
      </c>
      <c r="AC4" s="39">
        <f t="shared" si="3"/>
        <v>0</v>
      </c>
      <c r="AD4" s="39">
        <f t="shared" si="3"/>
        <v>0.25</v>
      </c>
      <c r="AE4" s="39">
        <f t="shared" si="3"/>
        <v>1</v>
      </c>
      <c r="AF4" s="39">
        <f t="shared" si="3"/>
        <v>1.5</v>
      </c>
      <c r="AG4" s="39">
        <f t="shared" si="3"/>
        <v>1</v>
      </c>
      <c r="AH4" s="11">
        <f t="shared" si="1"/>
        <v>1.4913793103448276</v>
      </c>
    </row>
    <row r="5" spans="1:35" s="118" customFormat="1" ht="14.25" thickBot="1" x14ac:dyDescent="0.45">
      <c r="A5" s="162"/>
      <c r="B5" s="156"/>
      <c r="C5" s="128" t="s">
        <v>413</v>
      </c>
      <c r="D5" s="128">
        <f t="shared" ref="D5:AG5" si="4">SUM(D36:D62)</f>
        <v>17.5</v>
      </c>
      <c r="E5" s="128">
        <f t="shared" si="4"/>
        <v>0</v>
      </c>
      <c r="F5" s="128">
        <f t="shared" si="4"/>
        <v>0</v>
      </c>
      <c r="G5" s="128">
        <f t="shared" si="4"/>
        <v>0.25</v>
      </c>
      <c r="H5" s="128">
        <f t="shared" si="4"/>
        <v>1.25</v>
      </c>
      <c r="I5" s="128">
        <f t="shared" si="4"/>
        <v>0</v>
      </c>
      <c r="J5" s="128">
        <f t="shared" si="4"/>
        <v>2</v>
      </c>
      <c r="K5" s="128">
        <f t="shared" si="4"/>
        <v>1.25</v>
      </c>
      <c r="L5" s="128">
        <f t="shared" si="4"/>
        <v>0.25</v>
      </c>
      <c r="M5" s="128">
        <f t="shared" si="4"/>
        <v>10.75</v>
      </c>
      <c r="N5" s="128">
        <f t="shared" si="4"/>
        <v>7</v>
      </c>
      <c r="O5" s="128">
        <f t="shared" si="4"/>
        <v>0</v>
      </c>
      <c r="P5" s="128">
        <f t="shared" si="4"/>
        <v>1.5</v>
      </c>
      <c r="Q5" s="128">
        <f t="shared" si="4"/>
        <v>7.25</v>
      </c>
      <c r="R5" s="128">
        <f t="shared" si="4"/>
        <v>0</v>
      </c>
      <c r="S5" s="128">
        <f t="shared" si="4"/>
        <v>2.75</v>
      </c>
      <c r="T5" s="128">
        <f t="shared" si="4"/>
        <v>1.75</v>
      </c>
      <c r="U5" s="128">
        <f t="shared" si="4"/>
        <v>0</v>
      </c>
      <c r="V5" s="128">
        <f t="shared" si="4"/>
        <v>1.25</v>
      </c>
      <c r="W5" s="128">
        <f t="shared" si="4"/>
        <v>3.5</v>
      </c>
      <c r="X5" s="128">
        <f t="shared" si="4"/>
        <v>2.25</v>
      </c>
      <c r="Y5" s="128">
        <f t="shared" si="4"/>
        <v>0</v>
      </c>
      <c r="Z5" s="128">
        <f t="shared" si="4"/>
        <v>2</v>
      </c>
      <c r="AA5" s="128">
        <f t="shared" si="4"/>
        <v>0.25</v>
      </c>
      <c r="AB5" s="128">
        <f t="shared" si="4"/>
        <v>0</v>
      </c>
      <c r="AC5" s="128">
        <f t="shared" si="4"/>
        <v>0</v>
      </c>
      <c r="AD5" s="128">
        <f t="shared" si="4"/>
        <v>0.25</v>
      </c>
      <c r="AE5" s="128">
        <f t="shared" si="4"/>
        <v>6.25</v>
      </c>
      <c r="AF5" s="128">
        <f t="shared" si="4"/>
        <v>2.25</v>
      </c>
      <c r="AG5" s="128">
        <f t="shared" si="4"/>
        <v>2.75</v>
      </c>
      <c r="AH5" s="117">
        <f t="shared" si="1"/>
        <v>1.9568965517241379</v>
      </c>
    </row>
    <row r="6" spans="1:35" s="125" customFormat="1" ht="14.25" thickBot="1" x14ac:dyDescent="0.45">
      <c r="A6" s="163"/>
      <c r="B6" s="156"/>
      <c r="C6" s="127"/>
      <c r="D6" s="127">
        <f t="shared" ref="D6:AG6" si="5">SUM(D63:D73)</f>
        <v>0</v>
      </c>
      <c r="E6" s="127">
        <f t="shared" si="5"/>
        <v>0</v>
      </c>
      <c r="F6" s="127">
        <f t="shared" si="5"/>
        <v>0</v>
      </c>
      <c r="G6" s="127">
        <f t="shared" si="5"/>
        <v>0</v>
      </c>
      <c r="H6" s="127">
        <f t="shared" si="5"/>
        <v>0</v>
      </c>
      <c r="I6" s="127">
        <f t="shared" si="5"/>
        <v>0</v>
      </c>
      <c r="J6" s="127">
        <f t="shared" si="5"/>
        <v>0</v>
      </c>
      <c r="K6" s="127">
        <f t="shared" si="5"/>
        <v>0</v>
      </c>
      <c r="L6" s="127">
        <f t="shared" si="5"/>
        <v>0</v>
      </c>
      <c r="M6" s="127">
        <f t="shared" si="5"/>
        <v>0</v>
      </c>
      <c r="N6" s="127">
        <f t="shared" si="5"/>
        <v>0</v>
      </c>
      <c r="O6" s="127">
        <f t="shared" si="5"/>
        <v>0</v>
      </c>
      <c r="P6" s="127">
        <f t="shared" si="5"/>
        <v>0</v>
      </c>
      <c r="Q6" s="127">
        <f t="shared" si="5"/>
        <v>0</v>
      </c>
      <c r="R6" s="127">
        <f t="shared" si="5"/>
        <v>0</v>
      </c>
      <c r="S6" s="127">
        <f t="shared" si="5"/>
        <v>0</v>
      </c>
      <c r="T6" s="127">
        <f t="shared" si="5"/>
        <v>0</v>
      </c>
      <c r="U6" s="127">
        <f t="shared" si="5"/>
        <v>0</v>
      </c>
      <c r="V6" s="127">
        <f t="shared" si="5"/>
        <v>0</v>
      </c>
      <c r="W6" s="127">
        <f t="shared" si="5"/>
        <v>0</v>
      </c>
      <c r="X6" s="127">
        <f t="shared" si="5"/>
        <v>0</v>
      </c>
      <c r="Y6" s="127">
        <f t="shared" si="5"/>
        <v>0</v>
      </c>
      <c r="Z6" s="127">
        <f t="shared" si="5"/>
        <v>0</v>
      </c>
      <c r="AA6" s="127">
        <f t="shared" si="5"/>
        <v>0</v>
      </c>
      <c r="AB6" s="127">
        <f t="shared" si="5"/>
        <v>0</v>
      </c>
      <c r="AC6" s="127">
        <f t="shared" si="5"/>
        <v>0</v>
      </c>
      <c r="AD6" s="127">
        <f t="shared" si="5"/>
        <v>0</v>
      </c>
      <c r="AE6" s="127">
        <f t="shared" si="5"/>
        <v>0</v>
      </c>
      <c r="AF6" s="127">
        <f t="shared" si="5"/>
        <v>0</v>
      </c>
      <c r="AG6" s="127">
        <f t="shared" si="5"/>
        <v>0</v>
      </c>
      <c r="AH6" s="124">
        <f t="shared" si="1"/>
        <v>0</v>
      </c>
    </row>
    <row r="7" spans="1:35" s="13" customFormat="1" ht="13.9" thickBot="1" x14ac:dyDescent="0.4">
      <c r="A7" s="165"/>
      <c r="C7" s="114">
        <f>MAX(E7:AG7)</f>
        <v>22</v>
      </c>
      <c r="D7" s="44"/>
      <c r="E7" s="44" t="str">
        <f>IF(E2="ABS","",1+MAX(F7:$AH7))</f>
        <v/>
      </c>
      <c r="F7" s="44">
        <f>IF(F2="ABS","",1+MAX(G7:$AH7))</f>
        <v>22</v>
      </c>
      <c r="G7" s="44">
        <f>IF(G2="ABS","",1+MAX(H7:$AH7))</f>
        <v>21</v>
      </c>
      <c r="H7" s="44">
        <f>IF(H2="ABS","",1+MAX(I7:$AH7))</f>
        <v>20</v>
      </c>
      <c r="I7" s="44">
        <f>IF(I2="ABS","",1+MAX(J7:$AH7))</f>
        <v>19</v>
      </c>
      <c r="J7" s="44">
        <f>IF(J2="ABS","",1+MAX(K7:$AH7))</f>
        <v>18</v>
      </c>
      <c r="K7" s="44">
        <f>IF(K2="ABS","",1+MAX(L7:$AH7))</f>
        <v>17</v>
      </c>
      <c r="L7" s="44">
        <f>IF(L2="ABS","",1+MAX(M7:$AH7))</f>
        <v>16</v>
      </c>
      <c r="M7" s="44">
        <f>IF(M2="ABS","",1+MAX(N7:$AH7))</f>
        <v>15</v>
      </c>
      <c r="N7" s="44">
        <f>IF(N2="ABS","",1+MAX(O7:$AH7))</f>
        <v>14</v>
      </c>
      <c r="O7" s="44">
        <f>IF(O2="ABS","",1+MAX(P7:$AH7))</f>
        <v>13</v>
      </c>
      <c r="P7" s="44">
        <f>IF(P2="ABS","",1+MAX(Q7:$AH7))</f>
        <v>12</v>
      </c>
      <c r="Q7" s="44"/>
      <c r="R7" s="44" t="str">
        <f>IF(R2="ABS","",1+MAX(S7:$AH7))</f>
        <v/>
      </c>
      <c r="S7" s="44">
        <f>IF(S2="ABS","",1+MAX(T7:$AH7))</f>
        <v>11</v>
      </c>
      <c r="T7" s="44">
        <f>IF(T2="ABS","",1+MAX(U7:$AH7))</f>
        <v>10</v>
      </c>
      <c r="U7" s="44" t="str">
        <f>IF(U2="ABS","",1+MAX(V7:$AH7))</f>
        <v/>
      </c>
      <c r="V7" s="44">
        <f>IF(V2="ABS","",1+MAX(W7:$AH7))</f>
        <v>9</v>
      </c>
      <c r="W7" s="44">
        <f>IF(W2="ABS","",1+MAX(X7:$AH7))</f>
        <v>8</v>
      </c>
      <c r="X7" s="44">
        <f>IF(X2="ABS","",1+MAX(Y7:$AH7))</f>
        <v>7</v>
      </c>
      <c r="Y7" s="44" t="str">
        <f>IF(Y2="ABS","",1+MAX(Z7:$AH7))</f>
        <v/>
      </c>
      <c r="Z7" s="44">
        <f>IF(Z2="ABS","",1+MAX(AA7:$AH7))</f>
        <v>6</v>
      </c>
      <c r="AA7" s="44">
        <f>IF(AA2="ABS","",1+MAX(AB7:$AH7))</f>
        <v>5</v>
      </c>
      <c r="AB7" s="44" t="str">
        <f>IF(AB2="ABS","",1+MAX(AC7:$AH7))</f>
        <v/>
      </c>
      <c r="AC7" s="44" t="str">
        <f>IF(AC2="ABS","",1+MAX(AD7:$AH7))</f>
        <v/>
      </c>
      <c r="AD7" s="44">
        <f>IF(AD2="ABS","",1+MAX(AE7:$AH7))</f>
        <v>4</v>
      </c>
      <c r="AE7" s="44">
        <f>IF(AE2="ABS","",1+MAX(AF7:$AH7))</f>
        <v>3</v>
      </c>
      <c r="AF7" s="44">
        <f>IF(AF2="ABS","",1+MAX(AG7:$AH7))</f>
        <v>2</v>
      </c>
      <c r="AG7" s="44">
        <f>IF(AG2="ABS","",1+MAX(AH7:$AH7))</f>
        <v>1</v>
      </c>
      <c r="AH7" s="12" t="s">
        <v>233</v>
      </c>
    </row>
    <row r="8" spans="1:35" ht="14.25" hidden="1" thickBot="1" x14ac:dyDescent="0.45">
      <c r="A8" s="58">
        <v>1</v>
      </c>
      <c r="B8" s="22" t="s">
        <v>17</v>
      </c>
      <c r="C8" s="31"/>
      <c r="D8" s="22">
        <v>0.5</v>
      </c>
      <c r="E8" s="31"/>
      <c r="F8" s="31"/>
      <c r="G8" s="23">
        <v>0</v>
      </c>
      <c r="H8" s="31">
        <v>0</v>
      </c>
      <c r="I8" s="23">
        <v>0</v>
      </c>
      <c r="J8" s="23">
        <v>0.5</v>
      </c>
      <c r="K8" s="23">
        <v>0.5</v>
      </c>
      <c r="L8" s="23"/>
      <c r="M8" s="23"/>
      <c r="N8" s="23">
        <v>0</v>
      </c>
      <c r="O8" s="23"/>
      <c r="P8" s="23">
        <v>0</v>
      </c>
      <c r="Q8" s="23">
        <v>0.5</v>
      </c>
      <c r="R8" s="23"/>
      <c r="S8" s="31"/>
      <c r="T8" s="23"/>
      <c r="U8" s="23"/>
      <c r="V8" s="23">
        <v>0.5</v>
      </c>
      <c r="W8" s="23">
        <v>0</v>
      </c>
      <c r="X8" s="23">
        <v>0.25</v>
      </c>
      <c r="Y8" s="23"/>
      <c r="Z8" s="23"/>
      <c r="AA8" s="23">
        <v>0</v>
      </c>
      <c r="AB8" s="23"/>
      <c r="AC8" s="23"/>
      <c r="AD8" s="23">
        <v>0</v>
      </c>
      <c r="AE8" s="23">
        <v>0.5</v>
      </c>
      <c r="AF8" s="23"/>
      <c r="AG8" s="23"/>
      <c r="AH8" s="11">
        <f t="shared" ref="AH8:AH73" si="6">AVERAGE(E8:AG8)</f>
        <v>0.19642857142857142</v>
      </c>
    </row>
    <row r="9" spans="1:35" ht="14.25" hidden="1" thickBot="1" x14ac:dyDescent="0.45">
      <c r="B9" s="22" t="s">
        <v>390</v>
      </c>
      <c r="C9" s="31"/>
      <c r="D9" s="22">
        <v>1</v>
      </c>
      <c r="E9" s="23"/>
      <c r="F9" s="23"/>
      <c r="G9" s="23">
        <v>0.5</v>
      </c>
      <c r="H9" s="23">
        <v>0</v>
      </c>
      <c r="I9" s="23">
        <v>0.25</v>
      </c>
      <c r="J9" s="23">
        <v>0.5</v>
      </c>
      <c r="K9" s="23">
        <v>1</v>
      </c>
      <c r="L9" s="23"/>
      <c r="M9" s="23"/>
      <c r="N9" s="23">
        <v>0.5</v>
      </c>
      <c r="O9" s="23"/>
      <c r="P9" s="23">
        <v>0</v>
      </c>
      <c r="Q9" s="23"/>
      <c r="R9" s="23"/>
      <c r="S9" s="31"/>
      <c r="T9" s="23"/>
      <c r="U9" s="23"/>
      <c r="V9" s="23">
        <v>1</v>
      </c>
      <c r="W9" s="23">
        <v>0</v>
      </c>
      <c r="X9" s="23">
        <v>0.25</v>
      </c>
      <c r="Y9" s="23"/>
      <c r="Z9" s="23"/>
      <c r="AA9" s="23"/>
      <c r="AB9" s="23"/>
      <c r="AC9" s="23"/>
      <c r="AD9" s="23">
        <v>0</v>
      </c>
      <c r="AE9" s="23">
        <v>0.5</v>
      </c>
      <c r="AF9" s="23"/>
      <c r="AG9" s="23"/>
      <c r="AH9" s="11">
        <f t="shared" si="6"/>
        <v>0.375</v>
      </c>
    </row>
    <row r="10" spans="1:35" ht="14.25" hidden="1" thickBot="1" x14ac:dyDescent="0.45">
      <c r="B10" s="22" t="s">
        <v>389</v>
      </c>
      <c r="C10" s="31"/>
      <c r="D10" s="22">
        <v>1</v>
      </c>
      <c r="E10" s="23"/>
      <c r="F10" s="23"/>
      <c r="G10" s="23">
        <v>0.5</v>
      </c>
      <c r="H10" s="23">
        <v>0</v>
      </c>
      <c r="I10" s="23">
        <v>0</v>
      </c>
      <c r="J10" s="23">
        <v>0.5</v>
      </c>
      <c r="K10" s="23">
        <v>1</v>
      </c>
      <c r="L10" s="23"/>
      <c r="M10" s="23"/>
      <c r="N10" s="23">
        <v>0.5</v>
      </c>
      <c r="O10" s="23"/>
      <c r="P10" s="23"/>
      <c r="Q10" s="23">
        <v>0</v>
      </c>
      <c r="R10" s="23"/>
      <c r="S10" s="31"/>
      <c r="T10" s="23"/>
      <c r="U10" s="23"/>
      <c r="V10" s="23">
        <v>0.5</v>
      </c>
      <c r="W10" s="23">
        <v>0.5</v>
      </c>
      <c r="X10" s="23">
        <v>0.5</v>
      </c>
      <c r="Y10" s="23"/>
      <c r="Z10" s="23"/>
      <c r="AA10" s="23"/>
      <c r="AB10" s="23"/>
      <c r="AC10" s="23"/>
      <c r="AD10" s="23">
        <v>0</v>
      </c>
      <c r="AE10" s="23">
        <v>0.75</v>
      </c>
      <c r="AF10" s="23"/>
      <c r="AG10" s="23"/>
      <c r="AH10" s="11">
        <f t="shared" si="6"/>
        <v>0.39583333333333331</v>
      </c>
    </row>
    <row r="11" spans="1:35" ht="14.25" hidden="1" thickBot="1" x14ac:dyDescent="0.45">
      <c r="B11" s="22" t="s">
        <v>391</v>
      </c>
      <c r="C11" s="31"/>
      <c r="D11" s="22">
        <v>1</v>
      </c>
      <c r="E11" s="23"/>
      <c r="F11" s="23"/>
      <c r="G11" s="23">
        <v>0</v>
      </c>
      <c r="H11" s="23">
        <v>0</v>
      </c>
      <c r="I11" s="23"/>
      <c r="J11" s="23"/>
      <c r="K11" s="23"/>
      <c r="L11" s="23"/>
      <c r="M11" s="23"/>
      <c r="N11" s="23">
        <v>0</v>
      </c>
      <c r="O11" s="23"/>
      <c r="P11" s="23"/>
      <c r="Q11" s="23"/>
      <c r="R11" s="23"/>
      <c r="S11" s="31"/>
      <c r="T11" s="23"/>
      <c r="U11" s="23"/>
      <c r="V11" s="23">
        <v>0.75</v>
      </c>
      <c r="W11" s="23"/>
      <c r="X11" s="23"/>
      <c r="Y11" s="23"/>
      <c r="Z11" s="23"/>
      <c r="AA11" s="23"/>
      <c r="AB11" s="23"/>
      <c r="AC11" s="23"/>
      <c r="AD11" s="23">
        <v>0</v>
      </c>
      <c r="AE11" s="23">
        <v>1</v>
      </c>
      <c r="AF11" s="23"/>
      <c r="AG11" s="23"/>
      <c r="AH11" s="11">
        <f t="shared" si="6"/>
        <v>0.29166666666666669</v>
      </c>
    </row>
    <row r="12" spans="1:35" ht="14.25" hidden="1" thickBot="1" x14ac:dyDescent="0.45">
      <c r="B12" s="22" t="s">
        <v>416</v>
      </c>
      <c r="C12" s="31"/>
      <c r="D12" s="22">
        <v>0.5</v>
      </c>
      <c r="E12" s="23"/>
      <c r="F12" s="23"/>
      <c r="G12" s="23">
        <v>0</v>
      </c>
      <c r="H12" s="23">
        <v>0</v>
      </c>
      <c r="I12" s="23">
        <v>0</v>
      </c>
      <c r="J12" s="23">
        <v>0.5</v>
      </c>
      <c r="K12" s="23">
        <v>0.5</v>
      </c>
      <c r="L12" s="23"/>
      <c r="M12" s="23"/>
      <c r="N12" s="23">
        <v>0.25</v>
      </c>
      <c r="O12" s="23"/>
      <c r="P12" s="23"/>
      <c r="Q12" s="23">
        <v>0</v>
      </c>
      <c r="R12" s="23"/>
      <c r="S12" s="31"/>
      <c r="T12" s="23"/>
      <c r="U12" s="23"/>
      <c r="V12" s="23">
        <v>0.25</v>
      </c>
      <c r="W12" s="23"/>
      <c r="X12" s="23">
        <v>0</v>
      </c>
      <c r="Y12" s="23"/>
      <c r="Z12" s="23"/>
      <c r="AA12" s="23"/>
      <c r="AB12" s="23"/>
      <c r="AC12" s="23"/>
      <c r="AD12" s="23">
        <v>0</v>
      </c>
      <c r="AE12" s="23">
        <v>0.5</v>
      </c>
      <c r="AF12" s="23"/>
      <c r="AG12" s="23"/>
      <c r="AH12" s="11">
        <f t="shared" ref="AH12" si="7">AVERAGE(E12:AG12)</f>
        <v>0.18181818181818182</v>
      </c>
    </row>
    <row r="13" spans="1:35" ht="14.25" hidden="1" thickBot="1" x14ac:dyDescent="0.45">
      <c r="B13" s="22" t="s">
        <v>417</v>
      </c>
      <c r="C13" s="31"/>
      <c r="D13" s="22">
        <v>1</v>
      </c>
      <c r="E13" s="23"/>
      <c r="F13" s="23"/>
      <c r="G13" s="23">
        <v>0</v>
      </c>
      <c r="H13" s="23">
        <v>0</v>
      </c>
      <c r="I13" s="23"/>
      <c r="J13" s="23">
        <v>1</v>
      </c>
      <c r="K13" s="23">
        <v>0</v>
      </c>
      <c r="L13" s="23"/>
      <c r="M13" s="23"/>
      <c r="N13" s="23">
        <v>0</v>
      </c>
      <c r="O13" s="23"/>
      <c r="P13" s="23"/>
      <c r="Q13" s="23"/>
      <c r="R13" s="23"/>
      <c r="S13" s="31"/>
      <c r="T13" s="23"/>
      <c r="U13" s="23"/>
      <c r="V13" s="23">
        <v>1</v>
      </c>
      <c r="W13" s="23"/>
      <c r="X13" s="23">
        <v>0.25</v>
      </c>
      <c r="Y13" s="23"/>
      <c r="Z13" s="23"/>
      <c r="AA13" s="23"/>
      <c r="AB13" s="23"/>
      <c r="AC13" s="23"/>
      <c r="AD13" s="23"/>
      <c r="AE13" s="23">
        <v>0.5</v>
      </c>
      <c r="AF13" s="23"/>
      <c r="AG13" s="23"/>
      <c r="AH13" s="11">
        <f t="shared" ref="AH13" si="8">AVERAGE(E13:AG13)</f>
        <v>0.34375</v>
      </c>
    </row>
    <row r="14" spans="1:35" ht="14.25" hidden="1" thickBot="1" x14ac:dyDescent="0.45">
      <c r="B14" s="22" t="s">
        <v>19</v>
      </c>
      <c r="C14" s="31"/>
      <c r="D14" s="22">
        <v>1.5</v>
      </c>
      <c r="E14" s="23"/>
      <c r="F14" s="23"/>
      <c r="G14" s="23">
        <v>0</v>
      </c>
      <c r="H14" s="23">
        <v>0</v>
      </c>
      <c r="I14" s="23"/>
      <c r="J14" s="23"/>
      <c r="K14" s="23">
        <v>0</v>
      </c>
      <c r="L14" s="23"/>
      <c r="M14" s="23"/>
      <c r="N14" s="23"/>
      <c r="O14" s="23"/>
      <c r="P14" s="23"/>
      <c r="Q14" s="23"/>
      <c r="R14" s="23"/>
      <c r="S14" s="31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11">
        <f t="shared" ref="AH14" si="9">AVERAGE(E14:AG14)</f>
        <v>0</v>
      </c>
    </row>
    <row r="15" spans="1:35" ht="14.25" hidden="1" thickBot="1" x14ac:dyDescent="0.45">
      <c r="B15" s="22" t="s">
        <v>20</v>
      </c>
      <c r="C15" s="31"/>
      <c r="D15" s="22">
        <v>0.5</v>
      </c>
      <c r="E15" s="23"/>
      <c r="F15" s="23"/>
      <c r="G15" s="23">
        <v>0</v>
      </c>
      <c r="H15" s="23">
        <v>0</v>
      </c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31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11">
        <f t="shared" si="6"/>
        <v>0</v>
      </c>
    </row>
    <row r="16" spans="1:35" ht="14.25" hidden="1" thickBot="1" x14ac:dyDescent="0.45">
      <c r="B16" s="24" t="s">
        <v>21</v>
      </c>
      <c r="C16" s="158"/>
      <c r="D16" s="22">
        <v>1</v>
      </c>
      <c r="E16" s="23"/>
      <c r="F16" s="23"/>
      <c r="G16" s="23"/>
      <c r="H16" s="23"/>
      <c r="I16" s="23"/>
      <c r="J16" s="23"/>
      <c r="K16" s="23">
        <v>0.25</v>
      </c>
      <c r="L16" s="23"/>
      <c r="M16" s="23"/>
      <c r="N16" s="23"/>
      <c r="O16" s="23"/>
      <c r="P16" s="23"/>
      <c r="Q16" s="23"/>
      <c r="R16" s="23"/>
      <c r="S16" s="31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11">
        <f t="shared" si="6"/>
        <v>0.25</v>
      </c>
    </row>
    <row r="17" spans="1:34" s="104" customFormat="1" ht="13.9" hidden="1" x14ac:dyDescent="0.4">
      <c r="A17" s="228">
        <v>2</v>
      </c>
      <c r="B17" s="34" t="s">
        <v>17</v>
      </c>
      <c r="C17" s="43"/>
      <c r="D17" s="34">
        <v>0.5</v>
      </c>
      <c r="E17" s="35"/>
      <c r="F17" s="35">
        <v>0.25</v>
      </c>
      <c r="G17" s="35">
        <v>0.25</v>
      </c>
      <c r="H17" s="35">
        <v>0.25</v>
      </c>
      <c r="I17" s="35">
        <v>0</v>
      </c>
      <c r="J17" s="35">
        <v>0.25</v>
      </c>
      <c r="K17" s="35">
        <v>0.5</v>
      </c>
      <c r="L17" s="35">
        <v>0.25</v>
      </c>
      <c r="M17" s="35">
        <v>0.5</v>
      </c>
      <c r="N17" s="35">
        <v>0.5</v>
      </c>
      <c r="O17" s="35">
        <v>0</v>
      </c>
      <c r="P17" s="43">
        <v>0</v>
      </c>
      <c r="Q17" s="43">
        <v>0.5</v>
      </c>
      <c r="R17" s="35"/>
      <c r="S17" s="35">
        <v>0.5</v>
      </c>
      <c r="T17" s="35">
        <v>0</v>
      </c>
      <c r="U17" s="43"/>
      <c r="V17" s="35">
        <v>0.5</v>
      </c>
      <c r="W17" s="35">
        <v>0</v>
      </c>
      <c r="X17" s="35">
        <v>0.25</v>
      </c>
      <c r="Y17" s="35"/>
      <c r="Z17" s="35">
        <v>0.25</v>
      </c>
      <c r="AA17" s="35">
        <v>0</v>
      </c>
      <c r="AB17" s="35"/>
      <c r="AC17" s="35"/>
      <c r="AD17" s="35">
        <v>0</v>
      </c>
      <c r="AE17" s="35">
        <v>0.25</v>
      </c>
      <c r="AF17" s="35">
        <v>0.25</v>
      </c>
      <c r="AG17" s="35">
        <v>0.25</v>
      </c>
      <c r="AH17" s="103">
        <f t="shared" si="6"/>
        <v>0.2391304347826087</v>
      </c>
    </row>
    <row r="18" spans="1:34" s="104" customFormat="1" ht="13.9" hidden="1" x14ac:dyDescent="0.4">
      <c r="A18" s="228"/>
      <c r="B18" s="100" t="s">
        <v>18</v>
      </c>
      <c r="C18" s="102"/>
      <c r="D18" s="100">
        <v>0.5</v>
      </c>
      <c r="E18" s="101"/>
      <c r="F18" s="101"/>
      <c r="G18" s="101">
        <v>0</v>
      </c>
      <c r="H18" s="101">
        <v>0.25</v>
      </c>
      <c r="I18" s="101">
        <v>0</v>
      </c>
      <c r="J18" s="101">
        <v>0.5</v>
      </c>
      <c r="K18" s="101">
        <v>0.5</v>
      </c>
      <c r="L18" s="101">
        <v>0.5</v>
      </c>
      <c r="M18" s="101">
        <v>0.5</v>
      </c>
      <c r="N18" s="101">
        <v>0.25</v>
      </c>
      <c r="O18" s="101">
        <v>0</v>
      </c>
      <c r="P18" s="102">
        <v>0.25</v>
      </c>
      <c r="Q18" s="102">
        <v>0.5</v>
      </c>
      <c r="R18" s="101"/>
      <c r="S18" s="101">
        <v>0.5</v>
      </c>
      <c r="T18" s="101">
        <v>0.5</v>
      </c>
      <c r="U18" s="102"/>
      <c r="V18" s="101">
        <v>0.5</v>
      </c>
      <c r="W18" s="101">
        <v>0</v>
      </c>
      <c r="X18" s="101">
        <v>0.25</v>
      </c>
      <c r="Y18" s="101"/>
      <c r="Z18" s="101">
        <v>0.25</v>
      </c>
      <c r="AA18" s="101">
        <v>0</v>
      </c>
      <c r="AB18" s="101"/>
      <c r="AC18" s="101"/>
      <c r="AD18" s="101">
        <v>0</v>
      </c>
      <c r="AE18" s="101">
        <v>0</v>
      </c>
      <c r="AF18" s="101">
        <v>0.5</v>
      </c>
      <c r="AG18" s="101">
        <v>0.25</v>
      </c>
      <c r="AH18" s="103">
        <f t="shared" si="6"/>
        <v>0.27272727272727271</v>
      </c>
    </row>
    <row r="19" spans="1:34" s="104" customFormat="1" ht="13.9" hidden="1" x14ac:dyDescent="0.4">
      <c r="A19" s="228"/>
      <c r="B19" s="100" t="s">
        <v>19</v>
      </c>
      <c r="C19" s="102"/>
      <c r="D19" s="100">
        <v>0.5</v>
      </c>
      <c r="E19" s="101"/>
      <c r="F19" s="101"/>
      <c r="G19" s="101">
        <v>0</v>
      </c>
      <c r="H19" s="101">
        <v>0</v>
      </c>
      <c r="I19" s="101">
        <v>0</v>
      </c>
      <c r="J19" s="101">
        <v>0</v>
      </c>
      <c r="K19" s="101">
        <v>0.5</v>
      </c>
      <c r="L19" s="101">
        <v>0</v>
      </c>
      <c r="M19" s="101">
        <v>0.5</v>
      </c>
      <c r="N19" s="101">
        <v>0</v>
      </c>
      <c r="O19" s="101">
        <v>0</v>
      </c>
      <c r="P19" s="102">
        <v>0</v>
      </c>
      <c r="Q19" s="102">
        <v>0.25</v>
      </c>
      <c r="R19" s="101"/>
      <c r="S19" s="101">
        <v>0</v>
      </c>
      <c r="T19" s="101">
        <v>0.25</v>
      </c>
      <c r="U19" s="102"/>
      <c r="V19" s="101">
        <v>0.5</v>
      </c>
      <c r="W19" s="101">
        <v>0</v>
      </c>
      <c r="X19" s="101">
        <v>0</v>
      </c>
      <c r="Y19" s="101"/>
      <c r="Z19" s="101">
        <v>0</v>
      </c>
      <c r="AA19" s="101">
        <v>0</v>
      </c>
      <c r="AB19" s="101"/>
      <c r="AC19" s="101"/>
      <c r="AD19" s="101">
        <v>0</v>
      </c>
      <c r="AE19" s="101">
        <v>0</v>
      </c>
      <c r="AF19" s="101">
        <v>0</v>
      </c>
      <c r="AG19" s="101">
        <v>0</v>
      </c>
      <c r="AH19" s="103">
        <f t="shared" si="6"/>
        <v>9.0909090909090912E-2</v>
      </c>
    </row>
    <row r="20" spans="1:34" s="104" customFormat="1" ht="13.9" hidden="1" x14ac:dyDescent="0.4">
      <c r="A20" s="228"/>
      <c r="B20" s="100" t="s">
        <v>20</v>
      </c>
      <c r="C20" s="102"/>
      <c r="D20" s="100">
        <v>0.5</v>
      </c>
      <c r="E20" s="101"/>
      <c r="F20" s="101"/>
      <c r="G20" s="101">
        <v>0.5</v>
      </c>
      <c r="H20" s="101">
        <v>0</v>
      </c>
      <c r="I20" s="101"/>
      <c r="J20" s="101"/>
      <c r="K20" s="101">
        <v>0.5</v>
      </c>
      <c r="L20" s="101">
        <v>0.25</v>
      </c>
      <c r="M20" s="101">
        <v>0.5</v>
      </c>
      <c r="N20" s="101">
        <v>0.5</v>
      </c>
      <c r="O20" s="101">
        <v>0</v>
      </c>
      <c r="P20" s="102">
        <v>0</v>
      </c>
      <c r="Q20" s="102">
        <v>0.5</v>
      </c>
      <c r="R20" s="101"/>
      <c r="S20" s="101">
        <v>0</v>
      </c>
      <c r="T20" s="101"/>
      <c r="U20" s="102"/>
      <c r="V20" s="101">
        <v>0.25</v>
      </c>
      <c r="W20" s="101">
        <v>0</v>
      </c>
      <c r="X20" s="101">
        <v>0</v>
      </c>
      <c r="Y20" s="101"/>
      <c r="Z20" s="101">
        <v>0</v>
      </c>
      <c r="AA20" s="101">
        <v>0</v>
      </c>
      <c r="AB20" s="101"/>
      <c r="AC20" s="101"/>
      <c r="AD20" s="101">
        <v>0</v>
      </c>
      <c r="AE20" s="101"/>
      <c r="AF20" s="101">
        <v>0</v>
      </c>
      <c r="AG20" s="101">
        <v>0</v>
      </c>
      <c r="AH20" s="103">
        <f t="shared" si="6"/>
        <v>0.16666666666666666</v>
      </c>
    </row>
    <row r="21" spans="1:34" s="104" customFormat="1" ht="13.9" hidden="1" x14ac:dyDescent="0.4">
      <c r="A21" s="228"/>
      <c r="B21" s="100" t="s">
        <v>21</v>
      </c>
      <c r="C21" s="102"/>
      <c r="D21" s="100">
        <v>0.5</v>
      </c>
      <c r="E21" s="101"/>
      <c r="F21" s="101"/>
      <c r="G21" s="101">
        <v>0.25</v>
      </c>
      <c r="H21" s="101">
        <v>0</v>
      </c>
      <c r="I21" s="101"/>
      <c r="J21" s="101"/>
      <c r="K21" s="101">
        <v>0.5</v>
      </c>
      <c r="L21" s="101">
        <v>0.25</v>
      </c>
      <c r="M21" s="101">
        <v>0.5</v>
      </c>
      <c r="N21" s="101">
        <v>0.25</v>
      </c>
      <c r="O21" s="101">
        <v>0</v>
      </c>
      <c r="P21" s="102"/>
      <c r="Q21" s="102">
        <v>0.5</v>
      </c>
      <c r="R21" s="101"/>
      <c r="S21" s="101">
        <v>0</v>
      </c>
      <c r="T21" s="101"/>
      <c r="U21" s="102"/>
      <c r="V21" s="101">
        <v>0.5</v>
      </c>
      <c r="W21" s="101"/>
      <c r="X21" s="101">
        <v>0.25</v>
      </c>
      <c r="Y21" s="101"/>
      <c r="Z21" s="101">
        <v>0.25</v>
      </c>
      <c r="AA21" s="101">
        <v>0</v>
      </c>
      <c r="AB21" s="101"/>
      <c r="AC21" s="101"/>
      <c r="AD21" s="101">
        <v>0</v>
      </c>
      <c r="AE21" s="101"/>
      <c r="AF21" s="101">
        <v>0</v>
      </c>
      <c r="AG21" s="101">
        <v>0.25</v>
      </c>
      <c r="AH21" s="103">
        <f t="shared" si="6"/>
        <v>0.21875</v>
      </c>
    </row>
    <row r="22" spans="1:34" s="104" customFormat="1" ht="13.9" hidden="1" x14ac:dyDescent="0.4">
      <c r="A22" s="228"/>
      <c r="B22" s="100" t="s">
        <v>24</v>
      </c>
      <c r="C22" s="102"/>
      <c r="D22" s="100">
        <v>1</v>
      </c>
      <c r="E22" s="101"/>
      <c r="F22" s="101"/>
      <c r="G22" s="101">
        <v>0.25</v>
      </c>
      <c r="H22" s="101">
        <v>0</v>
      </c>
      <c r="I22" s="101">
        <v>0.25</v>
      </c>
      <c r="J22" s="101"/>
      <c r="K22" s="101">
        <v>0</v>
      </c>
      <c r="L22" s="101">
        <v>0</v>
      </c>
      <c r="M22" s="101">
        <v>0.75</v>
      </c>
      <c r="N22" s="101">
        <v>1</v>
      </c>
      <c r="O22" s="101">
        <v>0.25</v>
      </c>
      <c r="P22" s="102">
        <v>0</v>
      </c>
      <c r="Q22" s="102">
        <v>0</v>
      </c>
      <c r="R22" s="101"/>
      <c r="S22" s="101">
        <v>0</v>
      </c>
      <c r="T22" s="101">
        <v>0.25</v>
      </c>
      <c r="U22" s="102"/>
      <c r="V22" s="101">
        <v>0.75</v>
      </c>
      <c r="W22" s="101">
        <v>0.75</v>
      </c>
      <c r="X22" s="101">
        <v>0</v>
      </c>
      <c r="Y22" s="101"/>
      <c r="Z22" s="101"/>
      <c r="AA22" s="101">
        <v>0</v>
      </c>
      <c r="AB22" s="101"/>
      <c r="AC22" s="101"/>
      <c r="AD22" s="101">
        <v>0</v>
      </c>
      <c r="AE22" s="101">
        <v>0.25</v>
      </c>
      <c r="AF22" s="101">
        <v>0.5</v>
      </c>
      <c r="AG22" s="101">
        <v>0</v>
      </c>
      <c r="AH22" s="103">
        <f t="shared" ref="AH22:AH26" si="10">AVERAGE(E22:AG22)</f>
        <v>0.25</v>
      </c>
    </row>
    <row r="23" spans="1:34" s="104" customFormat="1" ht="13.9" hidden="1" x14ac:dyDescent="0.4">
      <c r="A23" s="228"/>
      <c r="B23" s="100" t="s">
        <v>318</v>
      </c>
      <c r="C23" s="102"/>
      <c r="D23" s="100">
        <v>1</v>
      </c>
      <c r="E23" s="101"/>
      <c r="F23" s="101"/>
      <c r="G23" s="101">
        <v>0</v>
      </c>
      <c r="H23" s="101">
        <v>0</v>
      </c>
      <c r="I23" s="101"/>
      <c r="J23" s="101"/>
      <c r="K23" s="101">
        <v>0.25</v>
      </c>
      <c r="L23" s="101">
        <v>0</v>
      </c>
      <c r="M23" s="101">
        <v>0.25</v>
      </c>
      <c r="N23" s="101">
        <v>1</v>
      </c>
      <c r="O23" s="101"/>
      <c r="P23" s="102">
        <v>0.25</v>
      </c>
      <c r="Q23" s="102">
        <v>0.25</v>
      </c>
      <c r="R23" s="101"/>
      <c r="S23" s="101">
        <v>0</v>
      </c>
      <c r="T23" s="101"/>
      <c r="U23" s="102"/>
      <c r="V23" s="101">
        <v>1</v>
      </c>
      <c r="W23" s="101"/>
      <c r="X23" s="101">
        <v>0</v>
      </c>
      <c r="Y23" s="101"/>
      <c r="Z23" s="101"/>
      <c r="AA23" s="101">
        <v>0</v>
      </c>
      <c r="AB23" s="101"/>
      <c r="AC23" s="101"/>
      <c r="AD23" s="101">
        <v>0</v>
      </c>
      <c r="AE23" s="101"/>
      <c r="AF23" s="101"/>
      <c r="AG23" s="101">
        <v>0</v>
      </c>
      <c r="AH23" s="103">
        <f t="shared" si="10"/>
        <v>0.21428571428571427</v>
      </c>
    </row>
    <row r="24" spans="1:34" s="104" customFormat="1" ht="13.9" hidden="1" x14ac:dyDescent="0.4">
      <c r="A24" s="228"/>
      <c r="B24" s="100" t="s">
        <v>319</v>
      </c>
      <c r="C24" s="102"/>
      <c r="D24" s="100">
        <v>0.5</v>
      </c>
      <c r="E24" s="101"/>
      <c r="F24" s="101"/>
      <c r="G24" s="101">
        <v>0</v>
      </c>
      <c r="H24" s="101">
        <v>0</v>
      </c>
      <c r="I24" s="101"/>
      <c r="J24" s="101"/>
      <c r="K24" s="101">
        <v>0</v>
      </c>
      <c r="L24" s="101"/>
      <c r="M24" s="101">
        <v>0</v>
      </c>
      <c r="N24" s="101">
        <v>0</v>
      </c>
      <c r="O24" s="101"/>
      <c r="P24" s="102">
        <v>0</v>
      </c>
      <c r="Q24" s="102">
        <v>0</v>
      </c>
      <c r="R24" s="101"/>
      <c r="S24" s="101">
        <v>0</v>
      </c>
      <c r="T24" s="101"/>
      <c r="U24" s="102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  <c r="AF24" s="101"/>
      <c r="AG24" s="101"/>
      <c r="AH24" s="103">
        <f t="shared" si="10"/>
        <v>0</v>
      </c>
    </row>
    <row r="25" spans="1:34" s="104" customFormat="1" ht="13.9" hidden="1" x14ac:dyDescent="0.4">
      <c r="A25" s="228"/>
      <c r="B25" s="100" t="s">
        <v>320</v>
      </c>
      <c r="C25" s="102"/>
      <c r="D25" s="100">
        <v>1</v>
      </c>
      <c r="E25" s="101"/>
      <c r="F25" s="101"/>
      <c r="G25" s="101">
        <v>0.25</v>
      </c>
      <c r="H25" s="101">
        <v>0</v>
      </c>
      <c r="I25" s="101"/>
      <c r="J25" s="101"/>
      <c r="K25" s="101">
        <v>1</v>
      </c>
      <c r="L25" s="101">
        <v>0</v>
      </c>
      <c r="M25" s="101">
        <v>0</v>
      </c>
      <c r="N25" s="101">
        <v>1</v>
      </c>
      <c r="O25" s="101"/>
      <c r="P25" s="102"/>
      <c r="Q25" s="102">
        <v>0</v>
      </c>
      <c r="R25" s="101"/>
      <c r="S25" s="101">
        <v>0</v>
      </c>
      <c r="T25" s="101"/>
      <c r="U25" s="102"/>
      <c r="V25" s="101">
        <v>0.75</v>
      </c>
      <c r="W25" s="101"/>
      <c r="X25" s="101"/>
      <c r="Y25" s="101"/>
      <c r="Z25" s="101"/>
      <c r="AA25" s="101">
        <v>0</v>
      </c>
      <c r="AB25" s="101"/>
      <c r="AC25" s="101"/>
      <c r="AD25" s="101">
        <v>0</v>
      </c>
      <c r="AE25" s="101"/>
      <c r="AF25" s="101">
        <v>0</v>
      </c>
      <c r="AG25" s="101"/>
      <c r="AH25" s="103">
        <f t="shared" si="10"/>
        <v>0.25</v>
      </c>
    </row>
    <row r="26" spans="1:34" s="104" customFormat="1" ht="13.9" hidden="1" x14ac:dyDescent="0.4">
      <c r="A26" s="228"/>
      <c r="B26" s="100" t="s">
        <v>380</v>
      </c>
      <c r="C26" s="102"/>
      <c r="D26" s="100">
        <v>0.5</v>
      </c>
      <c r="E26" s="101"/>
      <c r="F26" s="101"/>
      <c r="G26" s="101">
        <v>0</v>
      </c>
      <c r="H26" s="101">
        <v>0</v>
      </c>
      <c r="I26" s="101"/>
      <c r="J26" s="101"/>
      <c r="K26" s="101">
        <v>0</v>
      </c>
      <c r="L26" s="101">
        <v>0</v>
      </c>
      <c r="M26" s="101">
        <v>0</v>
      </c>
      <c r="N26" s="101">
        <v>0.5</v>
      </c>
      <c r="O26" s="101"/>
      <c r="P26" s="102"/>
      <c r="Q26" s="102">
        <v>0.25</v>
      </c>
      <c r="R26" s="101"/>
      <c r="S26" s="101">
        <v>0</v>
      </c>
      <c r="T26" s="101"/>
      <c r="U26" s="102"/>
      <c r="V26" s="101">
        <v>0</v>
      </c>
      <c r="W26" s="101"/>
      <c r="X26" s="101"/>
      <c r="Y26" s="101"/>
      <c r="Z26" s="101"/>
      <c r="AA26" s="101">
        <v>0</v>
      </c>
      <c r="AB26" s="101"/>
      <c r="AC26" s="101"/>
      <c r="AD26" s="101">
        <v>0</v>
      </c>
      <c r="AE26" s="101"/>
      <c r="AF26" s="101">
        <v>0</v>
      </c>
      <c r="AG26" s="101">
        <v>0</v>
      </c>
      <c r="AH26" s="103">
        <f t="shared" si="10"/>
        <v>5.7692307692307696E-2</v>
      </c>
    </row>
    <row r="27" spans="1:34" s="104" customFormat="1" ht="13.9" hidden="1" x14ac:dyDescent="0.4">
      <c r="A27" s="228"/>
      <c r="B27" s="100" t="s">
        <v>381</v>
      </c>
      <c r="C27" s="102"/>
      <c r="D27" s="100">
        <v>1</v>
      </c>
      <c r="E27" s="101"/>
      <c r="F27" s="101"/>
      <c r="G27" s="101">
        <v>0</v>
      </c>
      <c r="H27" s="101">
        <v>0</v>
      </c>
      <c r="I27" s="101"/>
      <c r="J27" s="101"/>
      <c r="K27" s="101">
        <v>1</v>
      </c>
      <c r="L27" s="101">
        <v>0</v>
      </c>
      <c r="M27" s="101"/>
      <c r="N27" s="101">
        <v>1</v>
      </c>
      <c r="O27" s="101"/>
      <c r="P27" s="102">
        <v>0</v>
      </c>
      <c r="Q27" s="102">
        <v>0</v>
      </c>
      <c r="R27" s="101"/>
      <c r="S27" s="101"/>
      <c r="T27" s="101"/>
      <c r="U27" s="102"/>
      <c r="V27" s="101"/>
      <c r="W27" s="101"/>
      <c r="X27" s="101"/>
      <c r="Y27" s="101"/>
      <c r="Z27" s="101"/>
      <c r="AA27" s="101"/>
      <c r="AB27" s="101"/>
      <c r="AC27" s="101"/>
      <c r="AD27" s="101">
        <v>0</v>
      </c>
      <c r="AE27" s="101"/>
      <c r="AF27" s="101"/>
      <c r="AG27" s="101"/>
      <c r="AH27" s="103">
        <f t="shared" ref="AH27:AH30" si="11">AVERAGE(E27:AG27)</f>
        <v>0.25</v>
      </c>
    </row>
    <row r="28" spans="1:34" s="104" customFormat="1" ht="13.9" hidden="1" x14ac:dyDescent="0.4">
      <c r="A28" s="228"/>
      <c r="B28" s="100" t="s">
        <v>438</v>
      </c>
      <c r="C28" s="102"/>
      <c r="D28" s="249">
        <v>0.25</v>
      </c>
      <c r="E28" s="101"/>
      <c r="F28" s="101"/>
      <c r="G28" s="101">
        <v>0.25</v>
      </c>
      <c r="H28" s="101">
        <v>0.25</v>
      </c>
      <c r="I28" s="101">
        <v>0</v>
      </c>
      <c r="J28" s="101"/>
      <c r="K28" s="101">
        <v>0.25</v>
      </c>
      <c r="L28" s="101">
        <v>0.25</v>
      </c>
      <c r="M28" s="101">
        <v>0.25</v>
      </c>
      <c r="N28" s="101">
        <v>0.25</v>
      </c>
      <c r="O28" s="101"/>
      <c r="P28" s="102"/>
      <c r="Q28" s="102">
        <v>0.25</v>
      </c>
      <c r="R28" s="101"/>
      <c r="S28" s="101">
        <v>0</v>
      </c>
      <c r="T28" s="101"/>
      <c r="U28" s="102"/>
      <c r="V28" s="101"/>
      <c r="W28" s="101">
        <v>0</v>
      </c>
      <c r="X28" s="101"/>
      <c r="Y28" s="101"/>
      <c r="Z28" s="101">
        <v>0.25</v>
      </c>
      <c r="AA28" s="101"/>
      <c r="AB28" s="101"/>
      <c r="AC28" s="101"/>
      <c r="AD28" s="101">
        <v>0.25</v>
      </c>
      <c r="AE28" s="101">
        <v>0.25</v>
      </c>
      <c r="AF28" s="101">
        <v>0</v>
      </c>
      <c r="AG28" s="101">
        <v>0.25</v>
      </c>
      <c r="AH28" s="103">
        <f t="shared" si="11"/>
        <v>0.18333333333333332</v>
      </c>
    </row>
    <row r="29" spans="1:34" s="104" customFormat="1" ht="13.9" hidden="1" x14ac:dyDescent="0.4">
      <c r="A29" s="228"/>
      <c r="B29" s="100" t="s">
        <v>439</v>
      </c>
      <c r="C29" s="102"/>
      <c r="D29" s="100">
        <v>0.75</v>
      </c>
      <c r="E29" s="101"/>
      <c r="F29" s="101"/>
      <c r="G29" s="101">
        <v>0.25</v>
      </c>
      <c r="H29" s="101">
        <v>0.25</v>
      </c>
      <c r="I29" s="101"/>
      <c r="J29" s="101"/>
      <c r="K29" s="101">
        <v>0.75</v>
      </c>
      <c r="L29" s="101">
        <v>0.25</v>
      </c>
      <c r="M29" s="101"/>
      <c r="N29" s="101">
        <v>0.5</v>
      </c>
      <c r="O29" s="101"/>
      <c r="P29" s="102"/>
      <c r="Q29" s="102">
        <v>0.75</v>
      </c>
      <c r="R29" s="101"/>
      <c r="S29" s="101">
        <v>0</v>
      </c>
      <c r="T29" s="101"/>
      <c r="U29" s="102"/>
      <c r="V29" s="101"/>
      <c r="W29" s="101">
        <v>0</v>
      </c>
      <c r="X29" s="101"/>
      <c r="Y29" s="101"/>
      <c r="Z29" s="101">
        <v>0.25</v>
      </c>
      <c r="AA29" s="101"/>
      <c r="AB29" s="101"/>
      <c r="AC29" s="101"/>
      <c r="AD29" s="101">
        <v>0</v>
      </c>
      <c r="AE29" s="101">
        <v>0.25</v>
      </c>
      <c r="AF29" s="101">
        <v>0.25</v>
      </c>
      <c r="AG29" s="101">
        <v>0</v>
      </c>
      <c r="AH29" s="103">
        <f t="shared" si="11"/>
        <v>0.26923076923076922</v>
      </c>
    </row>
    <row r="30" spans="1:34" s="104" customFormat="1" ht="13.9" hidden="1" x14ac:dyDescent="0.4">
      <c r="A30" s="228"/>
      <c r="B30" s="100" t="s">
        <v>397</v>
      </c>
      <c r="C30" s="102"/>
      <c r="D30" s="100">
        <v>1</v>
      </c>
      <c r="E30" s="101"/>
      <c r="F30" s="101"/>
      <c r="G30" s="101">
        <v>0</v>
      </c>
      <c r="H30" s="101">
        <v>0</v>
      </c>
      <c r="I30" s="101"/>
      <c r="J30" s="101"/>
      <c r="K30" s="101">
        <v>1</v>
      </c>
      <c r="L30" s="101">
        <v>0</v>
      </c>
      <c r="M30" s="101"/>
      <c r="N30" s="101">
        <v>0.5</v>
      </c>
      <c r="O30" s="101"/>
      <c r="P30" s="102"/>
      <c r="Q30" s="102">
        <v>0</v>
      </c>
      <c r="R30" s="101"/>
      <c r="S30" s="101">
        <v>0</v>
      </c>
      <c r="T30" s="101"/>
      <c r="U30" s="102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  <c r="AF30" s="101"/>
      <c r="AG30" s="101"/>
      <c r="AH30" s="103">
        <f t="shared" si="11"/>
        <v>0.21428571428571427</v>
      </c>
    </row>
    <row r="31" spans="1:34" s="104" customFormat="1" ht="13.9" hidden="1" x14ac:dyDescent="0.4">
      <c r="A31" s="228"/>
      <c r="B31" s="100" t="s">
        <v>395</v>
      </c>
      <c r="C31" s="102"/>
      <c r="D31" s="100">
        <v>1</v>
      </c>
      <c r="E31" s="101"/>
      <c r="F31" s="101"/>
      <c r="G31" s="101"/>
      <c r="H31" s="101">
        <v>0</v>
      </c>
      <c r="I31" s="101"/>
      <c r="J31" s="101"/>
      <c r="K31" s="101">
        <v>0.5</v>
      </c>
      <c r="L31" s="101">
        <v>0</v>
      </c>
      <c r="M31" s="101"/>
      <c r="N31" s="101">
        <v>0</v>
      </c>
      <c r="O31" s="101"/>
      <c r="P31" s="102"/>
      <c r="Q31" s="102">
        <v>0</v>
      </c>
      <c r="R31" s="101"/>
      <c r="S31" s="101"/>
      <c r="T31" s="101"/>
      <c r="U31" s="102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  <c r="AF31" s="101"/>
      <c r="AG31" s="101"/>
      <c r="AH31" s="103">
        <f t="shared" si="6"/>
        <v>0.1</v>
      </c>
    </row>
    <row r="32" spans="1:34" s="104" customFormat="1" ht="13.9" hidden="1" x14ac:dyDescent="0.4">
      <c r="A32" s="228"/>
      <c r="B32" s="100" t="s">
        <v>440</v>
      </c>
      <c r="C32" s="102"/>
      <c r="D32" s="100">
        <v>0.5</v>
      </c>
      <c r="E32" s="101"/>
      <c r="F32" s="101"/>
      <c r="G32" s="101"/>
      <c r="H32" s="101">
        <v>0</v>
      </c>
      <c r="I32" s="101"/>
      <c r="J32" s="101"/>
      <c r="K32" s="101">
        <v>0.5</v>
      </c>
      <c r="L32" s="101"/>
      <c r="M32" s="101"/>
      <c r="N32" s="101">
        <v>0.5</v>
      </c>
      <c r="O32" s="101"/>
      <c r="P32" s="102">
        <v>0</v>
      </c>
      <c r="Q32" s="102"/>
      <c r="R32" s="101"/>
      <c r="S32" s="101"/>
      <c r="T32" s="101"/>
      <c r="U32" s="102"/>
      <c r="V32" s="101"/>
      <c r="W32" s="101"/>
      <c r="X32" s="101"/>
      <c r="Y32" s="101"/>
      <c r="Z32" s="101"/>
      <c r="AA32" s="101"/>
      <c r="AB32" s="101"/>
      <c r="AC32" s="101"/>
      <c r="AD32" s="101"/>
      <c r="AE32" s="101"/>
      <c r="AF32" s="101"/>
      <c r="AG32" s="101"/>
      <c r="AH32" s="103">
        <f t="shared" si="6"/>
        <v>0.25</v>
      </c>
    </row>
    <row r="33" spans="1:34" s="104" customFormat="1" ht="13.9" hidden="1" x14ac:dyDescent="0.4">
      <c r="A33" s="228"/>
      <c r="B33" s="100" t="s">
        <v>441</v>
      </c>
      <c r="C33" s="102"/>
      <c r="D33" s="100">
        <v>1</v>
      </c>
      <c r="E33" s="101"/>
      <c r="F33" s="101"/>
      <c r="G33" s="101"/>
      <c r="H33" s="101">
        <v>0</v>
      </c>
      <c r="I33" s="101"/>
      <c r="J33" s="101"/>
      <c r="K33" s="101">
        <v>0.25</v>
      </c>
      <c r="L33" s="101">
        <v>0</v>
      </c>
      <c r="M33" s="101"/>
      <c r="N33" s="101">
        <v>0</v>
      </c>
      <c r="O33" s="101"/>
      <c r="P33" s="102"/>
      <c r="Q33" s="102"/>
      <c r="R33" s="101"/>
      <c r="S33" s="101"/>
      <c r="T33" s="101"/>
      <c r="U33" s="102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1"/>
      <c r="AG33" s="101"/>
      <c r="AH33" s="103">
        <f t="shared" si="6"/>
        <v>6.25E-2</v>
      </c>
    </row>
    <row r="34" spans="1:34" s="104" customFormat="1" ht="13.9" hidden="1" x14ac:dyDescent="0.4">
      <c r="A34" s="228"/>
      <c r="B34" s="100" t="s">
        <v>442</v>
      </c>
      <c r="C34" s="102"/>
      <c r="D34" s="100">
        <v>1</v>
      </c>
      <c r="E34" s="101"/>
      <c r="F34" s="101"/>
      <c r="G34" s="101"/>
      <c r="H34" s="101">
        <v>0</v>
      </c>
      <c r="I34" s="101"/>
      <c r="J34" s="101"/>
      <c r="K34" s="101">
        <v>0</v>
      </c>
      <c r="L34" s="101"/>
      <c r="M34" s="101"/>
      <c r="N34" s="101"/>
      <c r="O34" s="101"/>
      <c r="P34" s="102"/>
      <c r="Q34" s="102"/>
      <c r="R34" s="101"/>
      <c r="S34" s="101"/>
      <c r="T34" s="101"/>
      <c r="U34" s="102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1"/>
      <c r="AG34" s="101"/>
      <c r="AH34" s="103">
        <f t="shared" si="6"/>
        <v>0</v>
      </c>
    </row>
    <row r="35" spans="1:34" s="10" customFormat="1" ht="14.25" hidden="1" thickBot="1" x14ac:dyDescent="0.45">
      <c r="A35" s="229"/>
      <c r="B35" s="29" t="s">
        <v>430</v>
      </c>
      <c r="C35" s="42"/>
      <c r="D35" s="29">
        <v>1</v>
      </c>
      <c r="E35" s="42"/>
      <c r="F35" s="42"/>
      <c r="G35" s="30"/>
      <c r="H35" s="30"/>
      <c r="I35" s="30"/>
      <c r="J35" s="30"/>
      <c r="K35" s="30"/>
      <c r="L35" s="30"/>
      <c r="M35" s="30"/>
      <c r="N35" s="30">
        <v>0</v>
      </c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11">
        <f t="shared" si="6"/>
        <v>0</v>
      </c>
    </row>
    <row r="36" spans="1:34" s="217" customFormat="1" ht="14.25" thickBot="1" x14ac:dyDescent="0.45">
      <c r="A36" s="212">
        <v>3</v>
      </c>
      <c r="B36" s="213" t="s">
        <v>443</v>
      </c>
      <c r="C36" s="214"/>
      <c r="D36" s="213">
        <v>1</v>
      </c>
      <c r="E36" s="215"/>
      <c r="F36" s="215">
        <v>0</v>
      </c>
      <c r="G36" s="215">
        <v>0.25</v>
      </c>
      <c r="H36" s="215">
        <v>0.5</v>
      </c>
      <c r="I36" s="215">
        <v>0</v>
      </c>
      <c r="J36" s="215">
        <v>0.75</v>
      </c>
      <c r="K36" s="215">
        <v>0.75</v>
      </c>
      <c r="L36" s="215">
        <v>0.25</v>
      </c>
      <c r="M36" s="215">
        <v>1</v>
      </c>
      <c r="N36" s="215">
        <v>1</v>
      </c>
      <c r="O36" s="215">
        <v>0</v>
      </c>
      <c r="P36" s="215">
        <v>0.5</v>
      </c>
      <c r="Q36" s="215">
        <v>1</v>
      </c>
      <c r="R36" s="215"/>
      <c r="S36" s="215">
        <v>0.75</v>
      </c>
      <c r="T36" s="215">
        <v>0.5</v>
      </c>
      <c r="U36" s="215"/>
      <c r="V36" s="215">
        <v>1</v>
      </c>
      <c r="W36" s="215">
        <v>1</v>
      </c>
      <c r="X36" s="215">
        <v>0.75</v>
      </c>
      <c r="Y36" s="215"/>
      <c r="Z36" s="215">
        <v>0.75</v>
      </c>
      <c r="AA36" s="215">
        <v>0</v>
      </c>
      <c r="AB36" s="215"/>
      <c r="AC36" s="215"/>
      <c r="AD36" s="215">
        <v>0.25</v>
      </c>
      <c r="AE36" s="215">
        <v>1</v>
      </c>
      <c r="AF36" s="215">
        <v>1</v>
      </c>
      <c r="AG36" s="215">
        <v>1</v>
      </c>
      <c r="AH36" s="216">
        <f t="shared" si="6"/>
        <v>0.60869565217391308</v>
      </c>
    </row>
    <row r="37" spans="1:34" s="219" customFormat="1" ht="14.25" thickBot="1" x14ac:dyDescent="0.45">
      <c r="A37" s="218"/>
      <c r="B37" s="115" t="s">
        <v>18</v>
      </c>
      <c r="C37" s="119"/>
      <c r="D37" s="115">
        <v>1</v>
      </c>
      <c r="E37" s="119"/>
      <c r="F37" s="119">
        <v>0</v>
      </c>
      <c r="G37" s="116">
        <v>0</v>
      </c>
      <c r="H37" s="116">
        <v>0.5</v>
      </c>
      <c r="I37" s="116"/>
      <c r="J37" s="116">
        <v>0.75</v>
      </c>
      <c r="K37" s="116">
        <v>0.5</v>
      </c>
      <c r="L37" s="116"/>
      <c r="M37" s="116">
        <v>1</v>
      </c>
      <c r="N37" s="116">
        <v>0.75</v>
      </c>
      <c r="O37" s="116"/>
      <c r="P37" s="116">
        <v>0.25</v>
      </c>
      <c r="Q37" s="116">
        <v>1</v>
      </c>
      <c r="R37" s="116"/>
      <c r="S37" s="116">
        <v>0.75</v>
      </c>
      <c r="T37" s="116"/>
      <c r="U37" s="116"/>
      <c r="V37" s="116">
        <v>0.25</v>
      </c>
      <c r="W37" s="116">
        <v>0.75</v>
      </c>
      <c r="X37" s="116">
        <v>0.25</v>
      </c>
      <c r="Y37" s="116"/>
      <c r="Z37" s="116">
        <v>0.5</v>
      </c>
      <c r="AA37" s="116">
        <v>0.25</v>
      </c>
      <c r="AB37" s="116"/>
      <c r="AC37" s="116"/>
      <c r="AD37" s="116">
        <v>0</v>
      </c>
      <c r="AE37" s="116">
        <v>1</v>
      </c>
      <c r="AF37" s="116">
        <v>0.5</v>
      </c>
      <c r="AG37" s="116">
        <v>0.75</v>
      </c>
      <c r="AH37" s="117">
        <f t="shared" si="6"/>
        <v>0.51315789473684215</v>
      </c>
    </row>
    <row r="38" spans="1:34" s="219" customFormat="1" ht="14.25" thickBot="1" x14ac:dyDescent="0.45">
      <c r="A38" s="218"/>
      <c r="B38" s="115" t="s">
        <v>19</v>
      </c>
      <c r="C38" s="119"/>
      <c r="D38" s="115">
        <v>0.5</v>
      </c>
      <c r="E38" s="119"/>
      <c r="F38" s="119"/>
      <c r="G38" s="116">
        <v>0</v>
      </c>
      <c r="H38" s="116">
        <v>0.25</v>
      </c>
      <c r="I38" s="116"/>
      <c r="J38" s="116">
        <v>0.25</v>
      </c>
      <c r="K38" s="116"/>
      <c r="L38" s="116"/>
      <c r="M38" s="116">
        <v>0.5</v>
      </c>
      <c r="N38" s="116">
        <v>0.5</v>
      </c>
      <c r="O38" s="116"/>
      <c r="P38" s="116">
        <v>0.25</v>
      </c>
      <c r="Q38" s="116">
        <v>0.5</v>
      </c>
      <c r="R38" s="116"/>
      <c r="S38" s="116">
        <v>0</v>
      </c>
      <c r="T38" s="116"/>
      <c r="U38" s="116"/>
      <c r="V38" s="116"/>
      <c r="W38" s="116">
        <v>0.5</v>
      </c>
      <c r="X38" s="116">
        <v>0.25</v>
      </c>
      <c r="Y38" s="116"/>
      <c r="Z38" s="116">
        <v>0.25</v>
      </c>
      <c r="AA38" s="116"/>
      <c r="AB38" s="116"/>
      <c r="AC38" s="116"/>
      <c r="AD38" s="116">
        <v>0</v>
      </c>
      <c r="AE38" s="116">
        <v>0.5</v>
      </c>
      <c r="AF38" s="116">
        <v>0.25</v>
      </c>
      <c r="AG38" s="116">
        <v>0.5</v>
      </c>
      <c r="AH38" s="117">
        <f t="shared" si="6"/>
        <v>0.3</v>
      </c>
    </row>
    <row r="39" spans="1:34" s="219" customFormat="1" ht="14.25" thickBot="1" x14ac:dyDescent="0.45">
      <c r="A39" s="218"/>
      <c r="B39" s="115" t="s">
        <v>20</v>
      </c>
      <c r="C39" s="119"/>
      <c r="D39" s="115">
        <v>1</v>
      </c>
      <c r="E39" s="119"/>
      <c r="F39" s="119"/>
      <c r="G39" s="116">
        <v>0</v>
      </c>
      <c r="H39" s="116">
        <v>0</v>
      </c>
      <c r="I39" s="116"/>
      <c r="J39" s="116"/>
      <c r="K39" s="116"/>
      <c r="L39" s="116"/>
      <c r="M39" s="116">
        <v>1</v>
      </c>
      <c r="N39" s="116">
        <v>1</v>
      </c>
      <c r="O39" s="116"/>
      <c r="P39" s="116"/>
      <c r="Q39" s="116">
        <v>1</v>
      </c>
      <c r="R39" s="116"/>
      <c r="S39" s="116">
        <v>0.25</v>
      </c>
      <c r="T39" s="116"/>
      <c r="U39" s="116"/>
      <c r="V39" s="116"/>
      <c r="W39" s="116">
        <v>0</v>
      </c>
      <c r="X39" s="116"/>
      <c r="Y39" s="116"/>
      <c r="Z39" s="116">
        <v>0.5</v>
      </c>
      <c r="AA39" s="116"/>
      <c r="AB39" s="116"/>
      <c r="AC39" s="116"/>
      <c r="AD39" s="116">
        <v>0</v>
      </c>
      <c r="AE39" s="116">
        <v>0.75</v>
      </c>
      <c r="AF39" s="116">
        <v>0</v>
      </c>
      <c r="AG39" s="116">
        <v>0.5</v>
      </c>
      <c r="AH39" s="117">
        <f t="shared" si="6"/>
        <v>0.41666666666666669</v>
      </c>
    </row>
    <row r="40" spans="1:34" s="219" customFormat="1" ht="14.25" thickBot="1" x14ac:dyDescent="0.45">
      <c r="A40" s="218"/>
      <c r="B40" s="115" t="s">
        <v>21</v>
      </c>
      <c r="C40" s="119"/>
      <c r="D40" s="115">
        <v>0.5</v>
      </c>
      <c r="E40" s="119"/>
      <c r="F40" s="119"/>
      <c r="G40" s="116"/>
      <c r="H40" s="116">
        <v>0</v>
      </c>
      <c r="I40" s="116"/>
      <c r="J40" s="116"/>
      <c r="K40" s="116"/>
      <c r="L40" s="116"/>
      <c r="M40" s="116">
        <v>0.25</v>
      </c>
      <c r="N40" s="116">
        <v>0</v>
      </c>
      <c r="O40" s="116"/>
      <c r="P40" s="116"/>
      <c r="Q40" s="116">
        <v>0.25</v>
      </c>
      <c r="R40" s="116"/>
      <c r="S40" s="116"/>
      <c r="T40" s="116"/>
      <c r="U40" s="116"/>
      <c r="V40" s="116"/>
      <c r="W40" s="116">
        <v>0.5</v>
      </c>
      <c r="X40" s="116"/>
      <c r="Y40" s="116"/>
      <c r="Z40" s="116"/>
      <c r="AA40" s="116"/>
      <c r="AB40" s="116"/>
      <c r="AC40" s="116"/>
      <c r="AD40" s="116"/>
      <c r="AE40" s="116">
        <v>0.5</v>
      </c>
      <c r="AF40" s="116"/>
      <c r="AG40" s="116"/>
      <c r="AH40" s="117">
        <f t="shared" si="6"/>
        <v>0.25</v>
      </c>
    </row>
    <row r="41" spans="1:34" s="219" customFormat="1" ht="14.25" thickBot="1" x14ac:dyDescent="0.45">
      <c r="A41" s="218"/>
      <c r="B41" s="115" t="s">
        <v>24</v>
      </c>
      <c r="C41" s="119"/>
      <c r="D41" s="115">
        <v>0.25</v>
      </c>
      <c r="E41" s="119"/>
      <c r="F41" s="119"/>
      <c r="G41" s="116"/>
      <c r="H41" s="116">
        <v>0</v>
      </c>
      <c r="I41" s="116"/>
      <c r="J41" s="116"/>
      <c r="K41" s="116"/>
      <c r="L41" s="116"/>
      <c r="M41" s="116">
        <v>0.25</v>
      </c>
      <c r="N41" s="116">
        <v>0.25</v>
      </c>
      <c r="O41" s="116"/>
      <c r="P41" s="116"/>
      <c r="Q41" s="116">
        <v>0.25</v>
      </c>
      <c r="R41" s="116"/>
      <c r="S41" s="116">
        <v>0</v>
      </c>
      <c r="T41" s="116"/>
      <c r="U41" s="116"/>
      <c r="V41" s="116"/>
      <c r="W41" s="116"/>
      <c r="X41" s="116"/>
      <c r="Y41" s="116"/>
      <c r="Z41" s="116"/>
      <c r="AA41" s="116"/>
      <c r="AB41" s="116"/>
      <c r="AC41" s="116"/>
      <c r="AD41" s="116"/>
      <c r="AE41" s="116">
        <v>0.25</v>
      </c>
      <c r="AF41" s="116"/>
      <c r="AG41" s="116"/>
      <c r="AH41" s="117">
        <f t="shared" si="6"/>
        <v>0.16666666666666666</v>
      </c>
    </row>
    <row r="42" spans="1:34" s="225" customFormat="1" ht="13.9" x14ac:dyDescent="0.4">
      <c r="A42" s="220"/>
      <c r="B42" s="221" t="s">
        <v>318</v>
      </c>
      <c r="C42" s="222"/>
      <c r="D42" s="221">
        <v>1.75</v>
      </c>
      <c r="E42" s="222"/>
      <c r="F42" s="222"/>
      <c r="G42" s="223"/>
      <c r="H42" s="223"/>
      <c r="I42" s="223"/>
      <c r="J42" s="223"/>
      <c r="K42" s="223"/>
      <c r="L42" s="223"/>
      <c r="M42" s="223">
        <v>1.25</v>
      </c>
      <c r="N42" s="223">
        <v>0</v>
      </c>
      <c r="O42" s="223"/>
      <c r="P42" s="223"/>
      <c r="Q42" s="223">
        <v>0.25</v>
      </c>
      <c r="R42" s="223"/>
      <c r="S42" s="223"/>
      <c r="T42" s="223"/>
      <c r="U42" s="223"/>
      <c r="V42" s="223"/>
      <c r="W42" s="223"/>
      <c r="X42" s="223"/>
      <c r="Y42" s="223"/>
      <c r="Z42" s="223"/>
      <c r="AA42" s="223"/>
      <c r="AB42" s="223"/>
      <c r="AC42" s="223"/>
      <c r="AD42" s="223"/>
      <c r="AE42" s="223">
        <v>1.25</v>
      </c>
      <c r="AF42" s="223"/>
      <c r="AG42" s="223"/>
      <c r="AH42" s="224">
        <f t="shared" ref="AH42:AH47" si="12">AVERAGE(E42:AG42)</f>
        <v>0.6875</v>
      </c>
    </row>
    <row r="43" spans="1:34" s="118" customFormat="1" ht="14.25" thickBot="1" x14ac:dyDescent="0.45">
      <c r="A43" s="162"/>
      <c r="B43" s="115" t="s">
        <v>444</v>
      </c>
      <c r="C43" s="119"/>
      <c r="D43" s="115">
        <v>0.5</v>
      </c>
      <c r="E43" s="119"/>
      <c r="F43" s="119"/>
      <c r="G43" s="116">
        <v>0</v>
      </c>
      <c r="H43" s="116">
        <v>0</v>
      </c>
      <c r="I43" s="116"/>
      <c r="J43" s="116">
        <v>0.25</v>
      </c>
      <c r="K43" s="116"/>
      <c r="L43" s="116">
        <v>0</v>
      </c>
      <c r="M43" s="116">
        <v>0.25</v>
      </c>
      <c r="N43" s="116">
        <v>0.5</v>
      </c>
      <c r="O43" s="116">
        <v>0</v>
      </c>
      <c r="P43" s="116">
        <v>0.25</v>
      </c>
      <c r="Q43" s="116">
        <v>0.5</v>
      </c>
      <c r="R43" s="116"/>
      <c r="S43" s="116">
        <v>0</v>
      </c>
      <c r="T43" s="116">
        <v>0.25</v>
      </c>
      <c r="U43" s="116"/>
      <c r="V43" s="116"/>
      <c r="W43" s="116">
        <v>0.5</v>
      </c>
      <c r="X43" s="116">
        <v>0.25</v>
      </c>
      <c r="Y43" s="116"/>
      <c r="Z43" s="116"/>
      <c r="AA43" s="116"/>
      <c r="AB43" s="116"/>
      <c r="AC43" s="116"/>
      <c r="AD43" s="116"/>
      <c r="AE43" s="116">
        <v>0.25</v>
      </c>
      <c r="AF43" s="116">
        <v>0.25</v>
      </c>
      <c r="AG43" s="116">
        <v>0</v>
      </c>
      <c r="AH43" s="117">
        <f t="shared" si="12"/>
        <v>0.203125</v>
      </c>
    </row>
    <row r="44" spans="1:34" s="219" customFormat="1" ht="14.25" thickBot="1" x14ac:dyDescent="0.45">
      <c r="A44" s="218"/>
      <c r="B44" s="115" t="s">
        <v>18</v>
      </c>
      <c r="C44" s="119"/>
      <c r="D44" s="115">
        <v>1</v>
      </c>
      <c r="E44" s="119"/>
      <c r="F44" s="119"/>
      <c r="G44" s="116">
        <v>0</v>
      </c>
      <c r="H44" s="116">
        <v>0</v>
      </c>
      <c r="I44" s="116"/>
      <c r="J44" s="116">
        <v>0</v>
      </c>
      <c r="K44" s="116"/>
      <c r="L44" s="116"/>
      <c r="M44" s="116">
        <v>0.75</v>
      </c>
      <c r="N44" s="116">
        <v>0.75</v>
      </c>
      <c r="O44" s="116"/>
      <c r="P44" s="116"/>
      <c r="Q44" s="116">
        <v>1</v>
      </c>
      <c r="R44" s="116"/>
      <c r="S44" s="116">
        <v>0</v>
      </c>
      <c r="T44" s="116">
        <v>0</v>
      </c>
      <c r="U44" s="116"/>
      <c r="V44" s="116"/>
      <c r="W44" s="116">
        <v>0</v>
      </c>
      <c r="X44" s="116">
        <v>0</v>
      </c>
      <c r="Y44" s="116"/>
      <c r="Z44" s="116"/>
      <c r="AA44" s="116"/>
      <c r="AB44" s="116"/>
      <c r="AC44" s="116"/>
      <c r="AD44" s="116"/>
      <c r="AE44" s="116">
        <v>0</v>
      </c>
      <c r="AF44" s="116"/>
      <c r="AG44" s="116">
        <v>0</v>
      </c>
      <c r="AH44" s="117">
        <f t="shared" ref="AH44:AH45" si="13">AVERAGE(E44:AG44)</f>
        <v>0.20833333333333334</v>
      </c>
    </row>
    <row r="45" spans="1:34" s="219" customFormat="1" ht="14.25" thickBot="1" x14ac:dyDescent="0.45">
      <c r="A45" s="218"/>
      <c r="B45" s="115" t="s">
        <v>19</v>
      </c>
      <c r="C45" s="119"/>
      <c r="D45" s="115">
        <v>0.5</v>
      </c>
      <c r="E45" s="119"/>
      <c r="F45" s="119"/>
      <c r="G45" s="116">
        <v>0</v>
      </c>
      <c r="H45" s="116">
        <v>0</v>
      </c>
      <c r="I45" s="116"/>
      <c r="J45" s="116"/>
      <c r="K45" s="116"/>
      <c r="L45" s="116"/>
      <c r="M45" s="116">
        <v>0.5</v>
      </c>
      <c r="N45" s="116">
        <v>0.5</v>
      </c>
      <c r="O45" s="116"/>
      <c r="P45" s="116"/>
      <c r="Q45" s="116">
        <v>0.5</v>
      </c>
      <c r="R45" s="116"/>
      <c r="S45" s="116">
        <v>0.5</v>
      </c>
      <c r="T45" s="116"/>
      <c r="U45" s="116"/>
      <c r="V45" s="116"/>
      <c r="W45" s="116">
        <v>0</v>
      </c>
      <c r="X45" s="116"/>
      <c r="Y45" s="116"/>
      <c r="Z45" s="116"/>
      <c r="AA45" s="116"/>
      <c r="AB45" s="116"/>
      <c r="AC45" s="116"/>
      <c r="AD45" s="116"/>
      <c r="AE45" s="116"/>
      <c r="AF45" s="116">
        <v>0.25</v>
      </c>
      <c r="AG45" s="116"/>
      <c r="AH45" s="117">
        <f t="shared" si="13"/>
        <v>0.28125</v>
      </c>
    </row>
    <row r="46" spans="1:34" s="219" customFormat="1" ht="14.25" thickBot="1" x14ac:dyDescent="0.45">
      <c r="A46" s="218"/>
      <c r="B46" s="115" t="s">
        <v>20</v>
      </c>
      <c r="C46" s="119"/>
      <c r="D46" s="115">
        <v>0.5</v>
      </c>
      <c r="E46" s="119"/>
      <c r="F46" s="119"/>
      <c r="G46" s="116"/>
      <c r="H46" s="116"/>
      <c r="I46" s="116"/>
      <c r="J46" s="116"/>
      <c r="K46" s="116"/>
      <c r="L46" s="116"/>
      <c r="M46" s="116">
        <v>0.5</v>
      </c>
      <c r="N46" s="116">
        <v>0.5</v>
      </c>
      <c r="O46" s="116"/>
      <c r="P46" s="116"/>
      <c r="Q46" s="116"/>
      <c r="R46" s="116"/>
      <c r="S46" s="116"/>
      <c r="T46" s="116"/>
      <c r="U46" s="116"/>
      <c r="V46" s="116"/>
      <c r="W46" s="116"/>
      <c r="X46" s="116"/>
      <c r="Y46" s="116"/>
      <c r="Z46" s="116"/>
      <c r="AA46" s="116"/>
      <c r="AB46" s="116"/>
      <c r="AC46" s="116"/>
      <c r="AD46" s="116"/>
      <c r="AE46" s="116"/>
      <c r="AF46" s="116"/>
      <c r="AG46" s="116"/>
      <c r="AH46" s="117">
        <f t="shared" si="12"/>
        <v>0.5</v>
      </c>
    </row>
    <row r="47" spans="1:34" s="219" customFormat="1" ht="14.25" thickBot="1" x14ac:dyDescent="0.45">
      <c r="A47" s="218"/>
      <c r="B47" s="115" t="s">
        <v>21</v>
      </c>
      <c r="C47" s="119"/>
      <c r="D47" s="115">
        <v>1</v>
      </c>
      <c r="E47" s="119"/>
      <c r="F47" s="119"/>
      <c r="G47" s="116"/>
      <c r="H47" s="116"/>
      <c r="I47" s="116"/>
      <c r="J47" s="116"/>
      <c r="K47" s="116"/>
      <c r="L47" s="116"/>
      <c r="M47" s="116">
        <v>1</v>
      </c>
      <c r="N47" s="116">
        <v>0.5</v>
      </c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116"/>
      <c r="AA47" s="116"/>
      <c r="AB47" s="116"/>
      <c r="AC47" s="116"/>
      <c r="AD47" s="116"/>
      <c r="AE47" s="116"/>
      <c r="AF47" s="116"/>
      <c r="AG47" s="116"/>
      <c r="AH47" s="117">
        <f t="shared" si="12"/>
        <v>0.75</v>
      </c>
    </row>
    <row r="48" spans="1:34" s="219" customFormat="1" ht="14.25" thickBot="1" x14ac:dyDescent="0.45">
      <c r="A48" s="218"/>
      <c r="B48" s="115" t="s">
        <v>24</v>
      </c>
      <c r="C48" s="119"/>
      <c r="D48" s="115">
        <v>1</v>
      </c>
      <c r="E48" s="119"/>
      <c r="F48" s="119"/>
      <c r="G48" s="116"/>
      <c r="H48" s="116">
        <v>0</v>
      </c>
      <c r="I48" s="116"/>
      <c r="J48" s="116"/>
      <c r="K48" s="116"/>
      <c r="L48" s="116"/>
      <c r="M48" s="116">
        <v>0.25</v>
      </c>
      <c r="N48" s="116">
        <v>0.25</v>
      </c>
      <c r="O48" s="116"/>
      <c r="P48" s="116"/>
      <c r="Q48" s="116">
        <v>0.75</v>
      </c>
      <c r="R48" s="116"/>
      <c r="S48" s="116">
        <v>0.5</v>
      </c>
      <c r="T48" s="116"/>
      <c r="U48" s="116"/>
      <c r="V48" s="116"/>
      <c r="W48" s="116"/>
      <c r="X48" s="116"/>
      <c r="Y48" s="116"/>
      <c r="Z48" s="116"/>
      <c r="AA48" s="116"/>
      <c r="AB48" s="116"/>
      <c r="AC48" s="116"/>
      <c r="AD48" s="116"/>
      <c r="AE48" s="116">
        <v>0</v>
      </c>
      <c r="AF48" s="116"/>
      <c r="AG48" s="116"/>
      <c r="AH48" s="117">
        <f t="shared" si="6"/>
        <v>0.29166666666666669</v>
      </c>
    </row>
    <row r="49" spans="1:34" s="219" customFormat="1" ht="14.25" thickBot="1" x14ac:dyDescent="0.45">
      <c r="A49" s="218"/>
      <c r="B49" s="115" t="s">
        <v>318</v>
      </c>
      <c r="C49" s="119"/>
      <c r="D49" s="115">
        <v>0.5</v>
      </c>
      <c r="E49" s="119"/>
      <c r="F49" s="119"/>
      <c r="G49" s="116"/>
      <c r="H49" s="116">
        <v>0</v>
      </c>
      <c r="I49" s="116"/>
      <c r="J49" s="116"/>
      <c r="K49" s="116"/>
      <c r="L49" s="116"/>
      <c r="M49" s="116">
        <v>0</v>
      </c>
      <c r="N49" s="116">
        <v>0</v>
      </c>
      <c r="O49" s="116"/>
      <c r="P49" s="116"/>
      <c r="Q49" s="116"/>
      <c r="R49" s="116"/>
      <c r="S49" s="116"/>
      <c r="T49" s="116"/>
      <c r="U49" s="116"/>
      <c r="V49" s="116"/>
      <c r="W49" s="116"/>
      <c r="X49" s="116"/>
      <c r="Y49" s="116"/>
      <c r="Z49" s="116"/>
      <c r="AA49" s="116"/>
      <c r="AB49" s="116"/>
      <c r="AC49" s="116"/>
      <c r="AD49" s="116"/>
      <c r="AE49" s="116"/>
      <c r="AF49" s="116"/>
      <c r="AG49" s="116"/>
      <c r="AH49" s="117">
        <f t="shared" ref="AH49" si="14">AVERAGE(E49:AG49)</f>
        <v>0</v>
      </c>
    </row>
    <row r="50" spans="1:34" s="219" customFormat="1" ht="14.25" thickBot="1" x14ac:dyDescent="0.45">
      <c r="A50" s="218"/>
      <c r="B50" s="115" t="s">
        <v>319</v>
      </c>
      <c r="C50" s="119"/>
      <c r="D50" s="115">
        <v>0.5</v>
      </c>
      <c r="E50" s="119"/>
      <c r="F50" s="119"/>
      <c r="G50" s="116"/>
      <c r="H50" s="116"/>
      <c r="I50" s="116"/>
      <c r="J50" s="116"/>
      <c r="K50" s="116"/>
      <c r="L50" s="116"/>
      <c r="M50" s="116"/>
      <c r="N50" s="116"/>
      <c r="O50" s="116"/>
      <c r="P50" s="116"/>
      <c r="Q50" s="116"/>
      <c r="R50" s="116"/>
      <c r="S50" s="116"/>
      <c r="T50" s="116"/>
      <c r="U50" s="116"/>
      <c r="V50" s="116"/>
      <c r="W50" s="116"/>
      <c r="X50" s="116"/>
      <c r="Y50" s="116"/>
      <c r="Z50" s="116"/>
      <c r="AA50" s="116"/>
      <c r="AB50" s="116"/>
      <c r="AC50" s="116"/>
      <c r="AD50" s="116"/>
      <c r="AE50" s="116"/>
      <c r="AF50" s="116"/>
      <c r="AG50" s="116"/>
      <c r="AH50" s="117" t="e">
        <f t="shared" si="6"/>
        <v>#DIV/0!</v>
      </c>
    </row>
    <row r="51" spans="1:34" s="225" customFormat="1" ht="13.9" x14ac:dyDescent="0.4">
      <c r="A51" s="220"/>
      <c r="B51" s="221" t="s">
        <v>320</v>
      </c>
      <c r="C51" s="222"/>
      <c r="D51" s="221">
        <v>1</v>
      </c>
      <c r="E51" s="222"/>
      <c r="F51" s="222"/>
      <c r="G51" s="223"/>
      <c r="H51" s="223">
        <v>0</v>
      </c>
      <c r="I51" s="223"/>
      <c r="J51" s="223"/>
      <c r="K51" s="223"/>
      <c r="L51" s="223"/>
      <c r="M51" s="223"/>
      <c r="N51" s="223"/>
      <c r="O51" s="223"/>
      <c r="P51" s="223"/>
      <c r="Q51" s="223"/>
      <c r="R51" s="223"/>
      <c r="S51" s="223"/>
      <c r="T51" s="223"/>
      <c r="U51" s="223"/>
      <c r="V51" s="223"/>
      <c r="W51" s="223"/>
      <c r="X51" s="223"/>
      <c r="Y51" s="223"/>
      <c r="Z51" s="223"/>
      <c r="AA51" s="223"/>
      <c r="AB51" s="223"/>
      <c r="AC51" s="223"/>
      <c r="AD51" s="223"/>
      <c r="AE51" s="223"/>
      <c r="AF51" s="223"/>
      <c r="AG51" s="223"/>
      <c r="AH51" s="224">
        <f t="shared" si="6"/>
        <v>0</v>
      </c>
    </row>
    <row r="52" spans="1:34" s="118" customFormat="1" ht="14.25" thickBot="1" x14ac:dyDescent="0.45">
      <c r="A52" s="162"/>
      <c r="B52" s="115" t="s">
        <v>445</v>
      </c>
      <c r="C52" s="119"/>
      <c r="D52" s="115">
        <v>1</v>
      </c>
      <c r="E52" s="119"/>
      <c r="F52" s="119"/>
      <c r="G52" s="116">
        <v>0</v>
      </c>
      <c r="H52" s="116">
        <v>0</v>
      </c>
      <c r="I52" s="116"/>
      <c r="J52" s="116"/>
      <c r="K52" s="116"/>
      <c r="L52" s="116"/>
      <c r="M52" s="116">
        <v>0.5</v>
      </c>
      <c r="N52" s="116">
        <v>0</v>
      </c>
      <c r="O52" s="116"/>
      <c r="P52" s="116"/>
      <c r="Q52" s="116">
        <v>0.25</v>
      </c>
      <c r="R52" s="116"/>
      <c r="S52" s="116"/>
      <c r="T52" s="116"/>
      <c r="U52" s="116"/>
      <c r="V52" s="116"/>
      <c r="W52" s="116">
        <v>0.25</v>
      </c>
      <c r="X52" s="116">
        <v>0.75</v>
      </c>
      <c r="Y52" s="116"/>
      <c r="Z52" s="116"/>
      <c r="AA52" s="116"/>
      <c r="AB52" s="116"/>
      <c r="AC52" s="116"/>
      <c r="AD52" s="116"/>
      <c r="AE52" s="116">
        <v>0.75</v>
      </c>
      <c r="AF52" s="116"/>
      <c r="AG52" s="116"/>
      <c r="AH52" s="117">
        <f t="shared" si="6"/>
        <v>0.3125</v>
      </c>
    </row>
    <row r="53" spans="1:34" s="219" customFormat="1" ht="14.25" thickBot="1" x14ac:dyDescent="0.45">
      <c r="A53" s="218"/>
      <c r="B53" s="115" t="s">
        <v>18</v>
      </c>
      <c r="C53" s="119"/>
      <c r="D53" s="115">
        <v>0.5</v>
      </c>
      <c r="E53" s="119"/>
      <c r="F53" s="119"/>
      <c r="G53" s="116">
        <v>0</v>
      </c>
      <c r="H53" s="116">
        <v>0</v>
      </c>
      <c r="I53" s="116"/>
      <c r="J53" s="116">
        <v>0</v>
      </c>
      <c r="K53" s="116"/>
      <c r="L53" s="116">
        <v>0</v>
      </c>
      <c r="M53" s="116">
        <v>0.5</v>
      </c>
      <c r="N53" s="116">
        <v>0.25</v>
      </c>
      <c r="O53" s="116"/>
      <c r="P53" s="116">
        <v>0</v>
      </c>
      <c r="Q53" s="116">
        <v>0</v>
      </c>
      <c r="R53" s="116"/>
      <c r="S53" s="116"/>
      <c r="T53" s="116">
        <v>0.25</v>
      </c>
      <c r="U53" s="116"/>
      <c r="V53" s="116"/>
      <c r="W53" s="116">
        <v>0</v>
      </c>
      <c r="X53" s="116">
        <v>0</v>
      </c>
      <c r="Y53" s="116"/>
      <c r="Z53" s="116"/>
      <c r="AA53" s="116"/>
      <c r="AB53" s="116"/>
      <c r="AC53" s="116"/>
      <c r="AD53" s="116"/>
      <c r="AE53" s="116"/>
      <c r="AF53" s="116">
        <v>0</v>
      </c>
      <c r="AG53" s="116"/>
      <c r="AH53" s="117">
        <f t="shared" si="6"/>
        <v>8.3333333333333329E-2</v>
      </c>
    </row>
    <row r="54" spans="1:34" s="219" customFormat="1" ht="14.25" thickBot="1" x14ac:dyDescent="0.45">
      <c r="A54" s="218"/>
      <c r="B54" s="115" t="s">
        <v>19</v>
      </c>
      <c r="C54" s="119"/>
      <c r="D54" s="115">
        <v>1</v>
      </c>
      <c r="E54" s="119"/>
      <c r="F54" s="119"/>
      <c r="G54" s="116"/>
      <c r="H54" s="116">
        <v>0</v>
      </c>
      <c r="I54" s="116"/>
      <c r="J54" s="116"/>
      <c r="K54" s="116"/>
      <c r="L54" s="116"/>
      <c r="M54" s="116">
        <v>0.5</v>
      </c>
      <c r="N54" s="116"/>
      <c r="O54" s="116"/>
      <c r="P54" s="116"/>
      <c r="Q54" s="116"/>
      <c r="R54" s="116"/>
      <c r="S54" s="116"/>
      <c r="T54" s="116">
        <v>0.25</v>
      </c>
      <c r="U54" s="116"/>
      <c r="V54" s="116"/>
      <c r="W54" s="116"/>
      <c r="X54" s="116"/>
      <c r="Y54" s="116"/>
      <c r="Z54" s="116"/>
      <c r="AA54" s="116"/>
      <c r="AB54" s="116"/>
      <c r="AC54" s="116"/>
      <c r="AD54" s="116"/>
      <c r="AE54" s="116"/>
      <c r="AF54" s="116"/>
      <c r="AG54" s="116"/>
      <c r="AH54" s="117">
        <f t="shared" si="6"/>
        <v>0.25</v>
      </c>
    </row>
    <row r="55" spans="1:34" s="219" customFormat="1" ht="14.25" thickBot="1" x14ac:dyDescent="0.45">
      <c r="A55" s="218"/>
      <c r="B55" s="115" t="s">
        <v>20</v>
      </c>
      <c r="C55" s="119"/>
      <c r="D55" s="115">
        <v>1</v>
      </c>
      <c r="E55" s="119"/>
      <c r="F55" s="119"/>
      <c r="G55" s="116">
        <v>0</v>
      </c>
      <c r="H55" s="116">
        <v>0</v>
      </c>
      <c r="I55" s="116"/>
      <c r="J55" s="116"/>
      <c r="K55" s="116"/>
      <c r="L55" s="116"/>
      <c r="M55" s="116">
        <v>0</v>
      </c>
      <c r="N55" s="116">
        <v>0.25</v>
      </c>
      <c r="O55" s="116"/>
      <c r="P55" s="116"/>
      <c r="Q55" s="116"/>
      <c r="R55" s="116"/>
      <c r="S55" s="116"/>
      <c r="T55" s="116">
        <v>0.5</v>
      </c>
      <c r="U55" s="116"/>
      <c r="V55" s="116"/>
      <c r="W55" s="116"/>
      <c r="X55" s="116"/>
      <c r="Y55" s="116"/>
      <c r="Z55" s="116"/>
      <c r="AA55" s="116"/>
      <c r="AB55" s="116"/>
      <c r="AC55" s="116"/>
      <c r="AD55" s="116"/>
      <c r="AE55" s="116"/>
      <c r="AF55" s="116"/>
      <c r="AG55" s="116"/>
      <c r="AH55" s="117">
        <f t="shared" si="6"/>
        <v>0.15</v>
      </c>
    </row>
    <row r="56" spans="1:34" s="219" customFormat="1" ht="14.25" thickBot="1" x14ac:dyDescent="0.45">
      <c r="A56" s="218"/>
      <c r="B56" s="115" t="s">
        <v>21</v>
      </c>
      <c r="C56" s="119"/>
      <c r="D56" s="115">
        <v>0.5</v>
      </c>
      <c r="E56" s="119"/>
      <c r="F56" s="119"/>
      <c r="G56" s="116"/>
      <c r="H56" s="116"/>
      <c r="I56" s="116"/>
      <c r="J56" s="116"/>
      <c r="K56" s="116"/>
      <c r="L56" s="116"/>
      <c r="M56" s="116">
        <v>0.5</v>
      </c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7">
        <f t="shared" si="6"/>
        <v>0.5</v>
      </c>
    </row>
    <row r="57" spans="1:34" s="219" customFormat="1" ht="14.25" thickBot="1" x14ac:dyDescent="0.45">
      <c r="A57" s="218"/>
      <c r="B57" s="115" t="s">
        <v>24</v>
      </c>
      <c r="C57" s="119"/>
      <c r="D57" s="115">
        <v>0.5</v>
      </c>
      <c r="E57" s="119"/>
      <c r="F57" s="119"/>
      <c r="G57" s="116"/>
      <c r="H57" s="116"/>
      <c r="I57" s="116"/>
      <c r="J57" s="116"/>
      <c r="K57" s="116"/>
      <c r="L57" s="116"/>
      <c r="M57" s="116">
        <v>0.25</v>
      </c>
      <c r="N57" s="116"/>
      <c r="O57" s="116"/>
      <c r="P57" s="116">
        <v>0.25</v>
      </c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7">
        <f t="shared" si="6"/>
        <v>0.25</v>
      </c>
    </row>
    <row r="58" spans="1:34" s="219" customFormat="1" ht="14.25" thickBot="1" x14ac:dyDescent="0.45">
      <c r="A58" s="218"/>
      <c r="B58" s="115" t="s">
        <v>318</v>
      </c>
      <c r="C58" s="119"/>
      <c r="D58" s="115">
        <v>0.5</v>
      </c>
      <c r="E58" s="119"/>
      <c r="F58" s="119"/>
      <c r="G58" s="116"/>
      <c r="H58" s="116">
        <v>0</v>
      </c>
      <c r="I58" s="116"/>
      <c r="J58" s="116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7">
        <f t="shared" si="6"/>
        <v>0</v>
      </c>
    </row>
    <row r="59" spans="1:34" s="219" customFormat="1" ht="14.25" thickBot="1" x14ac:dyDescent="0.45">
      <c r="A59" s="218"/>
      <c r="B59" s="115" t="s">
        <v>319</v>
      </c>
      <c r="C59" s="119"/>
      <c r="D59" s="115"/>
      <c r="E59" s="119"/>
      <c r="F59" s="119"/>
      <c r="G59" s="116"/>
      <c r="H59" s="116"/>
      <c r="I59" s="116"/>
      <c r="J59" s="116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7" t="e">
        <f t="shared" si="6"/>
        <v>#DIV/0!</v>
      </c>
    </row>
    <row r="60" spans="1:34" s="219" customFormat="1" ht="14.25" thickBot="1" x14ac:dyDescent="0.45">
      <c r="A60" s="218"/>
      <c r="B60" s="115" t="s">
        <v>320</v>
      </c>
      <c r="C60" s="119"/>
      <c r="D60" s="115"/>
      <c r="E60" s="119"/>
      <c r="F60" s="119"/>
      <c r="G60" s="116"/>
      <c r="H60" s="116"/>
      <c r="I60" s="116"/>
      <c r="J60" s="116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7" t="e">
        <f t="shared" si="6"/>
        <v>#DIV/0!</v>
      </c>
    </row>
    <row r="61" spans="1:34" s="118" customFormat="1" ht="14.25" thickBot="1" x14ac:dyDescent="0.45">
      <c r="A61" s="162"/>
      <c r="B61" s="115" t="s">
        <v>380</v>
      </c>
      <c r="C61" s="119"/>
      <c r="D61" s="115"/>
      <c r="E61" s="119"/>
      <c r="F61" s="119"/>
      <c r="G61" s="116"/>
      <c r="H61" s="116"/>
      <c r="I61" s="116"/>
      <c r="J61" s="116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7" t="e">
        <f t="shared" si="6"/>
        <v>#DIV/0!</v>
      </c>
    </row>
    <row r="62" spans="1:34" s="123" customFormat="1" ht="14.25" thickBot="1" x14ac:dyDescent="0.45">
      <c r="A62" s="170"/>
      <c r="B62" s="120" t="s">
        <v>381</v>
      </c>
      <c r="C62" s="122"/>
      <c r="D62" s="120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O62" s="121"/>
      <c r="P62" s="121"/>
      <c r="Q62" s="121"/>
      <c r="R62" s="121"/>
      <c r="S62" s="121"/>
      <c r="T62" s="122"/>
      <c r="U62" s="121"/>
      <c r="V62" s="121"/>
      <c r="W62" s="121"/>
      <c r="X62" s="121"/>
      <c r="Y62" s="121"/>
      <c r="Z62" s="121"/>
      <c r="AA62" s="121"/>
      <c r="AB62" s="121"/>
      <c r="AC62" s="121"/>
      <c r="AD62" s="121"/>
      <c r="AE62" s="121"/>
      <c r="AF62" s="121"/>
      <c r="AG62" s="121"/>
      <c r="AH62" s="117" t="e">
        <f t="shared" si="6"/>
        <v>#DIV/0!</v>
      </c>
    </row>
    <row r="63" spans="1:34" s="125" customFormat="1" ht="14.25" thickBot="1" x14ac:dyDescent="0.45">
      <c r="A63" s="226"/>
      <c r="B63" s="105"/>
      <c r="C63" s="107"/>
      <c r="D63" s="105"/>
      <c r="E63" s="106"/>
      <c r="F63" s="106"/>
      <c r="G63" s="106"/>
      <c r="H63" s="106"/>
      <c r="I63" s="106"/>
      <c r="J63" s="106"/>
      <c r="K63" s="106"/>
      <c r="L63" s="106"/>
      <c r="M63" s="106"/>
      <c r="N63" s="106"/>
      <c r="O63" s="106"/>
      <c r="P63" s="106"/>
      <c r="Q63" s="106"/>
      <c r="R63" s="106"/>
      <c r="S63" s="106"/>
      <c r="T63" s="106"/>
      <c r="U63" s="106"/>
      <c r="V63" s="106"/>
      <c r="W63" s="106"/>
      <c r="X63" s="106"/>
      <c r="Y63" s="106"/>
      <c r="Z63" s="106"/>
      <c r="AA63" s="106"/>
      <c r="AB63" s="106"/>
      <c r="AC63" s="106"/>
      <c r="AD63" s="106"/>
      <c r="AE63" s="106"/>
      <c r="AF63" s="106"/>
      <c r="AG63" s="106"/>
      <c r="AH63" s="124" t="e">
        <f t="shared" si="6"/>
        <v>#DIV/0!</v>
      </c>
    </row>
    <row r="64" spans="1:34" s="125" customFormat="1" ht="14.25" thickBot="1" x14ac:dyDescent="0.45">
      <c r="A64" s="163"/>
      <c r="B64" s="105"/>
      <c r="C64" s="107"/>
      <c r="D64" s="105"/>
      <c r="E64" s="107"/>
      <c r="F64" s="107"/>
      <c r="G64" s="106"/>
      <c r="H64" s="106"/>
      <c r="I64" s="106"/>
      <c r="J64" s="106"/>
      <c r="K64" s="106"/>
      <c r="L64" s="106"/>
      <c r="M64" s="106"/>
      <c r="N64" s="106"/>
      <c r="O64" s="106"/>
      <c r="P64" s="106"/>
      <c r="Q64" s="106"/>
      <c r="R64" s="106"/>
      <c r="S64" s="106"/>
      <c r="T64" s="106"/>
      <c r="U64" s="106"/>
      <c r="V64" s="106"/>
      <c r="W64" s="106"/>
      <c r="X64" s="106"/>
      <c r="Y64" s="106"/>
      <c r="Z64" s="106"/>
      <c r="AA64" s="106"/>
      <c r="AB64" s="106"/>
      <c r="AC64" s="106"/>
      <c r="AD64" s="106"/>
      <c r="AE64" s="106"/>
      <c r="AF64" s="106"/>
      <c r="AG64" s="106"/>
      <c r="AH64" s="124" t="e">
        <f t="shared" si="6"/>
        <v>#DIV/0!</v>
      </c>
    </row>
    <row r="65" spans="1:34" s="125" customFormat="1" ht="14.25" thickBot="1" x14ac:dyDescent="0.45">
      <c r="A65" s="163"/>
      <c r="B65" s="105"/>
      <c r="C65" s="107"/>
      <c r="D65" s="105"/>
      <c r="E65" s="107"/>
      <c r="F65" s="107"/>
      <c r="G65" s="106"/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106"/>
      <c r="T65" s="106"/>
      <c r="U65" s="106"/>
      <c r="V65" s="106"/>
      <c r="W65" s="106"/>
      <c r="X65" s="106"/>
      <c r="Y65" s="106"/>
      <c r="Z65" s="106"/>
      <c r="AA65" s="106"/>
      <c r="AB65" s="106"/>
      <c r="AC65" s="106"/>
      <c r="AD65" s="106"/>
      <c r="AE65" s="106"/>
      <c r="AF65" s="106"/>
      <c r="AG65" s="106"/>
      <c r="AH65" s="124" t="e">
        <f t="shared" si="6"/>
        <v>#DIV/0!</v>
      </c>
    </row>
    <row r="66" spans="1:34" s="125" customFormat="1" ht="14.25" thickBot="1" x14ac:dyDescent="0.45">
      <c r="A66" s="163"/>
      <c r="B66" s="105"/>
      <c r="C66" s="107"/>
      <c r="D66" s="105"/>
      <c r="E66" s="107"/>
      <c r="F66" s="107"/>
      <c r="G66" s="106"/>
      <c r="H66" s="106"/>
      <c r="I66" s="106"/>
      <c r="J66" s="106"/>
      <c r="K66" s="106"/>
      <c r="L66" s="106"/>
      <c r="M66" s="106"/>
      <c r="N66" s="106"/>
      <c r="O66" s="106"/>
      <c r="P66" s="106"/>
      <c r="Q66" s="106"/>
      <c r="R66" s="106"/>
      <c r="S66" s="106"/>
      <c r="T66" s="106"/>
      <c r="U66" s="106"/>
      <c r="V66" s="106"/>
      <c r="W66" s="106"/>
      <c r="X66" s="106"/>
      <c r="Y66" s="106"/>
      <c r="Z66" s="106"/>
      <c r="AA66" s="106"/>
      <c r="AB66" s="106"/>
      <c r="AC66" s="106"/>
      <c r="AD66" s="106"/>
      <c r="AE66" s="106"/>
      <c r="AF66" s="106"/>
      <c r="AG66" s="106"/>
      <c r="AH66" s="124" t="e">
        <f t="shared" si="6"/>
        <v>#DIV/0!</v>
      </c>
    </row>
    <row r="67" spans="1:34" s="125" customFormat="1" ht="14.25" thickBot="1" x14ac:dyDescent="0.45">
      <c r="A67" s="163"/>
      <c r="B67" s="105"/>
      <c r="C67" s="107"/>
      <c r="D67" s="105"/>
      <c r="E67" s="107"/>
      <c r="F67" s="107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06"/>
      <c r="Z67" s="106"/>
      <c r="AA67" s="106"/>
      <c r="AB67" s="106"/>
      <c r="AC67" s="106"/>
      <c r="AD67" s="106"/>
      <c r="AE67" s="106"/>
      <c r="AF67" s="106"/>
      <c r="AG67" s="106"/>
      <c r="AH67" s="124" t="e">
        <f t="shared" si="6"/>
        <v>#DIV/0!</v>
      </c>
    </row>
    <row r="68" spans="1:34" s="125" customFormat="1" ht="14.25" thickBot="1" x14ac:dyDescent="0.45">
      <c r="A68" s="163"/>
      <c r="B68" s="105"/>
      <c r="C68" s="107"/>
      <c r="D68" s="105"/>
      <c r="E68" s="107"/>
      <c r="F68" s="107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6"/>
      <c r="X68" s="106"/>
      <c r="Y68" s="106"/>
      <c r="Z68" s="106"/>
      <c r="AA68" s="106"/>
      <c r="AB68" s="106"/>
      <c r="AC68" s="106"/>
      <c r="AD68" s="106"/>
      <c r="AE68" s="106"/>
      <c r="AF68" s="106"/>
      <c r="AG68" s="106"/>
      <c r="AH68" s="124" t="e">
        <f t="shared" si="6"/>
        <v>#DIV/0!</v>
      </c>
    </row>
    <row r="69" spans="1:34" s="125" customFormat="1" ht="14.25" thickBot="1" x14ac:dyDescent="0.45">
      <c r="A69" s="163"/>
      <c r="B69" s="105"/>
      <c r="C69" s="107"/>
      <c r="D69" s="105"/>
      <c r="E69" s="107"/>
      <c r="F69" s="107"/>
      <c r="G69" s="106"/>
      <c r="H69" s="106"/>
      <c r="I69" s="106"/>
      <c r="J69" s="106"/>
      <c r="K69" s="106"/>
      <c r="L69" s="106"/>
      <c r="M69" s="106"/>
      <c r="N69" s="106"/>
      <c r="O69" s="106"/>
      <c r="P69" s="106"/>
      <c r="Q69" s="106"/>
      <c r="R69" s="106"/>
      <c r="S69" s="106"/>
      <c r="T69" s="106"/>
      <c r="U69" s="106"/>
      <c r="V69" s="106"/>
      <c r="W69" s="106"/>
      <c r="X69" s="106"/>
      <c r="Y69" s="106"/>
      <c r="Z69" s="106"/>
      <c r="AA69" s="106"/>
      <c r="AB69" s="106"/>
      <c r="AC69" s="106"/>
      <c r="AD69" s="106"/>
      <c r="AE69" s="106"/>
      <c r="AF69" s="106"/>
      <c r="AG69" s="106"/>
      <c r="AH69" s="124" t="e">
        <f t="shared" si="6"/>
        <v>#DIV/0!</v>
      </c>
    </row>
    <row r="70" spans="1:34" s="125" customFormat="1" ht="14.25" thickBot="1" x14ac:dyDescent="0.45">
      <c r="A70" s="163"/>
      <c r="B70" s="105"/>
      <c r="C70" s="107"/>
      <c r="D70" s="105"/>
      <c r="E70" s="107"/>
      <c r="F70" s="107"/>
      <c r="G70" s="106"/>
      <c r="H70" s="106"/>
      <c r="I70" s="106"/>
      <c r="J70" s="106"/>
      <c r="K70" s="106"/>
      <c r="L70" s="106"/>
      <c r="M70" s="106"/>
      <c r="N70" s="106"/>
      <c r="O70" s="106"/>
      <c r="P70" s="106"/>
      <c r="Q70" s="106"/>
      <c r="R70" s="106"/>
      <c r="S70" s="106"/>
      <c r="T70" s="106"/>
      <c r="U70" s="106"/>
      <c r="V70" s="106"/>
      <c r="W70" s="106"/>
      <c r="X70" s="106"/>
      <c r="Y70" s="106"/>
      <c r="Z70" s="106"/>
      <c r="AA70" s="106"/>
      <c r="AB70" s="106"/>
      <c r="AC70" s="106"/>
      <c r="AD70" s="106"/>
      <c r="AE70" s="106"/>
      <c r="AF70" s="106"/>
      <c r="AG70" s="106"/>
      <c r="AH70" s="124" t="e">
        <f t="shared" si="6"/>
        <v>#DIV/0!</v>
      </c>
    </row>
    <row r="71" spans="1:34" s="125" customFormat="1" ht="14.25" thickBot="1" x14ac:dyDescent="0.45">
      <c r="A71" s="163"/>
      <c r="B71" s="105"/>
      <c r="C71" s="107"/>
      <c r="D71" s="105"/>
      <c r="E71" s="107"/>
      <c r="F71" s="107"/>
      <c r="G71" s="106"/>
      <c r="H71" s="106"/>
      <c r="I71" s="106"/>
      <c r="J71" s="106"/>
      <c r="K71" s="106"/>
      <c r="L71" s="106"/>
      <c r="M71" s="106"/>
      <c r="N71" s="106"/>
      <c r="O71" s="106"/>
      <c r="P71" s="106"/>
      <c r="Q71" s="106"/>
      <c r="R71" s="106"/>
      <c r="S71" s="106"/>
      <c r="T71" s="106"/>
      <c r="U71" s="106"/>
      <c r="V71" s="106"/>
      <c r="W71" s="106"/>
      <c r="X71" s="106"/>
      <c r="Y71" s="106"/>
      <c r="Z71" s="106"/>
      <c r="AA71" s="106"/>
      <c r="AB71" s="106"/>
      <c r="AC71" s="106"/>
      <c r="AD71" s="106"/>
      <c r="AE71" s="106"/>
      <c r="AF71" s="106"/>
      <c r="AG71" s="106"/>
      <c r="AH71" s="124" t="e">
        <f t="shared" si="6"/>
        <v>#DIV/0!</v>
      </c>
    </row>
    <row r="72" spans="1:34" s="125" customFormat="1" ht="14.25" thickBot="1" x14ac:dyDescent="0.45">
      <c r="A72" s="163"/>
      <c r="B72" s="105"/>
      <c r="C72" s="107"/>
      <c r="D72" s="105"/>
      <c r="E72" s="107"/>
      <c r="F72" s="107"/>
      <c r="G72" s="106"/>
      <c r="H72" s="106"/>
      <c r="I72" s="227"/>
      <c r="J72" s="106"/>
      <c r="K72" s="106"/>
      <c r="L72" s="106"/>
      <c r="M72" s="106"/>
      <c r="N72" s="106"/>
      <c r="O72" s="106"/>
      <c r="P72" s="106"/>
      <c r="Q72" s="106"/>
      <c r="R72" s="106"/>
      <c r="S72" s="106"/>
      <c r="T72" s="106"/>
      <c r="U72" s="106"/>
      <c r="V72" s="106"/>
      <c r="W72" s="106"/>
      <c r="X72" s="106"/>
      <c r="Y72" s="106"/>
      <c r="Z72" s="106"/>
      <c r="AA72" s="106"/>
      <c r="AB72" s="106"/>
      <c r="AC72" s="106"/>
      <c r="AD72" s="106"/>
      <c r="AE72" s="106"/>
      <c r="AF72" s="106"/>
      <c r="AG72" s="106"/>
      <c r="AH72" s="124" t="e">
        <f t="shared" si="6"/>
        <v>#DIV/0!</v>
      </c>
    </row>
    <row r="73" spans="1:34" s="126" customFormat="1" ht="14.25" thickBot="1" x14ac:dyDescent="0.45">
      <c r="A73" s="171"/>
      <c r="B73" s="108"/>
      <c r="C73" s="110"/>
      <c r="D73" s="108"/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109"/>
      <c r="P73" s="109"/>
      <c r="Q73" s="109"/>
      <c r="R73" s="109"/>
      <c r="S73" s="109"/>
      <c r="T73" s="110"/>
      <c r="U73" s="109"/>
      <c r="V73" s="109"/>
      <c r="W73" s="109"/>
      <c r="X73" s="109"/>
      <c r="Y73" s="109"/>
      <c r="Z73" s="109"/>
      <c r="AA73" s="109"/>
      <c r="AB73" s="109"/>
      <c r="AC73" s="109"/>
      <c r="AD73" s="109"/>
      <c r="AE73" s="109"/>
      <c r="AF73" s="109"/>
      <c r="AG73" s="109"/>
      <c r="AH73" s="124" t="e">
        <f t="shared" si="6"/>
        <v>#DIV/0!</v>
      </c>
    </row>
    <row r="74" spans="1:34" ht="13.5" thickBot="1" x14ac:dyDescent="0.45">
      <c r="D74" s="81"/>
      <c r="E74" s="81" t="str">
        <f>E7</f>
        <v/>
      </c>
      <c r="F74" s="81">
        <f t="shared" ref="F74:AG74" si="15">F7</f>
        <v>22</v>
      </c>
      <c r="G74" s="81">
        <f t="shared" si="15"/>
        <v>21</v>
      </c>
      <c r="H74" s="81">
        <f>H7</f>
        <v>20</v>
      </c>
      <c r="I74" s="81">
        <f>I7</f>
        <v>19</v>
      </c>
      <c r="J74" s="81">
        <f>J7</f>
        <v>18</v>
      </c>
      <c r="K74" s="81">
        <f t="shared" si="15"/>
        <v>17</v>
      </c>
      <c r="L74" s="81">
        <f t="shared" si="15"/>
        <v>16</v>
      </c>
      <c r="M74" s="81">
        <f t="shared" si="15"/>
        <v>15</v>
      </c>
      <c r="N74" s="81">
        <f t="shared" si="15"/>
        <v>14</v>
      </c>
      <c r="O74" s="81">
        <f t="shared" si="15"/>
        <v>13</v>
      </c>
      <c r="P74" s="81">
        <f t="shared" si="15"/>
        <v>12</v>
      </c>
      <c r="Q74" s="81">
        <f t="shared" si="15"/>
        <v>0</v>
      </c>
      <c r="R74" s="81" t="str">
        <f t="shared" si="15"/>
        <v/>
      </c>
      <c r="S74" s="81">
        <f t="shared" si="15"/>
        <v>11</v>
      </c>
      <c r="T74" s="81">
        <f t="shared" si="15"/>
        <v>10</v>
      </c>
      <c r="U74" s="81" t="str">
        <f t="shared" si="15"/>
        <v/>
      </c>
      <c r="V74" s="81">
        <f t="shared" si="15"/>
        <v>9</v>
      </c>
      <c r="W74" s="81">
        <f t="shared" si="15"/>
        <v>8</v>
      </c>
      <c r="X74" s="81">
        <f t="shared" si="15"/>
        <v>7</v>
      </c>
      <c r="Y74" s="81" t="str">
        <f t="shared" si="15"/>
        <v/>
      </c>
      <c r="Z74" s="81">
        <f t="shared" si="15"/>
        <v>6</v>
      </c>
      <c r="AA74" s="81">
        <f t="shared" si="15"/>
        <v>5</v>
      </c>
      <c r="AB74" s="81" t="str">
        <f t="shared" si="15"/>
        <v/>
      </c>
      <c r="AC74" s="81" t="str">
        <f t="shared" si="15"/>
        <v/>
      </c>
      <c r="AD74" s="81">
        <f t="shared" si="15"/>
        <v>4</v>
      </c>
      <c r="AE74" s="81">
        <f t="shared" si="15"/>
        <v>3</v>
      </c>
      <c r="AF74" s="81">
        <f t="shared" si="15"/>
        <v>2</v>
      </c>
      <c r="AG74" s="81">
        <f t="shared" si="15"/>
        <v>1</v>
      </c>
    </row>
    <row r="75" spans="1:34" x14ac:dyDescent="0.4">
      <c r="V75" s="14"/>
      <c r="W75" s="14"/>
      <c r="X75" s="14"/>
      <c r="Y75" s="14"/>
      <c r="Z75" s="14"/>
      <c r="AA75" s="14"/>
      <c r="AB75" s="14"/>
      <c r="AC75" s="14"/>
      <c r="AD75" s="14"/>
      <c r="AE75" s="14"/>
    </row>
  </sheetData>
  <pageMargins left="0.70866141732283472" right="0.70866141732283472" top="0.74803149606299213" bottom="0.74803149606299213" header="0.31496062992125984" footer="0.31496062992125984"/>
  <pageSetup paperSize="9" fitToWidth="2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DF891-FA9F-4F2D-B2E7-762F038BC4AB}">
  <sheetPr>
    <pageSetUpPr fitToPage="1"/>
  </sheetPr>
  <dimension ref="A1:AB56"/>
  <sheetViews>
    <sheetView topLeftCell="B7" zoomScale="111" zoomScaleNormal="115" workbookViewId="0">
      <selection activeCell="L32" sqref="L32"/>
    </sheetView>
  </sheetViews>
  <sheetFormatPr baseColWidth="10" defaultRowHeight="12.75" x14ac:dyDescent="0.35"/>
  <cols>
    <col min="1" max="1" width="7" hidden="1" customWidth="1"/>
    <col min="2" max="2" width="23.9296875" customWidth="1"/>
    <col min="3" max="3" width="10.46484375" customWidth="1"/>
    <col min="4" max="4" width="10.19921875" customWidth="1"/>
    <col min="5" max="5" width="5.796875" customWidth="1"/>
    <col min="6" max="6" width="1.53125" customWidth="1"/>
    <col min="7" max="7" width="8.73046875" customWidth="1"/>
    <col min="8" max="28" width="3.73046875" customWidth="1"/>
  </cols>
  <sheetData>
    <row r="1" spans="1:28" ht="16.05" customHeight="1" thickBot="1" x14ac:dyDescent="0.4">
      <c r="A1" t="str">
        <f ca="1">MID(CELL("nomfichier",A1),FIND("]",CELL("nomfichier",A1))+1,32)</f>
        <v>CB2</v>
      </c>
      <c r="B1" s="139" t="s">
        <v>11</v>
      </c>
      <c r="C1" s="140" t="s">
        <v>7</v>
      </c>
      <c r="D1" s="140" t="s">
        <v>8</v>
      </c>
      <c r="E1" s="141" t="s">
        <v>6</v>
      </c>
      <c r="G1" s="262" t="str">
        <f ca="1">"CB n°"&amp;MID(A1,3,2)&amp;" d'Informatiques en PSI"</f>
        <v>CB n°2 d'Informatiques en PSI</v>
      </c>
      <c r="H1" s="262"/>
      <c r="I1" s="262"/>
      <c r="J1" s="262"/>
      <c r="K1" s="262"/>
      <c r="L1" s="262"/>
      <c r="M1" s="262"/>
      <c r="N1" s="262"/>
      <c r="O1" s="262"/>
      <c r="P1" s="262"/>
      <c r="Q1" s="262"/>
      <c r="R1" s="262"/>
      <c r="S1" s="262"/>
      <c r="T1" s="262"/>
      <c r="U1" s="262"/>
      <c r="V1" s="262"/>
      <c r="W1" s="262"/>
      <c r="X1" s="262"/>
      <c r="Y1" s="262"/>
      <c r="Z1" s="262"/>
      <c r="AA1" s="262"/>
      <c r="AB1" s="262"/>
    </row>
    <row r="2" spans="1:28" ht="16.05" customHeight="1" thickTop="1" thickBot="1" x14ac:dyDescent="0.4">
      <c r="A2" s="72">
        <v>0</v>
      </c>
      <c r="B2" s="237" t="s">
        <v>289</v>
      </c>
      <c r="C2" s="238">
        <f ca="1">OFFSET(INDIRECT($A$1&amp;"_details!e$2"),0,A2)</f>
        <v>4</v>
      </c>
      <c r="D2" s="239">
        <f ca="1">IF(C2="ABS","ABS",ROUNDUP(IF(C2&lt;$C$38,C2*$C$37,(C2-$C$38)*$D$37+$C$38*$C$37),1))</f>
        <v>5.6</v>
      </c>
      <c r="E2" s="240">
        <f t="shared" ref="E2:E30" ca="1" si="0">IF(C2="ABS","",RANK(C2,C$2:C$30))</f>
        <v>6</v>
      </c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2"/>
    </row>
    <row r="3" spans="1:28" ht="16.05" customHeight="1" thickBot="1" x14ac:dyDescent="0.4">
      <c r="A3" s="55">
        <v>1</v>
      </c>
      <c r="B3" s="241" t="s">
        <v>290</v>
      </c>
      <c r="C3" s="242">
        <f t="shared" ref="C3:C30" ca="1" si="1">OFFSET(INDIRECT($A$1&amp;"_details!e$2"),0,A3)</f>
        <v>0.75</v>
      </c>
      <c r="D3" s="243">
        <f t="shared" ref="D3:D30" ca="1" si="2">IF(C3="ABS","ABS",ROUNDUP(IF(C3&lt;$C$38,C3*$C$37,(C3-$C$38)*$D$37+$C$38*$C$37),1))</f>
        <v>1.1000000000000001</v>
      </c>
      <c r="E3" s="244">
        <f t="shared" ca="1" si="0"/>
        <v>23</v>
      </c>
      <c r="G3" s="262"/>
      <c r="H3" s="262"/>
      <c r="I3" s="262"/>
      <c r="J3" s="262"/>
      <c r="K3" s="262"/>
      <c r="L3" s="262"/>
      <c r="M3" s="262"/>
      <c r="N3" s="262"/>
      <c r="O3" s="262"/>
      <c r="P3" s="262"/>
      <c r="Q3" s="262"/>
      <c r="R3" s="262"/>
      <c r="S3" s="262"/>
      <c r="T3" s="262"/>
      <c r="U3" s="262"/>
      <c r="V3" s="262"/>
      <c r="W3" s="262"/>
      <c r="X3" s="262"/>
      <c r="Y3" s="262"/>
      <c r="Z3" s="262"/>
      <c r="AA3" s="262"/>
      <c r="AB3" s="262"/>
    </row>
    <row r="4" spans="1:28" ht="16.05" customHeight="1" thickBot="1" x14ac:dyDescent="0.4">
      <c r="A4" s="72">
        <v>2</v>
      </c>
      <c r="B4" s="241" t="s">
        <v>291</v>
      </c>
      <c r="C4" s="242">
        <f t="shared" ca="1" si="1"/>
        <v>1.75</v>
      </c>
      <c r="D4" s="243">
        <f t="shared" ca="1" si="2"/>
        <v>2.5</v>
      </c>
      <c r="E4" s="244">
        <f t="shared" ca="1" si="0"/>
        <v>13</v>
      </c>
      <c r="G4" s="262"/>
      <c r="H4" s="262"/>
      <c r="I4" s="262"/>
      <c r="J4" s="262"/>
      <c r="K4" s="262"/>
      <c r="L4" s="262"/>
      <c r="M4" s="262"/>
      <c r="N4" s="262"/>
      <c r="O4" s="262"/>
      <c r="P4" s="262"/>
      <c r="Q4" s="262"/>
      <c r="R4" s="262"/>
      <c r="S4" s="262"/>
      <c r="T4" s="262"/>
      <c r="U4" s="262"/>
      <c r="V4" s="262"/>
      <c r="W4" s="262"/>
      <c r="X4" s="262"/>
      <c r="Y4" s="262"/>
      <c r="Z4" s="262"/>
      <c r="AA4" s="262"/>
      <c r="AB4" s="262"/>
    </row>
    <row r="5" spans="1:28" ht="16.05" customHeight="1" thickBot="1" x14ac:dyDescent="0.4">
      <c r="A5" s="55">
        <v>3</v>
      </c>
      <c r="B5" s="241" t="s">
        <v>292</v>
      </c>
      <c r="C5" s="242">
        <f t="shared" ca="1" si="1"/>
        <v>1</v>
      </c>
      <c r="D5" s="243">
        <f t="shared" ca="1" si="2"/>
        <v>1.4</v>
      </c>
      <c r="E5" s="244">
        <f t="shared" ca="1" si="0"/>
        <v>20</v>
      </c>
    </row>
    <row r="6" spans="1:28" ht="16.05" customHeight="1" thickBot="1" x14ac:dyDescent="0.4">
      <c r="A6" s="72">
        <v>4</v>
      </c>
      <c r="B6" s="241" t="s">
        <v>293</v>
      </c>
      <c r="C6" s="242">
        <f t="shared" ca="1" si="1"/>
        <v>4.25</v>
      </c>
      <c r="D6" s="243">
        <f t="shared" ca="1" si="2"/>
        <v>6</v>
      </c>
      <c r="E6" s="244">
        <f t="shared" ca="1" si="0"/>
        <v>4</v>
      </c>
      <c r="G6" s="133" t="s">
        <v>9</v>
      </c>
      <c r="H6" s="134">
        <v>0</v>
      </c>
      <c r="I6" s="134">
        <v>1</v>
      </c>
      <c r="J6" s="134">
        <v>2</v>
      </c>
      <c r="K6" s="134">
        <v>3</v>
      </c>
      <c r="L6" s="134">
        <v>4</v>
      </c>
      <c r="M6" s="134">
        <v>5</v>
      </c>
      <c r="N6" s="134">
        <v>6</v>
      </c>
      <c r="O6" s="134">
        <v>7</v>
      </c>
      <c r="P6" s="134">
        <v>8</v>
      </c>
      <c r="Q6" s="134">
        <v>9</v>
      </c>
      <c r="R6" s="134">
        <v>10</v>
      </c>
      <c r="S6" s="134">
        <v>11</v>
      </c>
      <c r="T6" s="134">
        <v>12</v>
      </c>
      <c r="U6" s="134">
        <v>13</v>
      </c>
      <c r="V6" s="134">
        <v>14</v>
      </c>
      <c r="W6" s="134">
        <v>15</v>
      </c>
      <c r="X6" s="134">
        <v>16</v>
      </c>
      <c r="Y6" s="134">
        <v>17</v>
      </c>
      <c r="Z6" s="134">
        <v>18</v>
      </c>
      <c r="AA6" s="134">
        <v>19</v>
      </c>
      <c r="AB6" s="135">
        <v>20</v>
      </c>
    </row>
    <row r="7" spans="1:28" ht="16.05" customHeight="1" thickBot="1" x14ac:dyDescent="0.4">
      <c r="A7" s="55">
        <v>5</v>
      </c>
      <c r="B7" s="241" t="s">
        <v>294</v>
      </c>
      <c r="C7" s="242">
        <f t="shared" ca="1" si="1"/>
        <v>4</v>
      </c>
      <c r="D7" s="243">
        <f t="shared" ca="1" si="2"/>
        <v>5.6</v>
      </c>
      <c r="E7" s="244">
        <f t="shared" ca="1" si="0"/>
        <v>6</v>
      </c>
      <c r="G7" s="136" t="s">
        <v>10</v>
      </c>
      <c r="H7" s="137">
        <f t="array" aca="1" ref="H7" ca="1">SUM(($D2:$D30&gt;=H6)*($D2:$D30&lt;H6+1)*1)</f>
        <v>3</v>
      </c>
      <c r="I7" s="137">
        <f t="array" aca="1" ref="I7" ca="1">SUM(($D2:$D30&gt;=I6)*($D2:$D30&lt;I6+1)*1)</f>
        <v>9</v>
      </c>
      <c r="J7" s="137">
        <f t="array" aca="1" ref="J7" ca="1">SUM(($D2:$D30&gt;=J6)*($D2:$D30&lt;J6+1)*1)</f>
        <v>5</v>
      </c>
      <c r="K7" s="137">
        <f t="array" aca="1" ref="K7" ca="1">SUM(($D2:$D30&gt;=K6)*($D2:$D30&lt;K6+1)*1)</f>
        <v>2</v>
      </c>
      <c r="L7" s="137">
        <f t="array" aca="1" ref="L7" ca="1">SUM(($D2:$D30&gt;=L6)*($D2:$D30&lt;L6+1)*1)</f>
        <v>0</v>
      </c>
      <c r="M7" s="137">
        <f t="array" aca="1" ref="M7" ca="1">SUM(($D2:$D30&gt;=M6)*($D2:$D30&lt;M6+1)*1)</f>
        <v>3</v>
      </c>
      <c r="N7" s="137">
        <f t="array" aca="1" ref="N7" ca="1">SUM(($D2:$D30&gt;=N6)*($D2:$D30&lt;N6+1)*1)</f>
        <v>2</v>
      </c>
      <c r="O7" s="137">
        <f t="array" aca="1" ref="O7" ca="1">SUM(($D2:$D30&gt;=O6)*($D2:$D30&lt;O6+1)*1)</f>
        <v>1</v>
      </c>
      <c r="P7" s="137">
        <f t="array" aca="1" ref="P7" ca="1">SUM(($D2:$D30&gt;=P6)*($D2:$D30&lt;P6+1)*1)</f>
        <v>1</v>
      </c>
      <c r="Q7" s="137">
        <f t="array" aca="1" ref="Q7" ca="1">SUM(($D2:$D30&gt;=Q6)*($D2:$D30&lt;Q6+1)*1)</f>
        <v>0</v>
      </c>
      <c r="R7" s="137">
        <f t="array" aca="1" ref="R7" ca="1">SUM(($D2:$D30&gt;=R6)*($D2:$D30&lt;R6+1)*1)</f>
        <v>0</v>
      </c>
      <c r="S7" s="137">
        <f t="array" aca="1" ref="S7" ca="1">SUM(($D2:$D30&gt;=S6)*($D2:$D30&lt;S6+1)*1)</f>
        <v>1</v>
      </c>
      <c r="T7" s="137">
        <f t="array" aca="1" ref="T7" ca="1">SUM(($D2:$D30&gt;=T6)*($D2:$D30&lt;T6+1)*1)</f>
        <v>0</v>
      </c>
      <c r="U7" s="137">
        <f t="array" aca="1" ref="U7" ca="1">SUM(($D2:$D30&gt;=U6)*($D2:$D30&lt;U6+1)*1)</f>
        <v>0</v>
      </c>
      <c r="V7" s="137">
        <f t="array" aca="1" ref="V7" ca="1">SUM(($D2:$D30&gt;=V6)*($D2:$D30&lt;V6+1)*1)</f>
        <v>0</v>
      </c>
      <c r="W7" s="137">
        <f t="array" aca="1" ref="W7" ca="1">SUM(($D2:$D30&gt;=W6)*($D2:$D30&lt;W6+1)*1)</f>
        <v>0</v>
      </c>
      <c r="X7" s="137">
        <f t="array" aca="1" ref="X7" ca="1">SUM(($D2:$D30&gt;=X6)*($D2:$D30&lt;X6+1)*1)</f>
        <v>0</v>
      </c>
      <c r="Y7" s="137">
        <f t="array" aca="1" ref="Y7" ca="1">SUM(($D2:$D30&gt;=Y6)*($D2:$D30&lt;Y6+1)*1)</f>
        <v>0</v>
      </c>
      <c r="Z7" s="137">
        <f t="array" aca="1" ref="Z7" ca="1">SUM(($D2:$D30&gt;=Z6)*($D2:$D30&lt;Z6+1)*1)</f>
        <v>0</v>
      </c>
      <c r="AA7" s="137">
        <f t="array" aca="1" ref="AA7" ca="1">SUM(($D2:$D30&gt;=AA6)*($D2:$D30&lt;AA6+1)*1)</f>
        <v>0</v>
      </c>
      <c r="AB7" s="138">
        <f t="array" aca="1" ref="AB7" ca="1">SUM(($D2:$D30&gt;=AB6)*($D2:$D30&lt;AB6+1)*1)</f>
        <v>0</v>
      </c>
    </row>
    <row r="8" spans="1:28" ht="16.05" customHeight="1" thickBot="1" x14ac:dyDescent="0.4">
      <c r="A8" s="72">
        <v>6</v>
      </c>
      <c r="B8" s="241" t="s">
        <v>295</v>
      </c>
      <c r="C8" s="242">
        <f t="shared" ca="1" si="1"/>
        <v>5.25</v>
      </c>
      <c r="D8" s="243">
        <f t="shared" ca="1" si="2"/>
        <v>7.3999999999999995</v>
      </c>
      <c r="E8" s="244">
        <f t="shared" ca="1" si="0"/>
        <v>3</v>
      </c>
    </row>
    <row r="9" spans="1:28" ht="16.05" customHeight="1" thickBot="1" x14ac:dyDescent="0.4">
      <c r="A9" s="55">
        <v>7</v>
      </c>
      <c r="B9" s="241" t="s">
        <v>296</v>
      </c>
      <c r="C9" s="242">
        <f t="shared" ca="1" si="1"/>
        <v>1</v>
      </c>
      <c r="D9" s="243">
        <f t="shared" ca="1" si="2"/>
        <v>1.4</v>
      </c>
      <c r="E9" s="244">
        <f t="shared" ca="1" si="0"/>
        <v>20</v>
      </c>
    </row>
    <row r="10" spans="1:28" ht="16.05" customHeight="1" thickBot="1" x14ac:dyDescent="0.4">
      <c r="A10" s="72">
        <v>8</v>
      </c>
      <c r="B10" s="241" t="s">
        <v>297</v>
      </c>
      <c r="C10" s="242">
        <f t="shared" ca="1" si="1"/>
        <v>8.75</v>
      </c>
      <c r="D10" s="243">
        <f t="shared" ca="1" si="2"/>
        <v>11.4</v>
      </c>
      <c r="E10" s="244">
        <f t="shared" ca="1" si="0"/>
        <v>1</v>
      </c>
    </row>
    <row r="11" spans="1:28" ht="16.05" customHeight="1" thickBot="1" x14ac:dyDescent="0.4">
      <c r="A11" s="55">
        <v>9</v>
      </c>
      <c r="B11" s="241" t="s">
        <v>298</v>
      </c>
      <c r="C11" s="242">
        <f t="shared" ca="1" si="1"/>
        <v>6.25</v>
      </c>
      <c r="D11" s="243">
        <f t="shared" ca="1" si="2"/>
        <v>8.7999999999999989</v>
      </c>
      <c r="E11" s="244">
        <f t="shared" ca="1" si="0"/>
        <v>2</v>
      </c>
    </row>
    <row r="12" spans="1:28" ht="16.05" customHeight="1" thickBot="1" x14ac:dyDescent="0.4">
      <c r="A12" s="72">
        <v>10</v>
      </c>
      <c r="B12" s="241" t="s">
        <v>299</v>
      </c>
      <c r="C12" s="242">
        <f t="shared" ca="1" si="1"/>
        <v>0.75</v>
      </c>
      <c r="D12" s="243">
        <f t="shared" ca="1" si="2"/>
        <v>1.1000000000000001</v>
      </c>
      <c r="E12" s="244">
        <f t="shared" ca="1" si="0"/>
        <v>23</v>
      </c>
    </row>
    <row r="13" spans="1:28" ht="16.05" customHeight="1" thickBot="1" x14ac:dyDescent="0.4">
      <c r="A13" s="55">
        <v>11</v>
      </c>
      <c r="B13" s="241" t="s">
        <v>300</v>
      </c>
      <c r="C13" s="242">
        <f t="shared" ca="1" si="1"/>
        <v>1.25</v>
      </c>
      <c r="D13" s="243">
        <f t="shared" ca="1" si="2"/>
        <v>1.8</v>
      </c>
      <c r="E13" s="244">
        <f t="shared" ca="1" si="0"/>
        <v>16</v>
      </c>
    </row>
    <row r="14" spans="1:28" ht="16.05" customHeight="1" thickBot="1" x14ac:dyDescent="0.4">
      <c r="A14" s="72">
        <v>12</v>
      </c>
      <c r="B14" s="241" t="s">
        <v>301</v>
      </c>
      <c r="C14" s="242">
        <f t="shared" ca="1" si="1"/>
        <v>2</v>
      </c>
      <c r="D14" s="243">
        <f t="shared" ca="1" si="2"/>
        <v>2.8</v>
      </c>
      <c r="E14" s="244">
        <f t="shared" ca="1" si="0"/>
        <v>11</v>
      </c>
    </row>
    <row r="15" spans="1:28" ht="16.05" customHeight="1" thickBot="1" x14ac:dyDescent="0.4">
      <c r="A15" s="55">
        <v>13</v>
      </c>
      <c r="B15" s="241" t="s">
        <v>302</v>
      </c>
      <c r="C15" s="242" t="str">
        <f t="shared" ca="1" si="1"/>
        <v>abs</v>
      </c>
      <c r="D15" s="243" t="str">
        <f t="shared" ca="1" si="2"/>
        <v>ABS</v>
      </c>
      <c r="E15" s="244" t="str">
        <f t="shared" ca="1" si="0"/>
        <v/>
      </c>
    </row>
    <row r="16" spans="1:28" ht="16.05" customHeight="1" thickBot="1" x14ac:dyDescent="0.4">
      <c r="A16" s="72">
        <v>14</v>
      </c>
      <c r="B16" s="241" t="s">
        <v>303</v>
      </c>
      <c r="C16" s="242">
        <f t="shared" ca="1" si="1"/>
        <v>0.5</v>
      </c>
      <c r="D16" s="243">
        <f t="shared" ca="1" si="2"/>
        <v>0.7</v>
      </c>
      <c r="E16" s="244">
        <f t="shared" ca="1" si="0"/>
        <v>25</v>
      </c>
    </row>
    <row r="17" spans="1:19" ht="16.05" customHeight="1" thickBot="1" x14ac:dyDescent="0.4">
      <c r="A17" s="55">
        <v>15</v>
      </c>
      <c r="B17" s="241" t="s">
        <v>304</v>
      </c>
      <c r="C17" s="242">
        <f t="shared" ca="1" si="1"/>
        <v>4.25</v>
      </c>
      <c r="D17" s="243">
        <f t="shared" ca="1" si="2"/>
        <v>6</v>
      </c>
      <c r="E17" s="244">
        <f t="shared" ca="1" si="0"/>
        <v>4</v>
      </c>
    </row>
    <row r="18" spans="1:19" ht="16.05" customHeight="1" thickBot="1" x14ac:dyDescent="0.4">
      <c r="A18" s="72">
        <v>16</v>
      </c>
      <c r="B18" s="241" t="s">
        <v>305</v>
      </c>
      <c r="C18" s="242">
        <f t="shared" ca="1" si="1"/>
        <v>1.25</v>
      </c>
      <c r="D18" s="243">
        <f t="shared" ca="1" si="2"/>
        <v>1.8</v>
      </c>
      <c r="E18" s="244">
        <f t="shared" ca="1" si="0"/>
        <v>16</v>
      </c>
    </row>
    <row r="19" spans="1:19" ht="16.05" customHeight="1" thickBot="1" x14ac:dyDescent="0.4">
      <c r="A19" s="55">
        <v>17</v>
      </c>
      <c r="B19" s="241" t="s">
        <v>306</v>
      </c>
      <c r="C19" s="242">
        <f t="shared" ca="1" si="1"/>
        <v>1</v>
      </c>
      <c r="D19" s="243">
        <f t="shared" ca="1" si="2"/>
        <v>1.4</v>
      </c>
      <c r="E19" s="244">
        <f t="shared" ca="1" si="0"/>
        <v>20</v>
      </c>
    </row>
    <row r="20" spans="1:19" ht="16.05" customHeight="1" thickBot="1" x14ac:dyDescent="0.4">
      <c r="A20" s="72">
        <v>18</v>
      </c>
      <c r="B20" s="241" t="s">
        <v>307</v>
      </c>
      <c r="C20" s="242">
        <f t="shared" ca="1" si="1"/>
        <v>3.75</v>
      </c>
      <c r="D20" s="243">
        <f t="shared" ca="1" si="2"/>
        <v>5.3</v>
      </c>
      <c r="E20" s="244">
        <f t="shared" ca="1" si="0"/>
        <v>8</v>
      </c>
    </row>
    <row r="21" spans="1:19" ht="16.05" customHeight="1" thickBot="1" x14ac:dyDescent="0.4">
      <c r="A21" s="55">
        <v>19</v>
      </c>
      <c r="B21" s="241" t="s">
        <v>308</v>
      </c>
      <c r="C21" s="242">
        <f t="shared" ca="1" si="1"/>
        <v>1.5</v>
      </c>
      <c r="D21" s="243">
        <f t="shared" ca="1" si="2"/>
        <v>2.1</v>
      </c>
      <c r="E21" s="244">
        <f t="shared" ca="1" si="0"/>
        <v>15</v>
      </c>
    </row>
    <row r="22" spans="1:19" ht="16.05" customHeight="1" thickBot="1" x14ac:dyDescent="0.4">
      <c r="A22" s="72">
        <v>20</v>
      </c>
      <c r="B22" s="241" t="s">
        <v>309</v>
      </c>
      <c r="C22" s="242">
        <f t="shared" ca="1" si="1"/>
        <v>1.75</v>
      </c>
      <c r="D22" s="243">
        <f t="shared" ca="1" si="2"/>
        <v>2.5</v>
      </c>
      <c r="E22" s="244">
        <f t="shared" ca="1" si="0"/>
        <v>13</v>
      </c>
    </row>
    <row r="23" spans="1:19" ht="16.05" customHeight="1" thickBot="1" x14ac:dyDescent="0.4">
      <c r="A23" s="55">
        <v>21</v>
      </c>
      <c r="B23" s="241" t="s">
        <v>310</v>
      </c>
      <c r="C23" s="242">
        <f t="shared" ca="1" si="1"/>
        <v>0</v>
      </c>
      <c r="D23" s="243">
        <f t="shared" ca="1" si="2"/>
        <v>0</v>
      </c>
      <c r="E23" s="244">
        <f t="shared" ca="1" si="0"/>
        <v>26</v>
      </c>
    </row>
    <row r="24" spans="1:19" ht="16.05" customHeight="1" thickBot="1" x14ac:dyDescent="0.4">
      <c r="A24" s="72">
        <v>22</v>
      </c>
      <c r="B24" s="241" t="s">
        <v>311</v>
      </c>
      <c r="C24" s="242">
        <f t="shared" ca="1" si="1"/>
        <v>0</v>
      </c>
      <c r="D24" s="243">
        <f t="shared" ca="1" si="2"/>
        <v>0</v>
      </c>
      <c r="E24" s="244">
        <f t="shared" ca="1" si="0"/>
        <v>26</v>
      </c>
    </row>
    <row r="25" spans="1:19" ht="16.05" customHeight="1" thickBot="1" x14ac:dyDescent="0.4">
      <c r="A25" s="55">
        <v>23</v>
      </c>
      <c r="B25" s="241" t="s">
        <v>312</v>
      </c>
      <c r="C25" s="242">
        <f t="shared" ca="1" si="1"/>
        <v>2.25</v>
      </c>
      <c r="D25" s="243">
        <f t="shared" ca="1" si="2"/>
        <v>3.2</v>
      </c>
      <c r="E25" s="244">
        <f t="shared" ca="1" si="0"/>
        <v>10</v>
      </c>
    </row>
    <row r="26" spans="1:19" ht="16.05" customHeight="1" thickBot="1" x14ac:dyDescent="0.4">
      <c r="A26" s="72">
        <v>24</v>
      </c>
      <c r="B26" s="241" t="s">
        <v>313</v>
      </c>
      <c r="C26" s="242" t="str">
        <f t="shared" ca="1" si="1"/>
        <v>abs</v>
      </c>
      <c r="D26" s="243" t="str">
        <f t="shared" ca="1" si="2"/>
        <v>ABS</v>
      </c>
      <c r="E26" s="244" t="str">
        <f t="shared" ca="1" si="0"/>
        <v/>
      </c>
    </row>
    <row r="27" spans="1:19" ht="16.05" customHeight="1" thickBot="1" x14ac:dyDescent="0.4">
      <c r="A27" s="55">
        <v>25</v>
      </c>
      <c r="B27" s="241" t="s">
        <v>314</v>
      </c>
      <c r="C27" s="242">
        <f t="shared" ca="1" si="1"/>
        <v>2</v>
      </c>
      <c r="D27" s="243">
        <f t="shared" ca="1" si="2"/>
        <v>2.8</v>
      </c>
      <c r="E27" s="244">
        <f t="shared" ca="1" si="0"/>
        <v>11</v>
      </c>
    </row>
    <row r="28" spans="1:19" ht="16.05" customHeight="1" thickBot="1" x14ac:dyDescent="0.4">
      <c r="A28" s="72">
        <v>26</v>
      </c>
      <c r="B28" s="241" t="s">
        <v>315</v>
      </c>
      <c r="C28" s="242">
        <f t="shared" ca="1" si="1"/>
        <v>1.25</v>
      </c>
      <c r="D28" s="243">
        <f t="shared" ca="1" si="2"/>
        <v>1.8</v>
      </c>
      <c r="E28" s="244">
        <f t="shared" ca="1" si="0"/>
        <v>16</v>
      </c>
    </row>
    <row r="29" spans="1:19" ht="16.05" customHeight="1" thickBot="1" x14ac:dyDescent="0.4">
      <c r="A29" s="55">
        <v>27</v>
      </c>
      <c r="B29" s="241" t="s">
        <v>316</v>
      </c>
      <c r="C29" s="242">
        <f t="shared" ca="1" si="1"/>
        <v>2.5</v>
      </c>
      <c r="D29" s="243">
        <f t="shared" ca="1" si="2"/>
        <v>3.5</v>
      </c>
      <c r="E29" s="244">
        <f t="shared" ca="1" si="0"/>
        <v>9</v>
      </c>
      <c r="N29" s="263" t="s">
        <v>4</v>
      </c>
      <c r="O29" s="264"/>
      <c r="P29" s="264"/>
      <c r="Q29" s="265"/>
      <c r="R29" s="269">
        <f ca="1">AVERAGE(D2:D30)</f>
        <v>3.3259259259259255</v>
      </c>
      <c r="S29" s="270"/>
    </row>
    <row r="30" spans="1:19" ht="16.05" customHeight="1" thickBot="1" x14ac:dyDescent="0.4">
      <c r="A30" s="72">
        <v>28</v>
      </c>
      <c r="B30" s="245" t="s">
        <v>317</v>
      </c>
      <c r="C30" s="246">
        <f t="shared" ca="1" si="1"/>
        <v>1.25</v>
      </c>
      <c r="D30" s="247">
        <f t="shared" ca="1" si="2"/>
        <v>1.8</v>
      </c>
      <c r="E30" s="248">
        <f t="shared" ca="1" si="0"/>
        <v>16</v>
      </c>
      <c r="N30" s="266"/>
      <c r="O30" s="267"/>
      <c r="P30" s="267"/>
      <c r="Q30" s="268"/>
      <c r="R30" s="271"/>
      <c r="S30" s="272"/>
    </row>
    <row r="31" spans="1:19" ht="16.05" customHeight="1" thickTop="1" thickBot="1" x14ac:dyDescent="0.4">
      <c r="A31" s="55">
        <v>29</v>
      </c>
    </row>
    <row r="32" spans="1:19" ht="13.5" thickBot="1" x14ac:dyDescent="0.45">
      <c r="A32" s="72">
        <v>30</v>
      </c>
      <c r="B32" s="2"/>
      <c r="C32" s="1" t="s">
        <v>1</v>
      </c>
      <c r="D32" s="7" t="s">
        <v>2</v>
      </c>
    </row>
    <row r="33" spans="1:4" ht="13.5" thickBot="1" x14ac:dyDescent="0.45">
      <c r="A33" s="55">
        <v>31</v>
      </c>
      <c r="B33" s="1" t="s">
        <v>3</v>
      </c>
      <c r="C33" s="5">
        <f ca="1">MAX(C2:C30)</f>
        <v>8.75</v>
      </c>
      <c r="D33" s="6">
        <f ca="1">MAX(D2:D30)</f>
        <v>11.4</v>
      </c>
    </row>
    <row r="34" spans="1:4" ht="13.5" thickBot="1" x14ac:dyDescent="0.45">
      <c r="A34" s="72">
        <v>32</v>
      </c>
      <c r="B34" s="1" t="s">
        <v>0</v>
      </c>
      <c r="C34" s="5">
        <f ca="1">MIN(C2:C30)</f>
        <v>0</v>
      </c>
      <c r="D34" s="6">
        <f ca="1">MIN(D2:D30)</f>
        <v>0</v>
      </c>
    </row>
    <row r="35" spans="1:4" ht="13.5" thickBot="1" x14ac:dyDescent="0.45">
      <c r="A35" s="55">
        <v>33</v>
      </c>
      <c r="B35" s="1" t="s">
        <v>4</v>
      </c>
      <c r="C35" s="5">
        <f ca="1">AVERAGE(C2:C30)</f>
        <v>2.3796296296296298</v>
      </c>
      <c r="D35" s="6">
        <f ca="1">AVERAGE(D2:D30)</f>
        <v>3.3259259259259255</v>
      </c>
    </row>
    <row r="36" spans="1:4" ht="13.15" thickBot="1" x14ac:dyDescent="0.4">
      <c r="A36" s="72">
        <v>34</v>
      </c>
    </row>
    <row r="37" spans="1:4" ht="13.15" thickBot="1" x14ac:dyDescent="0.4">
      <c r="A37" s="55">
        <v>35</v>
      </c>
      <c r="B37" s="3" t="s">
        <v>5</v>
      </c>
      <c r="C37" s="4">
        <v>1.4</v>
      </c>
      <c r="D37">
        <v>0.9</v>
      </c>
    </row>
    <row r="38" spans="1:4" x14ac:dyDescent="0.35">
      <c r="A38" s="72">
        <v>36</v>
      </c>
      <c r="B38" s="232" t="s">
        <v>424</v>
      </c>
      <c r="C38">
        <v>7</v>
      </c>
    </row>
    <row r="39" spans="1:4" ht="13.15" thickBot="1" x14ac:dyDescent="0.4">
      <c r="A39" s="55">
        <v>37</v>
      </c>
    </row>
    <row r="40" spans="1:4" x14ac:dyDescent="0.35">
      <c r="A40" s="72">
        <v>38</v>
      </c>
    </row>
    <row r="41" spans="1:4" ht="13.15" thickBot="1" x14ac:dyDescent="0.4">
      <c r="A41" s="55">
        <v>39</v>
      </c>
    </row>
    <row r="42" spans="1:4" x14ac:dyDescent="0.35">
      <c r="A42" s="72">
        <v>40</v>
      </c>
    </row>
    <row r="43" spans="1:4" ht="13.15" thickBot="1" x14ac:dyDescent="0.4">
      <c r="A43" s="55">
        <v>41</v>
      </c>
    </row>
    <row r="44" spans="1:4" x14ac:dyDescent="0.35">
      <c r="A44" s="72">
        <v>42</v>
      </c>
    </row>
    <row r="45" spans="1:4" x14ac:dyDescent="0.35">
      <c r="A45" s="55"/>
    </row>
    <row r="46" spans="1:4" ht="13.15" thickBot="1" x14ac:dyDescent="0.4">
      <c r="A46" s="55">
        <v>43</v>
      </c>
    </row>
    <row r="47" spans="1:4" x14ac:dyDescent="0.35">
      <c r="A47" s="72">
        <v>44</v>
      </c>
    </row>
    <row r="48" spans="1:4" ht="15" customHeight="1" thickBot="1" x14ac:dyDescent="0.4">
      <c r="A48" s="55">
        <v>45</v>
      </c>
    </row>
    <row r="49" spans="1:8" ht="13.5" customHeight="1" x14ac:dyDescent="0.35">
      <c r="A49" s="72">
        <v>46</v>
      </c>
    </row>
    <row r="53" spans="1:8" x14ac:dyDescent="0.35">
      <c r="G53" s="56"/>
      <c r="H53" s="14"/>
    </row>
    <row r="56" spans="1:8" x14ac:dyDescent="0.35">
      <c r="G56" s="57"/>
    </row>
  </sheetData>
  <mergeCells count="3">
    <mergeCell ref="G1:AB4"/>
    <mergeCell ref="N29:Q30"/>
    <mergeCell ref="R29:S30"/>
  </mergeCells>
  <printOptions horizontalCentered="1" verticalCentered="1"/>
  <pageMargins left="0.39370078740157483" right="0.39370078740157483" top="0.19685039370078741" bottom="0.19685039370078741" header="0" footer="0"/>
  <pageSetup paperSize="9" orientation="landscape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1A3C-534C-481B-A555-735B799FA403}">
  <sheetPr>
    <pageSetUpPr fitToPage="1"/>
  </sheetPr>
  <dimension ref="A1:AI17"/>
  <sheetViews>
    <sheetView zoomScale="137" zoomScaleNormal="130" workbookViewId="0">
      <pane xSplit="4" ySplit="4" topLeftCell="L5" activePane="bottomRight" state="frozen"/>
      <selection activeCell="C38" sqref="C38"/>
      <selection pane="topRight" activeCell="C38" sqref="C38"/>
      <selection pane="bottomLeft" activeCell="C38" sqref="C38"/>
      <selection pane="bottomRight" activeCell="W18" sqref="W18"/>
    </sheetView>
  </sheetViews>
  <sheetFormatPr baseColWidth="10" defaultColWidth="5.53125" defaultRowHeight="13.15" x14ac:dyDescent="0.4"/>
  <cols>
    <col min="1" max="1" width="3.06640625" style="58" customWidth="1"/>
    <col min="2" max="2" width="3.9296875" customWidth="1"/>
    <col min="3" max="3" width="11.33203125" style="9" customWidth="1"/>
    <col min="4" max="4" width="5.73046875" style="9" customWidth="1"/>
    <col min="5" max="5" width="5.73046875" hidden="1" customWidth="1"/>
    <col min="6" max="6" width="5.796875" hidden="1" customWidth="1"/>
    <col min="7" max="7" width="6.19921875" hidden="1" customWidth="1"/>
    <col min="8" max="14" width="6.19921875" customWidth="1"/>
    <col min="15" max="15" width="6.19921875" hidden="1" customWidth="1"/>
    <col min="16" max="17" width="6.19921875" customWidth="1"/>
    <col min="18" max="18" width="6.265625" hidden="1" customWidth="1"/>
    <col min="19" max="19" width="6.265625" customWidth="1"/>
    <col min="20" max="21" width="6.19921875" customWidth="1"/>
    <col min="22" max="22" width="6.19921875" hidden="1" customWidth="1"/>
    <col min="23" max="24" width="6.19921875" customWidth="1"/>
    <col min="25" max="27" width="6.19921875" hidden="1" customWidth="1"/>
    <col min="28" max="28" width="6.19921875" customWidth="1"/>
    <col min="29" max="29" width="6.19921875" hidden="1" customWidth="1"/>
    <col min="30" max="32" width="6.19921875" customWidth="1"/>
    <col min="33" max="33" width="6.19921875" hidden="1" customWidth="1"/>
    <col min="34" max="34" width="6.73046875" customWidth="1"/>
  </cols>
  <sheetData>
    <row r="1" spans="1:35" s="91" customFormat="1" ht="13.5" thickBot="1" x14ac:dyDescent="0.45">
      <c r="A1" s="234"/>
      <c r="C1" s="235" t="s">
        <v>12</v>
      </c>
      <c r="D1" s="235" t="s">
        <v>16</v>
      </c>
      <c r="E1" s="236" t="s">
        <v>289</v>
      </c>
      <c r="F1" s="236" t="s">
        <v>290</v>
      </c>
      <c r="G1" s="236" t="s">
        <v>291</v>
      </c>
      <c r="H1" s="236" t="s">
        <v>292</v>
      </c>
      <c r="I1" s="236" t="s">
        <v>293</v>
      </c>
      <c r="J1" s="236" t="s">
        <v>294</v>
      </c>
      <c r="K1" s="236" t="s">
        <v>295</v>
      </c>
      <c r="L1" s="236" t="s">
        <v>296</v>
      </c>
      <c r="M1" s="236" t="s">
        <v>297</v>
      </c>
      <c r="N1" s="236" t="s">
        <v>298</v>
      </c>
      <c r="O1" s="236" t="s">
        <v>299</v>
      </c>
      <c r="P1" s="236" t="s">
        <v>300</v>
      </c>
      <c r="Q1" s="236" t="s">
        <v>301</v>
      </c>
      <c r="R1" s="236" t="s">
        <v>302</v>
      </c>
      <c r="S1" s="236" t="s">
        <v>303</v>
      </c>
      <c r="T1" s="236" t="s">
        <v>304</v>
      </c>
      <c r="U1" s="236" t="s">
        <v>305</v>
      </c>
      <c r="V1" s="236" t="s">
        <v>306</v>
      </c>
      <c r="W1" s="236" t="s">
        <v>307</v>
      </c>
      <c r="X1" s="236" t="s">
        <v>308</v>
      </c>
      <c r="Y1" s="236" t="s">
        <v>309</v>
      </c>
      <c r="Z1" s="236" t="s">
        <v>310</v>
      </c>
      <c r="AA1" s="236" t="s">
        <v>311</v>
      </c>
      <c r="AB1" s="236" t="s">
        <v>312</v>
      </c>
      <c r="AC1" s="236" t="s">
        <v>313</v>
      </c>
      <c r="AD1" s="236" t="s">
        <v>314</v>
      </c>
      <c r="AE1" s="236" t="s">
        <v>315</v>
      </c>
      <c r="AF1" s="236" t="s">
        <v>316</v>
      </c>
      <c r="AG1" s="236" t="s">
        <v>317</v>
      </c>
      <c r="AH1" s="95" t="s">
        <v>25</v>
      </c>
      <c r="AI1" s="91">
        <f>MAX(E5:AG15)</f>
        <v>1.5</v>
      </c>
    </row>
    <row r="2" spans="1:35" s="8" customFormat="1" ht="13.9" customHeight="1" thickBot="1" x14ac:dyDescent="0.45">
      <c r="A2" s="160"/>
      <c r="B2" s="155" t="s">
        <v>335</v>
      </c>
      <c r="C2" s="40" t="s">
        <v>13</v>
      </c>
      <c r="D2" s="40">
        <f t="shared" ref="D2:AG2" si="0">SUM(D3:D3)</f>
        <v>10.5</v>
      </c>
      <c r="E2" s="40">
        <f t="shared" si="0"/>
        <v>4</v>
      </c>
      <c r="F2" s="40">
        <f t="shared" si="0"/>
        <v>0.75</v>
      </c>
      <c r="G2" s="40">
        <f t="shared" si="0"/>
        <v>1.75</v>
      </c>
      <c r="H2" s="40">
        <f t="shared" si="0"/>
        <v>1</v>
      </c>
      <c r="I2" s="40">
        <f t="shared" si="0"/>
        <v>4.25</v>
      </c>
      <c r="J2" s="40">
        <f t="shared" si="0"/>
        <v>4</v>
      </c>
      <c r="K2" s="40">
        <f t="shared" si="0"/>
        <v>5.25</v>
      </c>
      <c r="L2" s="40">
        <f t="shared" si="0"/>
        <v>1</v>
      </c>
      <c r="M2" s="40">
        <f t="shared" si="0"/>
        <v>8.75</v>
      </c>
      <c r="N2" s="40">
        <f t="shared" si="0"/>
        <v>6.25</v>
      </c>
      <c r="O2" s="40">
        <f t="shared" si="0"/>
        <v>0.75</v>
      </c>
      <c r="P2" s="40">
        <f t="shared" si="0"/>
        <v>1.25</v>
      </c>
      <c r="Q2" s="40">
        <f t="shared" si="0"/>
        <v>2</v>
      </c>
      <c r="R2" s="40" t="s">
        <v>283</v>
      </c>
      <c r="S2" s="40">
        <f t="shared" si="0"/>
        <v>0.5</v>
      </c>
      <c r="T2" s="40">
        <f t="shared" si="0"/>
        <v>4.25</v>
      </c>
      <c r="U2" s="40">
        <f t="shared" si="0"/>
        <v>1.25</v>
      </c>
      <c r="V2" s="40">
        <f t="shared" si="0"/>
        <v>1</v>
      </c>
      <c r="W2" s="40">
        <f t="shared" si="0"/>
        <v>3.75</v>
      </c>
      <c r="X2" s="40">
        <f t="shared" si="0"/>
        <v>1.5</v>
      </c>
      <c r="Y2" s="40">
        <f t="shared" si="0"/>
        <v>1.75</v>
      </c>
      <c r="Z2" s="40">
        <f t="shared" si="0"/>
        <v>0</v>
      </c>
      <c r="AA2" s="40">
        <f t="shared" si="0"/>
        <v>0</v>
      </c>
      <c r="AB2" s="40">
        <f t="shared" si="0"/>
        <v>2.25</v>
      </c>
      <c r="AC2" s="40" t="s">
        <v>283</v>
      </c>
      <c r="AD2" s="40">
        <f t="shared" si="0"/>
        <v>2</v>
      </c>
      <c r="AE2" s="40">
        <f t="shared" si="0"/>
        <v>1.25</v>
      </c>
      <c r="AF2" s="40">
        <f t="shared" si="0"/>
        <v>2.5</v>
      </c>
      <c r="AG2" s="40">
        <f t="shared" si="0"/>
        <v>1.25</v>
      </c>
      <c r="AH2" s="11">
        <f t="shared" ref="AH2:AH3" si="1">AVERAGE(E2:AG2)</f>
        <v>2.3796296296296298</v>
      </c>
    </row>
    <row r="3" spans="1:35" s="118" customFormat="1" ht="14.25" thickBot="1" x14ac:dyDescent="0.45">
      <c r="A3" s="162"/>
      <c r="B3" s="156"/>
      <c r="C3" s="128" t="s">
        <v>374</v>
      </c>
      <c r="D3" s="128">
        <f t="shared" ref="D3:AG3" si="2">SUM(D5:D15)</f>
        <v>10.5</v>
      </c>
      <c r="E3" s="128">
        <f t="shared" si="2"/>
        <v>4</v>
      </c>
      <c r="F3" s="128">
        <f t="shared" si="2"/>
        <v>0.75</v>
      </c>
      <c r="G3" s="128">
        <f t="shared" si="2"/>
        <v>1.75</v>
      </c>
      <c r="H3" s="128">
        <f t="shared" si="2"/>
        <v>1</v>
      </c>
      <c r="I3" s="128">
        <f t="shared" si="2"/>
        <v>4.25</v>
      </c>
      <c r="J3" s="128">
        <f t="shared" si="2"/>
        <v>4</v>
      </c>
      <c r="K3" s="128">
        <f t="shared" si="2"/>
        <v>5.25</v>
      </c>
      <c r="L3" s="128">
        <f t="shared" si="2"/>
        <v>1</v>
      </c>
      <c r="M3" s="128">
        <f t="shared" si="2"/>
        <v>8.75</v>
      </c>
      <c r="N3" s="128">
        <f t="shared" si="2"/>
        <v>6.25</v>
      </c>
      <c r="O3" s="128">
        <f t="shared" si="2"/>
        <v>0.75</v>
      </c>
      <c r="P3" s="128">
        <f t="shared" si="2"/>
        <v>1.25</v>
      </c>
      <c r="Q3" s="128">
        <f t="shared" si="2"/>
        <v>2</v>
      </c>
      <c r="R3" s="128">
        <f t="shared" si="2"/>
        <v>0</v>
      </c>
      <c r="S3" s="128">
        <f t="shared" si="2"/>
        <v>0.5</v>
      </c>
      <c r="T3" s="128">
        <f t="shared" si="2"/>
        <v>4.25</v>
      </c>
      <c r="U3" s="128">
        <f t="shared" si="2"/>
        <v>1.25</v>
      </c>
      <c r="V3" s="128">
        <f t="shared" si="2"/>
        <v>1</v>
      </c>
      <c r="W3" s="128">
        <f t="shared" si="2"/>
        <v>3.75</v>
      </c>
      <c r="X3" s="128">
        <f t="shared" si="2"/>
        <v>1.5</v>
      </c>
      <c r="Y3" s="128">
        <f t="shared" si="2"/>
        <v>1.75</v>
      </c>
      <c r="Z3" s="128">
        <f t="shared" si="2"/>
        <v>0</v>
      </c>
      <c r="AA3" s="128">
        <f t="shared" si="2"/>
        <v>0</v>
      </c>
      <c r="AB3" s="128">
        <f t="shared" si="2"/>
        <v>2.25</v>
      </c>
      <c r="AC3" s="128">
        <f t="shared" si="2"/>
        <v>0</v>
      </c>
      <c r="AD3" s="128">
        <f t="shared" si="2"/>
        <v>2</v>
      </c>
      <c r="AE3" s="128">
        <f t="shared" si="2"/>
        <v>1.25</v>
      </c>
      <c r="AF3" s="128">
        <f t="shared" si="2"/>
        <v>2.5</v>
      </c>
      <c r="AG3" s="128">
        <f t="shared" si="2"/>
        <v>1.25</v>
      </c>
      <c r="AH3" s="117">
        <f t="shared" si="1"/>
        <v>2.2155172413793105</v>
      </c>
    </row>
    <row r="4" spans="1:35" s="13" customFormat="1" ht="13.9" thickBot="1" x14ac:dyDescent="0.4">
      <c r="A4" s="165"/>
      <c r="C4" s="114">
        <f>MAX(E4:AG4)</f>
        <v>20</v>
      </c>
      <c r="D4" s="44"/>
      <c r="E4" s="44">
        <f>IF(E2="ABS","",1+MAX(F4:$AH4))</f>
        <v>20</v>
      </c>
      <c r="F4" s="44"/>
      <c r="G4" s="44">
        <f>IF(G2="ABS","",1+MAX(H4:$AH4))</f>
        <v>19</v>
      </c>
      <c r="H4" s="44">
        <f>IF(H2="ABS","",1+MAX(I4:$AH4))</f>
        <v>18</v>
      </c>
      <c r="I4" s="44">
        <f>IF(I2="ABS","",1+MAX(J4:$AH4))</f>
        <v>17</v>
      </c>
      <c r="J4" s="44">
        <f>IF(J2="ABS","",1+MAX(K4:$AH4))</f>
        <v>16</v>
      </c>
      <c r="K4" s="44">
        <f>IF(K2="ABS","",1+MAX(L4:$AH4))</f>
        <v>15</v>
      </c>
      <c r="L4" s="44">
        <f>IF(L2="ABS","",1+MAX(M4:$AH4))</f>
        <v>14</v>
      </c>
      <c r="M4" s="44">
        <f>IF(M2="ABS","",1+MAX(N4:$AH4))</f>
        <v>13</v>
      </c>
      <c r="N4" s="44">
        <f>IF(N2="ABS","",1+MAX(O4:$AH4))</f>
        <v>12</v>
      </c>
      <c r="O4" s="44"/>
      <c r="P4" s="44">
        <f>IF(P2="ABS","",1+MAX(Q4:$AH4))</f>
        <v>11</v>
      </c>
      <c r="Q4" s="44">
        <f>IF(Q2="ABS","",1+MAX(R4:$AH4))</f>
        <v>10</v>
      </c>
      <c r="R4" s="44" t="str">
        <f>IF(R2="ABS","",1+MAX(S4:$AH4))</f>
        <v/>
      </c>
      <c r="S4" s="44">
        <f>IF(S2="ABS","",1+MAX(T4:$AH4))</f>
        <v>9</v>
      </c>
      <c r="T4" s="44">
        <f>IF(T2="ABS","",1+MAX(U4:$AH4))</f>
        <v>8</v>
      </c>
      <c r="U4" s="44">
        <f>IF(U2="ABS","",1+MAX(V4:$AH4))</f>
        <v>7</v>
      </c>
      <c r="V4" s="44"/>
      <c r="W4" s="44">
        <f>IF(W2="ABS","",1+MAX(X4:$AH4))</f>
        <v>6</v>
      </c>
      <c r="X4" s="44">
        <f>IF(X2="ABS","",1+MAX(Y4:$AH4))</f>
        <v>5</v>
      </c>
      <c r="Y4" s="44"/>
      <c r="Z4" s="44"/>
      <c r="AA4" s="44"/>
      <c r="AB4" s="44">
        <f>IF(AB2="ABS","",1+MAX(AC4:$AH4))</f>
        <v>4</v>
      </c>
      <c r="AC4" s="44" t="str">
        <f>IF(AC2="ABS","",1+MAX(AD4:$AH4))</f>
        <v/>
      </c>
      <c r="AD4" s="44">
        <f>IF(AD2="ABS","",1+MAX(AE4:$AH4))</f>
        <v>3</v>
      </c>
      <c r="AE4" s="44">
        <f>IF(AE2="ABS","",1+MAX(AF4:$AH4))</f>
        <v>2</v>
      </c>
      <c r="AF4" s="44">
        <f>IF(AF2="ABS","",1+MAX(AG4:$AH4))</f>
        <v>1</v>
      </c>
      <c r="AG4" s="44"/>
      <c r="AH4" s="12" t="s">
        <v>233</v>
      </c>
    </row>
    <row r="5" spans="1:35" s="217" customFormat="1" ht="14.25" thickBot="1" x14ac:dyDescent="0.45">
      <c r="A5" s="212"/>
      <c r="B5" s="213" t="s">
        <v>380</v>
      </c>
      <c r="C5" s="214"/>
      <c r="D5" s="213">
        <v>0.5</v>
      </c>
      <c r="E5" s="215">
        <v>0.5</v>
      </c>
      <c r="F5" s="215">
        <v>0.5</v>
      </c>
      <c r="G5" s="215">
        <v>0.5</v>
      </c>
      <c r="H5" s="215">
        <v>0.5</v>
      </c>
      <c r="I5" s="215">
        <v>0.5</v>
      </c>
      <c r="J5" s="215">
        <v>0.5</v>
      </c>
      <c r="K5" s="215">
        <v>0.5</v>
      </c>
      <c r="L5" s="215">
        <v>0</v>
      </c>
      <c r="M5" s="215">
        <v>0.5</v>
      </c>
      <c r="N5" s="215">
        <v>0.5</v>
      </c>
      <c r="O5" s="215">
        <v>0.5</v>
      </c>
      <c r="P5" s="215">
        <v>0.5</v>
      </c>
      <c r="Q5" s="215">
        <v>0.5</v>
      </c>
      <c r="R5" s="215"/>
      <c r="S5" s="215">
        <v>0.5</v>
      </c>
      <c r="T5" s="215">
        <v>0.5</v>
      </c>
      <c r="U5" s="215">
        <v>0.5</v>
      </c>
      <c r="V5" s="215">
        <v>0</v>
      </c>
      <c r="W5" s="215">
        <v>0.5</v>
      </c>
      <c r="X5" s="215">
        <v>0.5</v>
      </c>
      <c r="Y5" s="215">
        <v>0.5</v>
      </c>
      <c r="Z5" s="215">
        <v>0</v>
      </c>
      <c r="AA5" s="215">
        <v>0</v>
      </c>
      <c r="AB5" s="215">
        <v>0.5</v>
      </c>
      <c r="AC5" s="215"/>
      <c r="AD5" s="215">
        <v>0.5</v>
      </c>
      <c r="AE5" s="215">
        <v>0.5</v>
      </c>
      <c r="AF5" s="215">
        <v>0.5</v>
      </c>
      <c r="AG5" s="215">
        <v>0.5</v>
      </c>
      <c r="AH5" s="216">
        <f t="shared" ref="AH5:AH15" si="3">AVERAGE(E5:AG5)</f>
        <v>0.42592592592592593</v>
      </c>
    </row>
    <row r="6" spans="1:35" s="219" customFormat="1" ht="14.25" thickBot="1" x14ac:dyDescent="0.45">
      <c r="A6" s="218"/>
      <c r="B6" s="115" t="s">
        <v>381</v>
      </c>
      <c r="C6" s="119"/>
      <c r="D6" s="115">
        <v>0.5</v>
      </c>
      <c r="E6" s="119">
        <v>0.5</v>
      </c>
      <c r="F6" s="119">
        <v>0.25</v>
      </c>
      <c r="G6" s="116">
        <v>0.5</v>
      </c>
      <c r="H6" s="116">
        <v>0</v>
      </c>
      <c r="I6" s="116">
        <v>0.5</v>
      </c>
      <c r="J6" s="116">
        <v>0</v>
      </c>
      <c r="K6" s="116">
        <v>0.25</v>
      </c>
      <c r="L6" s="116">
        <v>0.5</v>
      </c>
      <c r="M6" s="116">
        <v>0.25</v>
      </c>
      <c r="N6" s="116">
        <v>0.5</v>
      </c>
      <c r="O6" s="116">
        <v>0</v>
      </c>
      <c r="P6" s="116">
        <v>0.5</v>
      </c>
      <c r="Q6" s="116">
        <v>0</v>
      </c>
      <c r="R6" s="116"/>
      <c r="S6" s="116"/>
      <c r="T6" s="116">
        <v>0.5</v>
      </c>
      <c r="U6" s="116">
        <v>0.5</v>
      </c>
      <c r="V6" s="116">
        <v>0.5</v>
      </c>
      <c r="W6" s="116">
        <v>0.25</v>
      </c>
      <c r="X6" s="116">
        <v>0.5</v>
      </c>
      <c r="Y6" s="116">
        <v>0.5</v>
      </c>
      <c r="Z6" s="116"/>
      <c r="AA6" s="116"/>
      <c r="AB6" s="116">
        <v>0.5</v>
      </c>
      <c r="AC6" s="116"/>
      <c r="AD6" s="116"/>
      <c r="AE6" s="116">
        <v>0.25</v>
      </c>
      <c r="AF6" s="116">
        <v>0.25</v>
      </c>
      <c r="AG6" s="116">
        <v>0.25</v>
      </c>
      <c r="AH6" s="117">
        <f t="shared" si="3"/>
        <v>0.33695652173913043</v>
      </c>
    </row>
    <row r="7" spans="1:35" s="219" customFormat="1" ht="14.25" thickBot="1" x14ac:dyDescent="0.45">
      <c r="A7" s="218"/>
      <c r="B7" s="115" t="s">
        <v>385</v>
      </c>
      <c r="C7" s="119"/>
      <c r="D7" s="115">
        <v>1.5</v>
      </c>
      <c r="E7" s="119">
        <v>1.5</v>
      </c>
      <c r="F7" s="119"/>
      <c r="G7" s="116">
        <v>0.5</v>
      </c>
      <c r="H7" s="116">
        <v>0</v>
      </c>
      <c r="I7" s="116">
        <v>1</v>
      </c>
      <c r="J7" s="116">
        <v>1.5</v>
      </c>
      <c r="K7" s="116">
        <v>0.25</v>
      </c>
      <c r="L7" s="116"/>
      <c r="M7" s="116">
        <v>1.5</v>
      </c>
      <c r="N7" s="116">
        <v>1</v>
      </c>
      <c r="O7" s="116"/>
      <c r="P7" s="116">
        <v>0</v>
      </c>
      <c r="Q7" s="116">
        <v>1</v>
      </c>
      <c r="R7" s="116"/>
      <c r="S7" s="116"/>
      <c r="T7" s="116">
        <v>0.5</v>
      </c>
      <c r="U7" s="116">
        <v>0.25</v>
      </c>
      <c r="V7" s="116">
        <v>0.5</v>
      </c>
      <c r="W7" s="116">
        <v>0.75</v>
      </c>
      <c r="X7" s="116">
        <v>0</v>
      </c>
      <c r="Y7" s="116">
        <v>0.75</v>
      </c>
      <c r="Z7" s="116"/>
      <c r="AA7" s="116"/>
      <c r="AB7" s="116">
        <v>0.25</v>
      </c>
      <c r="AC7" s="116"/>
      <c r="AD7" s="116">
        <v>0</v>
      </c>
      <c r="AE7" s="116">
        <v>0.25</v>
      </c>
      <c r="AF7" s="116">
        <v>0.25</v>
      </c>
      <c r="AG7" s="116"/>
      <c r="AH7" s="117">
        <f t="shared" si="3"/>
        <v>0.58750000000000002</v>
      </c>
    </row>
    <row r="8" spans="1:35" s="219" customFormat="1" ht="14.25" thickBot="1" x14ac:dyDescent="0.45">
      <c r="A8" s="218"/>
      <c r="B8" s="115" t="s">
        <v>430</v>
      </c>
      <c r="C8" s="119"/>
      <c r="D8" s="115">
        <v>1.5</v>
      </c>
      <c r="E8" s="119">
        <v>1.25</v>
      </c>
      <c r="F8" s="119"/>
      <c r="G8" s="116">
        <v>0</v>
      </c>
      <c r="H8" s="116">
        <v>0</v>
      </c>
      <c r="I8" s="116">
        <v>1.25</v>
      </c>
      <c r="J8" s="116">
        <v>1</v>
      </c>
      <c r="K8" s="116">
        <v>1</v>
      </c>
      <c r="L8" s="116">
        <v>0</v>
      </c>
      <c r="M8" s="116">
        <v>1.5</v>
      </c>
      <c r="N8" s="116">
        <v>1.5</v>
      </c>
      <c r="O8" s="116"/>
      <c r="P8" s="116">
        <v>0</v>
      </c>
      <c r="Q8" s="116">
        <v>0.5</v>
      </c>
      <c r="R8" s="116"/>
      <c r="S8" s="116"/>
      <c r="T8" s="116">
        <v>1.5</v>
      </c>
      <c r="U8" s="116">
        <v>0</v>
      </c>
      <c r="V8" s="116"/>
      <c r="W8" s="116">
        <v>1.25</v>
      </c>
      <c r="X8" s="116">
        <v>0.25</v>
      </c>
      <c r="Y8" s="116"/>
      <c r="Z8" s="116"/>
      <c r="AA8" s="116"/>
      <c r="AB8" s="116">
        <v>0</v>
      </c>
      <c r="AC8" s="116"/>
      <c r="AD8" s="116">
        <v>0.5</v>
      </c>
      <c r="AE8" s="116"/>
      <c r="AF8" s="116">
        <v>1</v>
      </c>
      <c r="AG8" s="116"/>
      <c r="AH8" s="117">
        <f t="shared" si="3"/>
        <v>0.69444444444444442</v>
      </c>
    </row>
    <row r="9" spans="1:35" s="219" customFormat="1" ht="14.25" thickBot="1" x14ac:dyDescent="0.45">
      <c r="A9" s="218"/>
      <c r="B9" s="115" t="s">
        <v>431</v>
      </c>
      <c r="C9" s="119"/>
      <c r="D9" s="115">
        <v>1.5</v>
      </c>
      <c r="E9" s="119"/>
      <c r="F9" s="119"/>
      <c r="G9" s="116">
        <v>0</v>
      </c>
      <c r="H9" s="116">
        <v>0</v>
      </c>
      <c r="I9" s="116"/>
      <c r="J9" s="116">
        <v>0</v>
      </c>
      <c r="K9" s="116">
        <v>1.25</v>
      </c>
      <c r="L9" s="116">
        <v>0</v>
      </c>
      <c r="M9" s="116">
        <v>1.5</v>
      </c>
      <c r="N9" s="116">
        <v>1.25</v>
      </c>
      <c r="O9" s="116"/>
      <c r="P9" s="116">
        <v>0</v>
      </c>
      <c r="Q9" s="116">
        <v>0</v>
      </c>
      <c r="R9" s="116"/>
      <c r="S9" s="116">
        <v>0</v>
      </c>
      <c r="T9" s="116">
        <v>0.5</v>
      </c>
      <c r="U9" s="116"/>
      <c r="V9" s="116"/>
      <c r="W9" s="116">
        <v>0</v>
      </c>
      <c r="X9" s="116"/>
      <c r="Y9" s="116"/>
      <c r="Z9" s="116"/>
      <c r="AA9" s="116"/>
      <c r="AB9" s="116">
        <v>0</v>
      </c>
      <c r="AC9" s="116"/>
      <c r="AD9" s="116">
        <v>0</v>
      </c>
      <c r="AE9" s="116">
        <v>0</v>
      </c>
      <c r="AF9" s="116">
        <v>0</v>
      </c>
      <c r="AG9" s="116"/>
      <c r="AH9" s="117">
        <f t="shared" si="3"/>
        <v>0.28125</v>
      </c>
    </row>
    <row r="10" spans="1:35" s="219" customFormat="1" ht="14.25" thickBot="1" x14ac:dyDescent="0.45">
      <c r="A10" s="218"/>
      <c r="B10" s="115" t="s">
        <v>432</v>
      </c>
      <c r="C10" s="119"/>
      <c r="D10" s="115">
        <v>1</v>
      </c>
      <c r="E10" s="119"/>
      <c r="F10" s="119"/>
      <c r="G10" s="116">
        <v>0</v>
      </c>
      <c r="H10" s="116">
        <v>0</v>
      </c>
      <c r="I10" s="116">
        <v>0.75</v>
      </c>
      <c r="J10" s="116">
        <v>0.75</v>
      </c>
      <c r="K10" s="116">
        <v>1</v>
      </c>
      <c r="L10" s="116">
        <v>0</v>
      </c>
      <c r="M10" s="116">
        <v>1</v>
      </c>
      <c r="N10" s="116">
        <v>0.75</v>
      </c>
      <c r="O10" s="116"/>
      <c r="P10" s="116">
        <v>0</v>
      </c>
      <c r="Q10" s="116"/>
      <c r="R10" s="116"/>
      <c r="S10" s="116">
        <v>0</v>
      </c>
      <c r="T10" s="116">
        <v>0.75</v>
      </c>
      <c r="U10" s="116">
        <v>0</v>
      </c>
      <c r="V10" s="116"/>
      <c r="W10" s="116">
        <v>0.75</v>
      </c>
      <c r="X10" s="116"/>
      <c r="Y10" s="116"/>
      <c r="Z10" s="116"/>
      <c r="AA10" s="116"/>
      <c r="AB10" s="116">
        <v>0.75</v>
      </c>
      <c r="AC10" s="116"/>
      <c r="AD10" s="116">
        <v>0.75</v>
      </c>
      <c r="AE10" s="116">
        <v>0</v>
      </c>
      <c r="AF10" s="116">
        <v>0.5</v>
      </c>
      <c r="AG10" s="116">
        <v>0</v>
      </c>
      <c r="AH10" s="117">
        <f t="shared" si="3"/>
        <v>0.43055555555555558</v>
      </c>
    </row>
    <row r="11" spans="1:35" s="219" customFormat="1" ht="14.25" thickBot="1" x14ac:dyDescent="0.45">
      <c r="A11" s="218"/>
      <c r="B11" s="115" t="s">
        <v>433</v>
      </c>
      <c r="C11" s="119"/>
      <c r="D11" s="115">
        <v>1.5</v>
      </c>
      <c r="E11" s="119"/>
      <c r="F11" s="119"/>
      <c r="G11" s="116">
        <v>0</v>
      </c>
      <c r="H11" s="116">
        <v>0</v>
      </c>
      <c r="I11" s="116"/>
      <c r="J11" s="116">
        <v>0</v>
      </c>
      <c r="K11" s="116">
        <v>0.5</v>
      </c>
      <c r="L11" s="116">
        <v>0</v>
      </c>
      <c r="M11" s="116">
        <v>1.25</v>
      </c>
      <c r="N11" s="116">
        <v>0</v>
      </c>
      <c r="O11" s="116"/>
      <c r="P11" s="116"/>
      <c r="Q11" s="116"/>
      <c r="R11" s="116"/>
      <c r="S11" s="116">
        <v>0</v>
      </c>
      <c r="T11" s="116"/>
      <c r="U11" s="116">
        <v>0</v>
      </c>
      <c r="V11" s="116"/>
      <c r="W11" s="116">
        <v>0</v>
      </c>
      <c r="X11" s="116"/>
      <c r="Y11" s="116"/>
      <c r="Z11" s="116"/>
      <c r="AA11" s="116"/>
      <c r="AB11" s="116"/>
      <c r="AC11" s="116"/>
      <c r="AD11" s="116"/>
      <c r="AE11" s="116"/>
      <c r="AF11" s="116">
        <v>0</v>
      </c>
      <c r="AG11" s="116">
        <v>0.25</v>
      </c>
      <c r="AH11" s="117">
        <f t="shared" si="3"/>
        <v>0.16666666666666666</v>
      </c>
    </row>
    <row r="12" spans="1:35" s="219" customFormat="1" ht="14.25" thickBot="1" x14ac:dyDescent="0.45">
      <c r="A12" s="218"/>
      <c r="B12" s="115" t="s">
        <v>434</v>
      </c>
      <c r="C12" s="119"/>
      <c r="D12" s="115">
        <v>0.25</v>
      </c>
      <c r="E12" s="119">
        <v>0</v>
      </c>
      <c r="F12" s="119"/>
      <c r="G12" s="116">
        <v>0.25</v>
      </c>
      <c r="H12" s="116">
        <v>0.25</v>
      </c>
      <c r="I12" s="116">
        <v>0</v>
      </c>
      <c r="J12" s="116">
        <v>0</v>
      </c>
      <c r="K12" s="116">
        <v>0.25</v>
      </c>
      <c r="L12" s="116">
        <v>0.25</v>
      </c>
      <c r="M12" s="116">
        <v>0.25</v>
      </c>
      <c r="N12" s="116">
        <v>0</v>
      </c>
      <c r="O12" s="116">
        <v>0</v>
      </c>
      <c r="P12" s="116">
        <v>0</v>
      </c>
      <c r="Q12" s="116"/>
      <c r="R12" s="116"/>
      <c r="S12" s="116">
        <v>0</v>
      </c>
      <c r="T12" s="116">
        <v>0</v>
      </c>
      <c r="U12" s="116">
        <v>0</v>
      </c>
      <c r="V12" s="116"/>
      <c r="W12" s="116">
        <v>0</v>
      </c>
      <c r="X12" s="116">
        <v>0</v>
      </c>
      <c r="Y12" s="116">
        <v>0</v>
      </c>
      <c r="Z12" s="116">
        <v>0</v>
      </c>
      <c r="AA12" s="116">
        <v>0</v>
      </c>
      <c r="AB12" s="116">
        <v>0</v>
      </c>
      <c r="AC12" s="116"/>
      <c r="AD12" s="116">
        <v>0.25</v>
      </c>
      <c r="AE12" s="116">
        <v>0</v>
      </c>
      <c r="AF12" s="116">
        <v>0</v>
      </c>
      <c r="AG12" s="116"/>
      <c r="AH12" s="117">
        <f t="shared" si="3"/>
        <v>6.5217391304347824E-2</v>
      </c>
    </row>
    <row r="13" spans="1:35" s="219" customFormat="1" ht="14.25" hidden="1" thickBot="1" x14ac:dyDescent="0.45">
      <c r="A13" s="218"/>
      <c r="B13" s="115" t="s">
        <v>435</v>
      </c>
      <c r="C13" s="119"/>
      <c r="D13" s="115">
        <v>1</v>
      </c>
      <c r="E13" s="119"/>
      <c r="F13" s="119"/>
      <c r="G13" s="116"/>
      <c r="H13" s="116">
        <v>0</v>
      </c>
      <c r="I13" s="116">
        <v>0</v>
      </c>
      <c r="J13" s="116"/>
      <c r="K13" s="116"/>
      <c r="L13" s="116">
        <v>0</v>
      </c>
      <c r="M13" s="116">
        <v>0.75</v>
      </c>
      <c r="N13" s="116">
        <v>0.5</v>
      </c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6"/>
      <c r="AF13" s="116"/>
      <c r="AG13" s="116"/>
      <c r="AH13" s="117">
        <f t="shared" si="3"/>
        <v>0.25</v>
      </c>
    </row>
    <row r="14" spans="1:35" s="219" customFormat="1" ht="14.25" hidden="1" thickBot="1" x14ac:dyDescent="0.45">
      <c r="A14" s="218"/>
      <c r="B14" s="115" t="s">
        <v>436</v>
      </c>
      <c r="C14" s="119"/>
      <c r="D14" s="115">
        <v>1</v>
      </c>
      <c r="E14" s="119"/>
      <c r="F14" s="119"/>
      <c r="G14" s="116"/>
      <c r="H14" s="116"/>
      <c r="I14" s="116"/>
      <c r="J14" s="116"/>
      <c r="K14" s="116"/>
      <c r="L14" s="116"/>
      <c r="M14" s="116"/>
      <c r="N14" s="116"/>
      <c r="O14" s="116"/>
      <c r="P14" s="116">
        <v>0</v>
      </c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16"/>
      <c r="AE14" s="116"/>
      <c r="AF14" s="116"/>
      <c r="AG14" s="116"/>
      <c r="AH14" s="117">
        <f t="shared" si="3"/>
        <v>0</v>
      </c>
    </row>
    <row r="15" spans="1:35" s="123" customFormat="1" ht="14.25" thickBot="1" x14ac:dyDescent="0.45">
      <c r="A15" s="170"/>
      <c r="B15" s="120" t="s">
        <v>437</v>
      </c>
      <c r="C15" s="122"/>
      <c r="D15" s="120">
        <v>0.25</v>
      </c>
      <c r="E15" s="121">
        <v>0.25</v>
      </c>
      <c r="F15" s="121"/>
      <c r="G15" s="121"/>
      <c r="H15" s="121">
        <v>0.25</v>
      </c>
      <c r="I15" s="121">
        <v>0.25</v>
      </c>
      <c r="J15" s="121">
        <v>0.25</v>
      </c>
      <c r="K15" s="121">
        <v>0.25</v>
      </c>
      <c r="L15" s="121">
        <v>0.25</v>
      </c>
      <c r="M15" s="121">
        <v>0.25</v>
      </c>
      <c r="N15" s="121">
        <v>0.25</v>
      </c>
      <c r="O15" s="121">
        <v>0.25</v>
      </c>
      <c r="P15" s="121">
        <v>0.25</v>
      </c>
      <c r="Q15" s="121"/>
      <c r="R15" s="121"/>
      <c r="S15" s="121">
        <v>0</v>
      </c>
      <c r="T15" s="122">
        <v>0</v>
      </c>
      <c r="U15" s="121">
        <v>0</v>
      </c>
      <c r="V15" s="121"/>
      <c r="W15" s="121">
        <v>0.25</v>
      </c>
      <c r="X15" s="121">
        <v>0.25</v>
      </c>
      <c r="Y15" s="121"/>
      <c r="Z15" s="121"/>
      <c r="AA15" s="121">
        <v>0</v>
      </c>
      <c r="AB15" s="121">
        <v>0.25</v>
      </c>
      <c r="AC15" s="121"/>
      <c r="AD15" s="121"/>
      <c r="AE15" s="121">
        <v>0.25</v>
      </c>
      <c r="AF15" s="121">
        <v>0</v>
      </c>
      <c r="AG15" s="121">
        <v>0.25</v>
      </c>
      <c r="AH15" s="117">
        <f t="shared" si="3"/>
        <v>0.1875</v>
      </c>
    </row>
    <row r="16" spans="1:35" ht="13.5" thickBot="1" x14ac:dyDescent="0.45">
      <c r="D16" s="81"/>
      <c r="E16" s="81">
        <f>E4</f>
        <v>20</v>
      </c>
      <c r="F16" s="81">
        <f t="shared" ref="F16:AG16" si="4">F4</f>
        <v>0</v>
      </c>
      <c r="G16" s="81">
        <f t="shared" si="4"/>
        <v>19</v>
      </c>
      <c r="H16" s="81">
        <f>H4</f>
        <v>18</v>
      </c>
      <c r="I16" s="81">
        <f>I4</f>
        <v>17</v>
      </c>
      <c r="J16" s="81">
        <f>J4</f>
        <v>16</v>
      </c>
      <c r="K16" s="81">
        <f t="shared" si="4"/>
        <v>15</v>
      </c>
      <c r="L16" s="81">
        <f t="shared" si="4"/>
        <v>14</v>
      </c>
      <c r="M16" s="81">
        <f t="shared" si="4"/>
        <v>13</v>
      </c>
      <c r="N16" s="81">
        <f t="shared" si="4"/>
        <v>12</v>
      </c>
      <c r="O16" s="81">
        <f t="shared" si="4"/>
        <v>0</v>
      </c>
      <c r="P16" s="81">
        <f t="shared" si="4"/>
        <v>11</v>
      </c>
      <c r="Q16" s="81">
        <f t="shared" si="4"/>
        <v>10</v>
      </c>
      <c r="R16" s="81" t="str">
        <f t="shared" si="4"/>
        <v/>
      </c>
      <c r="S16" s="81">
        <f t="shared" si="4"/>
        <v>9</v>
      </c>
      <c r="T16" s="81">
        <f t="shared" si="4"/>
        <v>8</v>
      </c>
      <c r="U16" s="81">
        <f t="shared" si="4"/>
        <v>7</v>
      </c>
      <c r="V16" s="81">
        <f t="shared" si="4"/>
        <v>0</v>
      </c>
      <c r="W16" s="81">
        <f t="shared" si="4"/>
        <v>6</v>
      </c>
      <c r="X16" s="81">
        <f t="shared" si="4"/>
        <v>5</v>
      </c>
      <c r="Y16" s="81">
        <f t="shared" si="4"/>
        <v>0</v>
      </c>
      <c r="Z16" s="81">
        <f t="shared" si="4"/>
        <v>0</v>
      </c>
      <c r="AA16" s="81">
        <f t="shared" si="4"/>
        <v>0</v>
      </c>
      <c r="AB16" s="81">
        <f t="shared" si="4"/>
        <v>4</v>
      </c>
      <c r="AC16" s="81" t="str">
        <f t="shared" si="4"/>
        <v/>
      </c>
      <c r="AD16" s="81">
        <f t="shared" si="4"/>
        <v>3</v>
      </c>
      <c r="AE16" s="81">
        <f t="shared" si="4"/>
        <v>2</v>
      </c>
      <c r="AF16" s="81">
        <f t="shared" si="4"/>
        <v>1</v>
      </c>
      <c r="AG16" s="81">
        <f t="shared" si="4"/>
        <v>0</v>
      </c>
    </row>
    <row r="17" spans="22:31" x14ac:dyDescent="0.4">
      <c r="V17" s="14"/>
      <c r="W17" s="14"/>
      <c r="X17" s="14"/>
      <c r="Y17" s="14"/>
      <c r="Z17" s="14"/>
      <c r="AA17" s="14"/>
      <c r="AB17" s="14"/>
      <c r="AC17" s="14"/>
      <c r="AD17" s="14"/>
      <c r="AE17" s="14"/>
    </row>
  </sheetData>
  <pageMargins left="0.70866141732283472" right="0.70866141732283472" top="0.74803149606299213" bottom="0.74803149606299213" header="0.31496062992125984" footer="0.31496062992125984"/>
  <pageSetup paperSize="9" fitToWidth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18</vt:i4>
      </vt:variant>
      <vt:variant>
        <vt:lpstr>Plages nommées</vt:lpstr>
      </vt:variant>
      <vt:variant>
        <vt:i4>15</vt:i4>
      </vt:variant>
    </vt:vector>
  </HeadingPairs>
  <TitlesOfParts>
    <vt:vector size="33" baseType="lpstr">
      <vt:lpstr>Bilan</vt:lpstr>
      <vt:lpstr>Appréciations</vt:lpstr>
      <vt:lpstr>Colles</vt:lpstr>
      <vt:lpstr>DNS</vt:lpstr>
      <vt:lpstr>DS1</vt:lpstr>
      <vt:lpstr>DS1_details</vt:lpstr>
      <vt:lpstr>DS1Info</vt:lpstr>
      <vt:lpstr>DS1Info_details</vt:lpstr>
      <vt:lpstr>DS2</vt:lpstr>
      <vt:lpstr>DS2_details</vt:lpstr>
      <vt:lpstr>DS3</vt:lpstr>
      <vt:lpstr>DS3_details</vt:lpstr>
      <vt:lpstr>DS4</vt:lpstr>
      <vt:lpstr>DS4_details</vt:lpstr>
      <vt:lpstr>CB1</vt:lpstr>
      <vt:lpstr>CB1_details</vt:lpstr>
      <vt:lpstr>CB2</vt:lpstr>
      <vt:lpstr>CB2_details</vt:lpstr>
      <vt:lpstr>Appréciations!Zone_d_impression</vt:lpstr>
      <vt:lpstr>'CB1'!Zone_d_impression</vt:lpstr>
      <vt:lpstr>CB1_details!Zone_d_impression</vt:lpstr>
      <vt:lpstr>'CB2'!Zone_d_impression</vt:lpstr>
      <vt:lpstr>CB2_details!Zone_d_impression</vt:lpstr>
      <vt:lpstr>'DS1'!Zone_d_impression</vt:lpstr>
      <vt:lpstr>DS1_details!Zone_d_impression</vt:lpstr>
      <vt:lpstr>DS1Info!Zone_d_impression</vt:lpstr>
      <vt:lpstr>DS1Info_details!Zone_d_impression</vt:lpstr>
      <vt:lpstr>'DS2'!Zone_d_impression</vt:lpstr>
      <vt:lpstr>DS2_details!Zone_d_impression</vt:lpstr>
      <vt:lpstr>'DS3'!Zone_d_impression</vt:lpstr>
      <vt:lpstr>DS3_details!Zone_d_impression</vt:lpstr>
      <vt:lpstr>'DS4'!Zone_d_impression</vt:lpstr>
      <vt:lpstr>DS4_details!Zone_d_impression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Séverine</dc:creator>
  <cp:lastModifiedBy>Vincent CROIZIER</cp:lastModifiedBy>
  <cp:lastPrinted>2021-09-12T13:14:12Z</cp:lastPrinted>
  <dcterms:created xsi:type="dcterms:W3CDTF">2007-10-03T20:07:51Z</dcterms:created>
  <dcterms:modified xsi:type="dcterms:W3CDTF">2022-03-22T04:47:37Z</dcterms:modified>
</cp:coreProperties>
</file>