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UXGG\ownCloud2\MRS-ENCARGADO\AUXGG-REINA\EVENTO DE BIENVENIDA\"/>
    </mc:Choice>
  </mc:AlternateContent>
  <xr:revisionPtr revIDLastSave="0" documentId="13_ncr:1_{5803E2F8-C9F6-4422-ADAE-34B2183FDFB0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BD" sheetId="1" r:id="rId1"/>
    <sheet name="TD" sheetId="6" r:id="rId2"/>
    <sheet name="CALENDARIO CITAS CELAYA" sheetId="3" r:id="rId3"/>
    <sheet name="CALENDARIO CITAS SMA" sheetId="5" r:id="rId4"/>
    <sheet name="LISTAS" sheetId="2" r:id="rId5"/>
    <sheet name="Seg Arellano" sheetId="7" r:id="rId6"/>
  </sheets>
  <calcPr calcId="191029"/>
  <pivotCaches>
    <pivotCache cacheId="2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76" i="7" l="1"/>
  <c r="V171" i="7"/>
  <c r="V176" i="7" s="1"/>
  <c r="U171" i="7"/>
  <c r="U176" i="7" s="1"/>
  <c r="T171" i="7"/>
  <c r="T176" i="7" s="1"/>
  <c r="S171" i="7"/>
  <c r="R171" i="7"/>
  <c r="R176" i="7" s="1"/>
  <c r="I170" i="7"/>
  <c r="I169" i="7"/>
  <c r="I168" i="7"/>
  <c r="I167" i="7"/>
  <c r="I166" i="7"/>
  <c r="I165" i="7"/>
  <c r="I164" i="7"/>
  <c r="I163" i="7"/>
  <c r="I162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G173" i="1" l="1"/>
  <c r="I173" i="1"/>
  <c r="J173" i="1"/>
  <c r="L173" i="1"/>
  <c r="G172" i="1"/>
  <c r="I172" i="1"/>
  <c r="J172" i="1"/>
  <c r="L172" i="1"/>
  <c r="I131" i="1" l="1"/>
  <c r="I167" i="1"/>
  <c r="I168" i="1"/>
  <c r="I169" i="1"/>
  <c r="I41" i="1"/>
  <c r="J41" i="1" s="1"/>
  <c r="I72" i="1"/>
  <c r="J72" i="1" s="1"/>
  <c r="I170" i="1"/>
  <c r="J170" i="1" s="1"/>
  <c r="I171" i="1"/>
  <c r="J171" i="1" s="1"/>
  <c r="G131" i="1"/>
  <c r="G167" i="1"/>
  <c r="G168" i="1"/>
  <c r="G169" i="1"/>
  <c r="G41" i="1"/>
  <c r="G72" i="1"/>
  <c r="G170" i="1"/>
  <c r="G171" i="1"/>
  <c r="L41" i="1"/>
  <c r="L72" i="1"/>
  <c r="L170" i="1"/>
  <c r="L171" i="1"/>
  <c r="W5" i="6" l="1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4" i="6"/>
  <c r="L4" i="1"/>
  <c r="L5" i="1"/>
  <c r="L8" i="1"/>
  <c r="L10" i="1"/>
  <c r="L14" i="1"/>
  <c r="L17" i="1"/>
  <c r="L20" i="1"/>
  <c r="L166" i="1"/>
  <c r="L6" i="1"/>
  <c r="L13" i="1"/>
  <c r="L31" i="1"/>
  <c r="L100" i="1"/>
  <c r="L39" i="1"/>
  <c r="L12" i="1"/>
  <c r="L23" i="1"/>
  <c r="L25" i="1"/>
  <c r="L27" i="1"/>
  <c r="L53" i="1"/>
  <c r="L33" i="1"/>
  <c r="L48" i="1"/>
  <c r="L62" i="1"/>
  <c r="L64" i="1"/>
  <c r="L68" i="1"/>
  <c r="L69" i="1"/>
  <c r="L74" i="1"/>
  <c r="L152" i="1"/>
  <c r="L54" i="1"/>
  <c r="L82" i="1"/>
  <c r="L58" i="1"/>
  <c r="L86" i="1"/>
  <c r="L88" i="1"/>
  <c r="L91" i="1"/>
  <c r="L47" i="1"/>
  <c r="L44" i="1"/>
  <c r="L40" i="1"/>
  <c r="L96" i="1"/>
  <c r="L99" i="1"/>
  <c r="L102" i="1"/>
  <c r="L104" i="1"/>
  <c r="L106" i="1"/>
  <c r="L34" i="1"/>
  <c r="L108" i="1"/>
  <c r="L112" i="1"/>
  <c r="L114" i="1"/>
  <c r="L116" i="1"/>
  <c r="L118" i="1"/>
  <c r="L36" i="1"/>
  <c r="L83" i="1"/>
  <c r="L128" i="1"/>
  <c r="L84" i="1"/>
  <c r="L129" i="1"/>
  <c r="L130" i="1"/>
  <c r="L85" i="1"/>
  <c r="L78" i="1"/>
  <c r="L132" i="1"/>
  <c r="L133" i="1"/>
  <c r="L134" i="1"/>
  <c r="L135" i="1"/>
  <c r="L137" i="1"/>
  <c r="L77" i="1"/>
  <c r="L59" i="1"/>
  <c r="L87" i="1"/>
  <c r="L90" i="1"/>
  <c r="L92" i="1"/>
  <c r="L51" i="1"/>
  <c r="L140" i="1"/>
  <c r="L141" i="1"/>
  <c r="L142" i="1"/>
  <c r="L143" i="1"/>
  <c r="L98" i="1"/>
  <c r="L146" i="1"/>
  <c r="L147" i="1"/>
  <c r="L94" i="1"/>
  <c r="L149" i="1"/>
  <c r="L150" i="1"/>
  <c r="L151" i="1"/>
  <c r="L153" i="1"/>
  <c r="L110" i="1"/>
  <c r="L160" i="1"/>
  <c r="L156" i="1"/>
  <c r="L157" i="1"/>
  <c r="L158" i="1"/>
  <c r="L159" i="1"/>
  <c r="L161" i="1"/>
  <c r="L162" i="1"/>
  <c r="L163" i="1"/>
  <c r="L164" i="1"/>
  <c r="L165" i="1"/>
  <c r="L120" i="1"/>
  <c r="L167" i="1"/>
  <c r="L168" i="1"/>
  <c r="L169" i="1"/>
  <c r="L3" i="1"/>
  <c r="L119" i="1"/>
  <c r="L9" i="1"/>
  <c r="L15" i="1"/>
  <c r="L131" i="1"/>
  <c r="L18" i="1"/>
  <c r="L21" i="1"/>
  <c r="L24" i="1"/>
  <c r="L122" i="1"/>
  <c r="L30" i="1"/>
  <c r="L139" i="1"/>
  <c r="L35" i="1"/>
  <c r="L43" i="1"/>
  <c r="L46" i="1"/>
  <c r="L50" i="1"/>
  <c r="L123" i="1"/>
  <c r="L56" i="1"/>
  <c r="L61" i="1"/>
  <c r="L65" i="1"/>
  <c r="L154" i="1"/>
  <c r="L66" i="1"/>
  <c r="L70" i="1"/>
  <c r="L75" i="1"/>
  <c r="L79" i="1"/>
  <c r="L81" i="1"/>
  <c r="L155" i="1"/>
  <c r="L138" i="1"/>
  <c r="L89" i="1"/>
  <c r="L126" i="1"/>
  <c r="L136" i="1"/>
  <c r="L145" i="1"/>
  <c r="L93" i="1"/>
  <c r="L95" i="1"/>
  <c r="L97" i="1"/>
  <c r="L101" i="1"/>
  <c r="L103" i="1"/>
  <c r="L105" i="1"/>
  <c r="L107" i="1"/>
  <c r="L109" i="1"/>
  <c r="L111" i="1"/>
  <c r="L113" i="1"/>
  <c r="L115" i="1"/>
  <c r="L117" i="1"/>
  <c r="L144" i="1"/>
  <c r="L121" i="1"/>
  <c r="L124" i="1"/>
  <c r="L125" i="1"/>
  <c r="L127" i="1"/>
  <c r="L2" i="1"/>
  <c r="L7" i="1"/>
  <c r="L11" i="1"/>
  <c r="L148" i="1"/>
  <c r="L16" i="1"/>
  <c r="L19" i="1"/>
  <c r="L22" i="1"/>
  <c r="L26" i="1"/>
  <c r="L28" i="1"/>
  <c r="L29" i="1"/>
  <c r="L32" i="1"/>
  <c r="L37" i="1"/>
  <c r="L38" i="1"/>
  <c r="L42" i="1"/>
  <c r="L45" i="1"/>
  <c r="L49" i="1"/>
  <c r="L52" i="1"/>
  <c r="L55" i="1"/>
  <c r="L57" i="1"/>
  <c r="L60" i="1"/>
  <c r="L63" i="1"/>
  <c r="L67" i="1"/>
  <c r="L71" i="1"/>
  <c r="L73" i="1"/>
  <c r="L76" i="1"/>
  <c r="L80" i="1"/>
  <c r="V31" i="6"/>
  <c r="G139" i="1" l="1"/>
  <c r="I122" i="1"/>
  <c r="J122" i="1" s="1"/>
  <c r="G122" i="1"/>
  <c r="C17" i="6" l="1"/>
  <c r="B13" i="6"/>
  <c r="B7" i="6"/>
  <c r="C12" i="6"/>
  <c r="C11" i="6"/>
  <c r="C6" i="6"/>
  <c r="C5" i="6"/>
  <c r="G8" i="1"/>
  <c r="G10" i="1"/>
  <c r="G14" i="1"/>
  <c r="G17" i="1"/>
  <c r="G20" i="1"/>
  <c r="G166" i="1"/>
  <c r="G34" i="1"/>
  <c r="G144" i="1"/>
  <c r="G31" i="1"/>
  <c r="G100" i="1"/>
  <c r="G39" i="1"/>
  <c r="G12" i="1"/>
  <c r="G13" i="1"/>
  <c r="G36" i="1"/>
  <c r="G40" i="1"/>
  <c r="G53" i="1"/>
  <c r="G23" i="1"/>
  <c r="G145" i="1"/>
  <c r="G62" i="1"/>
  <c r="G64" i="1"/>
  <c r="G68" i="1"/>
  <c r="G69" i="1"/>
  <c r="G74" i="1"/>
  <c r="G152" i="1"/>
  <c r="G98" i="1"/>
  <c r="G82" i="1"/>
  <c r="G25" i="1"/>
  <c r="G86" i="1"/>
  <c r="G88" i="1"/>
  <c r="G91" i="1"/>
  <c r="G136" i="1"/>
  <c r="G110" i="1"/>
  <c r="G83" i="1"/>
  <c r="G96" i="1"/>
  <c r="G99" i="1"/>
  <c r="G102" i="1"/>
  <c r="G104" i="1"/>
  <c r="G106" i="1"/>
  <c r="G27" i="1"/>
  <c r="G108" i="1"/>
  <c r="G112" i="1"/>
  <c r="G114" i="1"/>
  <c r="G116" i="1"/>
  <c r="G118" i="1"/>
  <c r="G5" i="1"/>
  <c r="G33" i="1"/>
  <c r="G128" i="1"/>
  <c r="G47" i="1"/>
  <c r="G129" i="1"/>
  <c r="G130" i="1"/>
  <c r="G84" i="1"/>
  <c r="G48" i="1"/>
  <c r="G132" i="1"/>
  <c r="G133" i="1"/>
  <c r="G134" i="1"/>
  <c r="G135" i="1"/>
  <c r="G137" i="1"/>
  <c r="G90" i="1"/>
  <c r="G92" i="1"/>
  <c r="G6" i="1"/>
  <c r="G54" i="1"/>
  <c r="G58" i="1"/>
  <c r="G120" i="1"/>
  <c r="G140" i="1"/>
  <c r="G141" i="1"/>
  <c r="G142" i="1"/>
  <c r="G143" i="1"/>
  <c r="G87" i="1"/>
  <c r="G146" i="1"/>
  <c r="G147" i="1"/>
  <c r="G148" i="1"/>
  <c r="G149" i="1"/>
  <c r="G150" i="1"/>
  <c r="G151" i="1"/>
  <c r="G153" i="1"/>
  <c r="G85" i="1"/>
  <c r="G160" i="1"/>
  <c r="G156" i="1"/>
  <c r="G157" i="1"/>
  <c r="G158" i="1"/>
  <c r="G159" i="1"/>
  <c r="G161" i="1"/>
  <c r="G162" i="1"/>
  <c r="G163" i="1"/>
  <c r="G164" i="1"/>
  <c r="G165" i="1"/>
  <c r="G3" i="1"/>
  <c r="G59" i="1"/>
  <c r="G9" i="1"/>
  <c r="G15" i="1"/>
  <c r="G94" i="1"/>
  <c r="G18" i="1"/>
  <c r="G21" i="1"/>
  <c r="G24" i="1"/>
  <c r="G78" i="1"/>
  <c r="G30" i="1"/>
  <c r="G123" i="1"/>
  <c r="G35" i="1"/>
  <c r="G43" i="1"/>
  <c r="G46" i="1"/>
  <c r="G50" i="1"/>
  <c r="G51" i="1"/>
  <c r="G56" i="1"/>
  <c r="G61" i="1"/>
  <c r="G65" i="1"/>
  <c r="G154" i="1"/>
  <c r="G66" i="1"/>
  <c r="G70" i="1"/>
  <c r="G75" i="1"/>
  <c r="G79" i="1"/>
  <c r="G81" i="1"/>
  <c r="G155" i="1"/>
  <c r="G138" i="1"/>
  <c r="G89" i="1"/>
  <c r="G126" i="1"/>
  <c r="G4" i="1"/>
  <c r="G44" i="1"/>
  <c r="G93" i="1"/>
  <c r="G95" i="1"/>
  <c r="G97" i="1"/>
  <c r="G101" i="1"/>
  <c r="G103" i="1"/>
  <c r="G105" i="1"/>
  <c r="G107" i="1"/>
  <c r="G109" i="1"/>
  <c r="G111" i="1"/>
  <c r="G113" i="1"/>
  <c r="G115" i="1"/>
  <c r="G117" i="1"/>
  <c r="G119" i="1"/>
  <c r="G121" i="1"/>
  <c r="G124" i="1"/>
  <c r="G125" i="1"/>
  <c r="G127" i="1"/>
  <c r="G2" i="1"/>
  <c r="G7" i="1"/>
  <c r="G11" i="1"/>
  <c r="G77" i="1"/>
  <c r="G16" i="1"/>
  <c r="G19" i="1"/>
  <c r="G22" i="1"/>
  <c r="G26" i="1"/>
  <c r="G28" i="1"/>
  <c r="G29" i="1"/>
  <c r="G32" i="1"/>
  <c r="G37" i="1"/>
  <c r="G38" i="1"/>
  <c r="G42" i="1"/>
  <c r="G45" i="1"/>
  <c r="G49" i="1"/>
  <c r="G52" i="1"/>
  <c r="G55" i="1"/>
  <c r="G57" i="1"/>
  <c r="G60" i="1"/>
  <c r="G63" i="1"/>
  <c r="G67" i="1"/>
  <c r="G71" i="1"/>
  <c r="G73" i="1"/>
  <c r="G76" i="1"/>
  <c r="G80" i="1"/>
  <c r="I19" i="1"/>
  <c r="O5" i="5" l="1"/>
  <c r="A25" i="5"/>
  <c r="A22" i="5"/>
  <c r="A19" i="5"/>
  <c r="A16" i="5"/>
  <c r="A13" i="5"/>
  <c r="A10" i="5"/>
  <c r="G7" i="5"/>
  <c r="G22" i="5" s="1"/>
  <c r="G32" i="3"/>
  <c r="M32" i="3"/>
  <c r="S32" i="3"/>
  <c r="Y32" i="3"/>
  <c r="AE32" i="3"/>
  <c r="AK32" i="3"/>
  <c r="A32" i="3"/>
  <c r="G19" i="5" l="1"/>
  <c r="G16" i="5"/>
  <c r="G13" i="5"/>
  <c r="G25" i="5"/>
  <c r="G10" i="5"/>
  <c r="M7" i="5"/>
  <c r="M19" i="5" l="1"/>
  <c r="M22" i="5"/>
  <c r="M10" i="5"/>
  <c r="M25" i="5"/>
  <c r="M13" i="5"/>
  <c r="M16" i="5"/>
  <c r="S7" i="5"/>
  <c r="S16" i="5" l="1"/>
  <c r="S19" i="5"/>
  <c r="S22" i="5"/>
  <c r="S10" i="5"/>
  <c r="S25" i="5"/>
  <c r="S13" i="5"/>
  <c r="Y7" i="5"/>
  <c r="Y25" i="5" l="1"/>
  <c r="Y13" i="5"/>
  <c r="Y16" i="5"/>
  <c r="Y19" i="5"/>
  <c r="Y22" i="5"/>
  <c r="Y10" i="5"/>
  <c r="AE7" i="5"/>
  <c r="AE22" i="5" l="1"/>
  <c r="AE10" i="5"/>
  <c r="AE25" i="5"/>
  <c r="AE13" i="5"/>
  <c r="AE16" i="5"/>
  <c r="AE19" i="5"/>
  <c r="AK7" i="5"/>
  <c r="AK19" i="5" l="1"/>
  <c r="AK22" i="5"/>
  <c r="AK10" i="5"/>
  <c r="AK25" i="5"/>
  <c r="AK13" i="5"/>
  <c r="AK16" i="5"/>
  <c r="A28" i="3"/>
  <c r="A24" i="3"/>
  <c r="A20" i="3"/>
  <c r="A16" i="3"/>
  <c r="A12" i="3"/>
  <c r="G7" i="3"/>
  <c r="G16" i="3" s="1"/>
  <c r="I161" i="1"/>
  <c r="J161" i="1" s="1"/>
  <c r="G28" i="3" l="1"/>
  <c r="G12" i="3"/>
  <c r="G24" i="3"/>
  <c r="M7" i="3"/>
  <c r="G20" i="3"/>
  <c r="I165" i="1"/>
  <c r="J165" i="1" s="1"/>
  <c r="M24" i="3" l="1"/>
  <c r="M28" i="3"/>
  <c r="M20" i="3"/>
  <c r="S7" i="3"/>
  <c r="M12" i="3"/>
  <c r="M16" i="3"/>
  <c r="I8" i="1"/>
  <c r="J8" i="1" s="1"/>
  <c r="I10" i="1"/>
  <c r="J10" i="1" s="1"/>
  <c r="I14" i="1"/>
  <c r="J14" i="1" s="1"/>
  <c r="I17" i="1"/>
  <c r="J17" i="1" s="1"/>
  <c r="I20" i="1"/>
  <c r="J20" i="1" s="1"/>
  <c r="I34" i="1"/>
  <c r="J34" i="1" s="1"/>
  <c r="I166" i="1"/>
  <c r="J166" i="1" s="1"/>
  <c r="I144" i="1"/>
  <c r="J144" i="1" s="1"/>
  <c r="I31" i="1"/>
  <c r="J31" i="1" s="1"/>
  <c r="I36" i="1"/>
  <c r="J36" i="1" s="1"/>
  <c r="I100" i="1"/>
  <c r="J100" i="1" s="1"/>
  <c r="I39" i="1"/>
  <c r="J39" i="1" s="1"/>
  <c r="I40" i="1"/>
  <c r="J40" i="1" s="1"/>
  <c r="I12" i="1"/>
  <c r="J12" i="1" s="1"/>
  <c r="I13" i="1"/>
  <c r="J13" i="1" s="1"/>
  <c r="I53" i="1"/>
  <c r="J53" i="1" s="1"/>
  <c r="I23" i="1"/>
  <c r="J23" i="1" s="1"/>
  <c r="I145" i="1"/>
  <c r="J145" i="1" s="1"/>
  <c r="I62" i="1"/>
  <c r="J62" i="1" s="1"/>
  <c r="I64" i="1"/>
  <c r="J64" i="1" s="1"/>
  <c r="I68" i="1"/>
  <c r="J68" i="1" s="1"/>
  <c r="I69" i="1"/>
  <c r="J69" i="1" s="1"/>
  <c r="I74" i="1"/>
  <c r="J74" i="1" s="1"/>
  <c r="I152" i="1"/>
  <c r="J152" i="1" s="1"/>
  <c r="I98" i="1"/>
  <c r="J98" i="1" s="1"/>
  <c r="I82" i="1"/>
  <c r="J82" i="1" s="1"/>
  <c r="I25" i="1"/>
  <c r="J25" i="1" s="1"/>
  <c r="I86" i="1"/>
  <c r="J86" i="1" s="1"/>
  <c r="I88" i="1"/>
  <c r="J88" i="1" s="1"/>
  <c r="I136" i="1"/>
  <c r="J136" i="1" s="1"/>
  <c r="I91" i="1"/>
  <c r="J91" i="1" s="1"/>
  <c r="I110" i="1"/>
  <c r="J110" i="1" s="1"/>
  <c r="I96" i="1"/>
  <c r="J96" i="1" s="1"/>
  <c r="I83" i="1"/>
  <c r="J83" i="1" s="1"/>
  <c r="I99" i="1"/>
  <c r="J99" i="1" s="1"/>
  <c r="I102" i="1"/>
  <c r="J102" i="1" s="1"/>
  <c r="I104" i="1"/>
  <c r="J104" i="1" s="1"/>
  <c r="I106" i="1"/>
  <c r="J106" i="1" s="1"/>
  <c r="I108" i="1"/>
  <c r="J108" i="1" s="1"/>
  <c r="I27" i="1"/>
  <c r="J27" i="1" s="1"/>
  <c r="I112" i="1"/>
  <c r="J112" i="1" s="1"/>
  <c r="I114" i="1"/>
  <c r="J114" i="1" s="1"/>
  <c r="I116" i="1"/>
  <c r="J116" i="1" s="1"/>
  <c r="I118" i="1"/>
  <c r="J118" i="1" s="1"/>
  <c r="I5" i="1"/>
  <c r="J5" i="1" s="1"/>
  <c r="I33" i="1"/>
  <c r="J33" i="1" s="1"/>
  <c r="I47" i="1"/>
  <c r="J47" i="1" s="1"/>
  <c r="I84" i="1"/>
  <c r="J84" i="1" s="1"/>
  <c r="I128" i="1"/>
  <c r="J128" i="1" s="1"/>
  <c r="I129" i="1"/>
  <c r="J129" i="1" s="1"/>
  <c r="I130" i="1"/>
  <c r="J130" i="1" s="1"/>
  <c r="I48" i="1"/>
  <c r="J48" i="1" s="1"/>
  <c r="I132" i="1"/>
  <c r="J132" i="1" s="1"/>
  <c r="I133" i="1"/>
  <c r="J133" i="1" s="1"/>
  <c r="I134" i="1"/>
  <c r="J134" i="1" s="1"/>
  <c r="I135" i="1"/>
  <c r="J135" i="1" s="1"/>
  <c r="I90" i="1"/>
  <c r="J90" i="1" s="1"/>
  <c r="I137" i="1"/>
  <c r="J137" i="1" s="1"/>
  <c r="I92" i="1"/>
  <c r="J92" i="1" s="1"/>
  <c r="I120" i="1"/>
  <c r="J120" i="1" s="1"/>
  <c r="I140" i="1"/>
  <c r="J140" i="1" s="1"/>
  <c r="I141" i="1"/>
  <c r="J141" i="1" s="1"/>
  <c r="I142" i="1"/>
  <c r="J142" i="1" s="1"/>
  <c r="I143" i="1"/>
  <c r="J143" i="1" s="1"/>
  <c r="I87" i="1"/>
  <c r="J87" i="1" s="1"/>
  <c r="I6" i="1"/>
  <c r="J6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54" i="1"/>
  <c r="J54" i="1" s="1"/>
  <c r="I153" i="1"/>
  <c r="J153" i="1" s="1"/>
  <c r="I85" i="1"/>
  <c r="J85" i="1" s="1"/>
  <c r="I160" i="1"/>
  <c r="J160" i="1" s="1"/>
  <c r="I156" i="1"/>
  <c r="J156" i="1" s="1"/>
  <c r="I157" i="1"/>
  <c r="J157" i="1" s="1"/>
  <c r="I158" i="1"/>
  <c r="J158" i="1" s="1"/>
  <c r="I159" i="1"/>
  <c r="J159" i="1" s="1"/>
  <c r="I58" i="1"/>
  <c r="J58" i="1" s="1"/>
  <c r="I162" i="1"/>
  <c r="J162" i="1" s="1"/>
  <c r="I163" i="1"/>
  <c r="J163" i="1" s="1"/>
  <c r="I164" i="1"/>
  <c r="J164" i="1" s="1"/>
  <c r="J131" i="1"/>
  <c r="J167" i="1"/>
  <c r="J168" i="1"/>
  <c r="J169" i="1"/>
  <c r="I3" i="1"/>
  <c r="J3" i="1" s="1"/>
  <c r="I59" i="1"/>
  <c r="J59" i="1" s="1"/>
  <c r="I9" i="1"/>
  <c r="J9" i="1" s="1"/>
  <c r="I94" i="1"/>
  <c r="J94" i="1" s="1"/>
  <c r="I15" i="1"/>
  <c r="J15" i="1" s="1"/>
  <c r="I18" i="1"/>
  <c r="J18" i="1" s="1"/>
  <c r="I21" i="1"/>
  <c r="J21" i="1" s="1"/>
  <c r="I24" i="1"/>
  <c r="J24" i="1" s="1"/>
  <c r="I30" i="1"/>
  <c r="J30" i="1" s="1"/>
  <c r="I123" i="1"/>
  <c r="J123" i="1" s="1"/>
  <c r="I35" i="1"/>
  <c r="J35" i="1" s="1"/>
  <c r="I78" i="1"/>
  <c r="J78" i="1" s="1"/>
  <c r="I43" i="1"/>
  <c r="J43" i="1" s="1"/>
  <c r="I46" i="1"/>
  <c r="J46" i="1" s="1"/>
  <c r="I50" i="1"/>
  <c r="J50" i="1" s="1"/>
  <c r="I51" i="1"/>
  <c r="J51" i="1" s="1"/>
  <c r="I56" i="1"/>
  <c r="J56" i="1" s="1"/>
  <c r="I154" i="1"/>
  <c r="J154" i="1" s="1"/>
  <c r="I61" i="1"/>
  <c r="J61" i="1" s="1"/>
  <c r="I65" i="1"/>
  <c r="J65" i="1" s="1"/>
  <c r="I66" i="1"/>
  <c r="J66" i="1" s="1"/>
  <c r="I70" i="1"/>
  <c r="J70" i="1" s="1"/>
  <c r="I75" i="1"/>
  <c r="J75" i="1" s="1"/>
  <c r="I79" i="1"/>
  <c r="J79" i="1" s="1"/>
  <c r="I81" i="1"/>
  <c r="J81" i="1" s="1"/>
  <c r="I126" i="1"/>
  <c r="J126" i="1" s="1"/>
  <c r="I155" i="1"/>
  <c r="J155" i="1" s="1"/>
  <c r="I138" i="1"/>
  <c r="J138" i="1" s="1"/>
  <c r="I89" i="1"/>
  <c r="J89" i="1" s="1"/>
  <c r="I4" i="1"/>
  <c r="J4" i="1" s="1"/>
  <c r="I93" i="1"/>
  <c r="J93" i="1" s="1"/>
  <c r="I95" i="1"/>
  <c r="J95" i="1" s="1"/>
  <c r="I97" i="1"/>
  <c r="J97" i="1" s="1"/>
  <c r="I44" i="1"/>
  <c r="J44" i="1" s="1"/>
  <c r="I101" i="1"/>
  <c r="J101" i="1" s="1"/>
  <c r="I103" i="1"/>
  <c r="J103" i="1" s="1"/>
  <c r="I105" i="1"/>
  <c r="J105" i="1" s="1"/>
  <c r="I107" i="1"/>
  <c r="J107" i="1" s="1"/>
  <c r="I109" i="1"/>
  <c r="J109" i="1" s="1"/>
  <c r="I111" i="1"/>
  <c r="J111" i="1" s="1"/>
  <c r="I113" i="1"/>
  <c r="J113" i="1" s="1"/>
  <c r="I115" i="1"/>
  <c r="J115" i="1" s="1"/>
  <c r="I117" i="1"/>
  <c r="J117" i="1" s="1"/>
  <c r="I119" i="1"/>
  <c r="J119" i="1" s="1"/>
  <c r="I121" i="1"/>
  <c r="J121" i="1" s="1"/>
  <c r="I124" i="1"/>
  <c r="J124" i="1" s="1"/>
  <c r="I125" i="1"/>
  <c r="J125" i="1" s="1"/>
  <c r="I127" i="1"/>
  <c r="J127" i="1" s="1"/>
  <c r="I2" i="1"/>
  <c r="J2" i="1" s="1"/>
  <c r="I7" i="1"/>
  <c r="J7" i="1" s="1"/>
  <c r="I11" i="1"/>
  <c r="J11" i="1" s="1"/>
  <c r="I77" i="1"/>
  <c r="J77" i="1" s="1"/>
  <c r="I16" i="1"/>
  <c r="J16" i="1" s="1"/>
  <c r="J19" i="1"/>
  <c r="I22" i="1"/>
  <c r="J22" i="1" s="1"/>
  <c r="I26" i="1"/>
  <c r="J26" i="1" s="1"/>
  <c r="I28" i="1"/>
  <c r="J28" i="1" s="1"/>
  <c r="I29" i="1"/>
  <c r="J29" i="1" s="1"/>
  <c r="I32" i="1"/>
  <c r="J32" i="1" s="1"/>
  <c r="I37" i="1"/>
  <c r="J37" i="1" s="1"/>
  <c r="I38" i="1"/>
  <c r="J38" i="1" s="1"/>
  <c r="I42" i="1"/>
  <c r="J42" i="1" s="1"/>
  <c r="I45" i="1"/>
  <c r="J45" i="1" s="1"/>
  <c r="I49" i="1"/>
  <c r="J49" i="1" s="1"/>
  <c r="I52" i="1"/>
  <c r="J52" i="1" s="1"/>
  <c r="I55" i="1"/>
  <c r="J55" i="1" s="1"/>
  <c r="I57" i="1"/>
  <c r="J57" i="1" s="1"/>
  <c r="I60" i="1"/>
  <c r="J60" i="1" s="1"/>
  <c r="I63" i="1"/>
  <c r="J63" i="1" s="1"/>
  <c r="I67" i="1"/>
  <c r="J67" i="1" s="1"/>
  <c r="I71" i="1"/>
  <c r="J71" i="1" s="1"/>
  <c r="I73" i="1"/>
  <c r="J73" i="1" s="1"/>
  <c r="I76" i="1"/>
  <c r="J76" i="1" s="1"/>
  <c r="I80" i="1"/>
  <c r="J80" i="1" s="1"/>
  <c r="I139" i="1"/>
  <c r="J139" i="1" s="1"/>
  <c r="S24" i="3" l="1"/>
  <c r="S28" i="3"/>
  <c r="S12" i="3"/>
  <c r="S16" i="3"/>
  <c r="S20" i="3"/>
  <c r="Y7" i="3"/>
  <c r="Y24" i="3" l="1"/>
  <c r="Y28" i="3"/>
  <c r="Y12" i="3"/>
  <c r="Y16" i="3"/>
  <c r="Y20" i="3"/>
  <c r="AE7" i="3"/>
  <c r="AE24" i="3" l="1"/>
  <c r="AE28" i="3"/>
  <c r="AE16" i="3"/>
  <c r="AE20" i="3"/>
  <c r="AK7" i="3"/>
  <c r="AE12" i="3"/>
  <c r="AK24" i="3" l="1"/>
  <c r="AK28" i="3"/>
  <c r="AK20" i="3"/>
  <c r="AK12" i="3"/>
  <c r="AK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tc={44B6F5A7-72F2-43E8-B0ED-DAC107F3E4C1}</author>
    <author>tc={C74532D2-9679-405A-8C90-09AEE804C4F8}</author>
  </authors>
  <commentList>
    <comment ref="K1" authorId="0" shapeId="0" xr:uid="{44B6F5A7-72F2-43E8-B0ED-DAC107F3E4C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fecha en que el Asesor de Ventas contactó a su cliente</t>
      </text>
    </comment>
    <comment ref="R1" authorId="1" shapeId="0" xr:uid="{C74532D2-9679-405A-8C90-09AEE804C4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de la persona que acudirá al evento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tc={EC14E24D-F127-47D6-9BDD-22AB06120F5B}</author>
    <author>tc={E7222834-A525-4921-992C-47DE4CC15643}</author>
  </authors>
  <commentList>
    <comment ref="J1" authorId="0" shapeId="0" xr:uid="{EC14E24D-F127-47D6-9BDD-22AB06120F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fecha en que el Asesor de Ventas contactó a su cliente</t>
      </text>
    </comment>
    <comment ref="N1" authorId="1" shapeId="0" xr:uid="{E7222834-A525-4921-992C-47DE4CC156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de la persona que acudirá al evento</t>
      </text>
    </comment>
  </commentList>
</comments>
</file>

<file path=xl/sharedStrings.xml><?xml version="1.0" encoding="utf-8"?>
<sst xmlns="http://schemas.openxmlformats.org/spreadsheetml/2006/main" count="2464" uniqueCount="974">
  <si>
    <t>AUTO</t>
  </si>
  <si>
    <t>SERIE</t>
  </si>
  <si>
    <t>INVENTARIOS</t>
  </si>
  <si>
    <t xml:space="preserve">NOMBRE </t>
  </si>
  <si>
    <t>FECHA DE DEALER</t>
  </si>
  <si>
    <t xml:space="preserve">ASESOR </t>
  </si>
  <si>
    <t>YARIS SD BASE Ml</t>
  </si>
  <si>
    <t>MR2BF8C33P0009306</t>
  </si>
  <si>
    <t>0186-ICN23</t>
  </si>
  <si>
    <t>PEREZ HERNAHDEZ LAURA FERNANDA</t>
  </si>
  <si>
    <t>HILUX PICK UP CHASSIS CAB</t>
  </si>
  <si>
    <t>MROCX8CBXP0429971</t>
  </si>
  <si>
    <t>0148-ICN23</t>
  </si>
  <si>
    <t>MENDEZ MARTNEZ SIMDN</t>
  </si>
  <si>
    <t xml:space="preserve"> COROLLA CROSS LE</t>
  </si>
  <si>
    <t>7MUBAAAGONV035445</t>
  </si>
  <si>
    <t>0795-ICN22</t>
  </si>
  <si>
    <t>SANCEN RAMIREZ MARGARITA</t>
  </si>
  <si>
    <t>CASA</t>
  </si>
  <si>
    <t>HIACE 12 PASAJEROS</t>
  </si>
  <si>
    <t>JTFJM9CP8P6006293</t>
  </si>
  <si>
    <t>0189-ICN23</t>
  </si>
  <si>
    <t>TOYOTA FINAHCIAL SERVICES MEXICO SA DE CV</t>
  </si>
  <si>
    <t>JTFJM9CP5P6006249</t>
  </si>
  <si>
    <t>0217-ICN23</t>
  </si>
  <si>
    <t>OLVERA MARlli SALVADO R</t>
  </si>
  <si>
    <t>LIZ</t>
  </si>
  <si>
    <t>6 DEMO YARIS SD BASE Ml</t>
  </si>
  <si>
    <t>MR2BF8C35P0007038</t>
  </si>
  <si>
    <t>0164-ICN23</t>
  </si>
  <si>
    <t>DEMO</t>
  </si>
  <si>
    <t xml:space="preserve">SIENNAXLE PIELHIBRIDA </t>
  </si>
  <si>
    <t>STDGRKECOPS146845</t>
  </si>
  <si>
    <t>0224-ICN23</t>
  </si>
  <si>
    <t xml:space="preserve">SERVIN TABAREZ CESAR </t>
  </si>
  <si>
    <t>PABLO</t>
  </si>
  <si>
    <t>COROLLA BASE CVT</t>
  </si>
  <si>
    <t>5YFB4RDE5PP002964</t>
  </si>
  <si>
    <t>0191-ICN23</t>
  </si>
  <si>
    <t>CORTES JIMENEZ MARIA DE LOURDES</t>
  </si>
  <si>
    <t>COROLLA SE CVT</t>
  </si>
  <si>
    <t>5YFB4RBEXPP141443</t>
  </si>
  <si>
    <t>0213-ICN23</t>
  </si>
  <si>
    <t>HILUX DIESEL BASE</t>
  </si>
  <si>
    <t>MRODA3CD9P4003997</t>
  </si>
  <si>
    <t>0135-ICN23</t>
  </si>
  <si>
    <t>ACEVEDO JAIME ALEJANDRO</t>
  </si>
  <si>
    <t>MARCO</t>
  </si>
  <si>
    <t>RAIZE XLE CVT</t>
  </si>
  <si>
    <t>MHKAA1BA7PJ066505</t>
  </si>
  <si>
    <t>0205-ICN23</t>
  </si>
  <si>
    <t>GONZALEZ RODRIGUEZ ARNULFO</t>
  </si>
  <si>
    <t>MHKAA1BA2PJ066668</t>
  </si>
  <si>
    <t>0199o-ICN23</t>
  </si>
  <si>
    <t>CARMONA CORNEJO JAZMIN ANABEL</t>
  </si>
  <si>
    <t>MHKAA1BA8PJ066402</t>
  </si>
  <si>
    <t>0195-ICN23</t>
  </si>
  <si>
    <t>FLORES LUNA LUIS CARLOS</t>
  </si>
  <si>
    <t>MHKAA1BAOPJ066958</t>
  </si>
  <si>
    <t>0201CN23</t>
  </si>
  <si>
    <t>HUERTA RUIZ MARTHA</t>
  </si>
  <si>
    <t>FLOR</t>
  </si>
  <si>
    <t>AVANZA LE MT</t>
  </si>
  <si>
    <t>MHFAB1BYXP3037433</t>
  </si>
  <si>
    <t>0214-ICN23</t>
  </si>
  <si>
    <t>BIVIAN FLORES JUAN JOSE</t>
  </si>
  <si>
    <t>SIENNA XLE HIBRID.&lt;&gt;,</t>
  </si>
  <si>
    <t>5TDGRKEC3PS145494</t>
  </si>
  <si>
    <t>0178-ICN23</t>
  </si>
  <si>
    <t>FORMACION El.IPRESARIAL FRANQUICIA BAJIO S DE RL DE CV</t>
  </si>
  <si>
    <t>ANDREA</t>
  </si>
  <si>
    <t>YARIS SO BASE Ml</t>
  </si>
  <si>
    <t>MR2BF8C36P0010756</t>
  </si>
  <si>
    <t>o=-ICN23</t>
  </si>
  <si>
    <t>GARCIA CALVA TOMAS GUILLERMO</t>
  </si>
  <si>
    <t>MHFAB1BY1P3037126</t>
  </si>
  <si>
    <t>0237-ICN23</t>
  </si>
  <si>
    <t>MARTINEZ ARROYO ALVARO CESAR</t>
  </si>
  <si>
    <t>MHFAB1BYOP3038526</t>
  </si>
  <si>
    <t>0226-ICN23</t>
  </si>
  <si>
    <t>CHAVEZ ZUÑIGA JOSE GUMARO</t>
  </si>
  <si>
    <t>RAY</t>
  </si>
  <si>
    <t>HILUX CHASIS CABINA</t>
  </si>
  <si>
    <t>MROCX8CBXP0430134</t>
  </si>
  <si>
    <t>0240-ICN23</t>
  </si>
  <si>
    <t>DISTRIBUIDORA DEAGUAS MINERALES BAGOM SA DE CV</t>
  </si>
  <si>
    <t>DIANA</t>
  </si>
  <si>
    <t>MHKAA1BAOPJ066779</t>
  </si>
  <si>
    <t>0200-ICN23</t>
  </si>
  <si>
    <t>GOMEZVAZQUEZ NOE</t>
  </si>
  <si>
    <t>MHFAB1BY5P3039459</t>
  </si>
  <si>
    <t>0236-ICN23</t>
  </si>
  <si>
    <t>RAMOS TIERRABLANCA MA. ELENA</t>
  </si>
  <si>
    <t>MHFAB1BY6P3041298</t>
  </si>
  <si>
    <t>0187-ICN23</t>
  </si>
  <si>
    <t>ANGELARELLANO  ENRIQUE</t>
  </si>
  <si>
    <t xml:space="preserve">YARIS SO BASE Ml </t>
  </si>
  <si>
    <t xml:space="preserve">MR2BF8C33P0009208 </t>
  </si>
  <si>
    <t>0227-ICN23</t>
  </si>
  <si>
    <t>SAYER LACK MEXICANA SA DE CV</t>
  </si>
  <si>
    <t>YARIS SO BASE C\'T</t>
  </si>
  <si>
    <t>MR2BF8C39P0009634</t>
  </si>
  <si>
    <t>0231-ICN23</t>
  </si>
  <si>
    <t xml:space="preserve"> JIMENEZ SAN ELIASJOSE RAUL</t>
  </si>
  <si>
    <t>RAIZEXLE CVT</t>
  </si>
  <si>
    <t>MHKAA1BA6PJ067029</t>
  </si>
  <si>
    <t>0206-ICN23</t>
  </si>
  <si>
    <t>ROSALES TORRES  BENJAMIN</t>
  </si>
  <si>
    <t>HILUX DOBLE CABlllA BASE</t>
  </si>
  <si>
    <t>MROCX3DDXP1336106</t>
  </si>
  <si>
    <t>0232-ICN23</t>
  </si>
  <si>
    <t>GARCIA RAMIREZ ALEJANDRO</t>
  </si>
  <si>
    <t>MHKAA1BA6PJ067208</t>
  </si>
  <si>
    <t>0207-ICN23</t>
  </si>
  <si>
    <t>GOMEZ SALAZAR SALVADOR</t>
  </si>
  <si>
    <t>YARIS SO S CVT</t>
  </si>
  <si>
    <t>MR2BF8C3XP0010369</t>
  </si>
  <si>
    <t>0235-ICN23</t>
  </si>
  <si>
    <t>GARCIA MADRGAL LIZETH</t>
  </si>
  <si>
    <t>HILUX DOBLE CABllA SR</t>
  </si>
  <si>
    <t>MROCX3DDXP1421172</t>
  </si>
  <si>
    <t>0242-ICN23</t>
  </si>
  <si>
    <t>RAMVA QUERETARO SA DE CV</t>
  </si>
  <si>
    <t>AVANZA XLE CVT</t>
  </si>
  <si>
    <t>MHFAB1BYXP3040820</t>
  </si>
  <si>
    <t>0218-ICN23</t>
  </si>
  <si>
    <t>ALCARAZ ALVAREZ RAIDEL</t>
  </si>
  <si>
    <t>RAIZE XLE MT</t>
  </si>
  <si>
    <t>MHKAA1BA5PJ066504</t>
  </si>
  <si>
    <t>0196-ICN23</t>
  </si>
  <si>
    <t>MEDINA CARMONA MARIAGUADALUPE</t>
  </si>
  <si>
    <t>MHKAA1BA7PJ062373</t>
  </si>
  <si>
    <t>0176-ICN23</t>
  </si>
  <si>
    <t>SEGURA QUINTERO MA. BEATRIZ</t>
  </si>
  <si>
    <t>MHKAA1BA3PJ066873</t>
  </si>
  <si>
    <t>0201-ICN23</t>
  </si>
  <si>
    <t>BRIZUELA LOPEZ JOSE DE JESUS</t>
  </si>
  <si>
    <t>MHKAA1BA2PJ066654</t>
  </si>
  <si>
    <t>0202-ICN23</t>
  </si>
  <si>
    <t>CINCO SANDOVAL MARCO VINICIO</t>
  </si>
  <si>
    <t>MHKAA1BA2PJ066959</t>
  </si>
  <si>
    <t>GAXIOLA ZALDIVAR CARLOS</t>
  </si>
  <si>
    <t>SALVADOR</t>
  </si>
  <si>
    <t>MHKAA1BA8PJ066707</t>
  </si>
  <si>
    <t>0203-ICN23</t>
  </si>
  <si>
    <t>GUERRA PONCE RUBEN</t>
  </si>
  <si>
    <t>MHKAA1BA3PJ067084</t>
  </si>
  <si>
    <t>MARTINEZ GALINDO LUIS ANTONIO</t>
  </si>
  <si>
    <t>HILUX DOBLE CABINA DSL MT</t>
  </si>
  <si>
    <t>MRODA3CDXP4004043</t>
  </si>
  <si>
    <t>0225-ICN23</t>
  </si>
  <si>
    <t>PREMIER SEEDS MEXICANA SA DE CV</t>
  </si>
  <si>
    <t>CORTEZ</t>
  </si>
  <si>
    <t>MHKAA1BA4PJC66493</t>
  </si>
  <si>
    <t>0210-ICN23</t>
  </si>
  <si>
    <t>GARCIA ALVAREZ EVA MARIA</t>
  </si>
  <si>
    <t>RAV4 LIMITED HIBRIDA</t>
  </si>
  <si>
    <t>4T3DWRFV7PU085285</t>
  </si>
  <si>
    <t>0212-ICN23</t>
  </si>
  <si>
    <t>VILCHIZ PEREZ FERNANDO</t>
  </si>
  <si>
    <t>YARIS SD BASE MT</t>
  </si>
  <si>
    <t>MR2BF8C3XP0009495</t>
  </si>
  <si>
    <t>0228-ICN23</t>
  </si>
  <si>
    <t>MR2BF8C39P00' 1688</t>
  </si>
  <si>
    <t>MHKAA1BA9PJC66814</t>
  </si>
  <si>
    <t>0204-ICN23</t>
  </si>
  <si>
    <t>FLORES CORTES LESLY DANIELA</t>
  </si>
  <si>
    <t>MROCX8CB5P000168</t>
  </si>
  <si>
    <t>0221-ICN23</t>
  </si>
  <si>
    <t>PRODUCTOS FINOS EN REPOSTERIA SA DE CV</t>
  </si>
  <si>
    <t>RAIZE XLE CVT B TONO</t>
  </si>
  <si>
    <t>MHKAA1BA5PJC67006</t>
  </si>
  <si>
    <t>0194-ICN23</t>
  </si>
  <si>
    <t>GONZALEZ ZARATE NESTOR EDUARDO</t>
  </si>
  <si>
    <t>JOSE LUIS</t>
  </si>
  <si>
    <t>MHKAA1BA4PJC66395</t>
  </si>
  <si>
    <t>0197-ICN23</t>
  </si>
  <si>
    <t>MENDOZA ALONSO FELIX</t>
  </si>
  <si>
    <t>5YFB4RDE6PP005663</t>
  </si>
  <si>
    <t>0192-ICN23</t>
  </si>
  <si>
    <t>RICO ARANDA ANA KAREN</t>
  </si>
  <si>
    <t>COROLLA LE CVT</t>
  </si>
  <si>
    <t>5YFB4RDEXPP005410</t>
  </si>
  <si>
    <t>0220-ICN23</t>
  </si>
  <si>
    <t>KYOHO TOYOTSU  MEXICO</t>
  </si>
  <si>
    <t>HILUX DOBLE CABINA BASE</t>
  </si>
  <si>
    <t>MROCX3004P1336084</t>
  </si>
  <si>
    <t>0298-ICN23</t>
  </si>
  <si>
    <t>DUX BIOTECH SA DE CV</t>
  </si>
  <si>
    <t>RAV4 LIMITTD HEV</t>
  </si>
  <si>
    <t>4T301NRFVOPU0854 18</t>
  </si>
  <si>
    <t>0223-ICN23</t>
  </si>
  <si>
    <t>ARRENDADORA COMERCIAL DIMICI SA</t>
  </si>
  <si>
    <t>LIMON</t>
  </si>
  <si>
    <t>YARIS SO BASEl.ff</t>
  </si>
  <si>
    <t>MR2BF8C34P0012229</t>
  </si>
  <si>
    <t>0229-ICN23</t>
  </si>
  <si>
    <t>RAIZE XLE CVT BITONO</t>
  </si>
  <si>
    <t>MHKAA1BAOPJ067334</t>
  </si>
  <si>
    <t>0211-ICN23</t>
  </si>
  <si>
    <t>YBARRA SANCHEZ LUZ MARIA ALEJANDRA</t>
  </si>
  <si>
    <t>FERNANDO</t>
  </si>
  <si>
    <t>YARIS SO BASE CVT</t>
  </si>
  <si>
    <t>MR2BF8C32P0012309</t>
  </si>
  <si>
    <t>0247-ICN23</t>
  </si>
  <si>
    <t>GARCIA CARMONA SOFIA</t>
  </si>
  <si>
    <t>COROLLA LE HIBRIDO</t>
  </si>
  <si>
    <t>JTDBCRFE1P3007846</t>
  </si>
  <si>
    <t>027&gt;1CN23</t>
  </si>
  <si>
    <t>SMC CORPORATION MEXICO SA DE CV</t>
  </si>
  <si>
    <t>JTDBCRFEOP3007921</t>
  </si>
  <si>
    <t>0276-ICN23</t>
  </si>
  <si>
    <t>JTDBCRFE8P3008265</t>
  </si>
  <si>
    <t>0277-ICN23</t>
  </si>
  <si>
    <t>JTDBCRFE8P3008511</t>
  </si>
  <si>
    <t>0270-ICN23</t>
  </si>
  <si>
    <t>ALCOCER MONTOYA VERONICA</t>
  </si>
  <si>
    <t>JTDBCRFEOP3009264</t>
  </si>
  <si>
    <t>0280-ICN23</t>
  </si>
  <si>
    <t>JTDBCRFE5P3009521</t>
  </si>
  <si>
    <t>0267-ICN23</t>
  </si>
  <si>
    <t>ROJAS LEON MARIO</t>
  </si>
  <si>
    <t>SIENNA XL.E PIEL HIBRIDA</t>
  </si>
  <si>
    <t>5TDGRKEC7PS147121</t>
  </si>
  <si>
    <t>0233-ICN23</t>
  </si>
  <si>
    <t>GONZALEZ ESCAMILLA CARLOS</t>
  </si>
  <si>
    <t xml:space="preserve"> RAV4 LIMITED HV</t>
  </si>
  <si>
    <t>4T3D1NRFV9PU085630</t>
  </si>
  <si>
    <t>0239-ICN23</t>
  </si>
  <si>
    <t xml:space="preserve"> ROSALESALANISFRANCISCO JAVIER</t>
  </si>
  <si>
    <t>TACOl.IA 4X4</t>
  </si>
  <si>
    <t xml:space="preserve">3TYCZ5ANOPT127014 </t>
  </si>
  <si>
    <t xml:space="preserve">0271-ICN23 </t>
  </si>
  <si>
    <t>PEREZ 1NARN ES GUSTAVO ANDRES</t>
  </si>
  <si>
    <t>JTDBCRFE1P3006969</t>
  </si>
  <si>
    <t>0301-ICN23</t>
  </si>
  <si>
    <t xml:space="preserve"> ARRENDADORA COl.IERCIAL DE CELAYA SA DE CV</t>
  </si>
  <si>
    <t>JTDBCRFE1P3008365</t>
  </si>
  <si>
    <t>026S-ICN23</t>
  </si>
  <si>
    <t xml:space="preserve"> TOYOTAFINANCIAL SERVICES l.IEXICO SA DECV</t>
  </si>
  <si>
    <t>JTDBCRFE2P3010237</t>
  </si>
  <si>
    <t>0278-ICN23</t>
  </si>
  <si>
    <t xml:space="preserve"> ESPINOZA BUSTAMANTE AIDA</t>
  </si>
  <si>
    <t>COROLLA XLE HEV</t>
  </si>
  <si>
    <t>JTDBCRFE3P3009405</t>
  </si>
  <si>
    <t xml:space="preserve">0269-ICN23 </t>
  </si>
  <si>
    <t>RODRIGUEZ RAZO LEOPOLDO</t>
  </si>
  <si>
    <t>HILUX DOBLE CABINA SR</t>
  </si>
  <si>
    <t>MROCX3DD1P1336544</t>
  </si>
  <si>
    <t xml:space="preserve">0254-ICN23 </t>
  </si>
  <si>
    <t>RECOLECTANDO A LA INDUSTRIA ECOLOGIA Y SERVICIOS SA D</t>
  </si>
  <si>
    <t>MROCX3DDXP1421141</t>
  </si>
  <si>
    <t xml:space="preserve">0244-ICN23 </t>
  </si>
  <si>
    <t>RICO GUERRERO FRANCISCO</t>
  </si>
  <si>
    <t>MROCX8CB1P0430135</t>
  </si>
  <si>
    <t>0289-ICN23</t>
  </si>
  <si>
    <t>ZUÑIGA ARl.IAS DANIEL ALEJANDRO</t>
  </si>
  <si>
    <t>YARIS</t>
  </si>
  <si>
    <t>l.IR2BF8C3XP0009349</t>
  </si>
  <si>
    <t xml:space="preserve">JTFJM9CP9P6006464 </t>
  </si>
  <si>
    <t>0260-ICN23</t>
  </si>
  <si>
    <t xml:space="preserve"> RODRIGUEZ RODRIGUEZ ISIDRO</t>
  </si>
  <si>
    <t>z¡</t>
  </si>
  <si>
    <t>JTDBCRFE6P30 09947</t>
  </si>
  <si>
    <t>0274-ICN23</t>
  </si>
  <si>
    <t xml:space="preserve"> ALl.1ANZA CARDONA EMANUEL IVAN</t>
  </si>
  <si>
    <t>JTFJl.19CP7P6006463</t>
  </si>
  <si>
    <t>0303-ICN23</t>
  </si>
  <si>
    <t>JTDBCRFESP3007817</t>
  </si>
  <si>
    <t xml:space="preserve">0306-ICN23 </t>
  </si>
  <si>
    <t>FERNANDEZ MORALES ROBERTO</t>
  </si>
  <si>
    <t>RAFAEL</t>
  </si>
  <si>
    <t>YARIS S r.1T</t>
  </si>
  <si>
    <t>l.1R2BF8C38P0009740</t>
  </si>
  <si>
    <t xml:space="preserve">0234-ICN23 </t>
  </si>
  <si>
    <t>GUERRERO HERRERA MAYRA</t>
  </si>
  <si>
    <t>ERNESTO</t>
  </si>
  <si>
    <t>TACOl.IA EDICION ESPECIAL 4X4</t>
  </si>
  <si>
    <t>3TYCZSAN8PT127987</t>
  </si>
  <si>
    <t>0292-ICN23</t>
  </si>
  <si>
    <t>DEMO COROLLA LE HIBRIDO</t>
  </si>
  <si>
    <t>JTDBCRFE3P3010179</t>
  </si>
  <si>
    <t>JTDBCRFE7P3009830</t>
  </si>
  <si>
    <t>1.1ROCX3DD8P1336590</t>
  </si>
  <si>
    <t>JTDBCRFE8P3008590</t>
  </si>
  <si>
    <t xml:space="preserve">0300-ICN23 </t>
  </si>
  <si>
    <t>LESSER Y ASOCIADOS SA</t>
  </si>
  <si>
    <t>3TYCZSAN4PT128120</t>
  </si>
  <si>
    <t xml:space="preserve">0291-ICN23 </t>
  </si>
  <si>
    <t>RAYA HERNANDEZ MIGUEL</t>
  </si>
  <si>
    <t xml:space="preserve">HILUX 4X2 DOBLE CABINA BASE </t>
  </si>
  <si>
    <t>l.IROCX3DD1P1421223</t>
  </si>
  <si>
    <t>0311-ICN23</t>
  </si>
  <si>
    <t xml:space="preserve"> GRUAS GARCIA ESPECIALIZADOS SA DE CV </t>
  </si>
  <si>
    <t>JOHANA</t>
  </si>
  <si>
    <t xml:space="preserve">0304-ICN23 </t>
  </si>
  <si>
    <t>YAR!S SD S MT</t>
  </si>
  <si>
    <t>f.IR2BF8C35P0011977</t>
  </si>
  <si>
    <t>0248-ICN23</t>
  </si>
  <si>
    <t xml:space="preserve"> "1ANCEAA RODRIGUEZ AGUSTIN</t>
  </si>
  <si>
    <t>JTDBCRFE6P3009074</t>
  </si>
  <si>
    <t>0279-ICN23</t>
  </si>
  <si>
    <t xml:space="preserve"> fOLINA l.IORFIN JAVIER</t>
  </si>
  <si>
    <t>JTDBCRFEXP3010082</t>
  </si>
  <si>
    <t xml:space="preserve">0281-ICN23 </t>
  </si>
  <si>
    <t>RAMIREZVICENTE DAYSI</t>
  </si>
  <si>
    <t>JTDBCRFE2P3008634</t>
  </si>
  <si>
    <t xml:space="preserve">0257-ICN23 </t>
  </si>
  <si>
    <t xml:space="preserve"> RICO GOMEZ ALEJANDRO</t>
  </si>
  <si>
    <t>MARIANA</t>
  </si>
  <si>
    <t>MROCX3DD4P1336389</t>
  </si>
  <si>
    <t xml:space="preserve">0243-ICN23 </t>
  </si>
  <si>
    <t>RICO RUBIO EDUARDO</t>
  </si>
  <si>
    <t xml:space="preserve">HILUX4X2DOBLE CABINA BASE </t>
  </si>
  <si>
    <t>MROCX3DD2P1336603</t>
  </si>
  <si>
    <t>JTDBCRFE4P3008599</t>
  </si>
  <si>
    <t xml:space="preserve">0307-ICN23 </t>
  </si>
  <si>
    <t>INMOTION AUTO CELAYA S DE RL DE CV</t>
  </si>
  <si>
    <t>SEOUOIA PLATINUM 4WD HIBRIDA</t>
  </si>
  <si>
    <t>7SVAAABA1PX006524</t>
  </si>
  <si>
    <t>0295-ICN23</t>
  </si>
  <si>
    <t>SIENNA XLE TELA HIBRIDA</t>
  </si>
  <si>
    <t>5TDGRKECXNS130939</t>
  </si>
  <si>
    <t>0724-ICN22</t>
  </si>
  <si>
    <t>RAV4 XLE</t>
  </si>
  <si>
    <t>2T3W1RFV8PW24S520</t>
  </si>
  <si>
    <t>0251-ICN23</t>
  </si>
  <si>
    <t>SAUCILLO ALVAREZ ALFREDO</t>
  </si>
  <si>
    <t>RAV4 LE</t>
  </si>
  <si>
    <t>2T3H1RFV2PW24S473</t>
  </si>
  <si>
    <t>0249-ICN23</t>
  </si>
  <si>
    <t>SANCHEZ SANCHEZ JUAN JOSE</t>
  </si>
  <si>
    <t>TACOMA 4X4</t>
  </si>
  <si>
    <t>3TYCZ5AN9PT128517</t>
  </si>
  <si>
    <t>031O-ICN23</t>
  </si>
  <si>
    <t>ALDANA GALLARDO MANUEL ROBERTO</t>
  </si>
  <si>
    <t>5YFB4RBEOPP143329</t>
  </si>
  <si>
    <t>0246-ICN23</t>
  </si>
  <si>
    <t>PIÑA LEDESMA MIGUELANGEL</t>
  </si>
  <si>
    <t>2T3W1RFV5PW24S555</t>
  </si>
  <si>
    <t>0250-ICN23</t>
  </si>
  <si>
    <t>COMERCIALIZADORA ALOHER SA DE CV</t>
  </si>
  <si>
    <t>TUNDRA TDR OFF ROAD HIBRIDA 2023</t>
  </si>
  <si>
    <t>5TFJC5DB5PX014563</t>
  </si>
  <si>
    <t>0097-ICN23</t>
  </si>
  <si>
    <t>HERRERA FRAGOSO  MIGUEL ANGEL</t>
  </si>
  <si>
    <t>MROCX8CB4P0430517</t>
  </si>
  <si>
    <t>0296-ICN23</t>
  </si>
  <si>
    <t>MAGAÑA AMBRIZ GIOVANA</t>
  </si>
  <si>
    <t>MHFAB1BY3P3042425</t>
  </si>
  <si>
    <t>0262-ICN23</t>
  </si>
  <si>
    <t>RUIZ PALOBLANCO LUZ MARIA</t>
  </si>
  <si>
    <t>MHFAB1BYXP3043362</t>
  </si>
  <si>
    <t>0261-INC23</t>
  </si>
  <si>
    <t>ALECSA CELAYA S.DE R.L. DE C.V.</t>
  </si>
  <si>
    <t>0273-ICN23</t>
  </si>
  <si>
    <t>TOYOTA FINANCIAL SERVICES MEXICO SA DE CV</t>
  </si>
  <si>
    <t>MHFAB1BY5P3043978</t>
  </si>
  <si>
    <t>0258-ICN23</t>
  </si>
  <si>
    <t>DISTRIBUIDORA JONERISAS DE CV</t>
  </si>
  <si>
    <t>MHFAB1BY1P3043718</t>
  </si>
  <si>
    <t>0263-ICN23</t>
  </si>
  <si>
    <t>ARREOLA MALDONADO GABRIEL</t>
  </si>
  <si>
    <t>MR2BF8C32P0013542</t>
  </si>
  <si>
    <t>0320-ICN23</t>
  </si>
  <si>
    <t>RAMOSALVAREZ BRENDA ELIZABETH</t>
  </si>
  <si>
    <t>COROLLA BASE</t>
  </si>
  <si>
    <t>5YFB4RDE1PP008258</t>
  </si>
  <si>
    <t>0290-ICN23</t>
  </si>
  <si>
    <t>OJEDA ABOYTES SOLEDAD</t>
  </si>
  <si>
    <t>YARIS S HI CVT</t>
  </si>
  <si>
    <t>MR2BF8C38P0013903</t>
  </si>
  <si>
    <t>0288-ICN23</t>
  </si>
  <si>
    <t>FLORES PEREZ JOSE ANTONIO</t>
  </si>
  <si>
    <t>YARIS SD BASE CVT</t>
  </si>
  <si>
    <t>MR2BF8C33P0012948</t>
  </si>
  <si>
    <t>0321-ICN23</t>
  </si>
  <si>
    <t>CUEVAS RESENDIZ DULCE MARIA</t>
  </si>
  <si>
    <t>YARIS SD S CVT</t>
  </si>
  <si>
    <t>MR2BF8C30P0013376</t>
  </si>
  <si>
    <t>0285-ICN23</t>
  </si>
  <si>
    <t>CERVANTE SALVAREZ  MAURA</t>
  </si>
  <si>
    <t>MROCX8CB4P0430534</t>
  </si>
  <si>
    <t>0324-ICN23</t>
  </si>
  <si>
    <t>RAMIREZ PAREDES LUIS MANUEL</t>
  </si>
  <si>
    <t>RAV4 LIMITED HV</t>
  </si>
  <si>
    <t>4T3DWRFV2PU086313</t>
  </si>
  <si>
    <t>0266-ICN23</t>
  </si>
  <si>
    <r>
      <t xml:space="preserve">EL HUERTO DE SAN </t>
    </r>
    <r>
      <rPr>
        <sz val="11"/>
        <color rgb="FF646464"/>
        <rFont val="Arial"/>
        <family val="2"/>
      </rPr>
      <t>N</t>
    </r>
    <r>
      <rPr>
        <sz val="11"/>
        <rFont val="Arial"/>
        <family val="2"/>
      </rPr>
      <t xml:space="preserve">GUEL </t>
    </r>
    <r>
      <rPr>
        <sz val="11"/>
        <color rgb="FF3D3D3D"/>
        <rFont val="Arial"/>
        <family val="2"/>
      </rPr>
      <t xml:space="preserve">S </t>
    </r>
    <r>
      <rPr>
        <sz val="11"/>
        <rFont val="Arial"/>
        <family val="2"/>
      </rPr>
      <t xml:space="preserve">OE </t>
    </r>
    <r>
      <rPr>
        <sz val="11"/>
        <color rgb="FF0F0F0F"/>
        <rFont val="Arial"/>
        <family val="2"/>
      </rPr>
      <t xml:space="preserve">RL </t>
    </r>
    <r>
      <rPr>
        <sz val="11"/>
        <rFont val="Arial"/>
        <family val="2"/>
      </rPr>
      <t>OE CV</t>
    </r>
  </si>
  <si>
    <t>HILUX SR</t>
  </si>
  <si>
    <t>MR0CX3DD9P1337246</t>
  </si>
  <si>
    <t>0293-ICN23</t>
  </si>
  <si>
    <t>YAÑEZ LOPEZ RICARDO</t>
  </si>
  <si>
    <t xml:space="preserve">4T3DWRFV7PU086727 </t>
  </si>
  <si>
    <t>0252-ICN23</t>
  </si>
  <si>
    <t>HIGHLANDER XLE HV</t>
  </si>
  <si>
    <t>5TDKARAH8PS520842</t>
  </si>
  <si>
    <t>0376-ICN23</t>
  </si>
  <si>
    <t>AGUADO MEDINA ARMANDO</t>
  </si>
  <si>
    <t>MR2BF8C32P0013833</t>
  </si>
  <si>
    <t>0322-ICN23</t>
  </si>
  <si>
    <t>TACOMA 4X2</t>
  </si>
  <si>
    <t>3TYAZ5CN5PT030072</t>
  </si>
  <si>
    <t>0371-ICN23</t>
  </si>
  <si>
    <t>RAMIREZ QUIROZ GONZALO NOEL</t>
  </si>
  <si>
    <t xml:space="preserve">TACOMA EDICION ESPECIAL </t>
  </si>
  <si>
    <t>3TYCZ5AN1PT131315</t>
  </si>
  <si>
    <t>0352-ICN23</t>
  </si>
  <si>
    <t>LANDEROS OCAMPO CARLOS EMMANUEL</t>
  </si>
  <si>
    <t xml:space="preserve">RAV4 ADVENTURE </t>
  </si>
  <si>
    <t>2T3J1RFV2PW347456</t>
  </si>
  <si>
    <t>0377-ICN23</t>
  </si>
  <si>
    <t>LARA ZAVALA ANGELICA</t>
  </si>
  <si>
    <t>MR0CX3DD7P1336998</t>
  </si>
  <si>
    <t>0264-ICN23</t>
  </si>
  <si>
    <t>VALADEZ TOVAR J. ROSARIO</t>
  </si>
  <si>
    <t>2T3W1RFVXPW249149</t>
  </si>
  <si>
    <t>0325-ICN23</t>
  </si>
  <si>
    <t>CONEJO GODINEZ JORGE RAFAEL</t>
  </si>
  <si>
    <t>HILUX DSL MT</t>
  </si>
  <si>
    <t>MR0DA3CD0P4004195</t>
  </si>
  <si>
    <t>0323-ICN23</t>
  </si>
  <si>
    <t>MORALEZ ROSAS GUSTAVO ADOLFO</t>
  </si>
  <si>
    <t xml:space="preserve">COROLLA CROSS </t>
  </si>
  <si>
    <t>7MUBAAAG5PV043849</t>
  </si>
  <si>
    <t>0346-ICN23</t>
  </si>
  <si>
    <t>VARELA QUINTANA YOLANDA</t>
  </si>
  <si>
    <t>HIGHLANDER LE HV</t>
  </si>
  <si>
    <t>5TDZARAH4PS520299</t>
  </si>
  <si>
    <t>0374-ICN23</t>
  </si>
  <si>
    <t>TOYOTA FINANCIAL SERVICES MEXICO SA DE C V</t>
  </si>
  <si>
    <t>3TYCZ5ANXPT131345</t>
  </si>
  <si>
    <t>0353-ICN23</t>
  </si>
  <si>
    <t>ANAYA PALACIOS EDGAR</t>
  </si>
  <si>
    <t>MR2BF8C3XP0012283</t>
  </si>
  <si>
    <t>0312-ICN23</t>
  </si>
  <si>
    <t>SOT0 HERNANDEZ ROBERTO</t>
  </si>
  <si>
    <t>5YFB4RDE6PP007610</t>
  </si>
  <si>
    <t>5TDKARAH8PS520629</t>
  </si>
  <si>
    <t>0375-ICN23</t>
  </si>
  <si>
    <t>ALECSA ITALIANOS DE QUERETARO SA OE CV</t>
  </si>
  <si>
    <t>CAMRY LE</t>
  </si>
  <si>
    <t>4T1R11AKXPU776855</t>
  </si>
  <si>
    <t>0365-ICN23</t>
  </si>
  <si>
    <t>EQUIPOS PARA GAS S.A. DE C.V</t>
  </si>
  <si>
    <t>2T3H1RFV8PW251104</t>
  </si>
  <si>
    <t>0294-ICN23</t>
  </si>
  <si>
    <t>AGUILAR PADILLA ANTONIO</t>
  </si>
  <si>
    <t>YAHIR</t>
  </si>
  <si>
    <t>2T3W1RFV5PW249477</t>
  </si>
  <si>
    <t>0283-ICN23</t>
  </si>
  <si>
    <t>GARCIA CHAVEZ J0SE LUIS MANUEL</t>
  </si>
  <si>
    <t>4T3DWRFV8PU087644</t>
  </si>
  <si>
    <t>0367-ICN23</t>
  </si>
  <si>
    <t>B8A; KEPLER CONSULTANTS SC</t>
  </si>
  <si>
    <t>7MUBAAAG0PV044018</t>
  </si>
  <si>
    <t>0370-ICN23</t>
  </si>
  <si>
    <t>SBARBARO BEN</t>
  </si>
  <si>
    <t>7MUDAAAG2PV044031</t>
  </si>
  <si>
    <t>0372-ICN23</t>
  </si>
  <si>
    <t>MAYA PARTIDA ERIKA DANIELA</t>
  </si>
  <si>
    <t>3TYAZ5CN5PT030573</t>
  </si>
  <si>
    <t>0385-ICN23</t>
  </si>
  <si>
    <t>JAIMES MOJICA ECLISERIO</t>
  </si>
  <si>
    <t>2T3W1RFV7PW249318</t>
  </si>
  <si>
    <t>0354-ICN23</t>
  </si>
  <si>
    <t xml:space="preserve">COROLLA LE </t>
  </si>
  <si>
    <t>5YFB4RDE6PP007493</t>
  </si>
  <si>
    <t>0245-ICN23</t>
  </si>
  <si>
    <t>HERNANDEZ GONZALEZ PATRICIA</t>
  </si>
  <si>
    <t>EDGAR</t>
  </si>
  <si>
    <t xml:space="preserve">YARIS BASE </t>
  </si>
  <si>
    <t>MR2BF8C33P0013758</t>
  </si>
  <si>
    <t>0335-ICN23</t>
  </si>
  <si>
    <t>RAMIREZ RODRIGUEZ ERIC RENE</t>
  </si>
  <si>
    <t>4T3DWRFV9PU086261</t>
  </si>
  <si>
    <t>0253-ICN23</t>
  </si>
  <si>
    <t>ALANIS GONZALEZ FRANCISCO MARTIN</t>
  </si>
  <si>
    <t>4T3DWRFV7PU087540</t>
  </si>
  <si>
    <t>0369-ICN23</t>
  </si>
  <si>
    <t>SAUCEDO BARCENA MIREYA</t>
  </si>
  <si>
    <t>COROLLA CROSS LE</t>
  </si>
  <si>
    <t>7MUBAAAG0PV043886</t>
  </si>
  <si>
    <t>0347-ICN23</t>
  </si>
  <si>
    <t xml:space="preserve">VEGA GONZALEZ ANGELA </t>
  </si>
  <si>
    <t>COROLLA CROSS XLE</t>
  </si>
  <si>
    <t>7MUDAAAG6PV043920</t>
  </si>
  <si>
    <t>0373-ICN23</t>
  </si>
  <si>
    <t>CHAVEZ RAMIREZ BEATRIZ REBECA</t>
  </si>
  <si>
    <t>COROLLA LE HYBRIDO</t>
  </si>
  <si>
    <t>JTDBCRFEXPJ002639</t>
  </si>
  <si>
    <t>0318-ICN23</t>
  </si>
  <si>
    <t>START BANREGIO S,A DE C,V SOFOM E.R , BANREGIO GRUPO FINANCIERO</t>
  </si>
  <si>
    <t>5YFB4RDE9PP010386</t>
  </si>
  <si>
    <t>0284-ICN23</t>
  </si>
  <si>
    <t xml:space="preserve">TOVAR PAREDES DANIEL </t>
  </si>
  <si>
    <t>COROLLA XLE CVT</t>
  </si>
  <si>
    <t>5YFB4RDE7PP010354</t>
  </si>
  <si>
    <t>0272-ICN23</t>
  </si>
  <si>
    <t>RODRIGUEZ RIVERA FRANCISCO</t>
  </si>
  <si>
    <t xml:space="preserve">HIACE 12 PASAJEROS </t>
  </si>
  <si>
    <t>JTFJM9CPXP6006537</t>
  </si>
  <si>
    <t>0342-ICN23</t>
  </si>
  <si>
    <t xml:space="preserve">SALAZAR SALAZAR JORGE LUIS </t>
  </si>
  <si>
    <t>JTDBCRFEXPJ002706</t>
  </si>
  <si>
    <t>0314-ICN23</t>
  </si>
  <si>
    <t>SANTAMARIA ORTIZ VICTOR MANUEL</t>
  </si>
  <si>
    <t>MARIO</t>
  </si>
  <si>
    <t>JTFJM9CP7P6006558</t>
  </si>
  <si>
    <t>0340-ICN23</t>
  </si>
  <si>
    <t>ANAYA PEREZ AZUCENA</t>
  </si>
  <si>
    <t>COROLLl&gt;, LE HYBRID</t>
  </si>
  <si>
    <t>JTDBCRFE8PJ002610</t>
  </si>
  <si>
    <t>0313-ICN23</t>
  </si>
  <si>
    <t>MORENO  MADRIGALVICTORALEJANDRO</t>
  </si>
  <si>
    <t>COROLL&lt;&gt;, LE HYBRID</t>
  </si>
  <si>
    <t>JTDBCRFE6P3013268</t>
  </si>
  <si>
    <t>0337-ICN23</t>
  </si>
  <si>
    <t>MARTINEZ RODRIGUEZ CARLOS FRANCISCO</t>
  </si>
  <si>
    <t>TACOM!&gt;.DOB CAB TRD SPORT 2</t>
  </si>
  <si>
    <t>3TYAZ5CN9PT030642</t>
  </si>
  <si>
    <t>0398-ICN23</t>
  </si>
  <si>
    <t>DEL CASTILLO CAMPOS RICARDO</t>
  </si>
  <si>
    <t>FREDY</t>
  </si>
  <si>
    <t>MHKAA1BA4PJ074741</t>
  </si>
  <si>
    <t>0363-ICN23</t>
  </si>
  <si>
    <t>ACO STA DOMINGUEZ MARIA DEL SOCORRO</t>
  </si>
  <si>
    <t>MHKAA1BA3PJ076447</t>
  </si>
  <si>
    <t>0338-ICN23</t>
  </si>
  <si>
    <t>ZEPEDA GARCIA MORENO GABRIELA</t>
  </si>
  <si>
    <t>COROLL&lt;&gt;, XLE HEV</t>
  </si>
  <si>
    <t>JTDBCRFEXP3012186</t>
  </si>
  <si>
    <t>0319-ICN23</t>
  </si>
  <si>
    <t>PESCADOR HERNANDEZJORGE LUIS</t>
  </si>
  <si>
    <t>COROLL&lt;&gt;, BASE</t>
  </si>
  <si>
    <t>5YFB4RDE5PP016492</t>
  </si>
  <si>
    <t>0356-ICN23</t>
  </si>
  <si>
    <t>GIRON ALCANTARA GERAROO</t>
  </si>
  <si>
    <t>MHKAA1BA5PJ072531</t>
  </si>
  <si>
    <t>0330-ICN23</t>
  </si>
  <si>
    <t>RAMOS VAZOUEZ DAVID</t>
  </si>
  <si>
    <t>MHKAA1BA4PJ074626</t>
  </si>
  <si>
    <t>0339-ICN23</t>
  </si>
  <si>
    <t>GUERRERO MONZON MA. SOLEDAD</t>
  </si>
  <si>
    <t>MHKAA1BA7PJ072563</t>
  </si>
  <si>
    <t>0332-ICN23</t>
  </si>
  <si>
    <t>SALGADO  PEREZ AURORA</t>
  </si>
  <si>
    <t>COROLL&lt;&gt;, LE HIBRIDO</t>
  </si>
  <si>
    <t>JTDBCRFE9P3010929</t>
  </si>
  <si>
    <t>0315-ICN23</t>
  </si>
  <si>
    <t>MALDONADO ROSAS LUIS</t>
  </si>
  <si>
    <t>MHKAA1BA5PJ072237</t>
  </si>
  <si>
    <t>0329-ICN23</t>
  </si>
  <si>
    <t>CABRERA BERTADILLO RODRIGO</t>
  </si>
  <si>
    <t>MHKAA1BA8PJ075164</t>
  </si>
  <si>
    <t>0364-ICN23</t>
  </si>
  <si>
    <t>COROLL&lt;&gt;, LE HEV</t>
  </si>
  <si>
    <t>JTDBCRFE1P3013193</t>
  </si>
  <si>
    <t>0336-ICN23</t>
  </si>
  <si>
    <t>AFILADOS Y MAQUINADOSIJEJIA BAJIO SA DE CV</t>
  </si>
  <si>
    <t>TUNDRATíl.D OFF íl.OAD HIBíl.IDA</t>
  </si>
  <si>
    <t>STFJCSOBOPX022827</t>
  </si>
  <si>
    <t>034S-ICN23</t>
  </si>
  <si>
    <t>PANIACUA Cardoso JOSE CUADALUPE</t>
  </si>
  <si>
    <t>RAIZEXLE MT</t>
  </si>
  <si>
    <t>0327-ICN23</t>
  </si>
  <si>
    <t>RODRIGUEZ DE LA VEGA MA ESTHER</t>
  </si>
  <si>
    <t>MHKKA1BA7PJ073163</t>
  </si>
  <si>
    <t>0333-ICN23</t>
  </si>
  <si>
    <t>SERRATO ROSAS ABRAHAM</t>
  </si>
  <si>
    <t>YARIS S  BASE CVT</t>
  </si>
  <si>
    <t>MR2BF8C36P0015052</t>
  </si>
  <si>
    <t>0360-ICN23</t>
  </si>
  <si>
    <r>
      <t xml:space="preserve">ACO </t>
    </r>
    <r>
      <rPr>
        <sz val="9.5"/>
        <color rgb="FF2F2D33"/>
        <rFont val="Arial"/>
        <family val="2"/>
      </rPr>
      <t>S</t>
    </r>
    <r>
      <rPr>
        <sz val="9.5"/>
        <color rgb="FF565756"/>
        <rFont val="Arial"/>
        <family val="2"/>
      </rPr>
      <t xml:space="preserve">TA </t>
    </r>
    <r>
      <rPr>
        <sz val="9.5"/>
        <color rgb="FF424244"/>
        <rFont val="Arial"/>
        <family val="2"/>
      </rPr>
      <t>DOMINGU</t>
    </r>
    <r>
      <rPr>
        <sz val="9.5"/>
        <color rgb="FF1C1F23"/>
        <rFont val="Arial"/>
        <family val="2"/>
      </rPr>
      <t xml:space="preserve">EZ </t>
    </r>
    <r>
      <rPr>
        <sz val="9.5"/>
        <color rgb="FF565756"/>
        <rFont val="Arial"/>
        <family val="2"/>
      </rPr>
      <t>MA</t>
    </r>
    <r>
      <rPr>
        <sz val="9.5"/>
        <color rgb="FF2F2D33"/>
        <rFont val="Arial"/>
        <family val="2"/>
      </rPr>
      <t>R</t>
    </r>
    <r>
      <rPr>
        <sz val="9.5"/>
        <color rgb="FF565756"/>
        <rFont val="Arial"/>
        <family val="2"/>
      </rPr>
      <t xml:space="preserve">IA </t>
    </r>
    <r>
      <rPr>
        <sz val="9.5"/>
        <color rgb="FF424244"/>
        <rFont val="Arial"/>
        <family val="2"/>
      </rPr>
      <t>D</t>
    </r>
    <r>
      <rPr>
        <sz val="9.5"/>
        <color rgb="FF1C1F23"/>
        <rFont val="Arial"/>
        <family val="2"/>
      </rPr>
      <t xml:space="preserve">EL </t>
    </r>
    <r>
      <rPr>
        <sz val="9.5"/>
        <color rgb="FF2F2D33"/>
        <rFont val="Arial"/>
        <family val="2"/>
      </rPr>
      <t>SOCORRO</t>
    </r>
  </si>
  <si>
    <t>FECHA PARA CONTACTO</t>
  </si>
  <si>
    <t>N/P</t>
  </si>
  <si>
    <t>FECHA CONTACTO A.V.</t>
  </si>
  <si>
    <t>NOTA DE CONTACTO</t>
  </si>
  <si>
    <t>Agenda Cita</t>
  </si>
  <si>
    <t>No contactado</t>
  </si>
  <si>
    <t>No puede asistir</t>
  </si>
  <si>
    <t>DETALLE DE NOTA</t>
  </si>
  <si>
    <t>Distancia</t>
  </si>
  <si>
    <t>Tiempo</t>
  </si>
  <si>
    <t>No tiene interés</t>
  </si>
  <si>
    <t>Contactar después</t>
  </si>
  <si>
    <t>Arrendadora</t>
  </si>
  <si>
    <t>No se puede contactar</t>
  </si>
  <si>
    <t>COMENTARIO LIBRE</t>
  </si>
  <si>
    <t>FECHA DE CITA</t>
  </si>
  <si>
    <t>HORA DE CITA</t>
  </si>
  <si>
    <t>NÚM. DE CTE. PARA CONF. CITA</t>
  </si>
  <si>
    <t>NOMBRE DE CLIENTE QUE ACUDIRÁ</t>
  </si>
  <si>
    <t>TMK</t>
  </si>
  <si>
    <t>Luis Fernando Robledo Huerta</t>
  </si>
  <si>
    <t>FOLIO CITA</t>
  </si>
  <si>
    <t>KARLA</t>
  </si>
  <si>
    <t>BUZÓN</t>
  </si>
  <si>
    <t>SINIESTRO EN H Y P</t>
  </si>
  <si>
    <t>NO ESTA LA UNIDAD EN CELAYA</t>
  </si>
  <si>
    <t>CTE. RADICA EN PUERTO VALLARTA. NO PUEDE ACUDIR POR DISTANCIA PERO AGRADECE LA ATENCIÓN</t>
  </si>
  <si>
    <t>Ricardo Tierrafría</t>
  </si>
  <si>
    <t>TIENE POCO DE HABER ADQUIRIDO SU UNIDAD</t>
  </si>
  <si>
    <t>ISRAEL</t>
  </si>
  <si>
    <t>JAQUELIN</t>
  </si>
  <si>
    <t>César Servín</t>
  </si>
  <si>
    <t>Marco Cinco</t>
  </si>
  <si>
    <t>Félix Mendoza</t>
  </si>
  <si>
    <t xml:space="preserve"> Juan José Sánchez Sánchez</t>
  </si>
  <si>
    <t>Ana Paula Gómez</t>
  </si>
  <si>
    <t>VIÓ MENSAJE PERO NO LO RESPONDE</t>
  </si>
  <si>
    <t>González Zarate Nestor Eduardo</t>
  </si>
  <si>
    <t>Leopoldo Rodríguez Razo</t>
  </si>
  <si>
    <t>DISTRIBUIDOR</t>
  </si>
  <si>
    <t>CELAYA</t>
  </si>
  <si>
    <t>SMA</t>
  </si>
  <si>
    <t>P-142118</t>
  </si>
  <si>
    <t>Gerardo</t>
  </si>
  <si>
    <t>Dra. Mayra Guerrero Herrera</t>
  </si>
  <si>
    <t>P-142461</t>
  </si>
  <si>
    <t>Roberto Fernández Morales</t>
  </si>
  <si>
    <t>EL CLIENTE  YA ESTA PROXIMO A SUS 10,000 KM  ACTUAL MENTE TRAE 8,580 KM SE VA COMUNICAR CITA CON EL CLIENTE (SE COMUNICÓ CITAS Y CTE INDICÓ LO HARÁ EN IRAPUATO O EN SMA)</t>
  </si>
  <si>
    <t>MR0CX8CB8P0430410</t>
  </si>
  <si>
    <t>MULTIPARTES INTERNACIONALES JYR SA DE CV</t>
  </si>
  <si>
    <t>Roberto</t>
  </si>
  <si>
    <t>EL CLIENTE RADICA EN  EZEQUIEL MONTES   SE LE HIZO MENCION DEL PLAN 1,000 KM  NOS VA AVISAR</t>
  </si>
  <si>
    <t>MR0CX8CB5P0430512</t>
  </si>
  <si>
    <t xml:space="preserve">EL CLIENTE RADICA EN DOLORES HIDALGO SE GENERO CITA </t>
  </si>
  <si>
    <t>Gustavo</t>
  </si>
  <si>
    <t xml:space="preserve">SE GENERO CITA </t>
  </si>
  <si>
    <t>Yolanda</t>
  </si>
  <si>
    <t xml:space="preserve">NOS VA AVISAR EL CLIENTE POR QUE APENA LLEVA 500 KM </t>
  </si>
  <si>
    <t>CONCRETADA</t>
  </si>
  <si>
    <t>SI</t>
  </si>
  <si>
    <t>NO</t>
  </si>
  <si>
    <t>Contactado</t>
  </si>
  <si>
    <t>Siniestros</t>
  </si>
  <si>
    <t>LUNES</t>
  </si>
  <si>
    <t>MARTES</t>
  </si>
  <si>
    <t>MIÉRCOLES</t>
  </si>
  <si>
    <t>JUEVES</t>
  </si>
  <si>
    <t>VIERNES</t>
  </si>
  <si>
    <t>SÁBADO</t>
  </si>
  <si>
    <t>DOMINGO</t>
  </si>
  <si>
    <t>CALENDARIO DE CITAS AGENDADAS - EVENTO DE BIENVENIDA 1,000 KM O 1 MES</t>
  </si>
  <si>
    <t>No disponible</t>
  </si>
  <si>
    <t>Cita en SMA</t>
  </si>
  <si>
    <t>Julio César Frías</t>
  </si>
  <si>
    <t>Cita Programada</t>
  </si>
  <si>
    <t>C E L A Y A
MARZO - ABRIL 2023</t>
  </si>
  <si>
    <t>SAN MIGUEL DE ALLENDE
MARZO - ABRIL 2023</t>
  </si>
  <si>
    <t>* Nota 1: Agendar con 5 días de anticipación para los días LUNEs y MIÉRCOLES de 10:00 a 12:00 hrs (cada media hora) (SÓLO EN DÍAS HÁBILES)</t>
  </si>
  <si>
    <t>Arnulfo González Rodríguez</t>
  </si>
  <si>
    <t>EN ESPERA QUE CONFIRME</t>
  </si>
  <si>
    <t>UNIDAD RECIEN ENTREGADA</t>
  </si>
  <si>
    <t>DUARTE LOPEZ J.JUAN</t>
  </si>
  <si>
    <t>Alejandra Ybarra</t>
  </si>
  <si>
    <t>J. Juan Duarte</t>
  </si>
  <si>
    <t>Miguel Raya</t>
  </si>
  <si>
    <t>Roberto Soto</t>
  </si>
  <si>
    <t>415 151 9522</t>
  </si>
  <si>
    <t>415 104 1477</t>
  </si>
  <si>
    <t>415 181 7814</t>
  </si>
  <si>
    <t>415 105 2769</t>
  </si>
  <si>
    <t>P-143475</t>
  </si>
  <si>
    <t>Carlos Emanuel</t>
  </si>
  <si>
    <t>cliente comenta le queda lejos es de queretaro</t>
  </si>
  <si>
    <t>cliente radica en queretaro pero vera la posibiidad</t>
  </si>
  <si>
    <t>el cliente no contesto se espera respuesta</t>
  </si>
  <si>
    <t>cliente no se encuentra en mexico por ahora NO CONTESTO</t>
  </si>
  <si>
    <t>cliente de queretaro le queda lejos los concesionarios no va a celaya.</t>
  </si>
  <si>
    <t>LUIS PLAZA</t>
  </si>
  <si>
    <t>Álvaro César</t>
  </si>
  <si>
    <t>Raidel Alcaraz</t>
  </si>
  <si>
    <t>Fernando Vilchis</t>
  </si>
  <si>
    <t>Baltazar García</t>
  </si>
  <si>
    <t>Mario Rojas</t>
  </si>
  <si>
    <t>461 328 7022</t>
  </si>
  <si>
    <t>461 315 1461</t>
  </si>
  <si>
    <t>443 202 2934</t>
  </si>
  <si>
    <t>461 315 1857</t>
  </si>
  <si>
    <t>461 110 2627</t>
  </si>
  <si>
    <t>Ella confirma cuando puede pasar /comenta que si se puede revisar su acc porque está fallando</t>
  </si>
  <si>
    <t>Cliente comenta que esta por salir de vacaciones y regresando confirma cita.</t>
  </si>
  <si>
    <t>Quiere le manden msj de texto primero porque no contesta llamadas, no tiene WhatssApp.</t>
  </si>
  <si>
    <t>Mande msj y no ha contestado.</t>
  </si>
  <si>
    <t xml:space="preserve">Llamar antes para confirmar. Porque a este señor se le olvida. </t>
  </si>
  <si>
    <t>No contesto llamadas,</t>
  </si>
  <si>
    <t>La unidad se mando al estado de Yucatan.</t>
  </si>
  <si>
    <t>I-140894</t>
  </si>
  <si>
    <t>DISTRIBUIDOR (CELAYA O SMA)</t>
  </si>
  <si>
    <t>Eva María García</t>
  </si>
  <si>
    <t>Benjamín Torres</t>
  </si>
  <si>
    <t>Daniel García Sánchez</t>
  </si>
  <si>
    <t>Francisco Rico</t>
  </si>
  <si>
    <t>Rosario Valadez</t>
  </si>
  <si>
    <t>Enrique Tellez Muñoz</t>
  </si>
  <si>
    <t>Tovar Paredes Daniel</t>
  </si>
  <si>
    <t xml:space="preserve">VENDIO EL VEHICULO </t>
  </si>
  <si>
    <t xml:space="preserve">DESTIEMPO </t>
  </si>
  <si>
    <t>NO CONTESTA</t>
  </si>
  <si>
    <t xml:space="preserve">CONDUCTOR DE SERVICIOS DE LA EMPRESA </t>
  </si>
  <si>
    <t>P-142270</t>
  </si>
  <si>
    <t>FESTIVO</t>
  </si>
  <si>
    <t>* Nota 2: Todos los Asesores deben estar presentes para la recepción del cliente.</t>
  </si>
  <si>
    <t>* Nota 1: Todos los Asesores deben estar presentes para la recepción del cliente.</t>
  </si>
  <si>
    <t xml:space="preserve">* Nota 2: Horario para citas de lunes a viernes de 9::00 a 14:00 hrs (cada media hora) </t>
  </si>
  <si>
    <t xml:space="preserve">* Nota 3: Horario para citas de sábados de 9:00 a 11:00 hrs (cada media hora) </t>
  </si>
  <si>
    <t>CITAS AL:</t>
  </si>
  <si>
    <t>SI / ORDEN ABIERTA</t>
  </si>
  <si>
    <t>NO / ORDEN ABIERTA</t>
  </si>
  <si>
    <t>Mauricio</t>
  </si>
  <si>
    <t>MES CONTACTO</t>
  </si>
  <si>
    <t>CONTACTADOS:</t>
  </si>
  <si>
    <t>POR CONTACTAR:</t>
  </si>
  <si>
    <t>VENTAS ENERO AL 16 DE MARZO 2023: 166</t>
  </si>
  <si>
    <t>NUEVOS</t>
  </si>
  <si>
    <t>TOTAL:</t>
  </si>
  <si>
    <t>VENTAS ENERO 2023:  91</t>
  </si>
  <si>
    <t>SIN CITA</t>
  </si>
  <si>
    <t>CITAS AGENDADAS: 25</t>
  </si>
  <si>
    <t>CONCRETADAS:</t>
  </si>
  <si>
    <t xml:space="preserve">PENDIENTES: </t>
  </si>
  <si>
    <t>SIN CITA:</t>
  </si>
  <si>
    <t>Salvador Gómez Salazar</t>
  </si>
  <si>
    <t>REYNA: NO PASARON LA INFO DE LA CITA Y POR ESO NO SE AGENDÓ</t>
  </si>
  <si>
    <t>CTE ESPERA A SU SERVICIO</t>
  </si>
  <si>
    <t>NO PUEDE SACAR LA UNIDAD PORQUE NO TIENE PLACAS</t>
  </si>
  <si>
    <t>MES VENTA</t>
  </si>
  <si>
    <t>PREFERENCIA SNACK (DULCE O SALADO)</t>
  </si>
  <si>
    <t>Luz María Ruiz Paloblanco</t>
  </si>
  <si>
    <t>Ana Karen Rico Aranda</t>
  </si>
  <si>
    <t>DESTIEMPO / REYNA: A LAS 11 TIENE CITA DE DIAG. LA CITA PARA EVENTO SE AGENDÓ A LAS 11:15 EN SISTEMA</t>
  </si>
  <si>
    <t>Dulce</t>
  </si>
  <si>
    <t>CORONA TABARES BENJAMIN</t>
  </si>
  <si>
    <t>Francisco Velazques Solis</t>
  </si>
  <si>
    <t>Óscar</t>
  </si>
  <si>
    <t>P-142165</t>
  </si>
  <si>
    <t>MR2BF8C39P007186</t>
  </si>
  <si>
    <t>0163-ICN23</t>
  </si>
  <si>
    <t>MORALES GARCIA ANTONIO RAYMUNDO</t>
  </si>
  <si>
    <t>REYNA: JOSÉ LUIS SOLICITÓ REPROGRAMACIÓN (INDICARÁ PARA CUÁNDO)</t>
  </si>
  <si>
    <t>Objetivo Evento de Bienvenida: 45%</t>
  </si>
  <si>
    <t>Eduardo Rojas</t>
  </si>
  <si>
    <t>Reyna: tiene orden abierta, en espera de que la cierren</t>
  </si>
  <si>
    <t>Carlos González Escamilla</t>
  </si>
  <si>
    <t>José Gumaro</t>
  </si>
  <si>
    <t>Laura Fernanda Pérez Hernández</t>
  </si>
  <si>
    <t>Alejandro Rico Gómez</t>
  </si>
  <si>
    <t>44613121419 / 3320653467</t>
  </si>
  <si>
    <t>BUZÓN / REYNA: ASESOR (ERIKA) NO CONCRETÓ LA CITA PERO CTE. INDICÓ QUE SÍ ACUDIÓ Y SE LE HIZO SU SERVICIO</t>
  </si>
  <si>
    <t>Ma. Beatriz Segura Quintero</t>
  </si>
  <si>
    <t>NO SHOW</t>
  </si>
  <si>
    <t>Cuenta de SERIE</t>
  </si>
  <si>
    <t>Etiquetas de columna</t>
  </si>
  <si>
    <t>(en blanco)</t>
  </si>
  <si>
    <t>Total general</t>
  </si>
  <si>
    <t>Etiquetas de fila</t>
  </si>
  <si>
    <t>SEGUIMIENTO CITAS AGENDADAS / CONCRETADAS</t>
  </si>
  <si>
    <t>enero</t>
  </si>
  <si>
    <t>febrero</t>
  </si>
  <si>
    <t>marzo</t>
  </si>
  <si>
    <t>diciembre</t>
  </si>
  <si>
    <t>SOLICITÓ CITA PARA EL 31 DE MARZO PERO NO CONFIRMÓ HORARIO</t>
  </si>
  <si>
    <t>MES CONTACTO A.V.</t>
  </si>
  <si>
    <t>Avance</t>
  </si>
  <si>
    <t>SEGUIMIENTO CONTACTO A CLIENTES</t>
  </si>
  <si>
    <t>Jorge Luis Salazar</t>
  </si>
  <si>
    <t>4422130523 / 4422879086 / 4422798611</t>
  </si>
  <si>
    <t>Salado</t>
  </si>
  <si>
    <t>TOTAL DE AVANCE:</t>
  </si>
  <si>
    <t>Cuenta de FOLIO CITA</t>
  </si>
  <si>
    <t>S/F</t>
  </si>
  <si>
    <t>TELLEZ MUÑOZ ENRIQUE</t>
  </si>
  <si>
    <t>Mandar msj o llamar por WhatssApp. Mandar mensaje primero para identificar que se va llamar de la agencia / REYNA: PEND. DE REPROGRAMACIÓN PORQUE SE AGENDÓ EN DÍA INHABIL.</t>
  </si>
  <si>
    <t>José Raúl Jiménez San Elías</t>
  </si>
  <si>
    <t>Cita programada para el lunes 10 a las 11:30 cte. (113357) Indicó que no podría acudir. El llama para reprogramar</t>
  </si>
  <si>
    <t>PEND POR ASISTIR</t>
  </si>
  <si>
    <t>Angélica Lara Zavala</t>
  </si>
  <si>
    <t>4422181364 / 4423466581</t>
  </si>
  <si>
    <t>CTE. SOLICITÓ DIAG. ADICIONAL A LA BIENVENIDA</t>
  </si>
  <si>
    <t>MROCX8CB5P0430512</t>
  </si>
  <si>
    <t>INMOTION AUTO CELAYA S DE RL OE CV</t>
  </si>
  <si>
    <t>7MUBAAAG3PV044000</t>
  </si>
  <si>
    <t xml:space="preserve">0348-ICN23 </t>
  </si>
  <si>
    <t xml:space="preserve"> GOMEZ LLANILLO MIGUEL SANTIAGO</t>
  </si>
  <si>
    <t>YARIS BASE MT</t>
  </si>
  <si>
    <t xml:space="preserve">MR2BF8C37P0014993 </t>
  </si>
  <si>
    <t>0358-ICN23</t>
  </si>
  <si>
    <t xml:space="preserve"> MENDEZ LEAL IVONNE JANETTE</t>
  </si>
  <si>
    <t>MHKAA1BA7PJ07520</t>
  </si>
  <si>
    <t>Raymundo Morales</t>
  </si>
  <si>
    <t>María de Lourdes Cortés</t>
  </si>
  <si>
    <t xml:space="preserve"> CORREA MUÑOZ HUMBERTO</t>
  </si>
  <si>
    <t>Humberto Correa</t>
  </si>
  <si>
    <t>MHFAB1BY8P3047135</t>
  </si>
  <si>
    <t>TIENE ORDEN ABIERTA</t>
  </si>
  <si>
    <t>Reyna: tiene orden abierta, en espera de que la cierren (CITA: 113335 NO LLEGÓ INFORMÓ CARLOS SANTARROSA)</t>
  </si>
  <si>
    <t>MHKAA1BA7PJ074765</t>
  </si>
  <si>
    <t>I143977 - 01/04/23 (ACUDIÓ SIN CITA)</t>
  </si>
  <si>
    <t>PASÓ INFO ERNESTO, EL VIN NO ESTÁ EN LA BD COMPARTIDA POR RESPONSABLE DE BDC</t>
  </si>
  <si>
    <t>Janette Mendez Leal</t>
  </si>
  <si>
    <t>LE QUEDA BASTANTE LEJOS / 113352 NO SHOW</t>
  </si>
  <si>
    <t>AGENDADAS</t>
  </si>
  <si>
    <t>NO LO QUISO</t>
  </si>
  <si>
    <t xml:space="preserve">NO CUMPL|EN LAS 3 SEMANAS </t>
  </si>
  <si>
    <t xml:space="preserve">LO ESTA PENSANDO </t>
  </si>
  <si>
    <t xml:space="preserve">NO CONTESTA  O BUZON DE VOZ </t>
  </si>
  <si>
    <t xml:space="preserve">SALVADOR </t>
  </si>
  <si>
    <t>SIMON MENDEZ MARTINEZ</t>
  </si>
  <si>
    <t>El cliente comenta que ya vino a su primer servivio por kilometraje y quiere saber si aplica</t>
  </si>
  <si>
    <t>442-904-1073/442-747-4599</t>
  </si>
  <si>
    <t xml:space="preserve">no contesto y se le envio whatsapp </t>
  </si>
  <si>
    <t>NP</t>
  </si>
  <si>
    <t>461-147-1922</t>
  </si>
  <si>
    <t>SE LE MANDO MSJ</t>
  </si>
  <si>
    <t>JULIO CESAR FRIAS</t>
  </si>
  <si>
    <t>PLAZA</t>
  </si>
  <si>
    <t>Ella confirmar caundo puede pasar</t>
  </si>
  <si>
    <t>Comenta que quiere tambien que se revise el aire acondiconado porque esta fallando</t>
  </si>
  <si>
    <t>Por confirmar</t>
  </si>
  <si>
    <t>GUSTAVO</t>
  </si>
  <si>
    <t>12PM</t>
  </si>
  <si>
    <t xml:space="preserve">MAURICIO </t>
  </si>
  <si>
    <t>Vio mensaje no lo ha respondido</t>
  </si>
  <si>
    <t xml:space="preserve">Alvaro Cesar </t>
  </si>
  <si>
    <t>ANGEL ARELLANO  ENRIQUE</t>
  </si>
  <si>
    <t>413-131-7412</t>
  </si>
  <si>
    <t xml:space="preserve">SE LE LLAMO PERO NO CONTESTO Y SE LE ENVIO MSJ </t>
  </si>
  <si>
    <t xml:space="preserve">CASA </t>
  </si>
  <si>
    <t>14:30 PM</t>
  </si>
  <si>
    <t>MARCO CINCO</t>
  </si>
  <si>
    <t>Fernado Vilchis</t>
  </si>
  <si>
    <t xml:space="preserve"> </t>
  </si>
  <si>
    <t>SE LE ENVIO MSJ</t>
  </si>
  <si>
    <t>09:00 AM</t>
  </si>
  <si>
    <t>FELIZ MENDOZA</t>
  </si>
  <si>
    <t>462-220-7542</t>
  </si>
  <si>
    <t>ESTA EN REPARACION EN TOYOTA GUANAJUATO CAPITAL</t>
  </si>
  <si>
    <t>CASAS</t>
  </si>
  <si>
    <t>442-215-2455/442-271-0945/461-617-2311</t>
  </si>
  <si>
    <t>11:00 AM</t>
  </si>
  <si>
    <t>cesar servin</t>
  </si>
  <si>
    <t>MEDINA CARMONA MARIA GUADALUPE</t>
  </si>
  <si>
    <t>443-475-2837</t>
  </si>
  <si>
    <t>SE LE LLAMO PERO NO CONTESTA Y SE LE ENVIO WHATSAPP EL DIA 11 DE ABRIL</t>
  </si>
  <si>
    <t>luis fernando robledo huertaq</t>
  </si>
  <si>
    <t xml:space="preserve">NO CONTESTA </t>
  </si>
  <si>
    <t xml:space="preserve"> CASA</t>
  </si>
  <si>
    <t>413-102-0528</t>
  </si>
  <si>
    <t>En espera de que confirme</t>
  </si>
  <si>
    <t>461-254-3484</t>
  </si>
  <si>
    <t>QUIZA EN QUINCE DIAS</t>
  </si>
  <si>
    <t>461-546-3998/461-104-2031/461-116-9246/461-111-3017</t>
  </si>
  <si>
    <t>SE LE ENVIO MSJ POR QUE NO CONTESTA</t>
  </si>
  <si>
    <t xml:space="preserve">EVA MARIA GARCIA </t>
  </si>
  <si>
    <t>12:00PM</t>
  </si>
  <si>
    <t>ALEJANDRA YBARRA</t>
  </si>
  <si>
    <t>442-242-2120</t>
  </si>
  <si>
    <t xml:space="preserve"> OUARTE LOPEZ J.JUAN</t>
  </si>
  <si>
    <t>11:00AM</t>
  </si>
  <si>
    <t>J. JUAN DUARTE</t>
  </si>
  <si>
    <t>10:00AM</t>
  </si>
  <si>
    <t>MIGUEL RAYA</t>
  </si>
  <si>
    <t>01:00PM</t>
  </si>
  <si>
    <t>ROBERTO SOTO</t>
  </si>
  <si>
    <t>411-101-7747/461-103-0511</t>
  </si>
  <si>
    <t xml:space="preserve">2PM </t>
  </si>
  <si>
    <t xml:space="preserve">DANIEL GARCIA SANCHEZ </t>
  </si>
  <si>
    <t>NO ESTAN AQUÍ  ESTAN EN TORREON</t>
  </si>
  <si>
    <t>CORONA TASARES BENJAMIN</t>
  </si>
  <si>
    <t>GERARDO</t>
  </si>
  <si>
    <t>442-400-1499</t>
  </si>
  <si>
    <t xml:space="preserve">CLIENTE COMENTA QUE NO QUIERE VENIR A CELAYA NI A SAN MIGUEL </t>
  </si>
  <si>
    <t>461-159-8505</t>
  </si>
  <si>
    <t xml:space="preserve">VA A REALIZAR DIAGNOSTICO Y CAMBIO DE ACEITE </t>
  </si>
  <si>
    <t>ME CONFIRMA MAS ADELANTE</t>
  </si>
  <si>
    <t xml:space="preserve">sin cita </t>
  </si>
  <si>
    <t xml:space="preserve">FRANCISCO RICO </t>
  </si>
  <si>
    <t xml:space="preserve">quiere ir a guascalientes </t>
  </si>
  <si>
    <t>OSCAR HIJO</t>
  </si>
  <si>
    <t>ME AVISA LA PROXIMA SEMANA</t>
  </si>
  <si>
    <t>Quiere el cambio del aceite pero comenta que ell vehiculo tiene chueco el volante que quiere ver el tema con garantias</t>
  </si>
  <si>
    <t>Baltazar Garcia</t>
  </si>
  <si>
    <t xml:space="preserve">ROBERTO FERNANDEZ MORALES </t>
  </si>
  <si>
    <t xml:space="preserve">EL CLIENTE  YA ESTA PROXIMO A SUS 10,000 KM  ACTUAL MENTE TRAE 8,580 KM SE VA COMUNICAR CITA CON EL CLIENTE </t>
  </si>
  <si>
    <t>ANA PAULA VILLAGOMEZ</t>
  </si>
  <si>
    <t>CONFIRMARA</t>
  </si>
  <si>
    <t>FREDDY</t>
  </si>
  <si>
    <t xml:space="preserve">SON DE LA JEFA </t>
  </si>
  <si>
    <t>l.IROCX8CB8P043041O</t>
  </si>
  <si>
    <t>rULTIPARTES INTERNACIONALES JYR SA DE CV</t>
  </si>
  <si>
    <t xml:space="preserve">ROBERTO </t>
  </si>
  <si>
    <t>9:00am</t>
  </si>
  <si>
    <t>sanchez sanchez juan jose</t>
  </si>
  <si>
    <t xml:space="preserve"> MOLINA MORFIN JAVIER</t>
  </si>
  <si>
    <t>415-153-3310</t>
  </si>
  <si>
    <t xml:space="preserve">ACABA DE REALIZAR SU SERVICIO EN SAN MIGUEL </t>
  </si>
  <si>
    <t>ESTA SINIESTRO EN HP</t>
  </si>
  <si>
    <t>555-735-8924</t>
  </si>
  <si>
    <t>CLIEMTE N NO TIENE WHATSAPP SE LE MANDO MS</t>
  </si>
  <si>
    <t xml:space="preserve">financiera </t>
  </si>
  <si>
    <t>AGUSTIN MANCERA</t>
  </si>
  <si>
    <t>BUZON</t>
  </si>
  <si>
    <t>11am</t>
  </si>
  <si>
    <t>CARLOS EMANUEL</t>
  </si>
  <si>
    <t>dice el cliente que si quiere cita para el dia 31 en san miguel</t>
  </si>
  <si>
    <t>994-102-8712</t>
  </si>
  <si>
    <t>ESTA EN MONTERREY</t>
  </si>
  <si>
    <t>461 146 2460</t>
  </si>
  <si>
    <t>466-105-2900</t>
  </si>
  <si>
    <t>SE LE LLAMO NO CONTESTA Y SE LE ENVIO WHATSAPP EL DIA 11-4</t>
  </si>
  <si>
    <t>461-114-1772</t>
  </si>
  <si>
    <t>461-312-1419/332-065-3467</t>
  </si>
  <si>
    <t>614-313-1149</t>
  </si>
  <si>
    <t>EL DUEÑO RADICA EN ACAPULCO</t>
  </si>
  <si>
    <t>ella es de puerto vallarta q muchas gracias por las atenciones pero no lo acepta por la distancia</t>
  </si>
  <si>
    <t xml:space="preserve">SE LE ENVIO MSJ POR QUE NO CONTESTA Y POR EL TIEMPO </t>
  </si>
  <si>
    <t>YARIS SD S MT</t>
  </si>
  <si>
    <t>417-106-9036/417-160-1771</t>
  </si>
  <si>
    <t xml:space="preserve">SE DEJO MENSAJE </t>
  </si>
  <si>
    <r>
      <t>INMOTION AUTO CELAYA S</t>
    </r>
    <r>
      <rPr>
        <sz val="11"/>
        <color rgb="FF5D5D5D"/>
        <rFont val="Arial"/>
        <family val="2"/>
      </rPr>
      <t xml:space="preserve"> </t>
    </r>
    <r>
      <rPr>
        <sz val="11"/>
        <rFont val="Arial"/>
        <family val="2"/>
      </rPr>
      <t xml:space="preserve">DE RL </t>
    </r>
    <r>
      <rPr>
        <sz val="11"/>
        <color rgb="FF747474"/>
        <rFont val="Arial"/>
        <family val="2"/>
      </rPr>
      <t xml:space="preserve">OE </t>
    </r>
    <r>
      <rPr>
        <sz val="11"/>
        <rFont val="Arial"/>
        <family val="2"/>
      </rPr>
      <t>CV</t>
    </r>
  </si>
  <si>
    <t xml:space="preserve">SE LE ENVIO WHATSAPP POR QUE NO CONTESTA EL TELEFONO </t>
  </si>
  <si>
    <t>473 121 9263</t>
  </si>
  <si>
    <t>se encuentra de viaje fuera del pais, se comunicara en cuanto regrese</t>
  </si>
  <si>
    <t>Mandar msj o llamar por WhatssApp. Mandar mensaje primero para identificar que se va llamar de la agencia.</t>
  </si>
  <si>
    <t>442-213-0523/442-287-9086/442-279-8611</t>
  </si>
  <si>
    <t xml:space="preserve">ROSARIO VALADEZ </t>
  </si>
  <si>
    <t xml:space="preserve">agendado le gusta lo salado </t>
  </si>
  <si>
    <t>448-126-1276</t>
  </si>
  <si>
    <t>SE LE MANDO WHATSAPP POR QUE NO CONTESTA EL DIA 11-ABRIL</t>
  </si>
  <si>
    <t>VELAZQUES SOLIS FRANCISCO</t>
  </si>
  <si>
    <t>YOLANDA</t>
  </si>
  <si>
    <t>No ha visto mensaje</t>
  </si>
  <si>
    <t xml:space="preserve">No ha visto mensaje   es  de Estados Unidos el telefono </t>
  </si>
  <si>
    <t>415-153-5161</t>
  </si>
  <si>
    <t>NO HAY RESPUESTA.</t>
  </si>
  <si>
    <t>417-104-3191</t>
  </si>
  <si>
    <t xml:space="preserve">NO CONTESTO Y SE MANDO MSJ </t>
  </si>
  <si>
    <t>AGENDAR EN UNOS 15 DIAS PORQUE SALE EN LA CAMIONETA A E.U.</t>
  </si>
  <si>
    <t>461-258-7563</t>
  </si>
  <si>
    <t>466-667-3453</t>
  </si>
  <si>
    <t>EL DUEÑO  ESTA EN EL ESTADO DE MEXICO</t>
  </si>
  <si>
    <t>EDUARDO ROJAS</t>
  </si>
  <si>
    <t>462-112-8398</t>
  </si>
  <si>
    <t>461-188-3538</t>
  </si>
  <si>
    <t>ricardo tierrafria</t>
  </si>
  <si>
    <t>apenas tiene poquito con unidad no acepta el cambio q mejor si se o podemos ofrecer en otro momento lo acepta</t>
  </si>
  <si>
    <t xml:space="preserve">JOSE LUIS </t>
  </si>
  <si>
    <t>JOSE RAUL JIMENEZ SAN ELIAS</t>
  </si>
  <si>
    <t>se agenda cita</t>
  </si>
  <si>
    <t xml:space="preserve">AUN NOSE CUMPLEN LAS 3 SEMANAS DE EN TREGA </t>
  </si>
  <si>
    <t>442-218-1364/442-346-6581</t>
  </si>
  <si>
    <t xml:space="preserve">se agendo cita </t>
  </si>
  <si>
    <t>464-648-9103/461-171-9485</t>
  </si>
  <si>
    <t>461 212 8258</t>
  </si>
  <si>
    <t>la unidad no se puede sacar de su domicilio porque estan pavimentando su calle</t>
  </si>
  <si>
    <t>352 155 4447</t>
  </si>
  <si>
    <t xml:space="preserve">no quiere venir a celaya </t>
  </si>
  <si>
    <t>413 101 4159</t>
  </si>
  <si>
    <t>Unidad recien entregada</t>
  </si>
  <si>
    <t>cliente de queretaro le quedan lejos los concesionarios no va a celaya.</t>
  </si>
  <si>
    <t>461-613-2851</t>
  </si>
  <si>
    <t>411-106-8897</t>
  </si>
  <si>
    <t xml:space="preserve">ANDA EN LA FRONTERA. </t>
  </si>
  <si>
    <t>TUNDRA HIBRIDA</t>
  </si>
  <si>
    <t>466-115-8880/461-172-9110/466-451-0645</t>
  </si>
  <si>
    <t>TELLEZ MUJÑOZ ENRIQUE</t>
  </si>
  <si>
    <t xml:space="preserve">ENRIQUE TELLEZ MUÑOZ </t>
  </si>
  <si>
    <t>MHKAA1BA7PJ0752'0</t>
  </si>
  <si>
    <t>466-120-4116</t>
  </si>
  <si>
    <t xml:space="preserve">apenas tiene 15 dias con ella y que por el momento no la quiere que mas a delante y tiene menos de 1000 kilometros </t>
  </si>
  <si>
    <t>LO ESTA PENSANDO</t>
  </si>
  <si>
    <t xml:space="preserve">NO CONTESTA  O BUZON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</si>
</sst>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[$-F800]dddd\,\ mmmm\ dd\,\ yyyy"/>
    <numFmt numFmtId="166" formatCode="dd/mm/yy;@"/>
    <numFmt numFmtId="168" formatCode="[$-80A]dd/mm/yyyy"/>
    <numFmt numFmtId="169" formatCode="[$-80A]dd\-mmm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theme="0"/>
      <name val="Cambria"/>
      <family val="1"/>
      <charset val="1"/>
    </font>
    <font>
      <sz val="10"/>
      <color theme="0"/>
      <name val="Cambria"/>
      <family val="1"/>
      <charset val="1"/>
    </font>
    <font>
      <sz val="11"/>
      <color rgb="FF424142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646464"/>
      <name val="Arial"/>
      <family val="2"/>
    </font>
    <font>
      <sz val="11"/>
      <color rgb="FF3D3D3D"/>
      <name val="Arial"/>
      <family val="2"/>
    </font>
    <font>
      <sz val="11"/>
      <color rgb="FF0F0F0F"/>
      <name val="Arial"/>
      <family val="2"/>
    </font>
    <font>
      <sz val="9.5"/>
      <color rgb="FF565756"/>
      <name val="Arial"/>
      <family val="2"/>
    </font>
    <font>
      <sz val="9.5"/>
      <color rgb="FF2F2D33"/>
      <name val="Arial"/>
      <family val="2"/>
    </font>
    <font>
      <sz val="9.5"/>
      <color rgb="FF424244"/>
      <name val="Arial"/>
      <family val="2"/>
    </font>
    <font>
      <sz val="9.5"/>
      <color rgb="FF1C1F23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25"/>
      <color theme="0"/>
      <name val="Amasis MT Pro Black"/>
      <family val="1"/>
    </font>
    <font>
      <b/>
      <sz val="25"/>
      <color theme="1"/>
      <name val="Calibri"/>
      <family val="2"/>
      <scheme val="minor"/>
    </font>
    <font>
      <sz val="10"/>
      <name val="Amasis MT Pro Black"/>
      <family val="1"/>
    </font>
    <font>
      <sz val="23"/>
      <color theme="0"/>
      <name val="Amasis MT Pro Black"/>
      <family val="1"/>
    </font>
    <font>
      <b/>
      <sz val="25"/>
      <color theme="8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8" tint="-0.249977111117893"/>
      <name val="Calibri"/>
      <family val="2"/>
      <scheme val="minor"/>
    </font>
    <font>
      <b/>
      <sz val="15"/>
      <color theme="8" tint="-0.249977111117893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D5D5D"/>
      <name val="Arial"/>
      <family val="2"/>
    </font>
    <font>
      <sz val="11"/>
      <color rgb="FF747474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92D050"/>
        <bgColor rgb="FFCCFFFF"/>
      </patternFill>
    </fill>
    <fill>
      <patternFill patternType="solid">
        <fgColor rgb="FFDEEBF7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rgb="FF0070C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70C0"/>
      </right>
      <top style="thin">
        <color indexed="64"/>
      </top>
      <bottom style="thin">
        <color indexed="64"/>
      </bottom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0070C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rgb="FF0070C0"/>
      </right>
      <top/>
      <bottom style="thin">
        <color indexed="64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thick">
        <color theme="7" tint="-0.499984740745262"/>
      </left>
      <right style="thick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25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1" fillId="0" borderId="0" xfId="2"/>
    <xf numFmtId="0" fontId="3" fillId="2" borderId="0" xfId="1" applyFont="1" applyFill="1" applyAlignment="1">
      <alignment horizontal="center" vertical="center" wrapText="1"/>
    </xf>
    <xf numFmtId="16" fontId="1" fillId="0" borderId="0" xfId="2" applyNumberFormat="1"/>
    <xf numFmtId="14" fontId="1" fillId="0" borderId="0" xfId="2" applyNumberFormat="1"/>
    <xf numFmtId="14" fontId="0" fillId="0" borderId="0" xfId="0" applyNumberFormat="1"/>
    <xf numFmtId="164" fontId="1" fillId="0" borderId="0" xfId="2" applyNumberFormat="1"/>
    <xf numFmtId="164" fontId="0" fillId="0" borderId="0" xfId="0" applyNumberFormat="1"/>
    <xf numFmtId="0" fontId="3" fillId="3" borderId="1" xfId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0" fontId="15" fillId="0" borderId="0" xfId="0" applyFont="1"/>
    <xf numFmtId="0" fontId="1" fillId="0" borderId="0" xfId="2" applyAlignment="1">
      <alignment horizontal="center"/>
    </xf>
    <xf numFmtId="0" fontId="0" fillId="0" borderId="0" xfId="0" applyAlignment="1">
      <alignment horizontal="center"/>
    </xf>
    <xf numFmtId="16" fontId="1" fillId="0" borderId="0" xfId="2" applyNumberFormat="1" applyAlignment="1">
      <alignment horizontal="center"/>
    </xf>
    <xf numFmtId="164" fontId="1" fillId="0" borderId="0" xfId="2" applyNumberFormat="1" applyAlignment="1">
      <alignment horizontal="left"/>
    </xf>
    <xf numFmtId="14" fontId="1" fillId="4" borderId="0" xfId="2" applyNumberFormat="1" applyFill="1"/>
    <xf numFmtId="14" fontId="3" fillId="4" borderId="1" xfId="1" applyNumberFormat="1" applyFont="1" applyFill="1" applyBorder="1" applyAlignment="1">
      <alignment horizontal="center" vertical="center" wrapText="1"/>
    </xf>
    <xf numFmtId="164" fontId="3" fillId="4" borderId="1" xfId="1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20" fontId="19" fillId="0" borderId="3" xfId="0" applyNumberFormat="1" applyFont="1" applyBorder="1"/>
    <xf numFmtId="0" fontId="20" fillId="0" borderId="0" xfId="0" applyFont="1"/>
    <xf numFmtId="0" fontId="22" fillId="0" borderId="5" xfId="0" applyFont="1" applyBorder="1"/>
    <xf numFmtId="0" fontId="21" fillId="0" borderId="0" xfId="0" applyFont="1" applyAlignment="1">
      <alignment horizontal="center"/>
    </xf>
    <xf numFmtId="0" fontId="21" fillId="4" borderId="0" xfId="0" applyFont="1" applyFill="1" applyAlignment="1">
      <alignment horizontal="center"/>
    </xf>
    <xf numFmtId="0" fontId="23" fillId="0" borderId="0" xfId="0" applyFont="1" applyAlignment="1">
      <alignment horizontal="left"/>
    </xf>
    <xf numFmtId="0" fontId="21" fillId="3" borderId="0" xfId="0" applyFont="1" applyFill="1" applyAlignment="1">
      <alignment horizontal="center"/>
    </xf>
    <xf numFmtId="20" fontId="19" fillId="3" borderId="3" xfId="0" applyNumberFormat="1" applyFont="1" applyFill="1" applyBorder="1"/>
    <xf numFmtId="0" fontId="20" fillId="4" borderId="0" xfId="0" applyFont="1" applyFill="1"/>
    <xf numFmtId="0" fontId="0" fillId="4" borderId="0" xfId="0" applyFill="1"/>
    <xf numFmtId="20" fontId="19" fillId="0" borderId="9" xfId="0" applyNumberFormat="1" applyFont="1" applyBorder="1"/>
    <xf numFmtId="0" fontId="0" fillId="0" borderId="10" xfId="0" applyBorder="1"/>
    <xf numFmtId="20" fontId="19" fillId="0" borderId="11" xfId="0" applyNumberFormat="1" applyFont="1" applyBorder="1"/>
    <xf numFmtId="0" fontId="0" fillId="0" borderId="12" xfId="0" applyBorder="1"/>
    <xf numFmtId="0" fontId="22" fillId="5" borderId="0" xfId="0" applyFont="1" applyFill="1"/>
    <xf numFmtId="0" fontId="22" fillId="0" borderId="0" xfId="0" applyFont="1"/>
    <xf numFmtId="0" fontId="27" fillId="0" borderId="0" xfId="0" applyFont="1"/>
    <xf numFmtId="0" fontId="17" fillId="0" borderId="0" xfId="0" applyFont="1"/>
    <xf numFmtId="0" fontId="3" fillId="0" borderId="0" xfId="1" applyFont="1" applyAlignment="1">
      <alignment horizontal="center" vertical="center" wrapText="1"/>
    </xf>
    <xf numFmtId="0" fontId="0" fillId="0" borderId="0" xfId="3" applyFont="1" applyFill="1"/>
    <xf numFmtId="0" fontId="6" fillId="0" borderId="0" xfId="0" applyFont="1"/>
    <xf numFmtId="164" fontId="0" fillId="0" borderId="0" xfId="0" applyNumberFormat="1" applyAlignment="1">
      <alignment horizontal="center"/>
    </xf>
    <xf numFmtId="20" fontId="19" fillId="3" borderId="9" xfId="0" applyNumberFormat="1" applyFont="1" applyFill="1" applyBorder="1"/>
    <xf numFmtId="20" fontId="19" fillId="0" borderId="6" xfId="0" applyNumberFormat="1" applyFont="1" applyBorder="1"/>
    <xf numFmtId="20" fontId="19" fillId="4" borderId="3" xfId="0" applyNumberFormat="1" applyFont="1" applyFill="1" applyBorder="1"/>
    <xf numFmtId="20" fontId="19" fillId="3" borderId="11" xfId="0" applyNumberFormat="1" applyFont="1" applyFill="1" applyBorder="1"/>
    <xf numFmtId="20" fontId="19" fillId="5" borderId="3" xfId="0" applyNumberFormat="1" applyFont="1" applyFill="1" applyBorder="1"/>
    <xf numFmtId="0" fontId="23" fillId="0" borderId="0" xfId="0" applyFont="1" applyAlignment="1">
      <alignment wrapText="1"/>
    </xf>
    <xf numFmtId="0" fontId="3" fillId="3" borderId="1" xfId="1" applyFont="1" applyFill="1" applyBorder="1" applyAlignment="1">
      <alignment horizontal="right" vertical="center" wrapText="1"/>
    </xf>
    <xf numFmtId="0" fontId="1" fillId="0" borderId="0" xfId="2" applyAlignment="1">
      <alignment horizontal="right"/>
    </xf>
    <xf numFmtId="0" fontId="0" fillId="0" borderId="0" xfId="0" applyAlignment="1">
      <alignment horizontal="right"/>
    </xf>
    <xf numFmtId="166" fontId="1" fillId="0" borderId="0" xfId="2" applyNumberFormat="1" applyAlignment="1">
      <alignment horizontal="center"/>
    </xf>
    <xf numFmtId="166" fontId="3" fillId="2" borderId="1" xfId="1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0" fontId="15" fillId="0" borderId="18" xfId="0" applyFont="1" applyBorder="1" applyAlignment="1">
      <alignment horizontal="center"/>
    </xf>
    <xf numFmtId="9" fontId="15" fillId="0" borderId="18" xfId="4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0" fillId="0" borderId="19" xfId="0" applyBorder="1"/>
    <xf numFmtId="9" fontId="15" fillId="0" borderId="19" xfId="4" applyFont="1" applyBorder="1" applyAlignment="1">
      <alignment horizontal="center"/>
    </xf>
    <xf numFmtId="0" fontId="28" fillId="0" borderId="0" xfId="0" applyFont="1"/>
    <xf numFmtId="166" fontId="1" fillId="5" borderId="0" xfId="2" applyNumberFormat="1" applyFill="1" applyAlignment="1">
      <alignment horizontal="center"/>
    </xf>
    <xf numFmtId="0" fontId="1" fillId="4" borderId="0" xfId="2" applyFill="1"/>
    <xf numFmtId="166" fontId="1" fillId="4" borderId="0" xfId="2" applyNumberFormat="1" applyFill="1" applyAlignment="1">
      <alignment horizontal="center"/>
    </xf>
    <xf numFmtId="16" fontId="1" fillId="4" borderId="0" xfId="2" applyNumberFormat="1" applyFill="1"/>
    <xf numFmtId="0" fontId="0" fillId="0" borderId="0" xfId="0" pivotButton="1"/>
    <xf numFmtId="9" fontId="32" fillId="0" borderId="0" xfId="4" applyFont="1" applyAlignment="1">
      <alignment horizontal="center"/>
    </xf>
    <xf numFmtId="0" fontId="32" fillId="0" borderId="0" xfId="0" applyFont="1" applyAlignment="1">
      <alignment horizontal="left" vertical="center"/>
    </xf>
    <xf numFmtId="9" fontId="33" fillId="12" borderId="0" xfId="4" applyFont="1" applyFill="1" applyAlignment="1">
      <alignment horizontal="center"/>
    </xf>
    <xf numFmtId="16" fontId="1" fillId="5" borderId="0" xfId="2" applyNumberFormat="1" applyFill="1"/>
    <xf numFmtId="14" fontId="1" fillId="5" borderId="0" xfId="2" applyNumberFormat="1" applyFill="1"/>
    <xf numFmtId="0" fontId="1" fillId="4" borderId="0" xfId="2" applyFill="1" applyAlignment="1">
      <alignment horizontal="center"/>
    </xf>
    <xf numFmtId="164" fontId="1" fillId="4" borderId="0" xfId="2" applyNumberFormat="1" applyFill="1"/>
    <xf numFmtId="16" fontId="1" fillId="4" borderId="0" xfId="2" applyNumberFormat="1" applyFill="1" applyAlignment="1">
      <alignment horizontal="center"/>
    </xf>
    <xf numFmtId="0" fontId="1" fillId="0" borderId="2" xfId="2" applyBorder="1"/>
    <xf numFmtId="0" fontId="0" fillId="0" borderId="0" xfId="2" applyFont="1" applyAlignment="1">
      <alignment horizontal="right"/>
    </xf>
    <xf numFmtId="0" fontId="4" fillId="0" borderId="0" xfId="1" applyFont="1" applyAlignment="1">
      <alignment horizontal="center" vertical="center" wrapText="1"/>
    </xf>
    <xf numFmtId="0" fontId="5" fillId="0" borderId="0" xfId="0" applyFont="1"/>
    <xf numFmtId="0" fontId="33" fillId="12" borderId="0" xfId="0" applyFont="1" applyFill="1" applyAlignment="1">
      <alignment horizontal="right"/>
    </xf>
    <xf numFmtId="0" fontId="17" fillId="12" borderId="0" xfId="0" applyFont="1" applyFill="1" applyAlignment="1">
      <alignment horizontal="center" vertical="center"/>
    </xf>
    <xf numFmtId="0" fontId="33" fillId="12" borderId="0" xfId="0" applyFont="1" applyFill="1" applyAlignment="1">
      <alignment horizontal="center"/>
    </xf>
    <xf numFmtId="0" fontId="15" fillId="12" borderId="0" xfId="0" applyFont="1" applyFill="1" applyAlignment="1">
      <alignment horizontal="center"/>
    </xf>
    <xf numFmtId="0" fontId="31" fillId="11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7" fillId="12" borderId="19" xfId="0" applyFont="1" applyFill="1" applyBorder="1" applyAlignment="1">
      <alignment horizontal="center" vertical="center"/>
    </xf>
    <xf numFmtId="20" fontId="19" fillId="4" borderId="13" xfId="0" applyNumberFormat="1" applyFont="1" applyFill="1" applyBorder="1" applyAlignment="1">
      <alignment horizontal="center" vertical="center"/>
    </xf>
    <xf numFmtId="20" fontId="19" fillId="4" borderId="14" xfId="0" applyNumberFormat="1" applyFont="1" applyFill="1" applyBorder="1" applyAlignment="1">
      <alignment horizontal="center" vertical="center"/>
    </xf>
    <xf numFmtId="20" fontId="19" fillId="4" borderId="15" xfId="0" applyNumberFormat="1" applyFont="1" applyFill="1" applyBorder="1" applyAlignment="1">
      <alignment horizontal="center" vertical="center"/>
    </xf>
    <xf numFmtId="20" fontId="19" fillId="4" borderId="16" xfId="0" applyNumberFormat="1" applyFont="1" applyFill="1" applyBorder="1" applyAlignment="1">
      <alignment horizontal="center" vertical="center"/>
    </xf>
    <xf numFmtId="20" fontId="19" fillId="4" borderId="5" xfId="0" applyNumberFormat="1" applyFont="1" applyFill="1" applyBorder="1" applyAlignment="1">
      <alignment horizontal="center" vertical="center"/>
    </xf>
    <xf numFmtId="20" fontId="19" fillId="4" borderId="17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165" fontId="17" fillId="8" borderId="4" xfId="0" applyNumberFormat="1" applyFont="1" applyFill="1" applyBorder="1" applyAlignment="1">
      <alignment horizontal="center"/>
    </xf>
    <xf numFmtId="165" fontId="17" fillId="8" borderId="3" xfId="0" applyNumberFormat="1" applyFont="1" applyFill="1" applyBorder="1" applyAlignment="1">
      <alignment horizontal="center"/>
    </xf>
    <xf numFmtId="0" fontId="26" fillId="6" borderId="3" xfId="0" applyFont="1" applyFill="1" applyBorder="1" applyAlignment="1">
      <alignment horizontal="center"/>
    </xf>
    <xf numFmtId="0" fontId="26" fillId="6" borderId="9" xfId="0" applyFont="1" applyFill="1" applyBorder="1" applyAlignment="1">
      <alignment horizontal="center"/>
    </xf>
    <xf numFmtId="0" fontId="26" fillId="6" borderId="11" xfId="0" applyFont="1" applyFill="1" applyBorder="1" applyAlignment="1">
      <alignment horizontal="center"/>
    </xf>
    <xf numFmtId="165" fontId="17" fillId="8" borderId="11" xfId="0" applyNumberFormat="1" applyFont="1" applyFill="1" applyBorder="1" applyAlignment="1">
      <alignment horizontal="center"/>
    </xf>
    <xf numFmtId="165" fontId="17" fillId="8" borderId="9" xfId="0" applyNumberFormat="1" applyFont="1" applyFill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4" fillId="7" borderId="0" xfId="0" applyFont="1" applyFill="1" applyAlignment="1">
      <alignment horizontal="left" wrapText="1"/>
    </xf>
    <xf numFmtId="0" fontId="24" fillId="7" borderId="0" xfId="0" applyFont="1" applyFill="1" applyAlignment="1">
      <alignment horizontal="left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/>
    </xf>
    <xf numFmtId="20" fontId="19" fillId="4" borderId="6" xfId="0" applyNumberFormat="1" applyFont="1" applyFill="1" applyBorder="1" applyAlignment="1">
      <alignment horizontal="center"/>
    </xf>
    <xf numFmtId="20" fontId="19" fillId="4" borderId="7" xfId="0" applyNumberFormat="1" applyFont="1" applyFill="1" applyBorder="1" applyAlignment="1">
      <alignment horizontal="center"/>
    </xf>
    <xf numFmtId="20" fontId="19" fillId="4" borderId="8" xfId="0" applyNumberFormat="1" applyFont="1" applyFill="1" applyBorder="1" applyAlignment="1">
      <alignment horizontal="center"/>
    </xf>
    <xf numFmtId="0" fontId="23" fillId="0" borderId="5" xfId="0" applyFont="1" applyBorder="1" applyAlignment="1">
      <alignment horizontal="left" wrapText="1"/>
    </xf>
    <xf numFmtId="14" fontId="30" fillId="0" borderId="5" xfId="0" applyNumberFormat="1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29" fillId="0" borderId="5" xfId="0" applyFont="1" applyBorder="1" applyAlignment="1">
      <alignment horizontal="center" vertical="center"/>
    </xf>
    <xf numFmtId="0" fontId="24" fillId="9" borderId="0" xfId="0" applyFont="1" applyFill="1" applyAlignment="1">
      <alignment horizontal="left" wrapText="1"/>
    </xf>
    <xf numFmtId="0" fontId="24" fillId="9" borderId="0" xfId="0" applyFont="1" applyFill="1" applyAlignment="1">
      <alignment horizontal="left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17" fillId="9" borderId="3" xfId="0" applyFont="1" applyFill="1" applyBorder="1" applyAlignment="1">
      <alignment horizontal="center"/>
    </xf>
    <xf numFmtId="0" fontId="17" fillId="9" borderId="9" xfId="0" applyFont="1" applyFill="1" applyBorder="1" applyAlignment="1">
      <alignment horizontal="center"/>
    </xf>
    <xf numFmtId="0" fontId="17" fillId="9" borderId="11" xfId="0" applyFont="1" applyFill="1" applyBorder="1" applyAlignment="1">
      <alignment horizontal="center"/>
    </xf>
    <xf numFmtId="0" fontId="17" fillId="9" borderId="4" xfId="0" applyFont="1" applyFill="1" applyBorder="1" applyAlignment="1">
      <alignment horizontal="center"/>
    </xf>
    <xf numFmtId="165" fontId="17" fillId="10" borderId="3" xfId="0" applyNumberFormat="1" applyFont="1" applyFill="1" applyBorder="1" applyAlignment="1">
      <alignment horizontal="center"/>
    </xf>
    <xf numFmtId="165" fontId="17" fillId="10" borderId="9" xfId="0" applyNumberFormat="1" applyFont="1" applyFill="1" applyBorder="1" applyAlignment="1">
      <alignment horizontal="center"/>
    </xf>
    <xf numFmtId="165" fontId="17" fillId="10" borderId="11" xfId="0" applyNumberFormat="1" applyFont="1" applyFill="1" applyBorder="1" applyAlignment="1">
      <alignment horizontal="center"/>
    </xf>
    <xf numFmtId="165" fontId="17" fillId="10" borderId="4" xfId="0" applyNumberFormat="1" applyFont="1" applyFill="1" applyBorder="1" applyAlignment="1">
      <alignment horizontal="center"/>
    </xf>
    <xf numFmtId="0" fontId="23" fillId="0" borderId="0" xfId="0" applyFont="1" applyAlignment="1">
      <alignment horizontal="left" wrapText="1"/>
    </xf>
    <xf numFmtId="0" fontId="4" fillId="2" borderId="0" xfId="1" applyFont="1" applyFill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0" fontId="1" fillId="14" borderId="20" xfId="2" applyFill="1" applyBorder="1" applyAlignment="1">
      <alignment horizontal="center"/>
    </xf>
    <xf numFmtId="0" fontId="1" fillId="14" borderId="20" xfId="2" applyFill="1" applyBorder="1"/>
    <xf numFmtId="16" fontId="1" fillId="14" borderId="20" xfId="2" applyNumberFormat="1" applyFill="1" applyBorder="1" applyAlignment="1">
      <alignment horizontal="center"/>
    </xf>
    <xf numFmtId="16" fontId="1" fillId="14" borderId="20" xfId="2" applyNumberFormat="1" applyFill="1" applyBorder="1"/>
    <xf numFmtId="14" fontId="0" fillId="15" borderId="20" xfId="2" applyNumberFormat="1" applyFont="1" applyFill="1" applyBorder="1"/>
    <xf numFmtId="14" fontId="0" fillId="14" borderId="20" xfId="2" applyNumberFormat="1" applyFont="1" applyFill="1" applyBorder="1"/>
    <xf numFmtId="0" fontId="0" fillId="14" borderId="20" xfId="2" applyFont="1" applyFill="1" applyBorder="1"/>
    <xf numFmtId="16" fontId="0" fillId="14" borderId="20" xfId="2" applyNumberFormat="1" applyFont="1" applyFill="1" applyBorder="1"/>
    <xf numFmtId="0" fontId="1" fillId="0" borderId="20" xfId="2" applyBorder="1" applyAlignment="1">
      <alignment horizontal="center"/>
    </xf>
    <xf numFmtId="0" fontId="1" fillId="0" borderId="20" xfId="2" applyBorder="1"/>
    <xf numFmtId="16" fontId="1" fillId="0" borderId="20" xfId="2" applyNumberFormat="1" applyBorder="1" applyAlignment="1">
      <alignment horizontal="center"/>
    </xf>
    <xf numFmtId="0" fontId="0" fillId="0" borderId="20" xfId="2" applyFont="1" applyBorder="1"/>
    <xf numFmtId="16" fontId="1" fillId="0" borderId="20" xfId="2" applyNumberFormat="1" applyBorder="1"/>
    <xf numFmtId="14" fontId="1" fillId="0" borderId="20" xfId="2" applyNumberFormat="1" applyBorder="1"/>
    <xf numFmtId="164" fontId="1" fillId="0" borderId="20" xfId="2" applyNumberFormat="1" applyBorder="1"/>
    <xf numFmtId="164" fontId="0" fillId="0" borderId="20" xfId="3" applyNumberFormat="1" applyFont="1" applyBorder="1" applyAlignment="1">
      <alignment horizontal="center"/>
    </xf>
    <xf numFmtId="16" fontId="0" fillId="0" borderId="20" xfId="2" applyNumberFormat="1" applyFont="1" applyBorder="1"/>
    <xf numFmtId="164" fontId="0" fillId="0" borderId="20" xfId="2" applyNumberFormat="1" applyFont="1" applyBorder="1"/>
    <xf numFmtId="164" fontId="1" fillId="0" borderId="21" xfId="2" applyNumberFormat="1" applyBorder="1"/>
    <xf numFmtId="14" fontId="1" fillId="14" borderId="20" xfId="2" applyNumberFormat="1" applyFill="1" applyBorder="1"/>
    <xf numFmtId="164" fontId="1" fillId="14" borderId="20" xfId="2" applyNumberFormat="1" applyFill="1" applyBorder="1"/>
    <xf numFmtId="168" fontId="0" fillId="16" borderId="20" xfId="2" applyNumberFormat="1" applyFont="1" applyFill="1" applyBorder="1"/>
    <xf numFmtId="14" fontId="0" fillId="16" borderId="20" xfId="2" applyNumberFormat="1" applyFont="1" applyFill="1" applyBorder="1"/>
    <xf numFmtId="164" fontId="0" fillId="16" borderId="20" xfId="2" applyNumberFormat="1" applyFont="1" applyFill="1" applyBorder="1"/>
    <xf numFmtId="0" fontId="0" fillId="16" borderId="20" xfId="2" applyFont="1" applyFill="1" applyBorder="1"/>
    <xf numFmtId="169" fontId="0" fillId="16" borderId="20" xfId="2" applyNumberFormat="1" applyFont="1" applyFill="1" applyBorder="1"/>
    <xf numFmtId="0" fontId="0" fillId="13" borderId="20" xfId="2" applyFont="1" applyFill="1" applyBorder="1"/>
    <xf numFmtId="164" fontId="0" fillId="14" borderId="20" xfId="2" applyNumberFormat="1" applyFont="1" applyFill="1" applyBorder="1"/>
    <xf numFmtId="14" fontId="0" fillId="13" borderId="20" xfId="2" applyNumberFormat="1" applyFont="1" applyFill="1" applyBorder="1"/>
    <xf numFmtId="164" fontId="0" fillId="13" borderId="20" xfId="2" applyNumberFormat="1" applyFont="1" applyFill="1" applyBorder="1"/>
    <xf numFmtId="16" fontId="0" fillId="13" borderId="20" xfId="2" applyNumberFormat="1" applyFont="1" applyFill="1" applyBorder="1"/>
    <xf numFmtId="14" fontId="0" fillId="0" borderId="20" xfId="2" applyNumberFormat="1" applyFont="1" applyBorder="1"/>
    <xf numFmtId="0" fontId="0" fillId="15" borderId="20" xfId="2" applyFont="1" applyFill="1" applyBorder="1"/>
    <xf numFmtId="164" fontId="0" fillId="15" borderId="20" xfId="2" applyNumberFormat="1" applyFont="1" applyFill="1" applyBorder="1"/>
    <xf numFmtId="16" fontId="0" fillId="15" borderId="20" xfId="2" applyNumberFormat="1" applyFont="1" applyFill="1" applyBorder="1"/>
    <xf numFmtId="164" fontId="0" fillId="0" borderId="20" xfId="3" applyNumberFormat="1" applyFont="1" applyBorder="1" applyAlignment="1">
      <alignment horizontal="left"/>
    </xf>
    <xf numFmtId="168" fontId="0" fillId="14" borderId="20" xfId="2" applyNumberFormat="1" applyFont="1" applyFill="1" applyBorder="1"/>
    <xf numFmtId="169" fontId="0" fillId="14" borderId="0" xfId="2" applyNumberFormat="1" applyFont="1" applyFill="1"/>
    <xf numFmtId="169" fontId="0" fillId="14" borderId="20" xfId="2" applyNumberFormat="1" applyFont="1" applyFill="1" applyBorder="1"/>
    <xf numFmtId="164" fontId="0" fillId="16" borderId="21" xfId="2" applyNumberFormat="1" applyFont="1" applyFill="1" applyBorder="1"/>
    <xf numFmtId="164" fontId="0" fillId="17" borderId="20" xfId="3" applyNumberFormat="1" applyFont="1" applyFill="1" applyBorder="1" applyAlignment="1">
      <alignment horizontal="center"/>
    </xf>
    <xf numFmtId="0" fontId="0" fillId="17" borderId="20" xfId="3" applyFont="1" applyFill="1" applyBorder="1" applyAlignment="1">
      <alignment horizontal="center"/>
    </xf>
    <xf numFmtId="164" fontId="0" fillId="16" borderId="20" xfId="3" applyNumberFormat="1" applyFont="1" applyFill="1" applyBorder="1" applyAlignment="1">
      <alignment horizontal="center"/>
    </xf>
    <xf numFmtId="0" fontId="0" fillId="0" borderId="20" xfId="3" applyFont="1" applyBorder="1" applyAlignment="1">
      <alignment horizontal="center"/>
    </xf>
    <xf numFmtId="164" fontId="0" fillId="15" borderId="20" xfId="2" applyNumberFormat="1" applyFont="1" applyFill="1" applyBorder="1" applyAlignment="1">
      <alignment horizontal="center"/>
    </xf>
    <xf numFmtId="164" fontId="0" fillId="14" borderId="20" xfId="2" applyNumberFormat="1" applyFont="1" applyFill="1" applyBorder="1" applyAlignment="1">
      <alignment horizontal="center"/>
    </xf>
    <xf numFmtId="168" fontId="0" fillId="0" borderId="20" xfId="2" applyNumberFormat="1" applyFont="1" applyBorder="1"/>
    <xf numFmtId="169" fontId="0" fillId="0" borderId="20" xfId="2" applyNumberFormat="1" applyFont="1" applyBorder="1"/>
    <xf numFmtId="0" fontId="2" fillId="18" borderId="20" xfId="5" applyFill="1" applyBorder="1"/>
    <xf numFmtId="164" fontId="0" fillId="0" borderId="20" xfId="2" applyNumberFormat="1" applyFont="1" applyBorder="1" applyAlignment="1">
      <alignment horizontal="left"/>
    </xf>
    <xf numFmtId="14" fontId="1" fillId="15" borderId="20" xfId="2" applyNumberFormat="1" applyFill="1" applyBorder="1"/>
    <xf numFmtId="164" fontId="1" fillId="15" borderId="20" xfId="2" applyNumberFormat="1" applyFill="1" applyBorder="1"/>
    <xf numFmtId="0" fontId="1" fillId="15" borderId="20" xfId="2" applyFill="1" applyBorder="1"/>
    <xf numFmtId="16" fontId="1" fillId="15" borderId="20" xfId="2" applyNumberFormat="1" applyFill="1" applyBorder="1"/>
    <xf numFmtId="0" fontId="0" fillId="15" borderId="20" xfId="2" applyFont="1" applyFill="1" applyBorder="1" applyAlignment="1">
      <alignment horizontal="left"/>
    </xf>
    <xf numFmtId="14" fontId="0" fillId="15" borderId="22" xfId="2" applyNumberFormat="1" applyFont="1" applyFill="1" applyBorder="1"/>
    <xf numFmtId="164" fontId="0" fillId="15" borderId="22" xfId="2" applyNumberFormat="1" applyFont="1" applyFill="1" applyBorder="1"/>
    <xf numFmtId="164" fontId="0" fillId="15" borderId="23" xfId="2" applyNumberFormat="1" applyFont="1" applyFill="1" applyBorder="1"/>
    <xf numFmtId="2" fontId="0" fillId="15" borderId="20" xfId="2" applyNumberFormat="1" applyFont="1" applyFill="1" applyBorder="1"/>
    <xf numFmtId="0" fontId="1" fillId="4" borderId="20" xfId="2" applyFill="1" applyBorder="1" applyAlignment="1">
      <alignment horizontal="center"/>
    </xf>
    <xf numFmtId="0" fontId="1" fillId="4" borderId="20" xfId="2" applyFill="1" applyBorder="1"/>
    <xf numFmtId="16" fontId="1" fillId="4" borderId="20" xfId="2" applyNumberFormat="1" applyFill="1" applyBorder="1" applyAlignment="1">
      <alignment horizontal="center"/>
    </xf>
    <xf numFmtId="16" fontId="1" fillId="4" borderId="20" xfId="2" applyNumberFormat="1" applyFill="1" applyBorder="1"/>
    <xf numFmtId="168" fontId="0" fillId="19" borderId="20" xfId="2" applyNumberFormat="1" applyFont="1" applyFill="1" applyBorder="1"/>
    <xf numFmtId="164" fontId="0" fillId="19" borderId="20" xfId="2" applyNumberFormat="1" applyFont="1" applyFill="1" applyBorder="1"/>
    <xf numFmtId="0" fontId="0" fillId="19" borderId="20" xfId="2" applyFont="1" applyFill="1" applyBorder="1"/>
    <xf numFmtId="169" fontId="0" fillId="19" borderId="20" xfId="2" applyNumberFormat="1" applyFont="1" applyFill="1" applyBorder="1"/>
    <xf numFmtId="0" fontId="5" fillId="14" borderId="20" xfId="0" applyFont="1" applyFill="1" applyBorder="1"/>
    <xf numFmtId="168" fontId="0" fillId="17" borderId="20" xfId="2" applyNumberFormat="1" applyFont="1" applyFill="1" applyBorder="1"/>
    <xf numFmtId="164" fontId="0" fillId="17" borderId="20" xfId="2" applyNumberFormat="1" applyFont="1" applyFill="1" applyBorder="1"/>
    <xf numFmtId="0" fontId="0" fillId="17" borderId="20" xfId="2" applyFont="1" applyFill="1" applyBorder="1"/>
    <xf numFmtId="169" fontId="0" fillId="17" borderId="20" xfId="2" applyNumberFormat="1" applyFont="1" applyFill="1" applyBorder="1"/>
    <xf numFmtId="0" fontId="0" fillId="17" borderId="20" xfId="3" applyFont="1" applyFill="1" applyBorder="1" applyAlignment="1"/>
    <xf numFmtId="164" fontId="0" fillId="16" borderId="20" xfId="3" applyNumberFormat="1" applyFont="1" applyFill="1" applyBorder="1" applyAlignment="1">
      <alignment horizontal="left"/>
    </xf>
    <xf numFmtId="0" fontId="0" fillId="0" borderId="20" xfId="5" applyFont="1" applyBorder="1" applyAlignment="1">
      <alignment horizontal="center"/>
    </xf>
    <xf numFmtId="0" fontId="34" fillId="4" borderId="20" xfId="2" applyFont="1" applyFill="1" applyBorder="1" applyAlignment="1">
      <alignment horizontal="center"/>
    </xf>
    <xf numFmtId="0" fontId="34" fillId="4" borderId="20" xfId="2" applyFont="1" applyFill="1" applyBorder="1"/>
    <xf numFmtId="16" fontId="34" fillId="4" borderId="20" xfId="2" applyNumberFormat="1" applyFont="1" applyFill="1" applyBorder="1" applyAlignment="1">
      <alignment horizontal="center"/>
    </xf>
    <xf numFmtId="16" fontId="34" fillId="4" borderId="20" xfId="2" applyNumberFormat="1" applyFont="1" applyFill="1" applyBorder="1"/>
    <xf numFmtId="14" fontId="34" fillId="4" borderId="20" xfId="2" applyNumberFormat="1" applyFont="1" applyFill="1" applyBorder="1"/>
    <xf numFmtId="164" fontId="34" fillId="4" borderId="20" xfId="2" applyNumberFormat="1" applyFont="1" applyFill="1" applyBorder="1"/>
    <xf numFmtId="16" fontId="34" fillId="4" borderId="20" xfId="2" applyNumberFormat="1" applyFont="1" applyFill="1" applyBorder="1" applyAlignment="1">
      <alignment horizontal="left" vertical="center" wrapText="1"/>
    </xf>
    <xf numFmtId="0" fontId="34" fillId="4" borderId="20" xfId="2" applyFont="1" applyFill="1" applyBorder="1" applyAlignment="1">
      <alignment horizontal="left" vertical="center" wrapText="1"/>
    </xf>
    <xf numFmtId="0" fontId="1" fillId="14" borderId="20" xfId="2" applyFill="1" applyBorder="1" applyAlignment="1">
      <alignment horizontal="left"/>
    </xf>
    <xf numFmtId="164" fontId="0" fillId="17" borderId="20" xfId="3" applyNumberFormat="1" applyFont="1" applyFill="1" applyBorder="1" applyAlignment="1">
      <alignment horizontal="left"/>
    </xf>
    <xf numFmtId="0" fontId="6" fillId="0" borderId="20" xfId="0" applyFont="1" applyBorder="1"/>
    <xf numFmtId="0" fontId="7" fillId="0" borderId="20" xfId="0" applyFont="1" applyBorder="1"/>
    <xf numFmtId="0" fontId="0" fillId="13" borderId="20" xfId="2" applyFont="1" applyFill="1" applyBorder="1" applyAlignment="1">
      <alignment horizontal="right"/>
    </xf>
    <xf numFmtId="164" fontId="0" fillId="14" borderId="20" xfId="3" applyNumberFormat="1" applyFont="1" applyFill="1" applyBorder="1" applyAlignment="1">
      <alignment horizontal="left"/>
    </xf>
    <xf numFmtId="1" fontId="0" fillId="13" borderId="20" xfId="2" applyNumberFormat="1" applyFont="1" applyFill="1" applyBorder="1"/>
    <xf numFmtId="0" fontId="0" fillId="17" borderId="20" xfId="5" applyFont="1" applyFill="1" applyBorder="1" applyAlignment="1">
      <alignment horizontal="center"/>
    </xf>
    <xf numFmtId="0" fontId="1" fillId="0" borderId="20" xfId="5" applyFont="1" applyBorder="1" applyAlignment="1">
      <alignment horizontal="center"/>
    </xf>
    <xf numFmtId="0" fontId="34" fillId="4" borderId="20" xfId="2" applyFont="1" applyFill="1" applyBorder="1" applyAlignment="1">
      <alignment horizontal="center" vertical="center"/>
    </xf>
    <xf numFmtId="0" fontId="34" fillId="4" borderId="20" xfId="2" applyFont="1" applyFill="1" applyBorder="1" applyAlignment="1">
      <alignment horizontal="left" vertical="center"/>
    </xf>
    <xf numFmtId="16" fontId="34" fillId="4" borderId="20" xfId="2" applyNumberFormat="1" applyFont="1" applyFill="1" applyBorder="1" applyAlignment="1">
      <alignment horizontal="center" vertical="center"/>
    </xf>
    <xf numFmtId="14" fontId="34" fillId="20" borderId="20" xfId="2" applyNumberFormat="1" applyFont="1" applyFill="1" applyBorder="1" applyAlignment="1">
      <alignment horizontal="center" vertical="center"/>
    </xf>
    <xf numFmtId="164" fontId="34" fillId="20" borderId="20" xfId="2" applyNumberFormat="1" applyFont="1" applyFill="1" applyBorder="1" applyAlignment="1">
      <alignment horizontal="center" vertical="center"/>
    </xf>
    <xf numFmtId="2" fontId="34" fillId="20" borderId="20" xfId="2" applyNumberFormat="1" applyFont="1" applyFill="1" applyBorder="1" applyAlignment="1">
      <alignment horizontal="center" vertical="center"/>
    </xf>
    <xf numFmtId="16" fontId="34" fillId="20" borderId="20" xfId="2" applyNumberFormat="1" applyFont="1" applyFill="1" applyBorder="1" applyAlignment="1">
      <alignment horizontal="center" vertical="center"/>
    </xf>
    <xf numFmtId="16" fontId="34" fillId="20" borderId="20" xfId="2" applyNumberFormat="1" applyFont="1" applyFill="1" applyBorder="1" applyAlignment="1">
      <alignment horizontal="center" vertical="center" wrapText="1"/>
    </xf>
    <xf numFmtId="0" fontId="34" fillId="20" borderId="20" xfId="2" applyFont="1" applyFill="1" applyBorder="1" applyAlignment="1">
      <alignment horizontal="center" vertical="center" wrapText="1"/>
    </xf>
    <xf numFmtId="0" fontId="0" fillId="14" borderId="20" xfId="0" applyFill="1" applyBorder="1"/>
    <xf numFmtId="0" fontId="1" fillId="11" borderId="20" xfId="2" applyFill="1" applyBorder="1" applyAlignment="1">
      <alignment horizontal="center"/>
    </xf>
    <xf numFmtId="0" fontId="1" fillId="11" borderId="20" xfId="2" applyFill="1" applyBorder="1"/>
    <xf numFmtId="16" fontId="1" fillId="11" borderId="20" xfId="2" applyNumberFormat="1" applyFill="1" applyBorder="1" applyAlignment="1">
      <alignment horizontal="center"/>
    </xf>
    <xf numFmtId="16" fontId="1" fillId="11" borderId="20" xfId="2" applyNumberFormat="1" applyFill="1" applyBorder="1"/>
    <xf numFmtId="14" fontId="1" fillId="11" borderId="20" xfId="2" applyNumberFormat="1" applyFill="1" applyBorder="1"/>
    <xf numFmtId="164" fontId="1" fillId="11" borderId="20" xfId="2" applyNumberFormat="1" applyFill="1" applyBorder="1"/>
    <xf numFmtId="0" fontId="0" fillId="14" borderId="20" xfId="5" applyFont="1" applyFill="1" applyBorder="1" applyAlignment="1">
      <alignment horizontal="left"/>
    </xf>
    <xf numFmtId="0" fontId="1" fillId="0" borderId="20" xfId="2" applyBorder="1" applyAlignment="1">
      <alignment horizontal="right"/>
    </xf>
    <xf numFmtId="164" fontId="0" fillId="0" borderId="20" xfId="2" applyNumberFormat="1" applyFont="1" applyBorder="1" applyAlignment="1">
      <alignment horizontal="right"/>
    </xf>
    <xf numFmtId="0" fontId="0" fillId="21" borderId="20" xfId="2" applyFont="1" applyFill="1" applyBorder="1"/>
    <xf numFmtId="0" fontId="0" fillId="0" borderId="20" xfId="2" applyFont="1" applyBorder="1" applyAlignment="1">
      <alignment horizontal="right"/>
    </xf>
    <xf numFmtId="1" fontId="0" fillId="0" borderId="20" xfId="2" applyNumberFormat="1" applyFont="1" applyBorder="1"/>
    <xf numFmtId="0" fontId="1" fillId="0" borderId="24" xfId="2" applyBorder="1"/>
    <xf numFmtId="16" fontId="1" fillId="0" borderId="24" xfId="2" applyNumberFormat="1" applyBorder="1" applyAlignment="1">
      <alignment horizontal="left"/>
    </xf>
    <xf numFmtId="0" fontId="1" fillId="14" borderId="24" xfId="2" applyFill="1" applyBorder="1"/>
    <xf numFmtId="16" fontId="1" fillId="14" borderId="24" xfId="2" applyNumberFormat="1" applyFill="1" applyBorder="1" applyAlignment="1">
      <alignment horizontal="left"/>
    </xf>
    <xf numFmtId="16" fontId="1" fillId="14" borderId="24" xfId="2" applyNumberFormat="1" applyFill="1" applyBorder="1"/>
    <xf numFmtId="14" fontId="1" fillId="14" borderId="24" xfId="2" applyNumberFormat="1" applyFill="1" applyBorder="1"/>
    <xf numFmtId="0" fontId="11" fillId="0" borderId="20" xfId="0" applyFont="1" applyBorder="1"/>
    <xf numFmtId="0" fontId="37" fillId="11" borderId="20" xfId="0" applyFont="1" applyFill="1" applyBorder="1" applyAlignment="1">
      <alignment horizontal="center" vertical="center" wrapText="1"/>
    </xf>
    <xf numFmtId="0" fontId="37" fillId="11" borderId="25" xfId="0" applyFont="1" applyFill="1" applyBorder="1" applyAlignment="1">
      <alignment horizontal="center" vertical="center" wrapText="1"/>
    </xf>
    <xf numFmtId="0" fontId="37" fillId="11" borderId="26" xfId="0" applyFont="1" applyFill="1" applyBorder="1" applyAlignment="1">
      <alignment horizontal="center" vertical="center" wrapText="1"/>
    </xf>
    <xf numFmtId="0" fontId="37" fillId="11" borderId="27" xfId="0" applyFont="1" applyFill="1" applyBorder="1" applyAlignment="1">
      <alignment horizontal="center" vertical="center" wrapText="1"/>
    </xf>
    <xf numFmtId="10" fontId="0" fillId="0" borderId="20" xfId="0" applyNumberFormat="1" applyBorder="1" applyAlignment="1">
      <alignment horizontal="center"/>
    </xf>
    <xf numFmtId="10" fontId="0" fillId="0" borderId="20" xfId="0" applyNumberFormat="1" applyBorder="1" applyAlignment="1">
      <alignment horizontal="center" wrapText="1"/>
    </xf>
  </cellXfs>
  <cellStyles count="6">
    <cellStyle name="Normal" xfId="0" builtinId="0"/>
    <cellStyle name="Normal 2 2" xfId="1" xr:uid="{00000000-0005-0000-0000-000001000000}"/>
    <cellStyle name="Normal 4" xfId="2" xr:uid="{00000000-0005-0000-0000-000002000000}"/>
    <cellStyle name="Porcentaje" xfId="4" builtinId="5"/>
    <cellStyle name="Texto explicativo" xfId="3" builtinId="53"/>
    <cellStyle name="Texto explicativo 2" xfId="5" xr:uid="{BC1B9839-BAEA-4480-B06B-7C2380623137}"/>
  </cellStyles>
  <dxfs count="73">
    <dxf>
      <numFmt numFmtId="21" formatCode="dd\-mmm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21" formatCode="dd\-mmm"/>
      <fill>
        <patternFill patternType="none">
          <fgColor indexed="64"/>
          <bgColor indexed="65"/>
        </patternFill>
      </fill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numFmt numFmtId="21" formatCode="dd\-mmm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21" formatCode="dd\-mmm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164" formatCode="[$-F400]h:mm:ss\ AM/PM"/>
      <fill>
        <patternFill patternType="none">
          <fgColor indexed="64"/>
          <bgColor indexed="65"/>
        </patternFill>
      </fill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164" formatCode="[$-F400]h:mm:ss\ AM/PM"/>
      <fill>
        <patternFill patternType="none">
          <fgColor indexed="64"/>
          <bgColor indexed="65"/>
        </patternFill>
      </fill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164" formatCode="[$-F400]h:mm:ss\ AM/PM"/>
      <fill>
        <patternFill patternType="none">
          <fgColor indexed="64"/>
          <bgColor indexed="65"/>
        </patternFill>
      </fill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19" formatCode="dd/mm/yyyy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21" formatCode="dd\-mmm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21" formatCode="dd\-mmm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21" formatCode="dd\-mmm"/>
      <alignment horizontal="center" textRotation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alignment horizontal="center" textRotation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mbria"/>
        <scheme val="none"/>
      </font>
      <fill>
        <patternFill patternType="solid">
          <fgColor indexed="64"/>
          <bgColor theme="4" tint="-0.2499465926084170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</font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numFmt numFmtId="21" formatCode="dd\-mmm"/>
      <alignment horizontal="center" textRotation="0" indent="0" justifyLastLine="0" shrinkToFit="0" readingOrder="0"/>
    </dxf>
    <dxf>
      <numFmt numFmtId="21" formatCode="dd\-mmm"/>
    </dxf>
    <dxf>
      <numFmt numFmtId="0" formatCode="General"/>
      <fill>
        <patternFill patternType="none">
          <fgColor indexed="64"/>
          <bgColor auto="1"/>
        </patternFill>
      </fill>
    </dxf>
    <dxf>
      <numFmt numFmtId="21" formatCode="dd\-mmm"/>
    </dxf>
    <dxf>
      <numFmt numFmtId="21" formatCode="dd\-mmm"/>
    </dxf>
    <dxf>
      <numFmt numFmtId="21" formatCode="dd\-mmm"/>
    </dxf>
    <dxf>
      <numFmt numFmtId="0" formatCode="General"/>
      <fill>
        <patternFill patternType="none">
          <fgColor indexed="64"/>
          <bgColor auto="1"/>
        </patternFill>
      </fill>
    </dxf>
    <dxf>
      <numFmt numFmtId="164" formatCode="[$-F400]h:mm:ss\ AM/PM"/>
      <fill>
        <patternFill patternType="none">
          <fgColor indexed="64"/>
          <bgColor indexed="65"/>
        </patternFill>
      </fill>
    </dxf>
    <dxf>
      <numFmt numFmtId="21" formatCode="dd\-mmm"/>
      <alignment horizontal="center" textRotation="0" indent="0" justifyLastLine="0" shrinkToFit="0" readingOrder="0"/>
    </dxf>
    <dxf>
      <numFmt numFmtId="164" formatCode="[$-F400]h:mm:ss\ AM/PM"/>
    </dxf>
    <dxf>
      <numFmt numFmtId="164" formatCode="[$-F400]h:mm:ss\ AM/PM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</dxf>
    <dxf>
      <numFmt numFmtId="19" formatCode="dd/mm/yyyy"/>
      <fill>
        <patternFill patternType="none">
          <fgColor indexed="64"/>
          <bgColor auto="1"/>
        </patternFill>
      </fill>
    </dxf>
    <dxf>
      <numFmt numFmtId="21" formatCode="dd\-mmm"/>
    </dxf>
    <dxf>
      <numFmt numFmtId="166" formatCode="dd/mm/yy;@"/>
      <alignment horizontal="center" textRotation="0" indent="0" justifyLastLine="0" shrinkToFit="0" readingOrder="0"/>
    </dxf>
    <dxf>
      <numFmt numFmtId="21" formatCode="dd\-mmm"/>
    </dxf>
    <dxf>
      <numFmt numFmtId="166" formatCode="dd/mm/yy;@"/>
      <alignment horizontal="center" vertical="bottom" textRotation="0" wrapText="0" indent="0" justifyLastLine="0" shrinkToFit="0" readingOrder="0"/>
    </dxf>
    <dxf>
      <numFmt numFmtId="166" formatCode="dd/mm/yy;@"/>
      <alignment horizontal="center" textRotation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mbria"/>
        <family val="1"/>
        <charset val="1"/>
        <scheme val="none"/>
      </font>
      <fill>
        <patternFill patternType="solid">
          <fgColor indexed="64"/>
          <bgColor theme="4" tint="-0.2499465926084170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RS CITAS" id="{9080D13C-23FF-4F23-99A5-588BA86AC87B}" userId="S::mrs_citas@inmotionautocelaya.onmicrosoft.com::2133892f-2dda-4a3f-a164-784b448fce5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XILIAR GERENCIA GENERAL" refreshedDate="45016.665621412038" createdVersion="8" refreshedVersion="8" minRefreshableVersion="3" recordCount="167" xr:uid="{00712DFD-A7B6-43E1-9856-8D21CE11BBAA}">
  <cacheSource type="worksheet">
    <worksheetSource name="Tabla1"/>
  </cacheSource>
  <cacheFields count="24">
    <cacheField name="N/P" numFmtId="0">
      <sharedItems containsSemiMixedTypes="0" containsString="0" containsNumber="1" containsInteger="1" minValue="1" maxValue="91"/>
    </cacheField>
    <cacheField name="AUTO" numFmtId="0">
      <sharedItems/>
    </cacheField>
    <cacheField name="SERIE" numFmtId="0">
      <sharedItems/>
    </cacheField>
    <cacheField name="INVENTARIOS" numFmtId="0">
      <sharedItems/>
    </cacheField>
    <cacheField name="NOMBRE " numFmtId="0">
      <sharedItems containsBlank="1"/>
    </cacheField>
    <cacheField name="FECHA DE DEALER" numFmtId="166">
      <sharedItems containsSemiMixedTypes="0" containsNonDate="0" containsDate="1" containsString="0" minDate="2023-01-04T00:00:00" maxDate="2023-12-31T00:00:00"/>
    </cacheField>
    <cacheField name="MES VENTA" numFmtId="166">
      <sharedItems count="4">
        <s v="febrero"/>
        <s v="enero"/>
        <s v="marzo"/>
        <s v="diciembre"/>
      </sharedItems>
    </cacheField>
    <cacheField name="ASESOR " numFmtId="0">
      <sharedItems containsBlank="1" count="35">
        <s v="RAFAEL"/>
        <s v="ANDREA"/>
        <s v="JOSE LUIS"/>
        <s v="LIZ"/>
        <s v="LUIS PLAZA"/>
        <s v="CASA"/>
        <s v="SALVADOR"/>
        <s v="CORTEZ"/>
        <s v="DEMO"/>
        <s v="DIANA"/>
        <s v="EDGAR"/>
        <s v="PABLO"/>
        <s v="ERNESTO"/>
        <s v="FERNANDO"/>
        <s v="FLOR"/>
        <s v="FREDY"/>
        <s v="JOHANA"/>
        <s v="LIMON"/>
        <s v="MARCO"/>
        <s v="MARIANA"/>
        <s v="MARIO"/>
        <s v="RAY"/>
        <s v="YAHIR"/>
        <m/>
        <s v=" CASA" u="1"/>
        <s v="CHAVA" u="1"/>
        <s v="CASA " u="1"/>
        <s v="SALVADO R" u="1"/>
        <s v="CASAS" u="1"/>
        <s v="PLAZA" u="1"/>
        <s v="ASESOR LIMON" u="1"/>
        <s v="JOSE LUIS " u="1"/>
        <s v="FER" u="1"/>
        <s v="SALVADO" u="1"/>
        <s v="J LUIS" u="1"/>
      </sharedItems>
    </cacheField>
    <cacheField name="FECHA PARA CONTACTO" numFmtId="166">
      <sharedItems containsSemiMixedTypes="0" containsNonDate="0" containsDate="1" containsString="0" minDate="2023-01-22T00:00:00" maxDate="2024-01-18T00:00:00"/>
    </cacheField>
    <cacheField name="MES CONTACTO" numFmtId="16">
      <sharedItems/>
    </cacheField>
    <cacheField name="FECHA CONTACTO A.V." numFmtId="14">
      <sharedItems containsNonDate="0" containsDate="1" containsString="0" containsBlank="1" minDate="2023-03-22T00:00:00" maxDate="2023-04-01T00:00:00"/>
    </cacheField>
    <cacheField name="MES CONTACTO A.V." numFmtId="14">
      <sharedItems count="2">
        <s v="marzo"/>
        <s v="enero"/>
      </sharedItems>
    </cacheField>
    <cacheField name="FECHA DE CITA" numFmtId="14">
      <sharedItems containsNonDate="0" containsDate="1" containsString="0" containsBlank="1" minDate="2023-03-24T00:00:00" maxDate="2023-04-13T00:00:00"/>
    </cacheField>
    <cacheField name="HORA DE CITA" numFmtId="164">
      <sharedItems containsNonDate="0" containsDate="1" containsString="0" containsBlank="1" minDate="1899-12-30T09:00:00" maxDate="1900-01-12T00:00:00"/>
    </cacheField>
    <cacheField name="PREFERENCIA SNACK (DULCE O SALADO)" numFmtId="164">
      <sharedItems containsBlank="1"/>
    </cacheField>
    <cacheField name="DISTRIBUIDOR (CELAYA O SMA)" numFmtId="16">
      <sharedItems containsBlank="1"/>
    </cacheField>
    <cacheField name="NOMBRE DE CLIENTE QUE ACUDIRÁ" numFmtId="164">
      <sharedItems containsBlank="1"/>
    </cacheField>
    <cacheField name="NÚM. DE CTE. PARA CONF. CITA" numFmtId="0">
      <sharedItems containsBlank="1" containsMixedTypes="1" containsNumber="1" containsInteger="1" minValue="2281778685" maxValue="41810133542"/>
    </cacheField>
    <cacheField name="NOTA DE CONTACTO" numFmtId="16">
      <sharedItems containsBlank="1"/>
    </cacheField>
    <cacheField name="DETALLE DE NOTA" numFmtId="16">
      <sharedItems containsBlank="1"/>
    </cacheField>
    <cacheField name="COMENTARIO LIBRE" numFmtId="16">
      <sharedItems containsBlank="1"/>
    </cacheField>
    <cacheField name="FOLIO CITA" numFmtId="0">
      <sharedItems containsBlank="1" containsMixedTypes="1" containsNumber="1" containsInteger="1" minValue="113021" maxValue="113354"/>
    </cacheField>
    <cacheField name="TMK" numFmtId="16">
      <sharedItems containsBlank="1" count="4">
        <s v="JAQUELIN"/>
        <m/>
        <s v="KARLA"/>
        <s v="ISRAEL"/>
      </sharedItems>
    </cacheField>
    <cacheField name="CONCRETADA" numFmtId="16">
      <sharedItems containsBlank="1" count="5">
        <s v="SI"/>
        <m/>
        <s v="SI / ORDEN ABIERTA"/>
        <s v="SIN CITA"/>
        <s v="NO SH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">
  <r>
    <n v="32"/>
    <s v="HILUX DSL MT"/>
    <s v="MR0DA3CD0P4004195"/>
    <s v="0323-ICN23"/>
    <s v="MORALEZ ROSAS GUSTAVO ADOLFO"/>
    <d v="2023-02-28T00:00:00"/>
    <x v="0"/>
    <x v="0"/>
    <d v="2023-03-18T00:00:00"/>
    <s v="marzo"/>
    <d v="2023-03-23T00:00:00"/>
    <x v="0"/>
    <d v="2023-03-24T00:00:00"/>
    <d v="1899-12-30T15:30:00"/>
    <m/>
    <s v="CELAYA"/>
    <s v="Gustavo"/>
    <n v="4611457200"/>
    <s v="Agenda Cita"/>
    <m/>
    <s v="SE GENERO CITA "/>
    <n v="113065"/>
    <x v="0"/>
    <x v="0"/>
  </r>
  <r>
    <n v="21"/>
    <s v="RAIZE XLE CVT"/>
    <s v="MHKAA1BAOPJ066779"/>
    <s v="0200-ICN23"/>
    <s v="GOMEZVAZQUEZ NOE"/>
    <d v="2023-01-17T00:00:00"/>
    <x v="1"/>
    <x v="1"/>
    <d v="2023-02-04T00:00:00"/>
    <s v="febrero"/>
    <d v="2023-03-24T00:00:00"/>
    <x v="0"/>
    <m/>
    <m/>
    <m/>
    <m/>
    <m/>
    <m/>
    <m/>
    <m/>
    <s v="VENDIO EL VEHICULO "/>
    <m/>
    <x v="1"/>
    <x v="1"/>
  </r>
  <r>
    <n v="22"/>
    <s v="AVANZA LE MT"/>
    <s v="MHFAB1BY5P3039459"/>
    <s v="0236-ICN23"/>
    <s v="RAMOS TIERRABLANCA MA. ELENA"/>
    <d v="2023-01-17T00:00:00"/>
    <x v="1"/>
    <x v="1"/>
    <d v="2023-02-04T00:00:00"/>
    <s v="febrero"/>
    <d v="2023-03-24T00:00:00"/>
    <x v="0"/>
    <m/>
    <m/>
    <m/>
    <m/>
    <m/>
    <m/>
    <m/>
    <m/>
    <m/>
    <m/>
    <x v="1"/>
    <x v="1"/>
  </r>
  <r>
    <n v="34"/>
    <s v="RAIZE XLE CVT"/>
    <s v="MHKAA1BA3PJ066873"/>
    <s v="0201-ICN23"/>
    <s v="BRIZUELA LOPEZ JOSE DE JESUS"/>
    <d v="2023-01-23T00:00:00"/>
    <x v="1"/>
    <x v="1"/>
    <d v="2023-02-10T00:00:00"/>
    <s v="febrero"/>
    <d v="2023-03-24T00:00:00"/>
    <x v="0"/>
    <m/>
    <m/>
    <m/>
    <m/>
    <m/>
    <n v="4686821900"/>
    <m/>
    <m/>
    <s v="NO CONTESTA"/>
    <m/>
    <x v="1"/>
    <x v="1"/>
  </r>
  <r>
    <n v="37"/>
    <s v="RAIZE XLE CVT"/>
    <s v="MHKAA1BA8PJ066707"/>
    <s v="0203-ICN23"/>
    <s v="GUERRA PONCE RUBEN"/>
    <d v="2023-01-23T00:00:00"/>
    <x v="1"/>
    <x v="1"/>
    <d v="2023-02-10T00:00:00"/>
    <s v="febrero"/>
    <d v="2023-03-24T00:00:00"/>
    <x v="0"/>
    <m/>
    <m/>
    <m/>
    <m/>
    <m/>
    <m/>
    <m/>
    <m/>
    <m/>
    <m/>
    <x v="1"/>
    <x v="1"/>
  </r>
  <r>
    <n v="40"/>
    <s v="RAIZE XLE CVT"/>
    <s v="MHKAA1BA4PJC66493"/>
    <s v="0210-ICN23"/>
    <s v="GARCIA ALVAREZ EVA MARIA"/>
    <d v="2023-01-25T00:00:00"/>
    <x v="1"/>
    <x v="1"/>
    <d v="2023-02-12T00:00:00"/>
    <s v="febrero"/>
    <d v="2023-03-24T00:00:00"/>
    <x v="0"/>
    <m/>
    <m/>
    <m/>
    <m/>
    <s v="Eva María García"/>
    <n v="4612117912"/>
    <m/>
    <m/>
    <m/>
    <m/>
    <x v="1"/>
    <x v="1"/>
  </r>
  <r>
    <n v="46"/>
    <s v="RAIZE XLE CVT B TONO"/>
    <s v="MHKAA1BA5PJC67006"/>
    <s v="0194-ICN23"/>
    <s v="GONZALEZ ZARATE NESTOR EDUARDO"/>
    <d v="2023-01-27T00:00:00"/>
    <x v="1"/>
    <x v="2"/>
    <d v="2023-02-14T00:00:00"/>
    <s v="febrero"/>
    <d v="2023-03-23T00:00:00"/>
    <x v="0"/>
    <d v="2023-03-25T00:00:00"/>
    <d v="1899-12-30T10:00:00"/>
    <m/>
    <s v="CELAYA"/>
    <s v="González Zarate Nestor Eduardo"/>
    <n v="4121362874"/>
    <s v="Agenda Cita"/>
    <m/>
    <m/>
    <n v="113077"/>
    <x v="2"/>
    <x v="0"/>
  </r>
  <r>
    <n v="67"/>
    <s v="COROLLA XLE HEV"/>
    <s v="JTDBCRFE3P3009405"/>
    <s v="0269-ICN23 "/>
    <s v="RODRIGUEZ RAZO LEOPOLDO"/>
    <d v="2023-01-31T00:00:00"/>
    <x v="1"/>
    <x v="2"/>
    <d v="2023-02-18T00:00:00"/>
    <s v="febrero"/>
    <d v="2023-03-23T00:00:00"/>
    <x v="0"/>
    <d v="2023-03-25T00:00:00"/>
    <d v="1899-12-30T11:00:00"/>
    <m/>
    <s v="CELAYA"/>
    <s v="Leopoldo Rodríguez Razo"/>
    <n v="5544888492"/>
    <s v="Agenda Cita"/>
    <m/>
    <m/>
    <s v="P-142118"/>
    <x v="2"/>
    <x v="2"/>
  </r>
  <r>
    <n v="63"/>
    <s v="TACOl.IA 4X4"/>
    <s v="3TYCZ5ANOPT127014 "/>
    <s v="0271-ICN23 "/>
    <s v="PEREZ 1NARN ES GUSTAVO ANDRES"/>
    <d v="2023-01-31T00:00:00"/>
    <x v="1"/>
    <x v="1"/>
    <d v="2023-02-18T00:00:00"/>
    <s v="febrero"/>
    <d v="2023-03-24T00:00:00"/>
    <x v="0"/>
    <m/>
    <m/>
    <m/>
    <m/>
    <m/>
    <m/>
    <m/>
    <m/>
    <m/>
    <m/>
    <x v="1"/>
    <x v="1"/>
  </r>
  <r>
    <n v="16"/>
    <s v="SIENNA XLE HIBRID.&lt;&gt;,"/>
    <s v="5TDGRKEC3PS145494"/>
    <s v="0178-ICN23"/>
    <s v="FORMACION El.IPRESARIAL FRANQUICIA BAJIO S DE RL DE CV"/>
    <d v="2023-01-16T00:00:00"/>
    <x v="1"/>
    <x v="1"/>
    <d v="2023-02-03T00:00:00"/>
    <s v="febrero"/>
    <d v="2023-03-24T00:00:00"/>
    <x v="0"/>
    <d v="2023-03-27T00:00:00"/>
    <d v="1899-12-30T12:00:00"/>
    <m/>
    <s v="CELAYA"/>
    <s v="Mauricio"/>
    <n v="4612284268"/>
    <s v="Agenda Cita"/>
    <m/>
    <m/>
    <s v="P-142270"/>
    <x v="3"/>
    <x v="2"/>
  </r>
  <r>
    <n v="69"/>
    <s v="HILUX DOBLE CABINA BASE"/>
    <s v="MROCX3DDXP1421141"/>
    <s v="0244-ICN23 "/>
    <s v="RICO GUERRERO FRANCISCO"/>
    <d v="2023-01-31T00:00:00"/>
    <x v="1"/>
    <x v="1"/>
    <d v="2023-02-18T00:00:00"/>
    <s v="febrero"/>
    <d v="2023-03-24T00:00:00"/>
    <x v="0"/>
    <m/>
    <m/>
    <m/>
    <m/>
    <s v="Francisco Rico"/>
    <n v="4422320531"/>
    <m/>
    <m/>
    <m/>
    <m/>
    <x v="1"/>
    <x v="1"/>
  </r>
  <r>
    <n v="28"/>
    <s v="RAIZE XLE CVT"/>
    <s v="MHKAA1BA6PJ067208"/>
    <s v="0207-ICN23"/>
    <s v="GOMEZ SALAZAR SALVADOR"/>
    <d v="2023-01-17T00:00:00"/>
    <x v="1"/>
    <x v="3"/>
    <d v="2023-02-04T00:00:00"/>
    <s v="febrero"/>
    <d v="2023-03-25T00:00:00"/>
    <x v="0"/>
    <d v="2023-03-27T00:00:00"/>
    <d v="1899-12-30T13:00:00"/>
    <m/>
    <s v="CELAYA"/>
    <s v="Salvador Gómez Salazar"/>
    <n v="4454552124"/>
    <s v="Agenda Cita"/>
    <m/>
    <s v="REYNA: NO PASARON LA INFO DE LA CITA Y POR ESO NO SE AGENDÓ"/>
    <s v="S/F"/>
    <x v="1"/>
    <x v="3"/>
  </r>
  <r>
    <n v="30"/>
    <s v="HILUX SR"/>
    <s v="MR0CX3DD7P1336998"/>
    <s v="0264-ICN23"/>
    <s v="VALADEZ TOVAR J. ROSARIO"/>
    <d v="2023-02-27T00:00:00"/>
    <x v="0"/>
    <x v="1"/>
    <d v="2023-03-17T00:00:00"/>
    <s v="marzo"/>
    <d v="2023-03-24T00:00:00"/>
    <x v="0"/>
    <m/>
    <m/>
    <m/>
    <m/>
    <s v="Rosario Valadez"/>
    <m/>
    <m/>
    <m/>
    <s v="DESTIEMPO "/>
    <m/>
    <x v="1"/>
    <x v="1"/>
  </r>
  <r>
    <n v="18"/>
    <s v="AVANZA LE MT"/>
    <s v="MHFAB1BY1P3037126"/>
    <s v="0237-ICN23"/>
    <s v="MARTINEZ ARROYO ALVARO CESAR"/>
    <d v="2023-01-17T00:00:00"/>
    <x v="1"/>
    <x v="4"/>
    <d v="2023-02-04T00:00:00"/>
    <s v="febrero"/>
    <d v="2023-03-24T00:00:00"/>
    <x v="0"/>
    <d v="2023-03-27T00:00:00"/>
    <d v="1899-12-30T16:00:00"/>
    <m/>
    <s v="CELAYA"/>
    <s v="Álvaro César"/>
    <s v="461 328 7022"/>
    <s v="Agenda Cita"/>
    <m/>
    <s v="Quiere le manden msj de texto primero porque no contesta llamadas, no tiene WhatssApp."/>
    <n v="113122"/>
    <x v="3"/>
    <x v="0"/>
  </r>
  <r>
    <n v="41"/>
    <s v="RAV4 LIMITED HIBRIDA"/>
    <s v="4T3DWRFV7PU085285"/>
    <s v="0212-ICN23"/>
    <s v="VILCHIZ PEREZ FERNANDO"/>
    <d v="2023-01-25T00:00:00"/>
    <x v="1"/>
    <x v="4"/>
    <d v="2023-02-12T00:00:00"/>
    <s v="febrero"/>
    <d v="2023-03-24T00:00:00"/>
    <x v="0"/>
    <d v="2023-03-27T00:00:00"/>
    <d v="1899-12-30T15:00:00"/>
    <m/>
    <s v="CELAYA"/>
    <s v="Fernando Vilchis"/>
    <s v="443 202 2934"/>
    <s v="Agenda Cita"/>
    <m/>
    <m/>
    <s v="I-140894"/>
    <x v="3"/>
    <x v="0"/>
  </r>
  <r>
    <n v="3"/>
    <s v=" COROLLA CROSS LE"/>
    <s v="7MUBAAAGONV035445"/>
    <s v="0795-ICN22"/>
    <s v="SANCEN RAMIREZ MARGARITA"/>
    <d v="2023-01-05T00:00:00"/>
    <x v="1"/>
    <x v="5"/>
    <d v="2023-01-23T00:00:00"/>
    <s v="enero"/>
    <m/>
    <x v="1"/>
    <m/>
    <m/>
    <m/>
    <m/>
    <m/>
    <m/>
    <m/>
    <m/>
    <m/>
    <m/>
    <x v="1"/>
    <x v="1"/>
  </r>
  <r>
    <n v="4"/>
    <s v="HIACE 12 PASAJEROS"/>
    <s v="JTFJM9CP8P6006293"/>
    <s v="0189-ICN23"/>
    <s v="TOYOTA FINAHCIAL SERVICES MEXICO SA DE CV"/>
    <d v="2023-01-05T00:00:00"/>
    <x v="1"/>
    <x v="5"/>
    <d v="2023-01-23T00:00:00"/>
    <s v="enero"/>
    <m/>
    <x v="1"/>
    <m/>
    <m/>
    <m/>
    <m/>
    <m/>
    <m/>
    <m/>
    <m/>
    <m/>
    <m/>
    <x v="1"/>
    <x v="1"/>
  </r>
  <r>
    <n v="8"/>
    <s v="COROLLA BASE CVT"/>
    <s v="5YFB4RDE5PP002964"/>
    <s v="0191-ICN23"/>
    <s v="CORTES JIMENEZ MARIA DE LOURDES"/>
    <d v="2023-01-13T00:00:00"/>
    <x v="1"/>
    <x v="5"/>
    <d v="2023-01-31T00:00:00"/>
    <s v="enero"/>
    <m/>
    <x v="1"/>
    <m/>
    <m/>
    <m/>
    <m/>
    <m/>
    <m/>
    <m/>
    <m/>
    <m/>
    <m/>
    <x v="1"/>
    <x v="1"/>
  </r>
  <r>
    <n v="30"/>
    <s v="HILUX DOBLE CABllA SR"/>
    <s v="MROCX3DDXP1421172"/>
    <s v="0242-ICN23"/>
    <s v="RAMVA QUERETARO SA DE CV"/>
    <d v="2023-01-17T00:00:00"/>
    <x v="1"/>
    <x v="5"/>
    <d v="2023-02-04T00:00:00"/>
    <s v="febrero"/>
    <m/>
    <x v="1"/>
    <m/>
    <m/>
    <m/>
    <m/>
    <m/>
    <m/>
    <m/>
    <m/>
    <m/>
    <m/>
    <x v="1"/>
    <x v="1"/>
  </r>
  <r>
    <n v="42"/>
    <s v="YARIS SD BASE MT"/>
    <s v="MR2BF8C3XP0009495"/>
    <s v="0228-ICN23"/>
    <s v="SAYER LACK MEXICANA SA DE CV"/>
    <d v="2023-01-25T00:00:00"/>
    <x v="1"/>
    <x v="5"/>
    <d v="2023-02-12T00:00:00"/>
    <s v="febrero"/>
    <m/>
    <x v="1"/>
    <m/>
    <m/>
    <m/>
    <m/>
    <m/>
    <m/>
    <m/>
    <m/>
    <m/>
    <m/>
    <x v="1"/>
    <x v="1"/>
  </r>
  <r>
    <n v="43"/>
    <s v="YARIS SD BASE MT"/>
    <s v="MR2BF8C39P00' 1688"/>
    <s v="0228-ICN23"/>
    <s v="SAYER LACK MEXICANA SA DE CV"/>
    <d v="2023-01-25T00:00:00"/>
    <x v="1"/>
    <x v="5"/>
    <d v="2023-02-12T00:00:00"/>
    <s v="febrero"/>
    <m/>
    <x v="1"/>
    <m/>
    <m/>
    <m/>
    <m/>
    <m/>
    <m/>
    <m/>
    <m/>
    <m/>
    <m/>
    <x v="1"/>
    <x v="1"/>
  </r>
  <r>
    <n v="52"/>
    <s v="YARIS SO BASEl.ff"/>
    <s v="MR2BF8C34P0012229"/>
    <s v="0229-ICN23"/>
    <s v="SAYER LACK MEXICANA SA DE CV"/>
    <d v="2023-01-28T00:00:00"/>
    <x v="1"/>
    <x v="5"/>
    <d v="2023-02-15T00:00:00"/>
    <s v="febrero"/>
    <m/>
    <x v="1"/>
    <m/>
    <m/>
    <m/>
    <m/>
    <m/>
    <m/>
    <m/>
    <m/>
    <m/>
    <m/>
    <x v="1"/>
    <x v="1"/>
  </r>
  <r>
    <n v="64"/>
    <s v="COROLLA LE HIBRIDO"/>
    <s v="JTDBCRFE1P3006969"/>
    <s v="0301-ICN23"/>
    <s v=" ARRENDADORA COl.IERCIAL DE CELAYA SA DE CV"/>
    <d v="2023-01-31T00:00:00"/>
    <x v="1"/>
    <x v="5"/>
    <d v="2023-02-18T00:00:00"/>
    <s v="febrero"/>
    <m/>
    <x v="1"/>
    <m/>
    <m/>
    <m/>
    <m/>
    <m/>
    <m/>
    <m/>
    <m/>
    <m/>
    <m/>
    <x v="1"/>
    <x v="1"/>
  </r>
  <r>
    <n v="1"/>
    <s v="SEOUOIA PLATINUM 4WD HIBRIDA"/>
    <s v="7SVAAABA1PX006524"/>
    <s v="0295-ICN23"/>
    <s v="INMOTION AUTO CELAYA S DE RL DE CV"/>
    <d v="2023-02-07T00:00:00"/>
    <x v="0"/>
    <x v="5"/>
    <d v="2023-02-25T00:00:00"/>
    <s v="febrero"/>
    <m/>
    <x v="1"/>
    <m/>
    <m/>
    <m/>
    <m/>
    <m/>
    <m/>
    <m/>
    <m/>
    <m/>
    <m/>
    <x v="1"/>
    <x v="1"/>
  </r>
  <r>
    <n v="7"/>
    <s v="RAV4 XLE"/>
    <s v="2T3W1RFV5PW24S555"/>
    <s v="0250-ICN23"/>
    <s v="COMERCIALIZADORA ALOHER SA DE CV"/>
    <d v="2023-02-15T00:00:00"/>
    <x v="0"/>
    <x v="5"/>
    <d v="2023-03-05T00:00:00"/>
    <s v="marzo"/>
    <m/>
    <x v="1"/>
    <m/>
    <m/>
    <m/>
    <m/>
    <m/>
    <m/>
    <m/>
    <m/>
    <m/>
    <m/>
    <x v="1"/>
    <x v="1"/>
  </r>
  <r>
    <n v="12"/>
    <s v="AVANZA XLE CVT"/>
    <s v="MHFAB1BYXP3043362"/>
    <s v="0261-INC23"/>
    <s v="ALECSA CELAYA S.DE R.L. DE C.V."/>
    <d v="2023-02-20T00:00:00"/>
    <x v="0"/>
    <x v="5"/>
    <d v="2023-03-10T00:00:00"/>
    <s v="marzo"/>
    <m/>
    <x v="1"/>
    <m/>
    <m/>
    <m/>
    <m/>
    <m/>
    <m/>
    <m/>
    <m/>
    <m/>
    <m/>
    <x v="1"/>
    <x v="1"/>
  </r>
  <r>
    <n v="24"/>
    <s v="RAV4 LIMITED HV"/>
    <s v="4T3DWRFV7PU086727 "/>
    <s v="0252-ICN23"/>
    <s v="INMOTION AUTO CELAYA S DE RL OE CV"/>
    <d v="2023-02-24T00:00:00"/>
    <x v="0"/>
    <x v="5"/>
    <d v="2023-03-14T00:00:00"/>
    <s v="marzo"/>
    <m/>
    <x v="1"/>
    <m/>
    <m/>
    <m/>
    <m/>
    <m/>
    <m/>
    <m/>
    <m/>
    <m/>
    <m/>
    <x v="1"/>
    <x v="1"/>
  </r>
  <r>
    <n v="38"/>
    <s v="HIGHLANDER XLE HV"/>
    <s v="5TDKARAH8PS520629"/>
    <s v="0375-ICN23"/>
    <s v="ALECSA ITALIANOS DE QUERETARO SA OE CV"/>
    <d v="2023-02-28T00:00:00"/>
    <x v="0"/>
    <x v="5"/>
    <d v="2023-03-18T00:00:00"/>
    <s v="marzo"/>
    <m/>
    <x v="1"/>
    <m/>
    <m/>
    <m/>
    <m/>
    <m/>
    <m/>
    <m/>
    <m/>
    <m/>
    <m/>
    <x v="1"/>
    <x v="1"/>
  </r>
  <r>
    <n v="44"/>
    <s v="COROLLA CROSS "/>
    <s v="7MUDAAAG2PV044031"/>
    <s v="0372-ICN23"/>
    <s v="MAYA PARTIDA ERIKA DANIELA"/>
    <d v="2023-02-28T00:00:00"/>
    <x v="0"/>
    <x v="5"/>
    <d v="2023-03-18T00:00:00"/>
    <s v="marzo"/>
    <m/>
    <x v="1"/>
    <m/>
    <m/>
    <m/>
    <m/>
    <m/>
    <m/>
    <m/>
    <m/>
    <m/>
    <m/>
    <x v="1"/>
    <x v="1"/>
  </r>
  <r>
    <n v="50"/>
    <s v="RAV4 LIMITED HV"/>
    <s v="4T3DWRFV7PU087540"/>
    <s v="0369-ICN23"/>
    <s v="SAUCEDO BARCENA MIREYA"/>
    <d v="2023-02-28T00:00:00"/>
    <x v="0"/>
    <x v="5"/>
    <d v="2023-03-18T00:00:00"/>
    <s v="marzo"/>
    <m/>
    <x v="1"/>
    <m/>
    <m/>
    <m/>
    <m/>
    <m/>
    <m/>
    <m/>
    <m/>
    <m/>
    <m/>
    <x v="1"/>
    <x v="1"/>
  </r>
  <r>
    <n v="24"/>
    <s v="YARIS SO BASE Ml "/>
    <s v="MR2BF8C33P0009208 "/>
    <s v="0227-ICN23"/>
    <s v="SAYER LACK MEXICANA SA DE CV"/>
    <d v="2023-01-17T00:00:00"/>
    <x v="1"/>
    <x v="5"/>
    <d v="2023-02-04T00:00:00"/>
    <s v="febrero"/>
    <m/>
    <x v="1"/>
    <m/>
    <m/>
    <m/>
    <m/>
    <m/>
    <m/>
    <m/>
    <m/>
    <m/>
    <m/>
    <x v="1"/>
    <x v="1"/>
  </r>
  <r>
    <n v="2"/>
    <s v="HILUX PICK UP CHASSIS CAB"/>
    <s v="MROCX8CBXP0429971"/>
    <s v="0148-ICN23"/>
    <s v="MENDEZ MARTNEZ SIMDN"/>
    <d v="2023-01-05T00:00:00"/>
    <x v="1"/>
    <x v="6"/>
    <d v="2023-01-23T00:00:00"/>
    <s v="enero"/>
    <m/>
    <x v="1"/>
    <m/>
    <m/>
    <m/>
    <m/>
    <m/>
    <m/>
    <m/>
    <m/>
    <m/>
    <m/>
    <x v="1"/>
    <x v="1"/>
  </r>
  <r>
    <n v="25"/>
    <s v="YARIS SO BASE C\'T"/>
    <s v="MR2BF8C39P0009634"/>
    <s v="0231-ICN23"/>
    <s v=" JIMENEZ SAN ELIASJOSE RAUL"/>
    <d v="2023-01-17T00:00:00"/>
    <x v="1"/>
    <x v="6"/>
    <d v="2023-02-04T00:00:00"/>
    <s v="febrero"/>
    <m/>
    <x v="1"/>
    <m/>
    <m/>
    <m/>
    <m/>
    <m/>
    <m/>
    <m/>
    <m/>
    <m/>
    <m/>
    <x v="1"/>
    <x v="1"/>
  </r>
  <r>
    <n v="39"/>
    <s v="HILUX DOBLE CABINA DSL MT"/>
    <s v="MRODA3CDXP4004043"/>
    <s v="0225-ICN23"/>
    <s v="PREMIER SEEDS MEXICANA SA DE CV"/>
    <d v="2023-01-24T00:00:00"/>
    <x v="1"/>
    <x v="7"/>
    <d v="2023-02-11T00:00:00"/>
    <s v="febrero"/>
    <m/>
    <x v="1"/>
    <m/>
    <m/>
    <m/>
    <m/>
    <m/>
    <m/>
    <m/>
    <m/>
    <m/>
    <m/>
    <x v="1"/>
    <x v="1"/>
  </r>
  <r>
    <n v="23"/>
    <s v="TUNDRATíl.D OFF íl.OAD HIBíl.IDA"/>
    <s v="STFJCSOBOPX022827"/>
    <s v="034S-ICN23"/>
    <s v="PANIACUA Cardoso JOSE CUADALUPE"/>
    <d v="2023-03-14T00:00:00"/>
    <x v="2"/>
    <x v="7"/>
    <d v="2023-04-01T00:00:00"/>
    <s v="abril"/>
    <m/>
    <x v="1"/>
    <m/>
    <m/>
    <m/>
    <m/>
    <m/>
    <m/>
    <m/>
    <m/>
    <m/>
    <m/>
    <x v="1"/>
    <x v="1"/>
  </r>
  <r>
    <n v="6"/>
    <s v="6 DEMO YARIS SD BASE Ml"/>
    <s v="MR2BF8C35P0007038"/>
    <s v="0164-ICN23"/>
    <s v="DEMO"/>
    <d v="2023-01-05T00:00:00"/>
    <x v="1"/>
    <x v="8"/>
    <d v="2023-01-23T00:00:00"/>
    <s v="enero"/>
    <m/>
    <x v="1"/>
    <m/>
    <m/>
    <m/>
    <m/>
    <m/>
    <m/>
    <m/>
    <m/>
    <m/>
    <m/>
    <x v="1"/>
    <x v="1"/>
  </r>
  <r>
    <n v="71"/>
    <s v="YARIS"/>
    <s v="l.IR2BF8C3XP0009349"/>
    <s v="DEMO"/>
    <m/>
    <d v="2023-01-31T00:00:00"/>
    <x v="1"/>
    <x v="8"/>
    <d v="2023-02-18T00:00:00"/>
    <s v="febrero"/>
    <m/>
    <x v="1"/>
    <m/>
    <m/>
    <m/>
    <m/>
    <m/>
    <m/>
    <m/>
    <m/>
    <m/>
    <m/>
    <x v="1"/>
    <x v="1"/>
  </r>
  <r>
    <n v="78"/>
    <s v="DEMO COROLLA LE HIBRIDO"/>
    <s v="JTDBCRFE3P3010179"/>
    <s v="DEMO"/>
    <s v="DEMO"/>
    <d v="2023-01-31T00:00:00"/>
    <x v="1"/>
    <x v="8"/>
    <d v="2023-02-18T00:00:00"/>
    <s v="febrero"/>
    <m/>
    <x v="1"/>
    <m/>
    <m/>
    <m/>
    <m/>
    <m/>
    <m/>
    <m/>
    <m/>
    <m/>
    <m/>
    <x v="1"/>
    <x v="1"/>
  </r>
  <r>
    <n v="79"/>
    <s v="DEMO COROLLA LE HIBRIDO"/>
    <s v="JTDBCRFE7P3009830"/>
    <s v="DEMO"/>
    <s v="DEMO"/>
    <d v="2023-01-31T00:00:00"/>
    <x v="1"/>
    <x v="8"/>
    <d v="2023-02-18T00:00:00"/>
    <s v="febrero"/>
    <m/>
    <x v="1"/>
    <m/>
    <m/>
    <m/>
    <m/>
    <m/>
    <m/>
    <m/>
    <m/>
    <m/>
    <m/>
    <x v="1"/>
    <x v="1"/>
  </r>
  <r>
    <n v="80"/>
    <s v="HILUX DOBLE CABINA BASE"/>
    <s v="1.1ROCX3DD8P1336590"/>
    <s v="DEMO"/>
    <s v="DEMO"/>
    <d v="2023-01-31T00:00:00"/>
    <x v="1"/>
    <x v="8"/>
    <d v="2023-02-18T00:00:00"/>
    <s v="febrero"/>
    <m/>
    <x v="1"/>
    <m/>
    <m/>
    <m/>
    <m/>
    <m/>
    <m/>
    <m/>
    <m/>
    <m/>
    <m/>
    <x v="1"/>
    <x v="1"/>
  </r>
  <r>
    <n v="90"/>
    <s v="HILUX4X2DOBLE CABINA BASE "/>
    <s v="MROCX3DD2P1336603"/>
    <s v="DEMO"/>
    <s v="DEMO"/>
    <d v="2023-01-31T00:00:00"/>
    <x v="1"/>
    <x v="8"/>
    <d v="2023-02-18T00:00:00"/>
    <s v="febrero"/>
    <m/>
    <x v="1"/>
    <m/>
    <m/>
    <m/>
    <m/>
    <m/>
    <m/>
    <m/>
    <m/>
    <m/>
    <m/>
    <x v="1"/>
    <x v="1"/>
  </r>
  <r>
    <n v="37"/>
    <s v="COROLLA BASE"/>
    <s v="5YFB4RDE6PP007610"/>
    <s v="DEMO"/>
    <s v="DEMO"/>
    <d v="2023-02-28T00:00:00"/>
    <x v="0"/>
    <x v="8"/>
    <d v="2023-03-18T00:00:00"/>
    <s v="marzo"/>
    <m/>
    <x v="1"/>
    <m/>
    <m/>
    <m/>
    <m/>
    <m/>
    <m/>
    <m/>
    <m/>
    <m/>
    <m/>
    <x v="1"/>
    <x v="1"/>
  </r>
  <r>
    <n v="20"/>
    <s v="HILUX CHASIS CABINA"/>
    <s v="MROCX8CBXP0430134"/>
    <s v="0240-ICN23"/>
    <s v="DISTRIBUIDORA DEAGUAS MINERALES BAGOM SA DE CV"/>
    <d v="2023-01-17T00:00:00"/>
    <x v="1"/>
    <x v="9"/>
    <d v="2023-02-04T00:00:00"/>
    <s v="febrero"/>
    <m/>
    <x v="1"/>
    <m/>
    <m/>
    <m/>
    <m/>
    <m/>
    <m/>
    <m/>
    <m/>
    <m/>
    <m/>
    <x v="1"/>
    <x v="1"/>
  </r>
  <r>
    <n v="62"/>
    <s v=" RAV4 LIMITED HV"/>
    <s v="4T3D1NRFV9PU085630"/>
    <s v="0239-ICN23"/>
    <s v=" ROSALESALANISFRANCISCO JAVIER"/>
    <d v="2023-01-31T00:00:00"/>
    <x v="1"/>
    <x v="9"/>
    <d v="2023-02-18T00:00:00"/>
    <s v="febrero"/>
    <m/>
    <x v="1"/>
    <m/>
    <m/>
    <m/>
    <m/>
    <m/>
    <m/>
    <m/>
    <m/>
    <m/>
    <m/>
    <x v="1"/>
    <x v="1"/>
  </r>
  <r>
    <n v="8"/>
    <s v="TUNDRA TDR OFF ROAD HIBRIDA 2023"/>
    <s v="5TFJC5DB5PX014563"/>
    <s v="0097-ICN23"/>
    <s v="HERRERA FRAGOSO  MIGUEL ANGEL"/>
    <d v="2023-02-15T00:00:00"/>
    <x v="0"/>
    <x v="9"/>
    <d v="2023-03-05T00:00:00"/>
    <s v="marzo"/>
    <m/>
    <x v="1"/>
    <m/>
    <m/>
    <m/>
    <m/>
    <m/>
    <m/>
    <m/>
    <m/>
    <m/>
    <m/>
    <x v="1"/>
    <x v="1"/>
  </r>
  <r>
    <n v="10"/>
    <s v="HILUX PICK UP CHASSIS CAB"/>
    <s v="MROCX8CB4P0430517"/>
    <s v="0296-ICN23"/>
    <s v="MAGAÑA AMBRIZ GIOVANA"/>
    <d v="2023-02-20T00:00:00"/>
    <x v="0"/>
    <x v="9"/>
    <d v="2023-03-10T00:00:00"/>
    <s v="marzo"/>
    <m/>
    <x v="1"/>
    <m/>
    <m/>
    <m/>
    <m/>
    <m/>
    <m/>
    <m/>
    <m/>
    <m/>
    <m/>
    <x v="1"/>
    <x v="1"/>
  </r>
  <r>
    <n v="26"/>
    <s v="YARIS"/>
    <s v="MR2BF8C32P0013833"/>
    <s v="0322-ICN23"/>
    <s v="HERRERA FRAGOSO  MIGUEL ANGEL"/>
    <d v="2023-02-24T00:00:00"/>
    <x v="0"/>
    <x v="9"/>
    <d v="2023-03-14T00:00:00"/>
    <s v="marzo"/>
    <m/>
    <x v="1"/>
    <m/>
    <m/>
    <m/>
    <m/>
    <m/>
    <m/>
    <m/>
    <m/>
    <m/>
    <m/>
    <x v="1"/>
    <x v="1"/>
  </r>
  <r>
    <n v="29"/>
    <s v="RAV4 ADVENTURE "/>
    <s v="2T3J1RFV2PW347456"/>
    <s v="0377-ICN23"/>
    <s v="LARA ZAVALA ANGELICA"/>
    <d v="2023-02-27T00:00:00"/>
    <x v="0"/>
    <x v="9"/>
    <d v="2023-03-17T00:00:00"/>
    <s v="marzo"/>
    <m/>
    <x v="1"/>
    <m/>
    <m/>
    <m/>
    <m/>
    <m/>
    <m/>
    <m/>
    <m/>
    <m/>
    <m/>
    <x v="1"/>
    <x v="1"/>
  </r>
  <r>
    <n v="49"/>
    <s v="RAV4 LIMITED HV"/>
    <s v="4T3DWRFV9PU086261"/>
    <s v="0253-ICN23"/>
    <s v="ALANIS GONZALEZ FRANCISCO MARTIN"/>
    <d v="2023-02-28T00:00:00"/>
    <x v="0"/>
    <x v="9"/>
    <d v="2023-03-18T00:00:00"/>
    <s v="marzo"/>
    <m/>
    <x v="1"/>
    <m/>
    <m/>
    <m/>
    <m/>
    <m/>
    <m/>
    <m/>
    <m/>
    <m/>
    <m/>
    <x v="1"/>
    <x v="1"/>
  </r>
  <r>
    <n v="47"/>
    <s v="COROLLA LE "/>
    <s v="5YFB4RDE6PP007493"/>
    <s v="0245-ICN23"/>
    <s v="HERNANDEZ GONZALEZ PATRICIA"/>
    <d v="2023-02-28T00:00:00"/>
    <x v="0"/>
    <x v="10"/>
    <d v="2023-03-18T00:00:00"/>
    <s v="marzo"/>
    <m/>
    <x v="1"/>
    <m/>
    <m/>
    <m/>
    <m/>
    <m/>
    <m/>
    <m/>
    <m/>
    <m/>
    <m/>
    <x v="1"/>
    <x v="1"/>
  </r>
  <r>
    <n v="47"/>
    <s v="RAIZE XLE CVT"/>
    <s v="MHKAA1BA4PJC66395"/>
    <s v="0197-ICN23"/>
    <s v="MENDOZA ALONSO FELIX"/>
    <d v="2023-01-27T00:00:00"/>
    <x v="1"/>
    <x v="11"/>
    <d v="2023-02-14T00:00:00"/>
    <s v="febrero"/>
    <d v="2023-03-22T00:00:00"/>
    <x v="0"/>
    <d v="2023-03-27T00:00:00"/>
    <d v="1899-12-30T09:00:00"/>
    <m/>
    <s v="CELAYA"/>
    <s v="Félix Mendoza"/>
    <n v="4616190059"/>
    <s v="Agenda Cita"/>
    <m/>
    <m/>
    <n v="113025"/>
    <x v="2"/>
    <x v="0"/>
  </r>
  <r>
    <n v="48"/>
    <s v="COROLLA BASE CVT"/>
    <s v="5YFB4RDE6PP005663"/>
    <s v="0192-ICN23"/>
    <s v="RICO ARANDA ANA KAREN"/>
    <d v="2023-01-28T00:00:00"/>
    <x v="1"/>
    <x v="5"/>
    <d v="2023-02-15T00:00:00"/>
    <s v="febrero"/>
    <d v="2023-03-31T00:00:00"/>
    <x v="0"/>
    <d v="2023-03-28T00:00:00"/>
    <d v="1899-12-30T09:00:00"/>
    <s v="Dulce"/>
    <s v="CELAYA"/>
    <s v="Ana Karen Rico Aranda"/>
    <n v="4131020528"/>
    <s v="Agenda Cita"/>
    <m/>
    <m/>
    <n v="113199"/>
    <x v="3"/>
    <x v="0"/>
  </r>
  <r>
    <n v="22"/>
    <s v="COROLL&lt;&gt;, LE HEV"/>
    <s v="JTDBCRFE1P3013193"/>
    <s v="0336-ICN23"/>
    <s v="AFILADOS Y MAQUINADOSIJEJIA BAJIO SA DE CV"/>
    <d v="2023-03-14T00:00:00"/>
    <x v="2"/>
    <x v="12"/>
    <d v="2023-04-01T00:00:00"/>
    <s v="abril"/>
    <m/>
    <x v="1"/>
    <m/>
    <m/>
    <m/>
    <m/>
    <m/>
    <m/>
    <m/>
    <m/>
    <m/>
    <m/>
    <x v="1"/>
    <x v="1"/>
  </r>
  <r>
    <n v="53"/>
    <s v="RAIZE XLE CVT BITONO"/>
    <s v="MHKAA1BAOPJ067334"/>
    <s v="0211-ICN23"/>
    <s v="YBARRA SANCHEZ LUZ MARIA ALEJANDRA"/>
    <d v="2023-01-30T00:00:00"/>
    <x v="1"/>
    <x v="13"/>
    <d v="2023-02-17T00:00:00"/>
    <s v="febrero"/>
    <d v="2023-03-23T00:00:00"/>
    <x v="0"/>
    <d v="2023-03-28T00:00:00"/>
    <d v="1899-12-30T12:00:00"/>
    <m/>
    <s v="SMA"/>
    <s v="Alejandra Ybarra"/>
    <s v="415 151 9522"/>
    <s v="Agenda Cita"/>
    <m/>
    <m/>
    <n v="113106"/>
    <x v="2"/>
    <x v="0"/>
  </r>
  <r>
    <n v="74"/>
    <s v="HIACE 12 PASAJEROS"/>
    <s v="JTFJl.19CP7P6006463"/>
    <s v="0303-ICN23"/>
    <s v="DUARTE LOPEZ J.JUAN"/>
    <d v="2023-01-31T00:00:00"/>
    <x v="1"/>
    <x v="13"/>
    <d v="2023-02-18T00:00:00"/>
    <s v="febrero"/>
    <d v="2023-03-23T00:00:00"/>
    <x v="0"/>
    <d v="2023-03-28T00:00:00"/>
    <d v="1899-12-30T11:00:00"/>
    <m/>
    <s v="SMA"/>
    <s v="J. Juan Duarte"/>
    <s v="415 104 1477"/>
    <s v="Agenda Cita"/>
    <m/>
    <m/>
    <n v="113107"/>
    <x v="2"/>
    <x v="0"/>
  </r>
  <r>
    <n v="82"/>
    <s v="TACOl.IA EDICION ESPECIAL 4X4"/>
    <s v="3TYCZSAN4PT128120"/>
    <s v="0291-ICN23 "/>
    <s v="RAYA HERNANDEZ MIGUEL"/>
    <d v="2023-01-31T00:00:00"/>
    <x v="1"/>
    <x v="13"/>
    <d v="2023-02-18T00:00:00"/>
    <s v="febrero"/>
    <d v="2023-03-23T00:00:00"/>
    <x v="0"/>
    <d v="2023-03-28T00:00:00"/>
    <d v="1899-12-30T10:00:00"/>
    <m/>
    <s v="SMA"/>
    <s v="Miguel Raya"/>
    <s v="415 181 7814"/>
    <s v="Agenda Cita"/>
    <m/>
    <m/>
    <n v="113116"/>
    <x v="2"/>
    <x v="0"/>
  </r>
  <r>
    <n v="36"/>
    <s v="YARIS"/>
    <s v="MR2BF8C3XP0012283"/>
    <s v="0312-ICN23"/>
    <s v="SOT0 HERNANDEZ ROBERTO"/>
    <d v="2023-02-28T00:00:00"/>
    <x v="0"/>
    <x v="13"/>
    <d v="2023-03-18T00:00:00"/>
    <s v="marzo"/>
    <d v="2023-03-23T00:00:00"/>
    <x v="0"/>
    <d v="2023-03-28T00:00:00"/>
    <d v="1899-12-30T13:00:00"/>
    <m/>
    <s v="SMA"/>
    <s v="Roberto Soto"/>
    <s v="415 105 2769"/>
    <s v="Agenda Cita"/>
    <m/>
    <m/>
    <s v="P-143475"/>
    <x v="2"/>
    <x v="0"/>
  </r>
  <r>
    <n v="14"/>
    <s v="RAIZE XLE CVT"/>
    <s v="MHKAA1BAOPJ066958"/>
    <s v="0201CN23"/>
    <s v="HUERTA RUIZ MARTHA"/>
    <d v="2023-01-16T00:00:00"/>
    <x v="1"/>
    <x v="14"/>
    <d v="2023-02-03T00:00:00"/>
    <s v="febrero"/>
    <d v="2023-03-23T00:00:00"/>
    <x v="0"/>
    <d v="2023-03-28T00:00:00"/>
    <d v="1899-12-30T11:00:00"/>
    <m/>
    <s v="CELAYA"/>
    <s v="Luis Fernando Robledo Huerta"/>
    <n v="4613776669"/>
    <s v="Agenda Cita"/>
    <m/>
    <m/>
    <n v="113172"/>
    <x v="2"/>
    <x v="0"/>
  </r>
  <r>
    <n v="7"/>
    <s v="SIENNAXLE PIELHIBRIDA "/>
    <s v="STDGRKECOPS146845"/>
    <s v="0224-ICN23"/>
    <s v="SERVIN TABAREZ CESAR "/>
    <d v="2023-01-13T00:00:00"/>
    <x v="1"/>
    <x v="11"/>
    <d v="2023-01-31T00:00:00"/>
    <s v="enero"/>
    <d v="2023-03-22T00:00:00"/>
    <x v="0"/>
    <d v="2023-03-28T00:00:00"/>
    <d v="1899-12-30T11:00:00"/>
    <m/>
    <s v="CELAYA"/>
    <s v="César Servín"/>
    <n v="4611233417"/>
    <s v="Agenda Cita"/>
    <m/>
    <m/>
    <n v="113021"/>
    <x v="3"/>
    <x v="0"/>
  </r>
  <r>
    <n v="15"/>
    <s v="AVANZA LE MT"/>
    <s v="MHFAB1BYXP3037433"/>
    <s v="0214-ICN23"/>
    <s v="BIVIAN FLORES JUAN JOSE"/>
    <d v="2023-01-16T00:00:00"/>
    <x v="1"/>
    <x v="14"/>
    <d v="2023-02-03T00:00:00"/>
    <s v="febrero"/>
    <m/>
    <x v="1"/>
    <m/>
    <m/>
    <m/>
    <s v="CELAYA"/>
    <m/>
    <m/>
    <m/>
    <m/>
    <s v="REYNA: NO PASARON LA INFO DE LA CITA Y POR ESO NO SE AGENDÓ"/>
    <s v="S/F"/>
    <x v="1"/>
    <x v="3"/>
  </r>
  <r>
    <n v="11"/>
    <s v="RAIZE XLE CVT"/>
    <s v="MHKAA1BA7PJ066505"/>
    <s v="0205-ICN23"/>
    <s v="GONZALEZ RODRIGUEZ ARNULFO"/>
    <d v="2023-01-16T00:00:00"/>
    <x v="1"/>
    <x v="6"/>
    <d v="2023-02-03T00:00:00"/>
    <s v="febrero"/>
    <d v="2023-03-24T00:00:00"/>
    <x v="0"/>
    <d v="2023-03-28T00:00:00"/>
    <d v="1899-12-30T09:00:00"/>
    <m/>
    <s v="CELAYA"/>
    <s v="Arnulfo González Rodríguez"/>
    <n v="2281778685"/>
    <s v="Agenda Cita"/>
    <m/>
    <m/>
    <n v="113104"/>
    <x v="2"/>
    <x v="0"/>
  </r>
  <r>
    <n v="49"/>
    <s v="COROLLA LE CVT"/>
    <s v="5YFB4RDEXPP005410"/>
    <s v="0220-ICN23"/>
    <s v="KYOHO TOYOTSU  MEXICO"/>
    <d v="2023-01-28T00:00:00"/>
    <x v="1"/>
    <x v="1"/>
    <d v="2023-02-15T00:00:00"/>
    <s v="febrero"/>
    <d v="2023-03-24T00:00:00"/>
    <x v="0"/>
    <d v="2023-03-29T00:00:00"/>
    <d v="1899-12-30T14:00:00"/>
    <m/>
    <s v="CELAYA"/>
    <s v="Daniel García Sánchez"/>
    <n v="4421093793"/>
    <s v="Agenda Cita"/>
    <m/>
    <s v="CONDUCTOR DE SERVICIOS DE LA EMPRESA "/>
    <n v="113129"/>
    <x v="3"/>
    <x v="4"/>
  </r>
  <r>
    <n v="16"/>
    <s v="YARIS SD BASE MT"/>
    <s v="MR2BF8C32P0013542"/>
    <s v="0320-ICN23"/>
    <s v="RAMOSALVAREZ BRENDA ELIZABETH"/>
    <d v="2023-02-20T00:00:00"/>
    <x v="0"/>
    <x v="14"/>
    <d v="2023-03-10T00:00:00"/>
    <s v="marzo"/>
    <m/>
    <x v="1"/>
    <m/>
    <m/>
    <m/>
    <m/>
    <m/>
    <m/>
    <m/>
    <m/>
    <s v="CTE. RADICA EN PUERTO VALLARTA. NO PUEDE ACUDIR POR DISTANCIA PERO AGRADECE LA ATENCIÓN"/>
    <m/>
    <x v="1"/>
    <x v="1"/>
  </r>
  <r>
    <n v="1"/>
    <s v="COROLLA CROSS LE"/>
    <s v="7MUBAAAG0PV043886"/>
    <s v="0347-ICN23"/>
    <s v="VEGA GONZALEZ ANGELA "/>
    <d v="2023-03-01T00:00:00"/>
    <x v="2"/>
    <x v="14"/>
    <d v="2023-03-19T00:00:00"/>
    <s v="marzo"/>
    <d v="2023-03-23T00:00:00"/>
    <x v="0"/>
    <m/>
    <m/>
    <m/>
    <m/>
    <s v="Ricardo Tierrafría"/>
    <n v="4611479450"/>
    <m/>
    <m/>
    <s v="TIENE POCO DE HABER ADQUIRIDO SU UNIDAD"/>
    <m/>
    <x v="1"/>
    <x v="1"/>
  </r>
  <r>
    <n v="3"/>
    <s v="COROLLA LE HYBRIDO"/>
    <s v="JTDBCRFEXPJ002639"/>
    <s v="0318-ICN23"/>
    <s v="START BANREGIO S,A DE C,V SOFOM E.R , BANREGIO GRUPO FINANCIERO"/>
    <d v="2023-03-04T00:00:00"/>
    <x v="2"/>
    <x v="14"/>
    <d v="2023-03-22T00:00:00"/>
    <s v="marzo"/>
    <m/>
    <x v="1"/>
    <m/>
    <m/>
    <m/>
    <m/>
    <m/>
    <m/>
    <m/>
    <m/>
    <m/>
    <m/>
    <x v="1"/>
    <x v="1"/>
  </r>
  <r>
    <n v="81"/>
    <s v="COROLLA LE HIBRIDO"/>
    <s v="JTDBCRFE8P3008590"/>
    <s v="0300-ICN23 "/>
    <s v="LESSER Y ASOCIADOS SA"/>
    <d v="2023-01-31T00:00:00"/>
    <x v="1"/>
    <x v="15"/>
    <d v="2023-02-18T00:00:00"/>
    <s v="febrero"/>
    <d v="2023-03-24T00:00:00"/>
    <x v="0"/>
    <m/>
    <m/>
    <m/>
    <m/>
    <m/>
    <n v="4422231515"/>
    <m/>
    <m/>
    <s v="cliente comenta le queda lejos es de queretaro"/>
    <m/>
    <x v="1"/>
    <x v="1"/>
  </r>
  <r>
    <n v="4"/>
    <s v="COROLLA BASE CVT"/>
    <s v="5YFB4RDE9PP010386"/>
    <s v="0284-ICN23"/>
    <s v="TOVAR PAREDES DANIEL "/>
    <d v="2023-03-04T00:00:00"/>
    <x v="2"/>
    <x v="1"/>
    <d v="2023-03-22T00:00:00"/>
    <s v="marzo"/>
    <d v="2023-03-24T00:00:00"/>
    <x v="0"/>
    <d v="2023-03-29T00:00:00"/>
    <d v="1899-12-30T11:00:00"/>
    <s v="Dulce"/>
    <s v="CELAYA"/>
    <s v="Tovar Paredes Daniel"/>
    <n v="4611149010"/>
    <s v="Agenda Cita"/>
    <m/>
    <s v="DESTIEMPO / REYNA: A LAS 11 TIENE CITA DE DIAG. LA CITA PARA EVENTO SE AGENDÓ A LAS 11:15 EN SISTEMA"/>
    <n v="113195"/>
    <x v="2"/>
    <x v="0"/>
  </r>
  <r>
    <n v="43"/>
    <s v="COROLLA CROSS "/>
    <s v="7MUBAAAG0PV044018"/>
    <s v="0370-ICN23"/>
    <s v="SBARBARO BEN"/>
    <d v="2023-02-28T00:00:00"/>
    <x v="0"/>
    <x v="15"/>
    <d v="2023-03-18T00:00:00"/>
    <s v="marzo"/>
    <d v="2023-03-24T00:00:00"/>
    <x v="0"/>
    <m/>
    <m/>
    <m/>
    <m/>
    <m/>
    <n v="4427987605"/>
    <m/>
    <m/>
    <s v="cliente radica en queretaro pero vera la posibiidad"/>
    <m/>
    <x v="1"/>
    <x v="1"/>
  </r>
  <r>
    <n v="48"/>
    <s v="YARIS BASE "/>
    <s v="MR2BF8C33P0013758"/>
    <s v="0335-ICN23"/>
    <s v="RAMIREZ RODRIGUEZ ERIC RENE"/>
    <d v="2023-02-28T00:00:00"/>
    <x v="0"/>
    <x v="15"/>
    <d v="2023-03-18T00:00:00"/>
    <s v="marzo"/>
    <d v="2023-03-24T00:00:00"/>
    <x v="0"/>
    <m/>
    <m/>
    <m/>
    <m/>
    <m/>
    <n v="4121013382"/>
    <m/>
    <m/>
    <s v="el cliente no contesto se espera respuesta"/>
    <m/>
    <x v="1"/>
    <x v="1"/>
  </r>
  <r>
    <n v="11"/>
    <s v="TACOM!&gt;.DOB CAB TRD SPORT 2"/>
    <s v="3TYAZ5CN9PT030642"/>
    <s v="0398-ICN23"/>
    <s v="DEL CASTILLO CAMPOS RICARDO"/>
    <d v="2023-03-13T00:00:00"/>
    <x v="2"/>
    <x v="15"/>
    <d v="2023-03-31T00:00:00"/>
    <s v="marzo"/>
    <d v="2023-03-24T00:00:00"/>
    <x v="0"/>
    <m/>
    <m/>
    <m/>
    <m/>
    <m/>
    <n v="4611721091"/>
    <m/>
    <m/>
    <s v="cliente no se encuentra en mexico por ahora NO CONTESTO"/>
    <m/>
    <x v="1"/>
    <x v="1"/>
  </r>
  <r>
    <n v="18"/>
    <s v="RAIZE XLE CVT"/>
    <s v="MHKAA1BA7PJ072563"/>
    <s v="0332-ICN23"/>
    <s v="SALGADO  PEREZ AURORA"/>
    <d v="2023-03-14T00:00:00"/>
    <x v="2"/>
    <x v="15"/>
    <d v="2023-04-01T00:00:00"/>
    <s v="abril"/>
    <d v="2023-03-24T00:00:00"/>
    <x v="0"/>
    <m/>
    <m/>
    <m/>
    <m/>
    <m/>
    <n v="4421552600"/>
    <m/>
    <m/>
    <s v="cliente de queretaro le queda lejos los concesionarios no va a celaya."/>
    <m/>
    <x v="1"/>
    <x v="1"/>
  </r>
  <r>
    <n v="83"/>
    <s v="HILUX 4X2 DOBLE CABINA BASE "/>
    <s v="l.IROCX3DD1P1421223"/>
    <s v="0311-ICN23"/>
    <s v=" GRUAS GARCIA ESPECIALIZADOS SA DE CV "/>
    <d v="2023-01-31T00:00:00"/>
    <x v="1"/>
    <x v="16"/>
    <d v="2023-02-18T00:00:00"/>
    <s v="febrero"/>
    <m/>
    <x v="1"/>
    <m/>
    <m/>
    <m/>
    <m/>
    <m/>
    <m/>
    <m/>
    <m/>
    <m/>
    <m/>
    <x v="1"/>
    <x v="1"/>
  </r>
  <r>
    <n v="91"/>
    <s v="COROLLA LE HIBRIDO"/>
    <s v="JTDBCRFE4P3008599"/>
    <s v="0307-ICN23 "/>
    <s v="INMOTION AUTO CELAYA S DE RL DE CV"/>
    <d v="2023-01-31T00:00:00"/>
    <x v="1"/>
    <x v="16"/>
    <d v="2023-02-18T00:00:00"/>
    <s v="febrero"/>
    <m/>
    <x v="1"/>
    <m/>
    <m/>
    <m/>
    <m/>
    <m/>
    <m/>
    <m/>
    <m/>
    <m/>
    <m/>
    <x v="1"/>
    <x v="1"/>
  </r>
  <r>
    <n v="5"/>
    <s v="COROLLA XLE CVT"/>
    <s v="5YFB4RDE7PP010354"/>
    <s v="0272-ICN23"/>
    <s v="RODRIGUEZ RIVERA FRANCISCO"/>
    <d v="2023-03-04T00:00:00"/>
    <x v="2"/>
    <x v="16"/>
    <d v="2023-03-22T00:00:00"/>
    <s v="marzo"/>
    <m/>
    <x v="1"/>
    <m/>
    <m/>
    <m/>
    <m/>
    <m/>
    <m/>
    <m/>
    <m/>
    <m/>
    <m/>
    <x v="1"/>
    <x v="1"/>
  </r>
  <r>
    <n v="13"/>
    <s v="RAIZE XLE CVT"/>
    <s v="MHKAA1BA3PJ076447"/>
    <s v="0338-ICN23"/>
    <s v="ZEPEDA GARCIA MORENO GABRIELA"/>
    <d v="2023-03-14T00:00:00"/>
    <x v="2"/>
    <x v="16"/>
    <d v="2023-04-01T00:00:00"/>
    <s v="abril"/>
    <m/>
    <x v="1"/>
    <m/>
    <m/>
    <m/>
    <m/>
    <m/>
    <m/>
    <m/>
    <m/>
    <m/>
    <m/>
    <x v="1"/>
    <x v="1"/>
  </r>
  <r>
    <n v="14"/>
    <s v="COROLL&lt;&gt;, XLE HEV"/>
    <s v="JTDBCRFEXP3012186"/>
    <s v="0319-ICN23"/>
    <s v="PESCADOR HERNANDEZJORGE LUIS"/>
    <d v="2023-03-14T00:00:00"/>
    <x v="2"/>
    <x v="16"/>
    <d v="2023-04-01T00:00:00"/>
    <s v="abril"/>
    <m/>
    <x v="1"/>
    <m/>
    <m/>
    <m/>
    <m/>
    <m/>
    <m/>
    <m/>
    <m/>
    <m/>
    <m/>
    <x v="1"/>
    <x v="1"/>
  </r>
  <r>
    <n v="76"/>
    <s v="YARIS S r.1T"/>
    <s v="l.1R2BF8C38P0009740"/>
    <s v="0234-ICN23 "/>
    <s v="GUERRERO HERRERA MAYRA"/>
    <d v="2023-01-31T00:00:00"/>
    <x v="1"/>
    <x v="12"/>
    <d v="2023-02-18T00:00:00"/>
    <s v="febrero"/>
    <d v="2023-03-23T00:00:00"/>
    <x v="0"/>
    <d v="2023-03-29T00:00:00"/>
    <d v="1900-01-11T00:00:00"/>
    <m/>
    <s v="CELAYA"/>
    <s v="Dra. Mayra Guerrero Herrera"/>
    <n v="4121719229"/>
    <s v="Agenda Cita"/>
    <m/>
    <m/>
    <s v="P-142461"/>
    <x v="2"/>
    <x v="0"/>
  </r>
  <r>
    <n v="35"/>
    <s v="RAIZE XLE CVT"/>
    <s v="MHKAA1BA2PJ066654"/>
    <s v="0202-ICN23"/>
    <s v="CINCO SANDOVAL MARCO VINICIO"/>
    <d v="2023-01-23T00:00:00"/>
    <x v="1"/>
    <x v="11"/>
    <d v="2023-02-10T00:00:00"/>
    <s v="febrero"/>
    <d v="2023-03-22T00:00:00"/>
    <x v="0"/>
    <d v="2023-03-29T00:00:00"/>
    <d v="1899-12-30T14:30:00"/>
    <m/>
    <s v="CELAYA"/>
    <s v="Marco Cinco"/>
    <n v="3312743892"/>
    <s v="Agenda Cita"/>
    <m/>
    <m/>
    <n v="113157"/>
    <x v="0"/>
    <x v="0"/>
  </r>
  <r>
    <n v="17"/>
    <s v="YARIS SO BASE Ml"/>
    <s v="MR2BF8C36P0010756"/>
    <s v="o=-ICN23"/>
    <s v="GARCIA CALVA TOMAS GUILLERMO"/>
    <d v="2023-01-17T00:00:00"/>
    <x v="1"/>
    <x v="2"/>
    <d v="2023-02-04T00:00:00"/>
    <s v="febrero"/>
    <m/>
    <x v="1"/>
    <m/>
    <m/>
    <m/>
    <m/>
    <m/>
    <n v="3322583288"/>
    <s v="No contactado"/>
    <m/>
    <s v="VIÓ MENSAJE PERO NO LO RESPONDE"/>
    <m/>
    <x v="1"/>
    <x v="1"/>
  </r>
  <r>
    <n v="73"/>
    <s v="z¡"/>
    <s v="JTDBCRFE6P30 09947"/>
    <s v="0274-ICN23"/>
    <s v=" ALl.1ANZA CARDONA EMANUEL IVAN"/>
    <d v="2023-01-31T00:00:00"/>
    <x v="1"/>
    <x v="2"/>
    <d v="2023-02-18T00:00:00"/>
    <s v="febrero"/>
    <m/>
    <x v="1"/>
    <m/>
    <m/>
    <m/>
    <m/>
    <m/>
    <m/>
    <m/>
    <m/>
    <m/>
    <m/>
    <x v="1"/>
    <x v="1"/>
  </r>
  <r>
    <n v="2"/>
    <s v="SIENNA XLE TELA HIBRIDA"/>
    <s v="5TDGRKECXNS130939"/>
    <s v="0724-ICN22"/>
    <s v="CORONA TABARES BENJAMIN"/>
    <d v="2023-02-07T00:00:00"/>
    <x v="0"/>
    <x v="11"/>
    <d v="2023-02-25T00:00:00"/>
    <s v="febrero"/>
    <d v="2023-03-22T00:00:00"/>
    <x v="0"/>
    <d v="2023-03-29T00:00:00"/>
    <d v="1899-12-30T13:00:00"/>
    <s v="Dulce"/>
    <s v="CELAYA"/>
    <m/>
    <n v="4611230501"/>
    <s v="Agenda Cita"/>
    <m/>
    <s v="BUZÓN / REYNA: ASESOR (ERIKA) NO CONCRETÓ LA CITA PERO CTE. INDICÓ QUE SÍ ACUDIÓ Y SE LE HIZO SU SERVICIO"/>
    <n v="113216"/>
    <x v="0"/>
    <x v="0"/>
  </r>
  <r>
    <n v="34"/>
    <s v="HIGHLANDER LE HV"/>
    <s v="5TDZARAH4PS520299"/>
    <s v="0374-ICN23"/>
    <s v="TOYOTA FINANCIAL SERVICES MEXICO SA DE C V"/>
    <d v="2023-02-28T00:00:00"/>
    <x v="0"/>
    <x v="2"/>
    <d v="2023-03-18T00:00:00"/>
    <s v="marzo"/>
    <m/>
    <x v="1"/>
    <m/>
    <m/>
    <m/>
    <m/>
    <m/>
    <m/>
    <m/>
    <m/>
    <m/>
    <m/>
    <x v="1"/>
    <x v="1"/>
  </r>
  <r>
    <n v="35"/>
    <s v="TACOMA EDICION ESPECIAL "/>
    <s v="3TYCZ5ANXPT131345"/>
    <s v="0353-ICN23"/>
    <s v="ANAYA PALACIOS EDGAR"/>
    <d v="2023-02-28T00:00:00"/>
    <x v="0"/>
    <x v="2"/>
    <d v="2023-03-18T00:00:00"/>
    <s v="marzo"/>
    <m/>
    <x v="1"/>
    <m/>
    <m/>
    <m/>
    <m/>
    <m/>
    <m/>
    <m/>
    <m/>
    <m/>
    <m/>
    <x v="1"/>
    <x v="1"/>
  </r>
  <r>
    <n v="24"/>
    <s v="RAIZEXLE MT"/>
    <s v="MHKAA1BA7PJ0752'0"/>
    <s v="0327-ICN23"/>
    <s v="RODRIGUEZ DE LA VEGA MA ESTHER"/>
    <d v="2023-03-14T00:00:00"/>
    <x v="2"/>
    <x v="2"/>
    <d v="2023-04-01T00:00:00"/>
    <s v="abril"/>
    <m/>
    <x v="1"/>
    <m/>
    <m/>
    <m/>
    <m/>
    <m/>
    <m/>
    <m/>
    <m/>
    <m/>
    <m/>
    <x v="1"/>
    <x v="1"/>
  </r>
  <r>
    <n v="2"/>
    <s v="COROLLA CROSS XLE"/>
    <s v="7MUDAAAG6PV043920"/>
    <s v="0373-ICN23"/>
    <s v="CHAVEZ RAMIREZ BEATRIZ REBECA"/>
    <d v="2023-03-01T00:00:00"/>
    <x v="2"/>
    <x v="2"/>
    <d v="2023-03-19T00:00:00"/>
    <s v="marzo"/>
    <m/>
    <x v="1"/>
    <m/>
    <m/>
    <m/>
    <m/>
    <m/>
    <m/>
    <m/>
    <m/>
    <m/>
    <m/>
    <x v="1"/>
    <x v="1"/>
  </r>
  <r>
    <n v="51"/>
    <s v="RAV4 LIMITTD HEV"/>
    <s v="4T301NRFVOPU0854 18"/>
    <s v="0223-ICN23"/>
    <s v="ARRENDADORA COMERCIAL DIMICI SA"/>
    <d v="2023-01-28T00:00:00"/>
    <x v="1"/>
    <x v="17"/>
    <d v="2023-02-15T00:00:00"/>
    <s v="febrero"/>
    <m/>
    <x v="1"/>
    <m/>
    <m/>
    <m/>
    <m/>
    <m/>
    <m/>
    <m/>
    <m/>
    <m/>
    <m/>
    <x v="1"/>
    <x v="1"/>
  </r>
  <r>
    <n v="65"/>
    <s v="COROLLA LE HIBRIDO"/>
    <s v="JTDBCRFE1P3008365"/>
    <s v="026S-ICN23"/>
    <s v=" TOYOTAFINANCIAL SERVICES l.IEXICO SA DECV"/>
    <d v="2023-01-31T00:00:00"/>
    <x v="1"/>
    <x v="17"/>
    <d v="2023-02-18T00:00:00"/>
    <s v="febrero"/>
    <m/>
    <x v="1"/>
    <m/>
    <m/>
    <m/>
    <m/>
    <m/>
    <m/>
    <m/>
    <m/>
    <m/>
    <m/>
    <x v="1"/>
    <x v="1"/>
  </r>
  <r>
    <n v="20"/>
    <s v="YARIS SD S CVT"/>
    <s v="MR2BF8C30P0013376"/>
    <s v="0285-ICN23"/>
    <s v="CERVANTE SALVAREZ  MAURA"/>
    <d v="2023-02-20T00:00:00"/>
    <x v="0"/>
    <x v="17"/>
    <d v="2023-03-10T00:00:00"/>
    <s v="marzo"/>
    <m/>
    <x v="1"/>
    <m/>
    <m/>
    <m/>
    <m/>
    <m/>
    <m/>
    <m/>
    <m/>
    <m/>
    <m/>
    <x v="1"/>
    <x v="1"/>
  </r>
  <r>
    <n v="41"/>
    <s v="RAV4 XLE"/>
    <s v="2T3W1RFV5PW249477"/>
    <s v="0283-ICN23"/>
    <s v="GARCIA CHAVEZ J0SE LUIS MANUEL"/>
    <d v="2023-02-28T00:00:00"/>
    <x v="0"/>
    <x v="17"/>
    <d v="2023-03-18T00:00:00"/>
    <s v="marzo"/>
    <m/>
    <x v="1"/>
    <m/>
    <m/>
    <m/>
    <m/>
    <m/>
    <m/>
    <m/>
    <m/>
    <m/>
    <m/>
    <x v="1"/>
    <x v="1"/>
  </r>
  <r>
    <n v="13"/>
    <s v="HILUX CHASIS CABINA"/>
    <s v="MR0CX8CB5P0430512"/>
    <s v="0273-ICN23"/>
    <s v="TOYOTA FINANCIAL SERVICES MEXICO SA DE CV"/>
    <d v="2023-02-20T00:00:00"/>
    <x v="0"/>
    <x v="0"/>
    <d v="2023-03-10T00:00:00"/>
    <s v="marzo"/>
    <d v="2023-03-23T00:00:00"/>
    <x v="0"/>
    <d v="2023-03-29T00:00:00"/>
    <d v="1899-12-30T12:15:00"/>
    <m/>
    <s v="SMA"/>
    <s v="Gerardo"/>
    <n v="4181347883"/>
    <s v="Agenda Cita"/>
    <m/>
    <s v="EL CLIENTE RADICA EN DOLORES HIDALGO SE GENERO CITA "/>
    <n v="113081"/>
    <x v="2"/>
    <x v="0"/>
  </r>
  <r>
    <n v="5"/>
    <s v="HIACE 12 PASAJEROS"/>
    <s v="JTFJM9CP5P6006249"/>
    <s v="0217-ICN23"/>
    <s v="OLVERA MARlli SALVADO R"/>
    <d v="2023-01-05T00:00:00"/>
    <x v="1"/>
    <x v="3"/>
    <d v="2023-01-23T00:00:00"/>
    <s v="enero"/>
    <d v="2023-03-25T00:00:00"/>
    <x v="0"/>
    <m/>
    <m/>
    <m/>
    <m/>
    <m/>
    <n v="4411218055"/>
    <m/>
    <m/>
    <m/>
    <m/>
    <x v="1"/>
    <x v="1"/>
  </r>
  <r>
    <n v="66"/>
    <s v="COROLLA LE HIBRIDO"/>
    <s v="JTDBCRFE2P3010237"/>
    <s v="0278-ICN23"/>
    <s v=" ESPINOZA BUSTAMANTE AIDA"/>
    <d v="2023-01-31T00:00:00"/>
    <x v="1"/>
    <x v="4"/>
    <d v="2023-02-18T00:00:00"/>
    <s v="febrero"/>
    <d v="2023-03-29T00:00:00"/>
    <x v="0"/>
    <d v="2023-03-30T00:00:00"/>
    <d v="1899-12-30T13:30:00"/>
    <m/>
    <s v="CELAYA"/>
    <s v="Óscar"/>
    <n v="4421166302"/>
    <s v="Agenda Cita"/>
    <m/>
    <s v="No contesto llamadas,"/>
    <s v="P-142165"/>
    <x v="0"/>
    <x v="0"/>
  </r>
  <r>
    <n v="38"/>
    <s v="RAIZE XLE MT"/>
    <s v="MHKAA1BA3PJ067084"/>
    <s v="0195-ICN23"/>
    <s v="MARTINEZ GALINDO LUIS ANTONIO"/>
    <d v="2023-01-23T00:00:00"/>
    <x v="1"/>
    <x v="3"/>
    <d v="2023-02-10T00:00:00"/>
    <s v="febrero"/>
    <m/>
    <x v="1"/>
    <m/>
    <m/>
    <m/>
    <m/>
    <m/>
    <m/>
    <m/>
    <m/>
    <m/>
    <m/>
    <x v="1"/>
    <x v="1"/>
  </r>
  <r>
    <n v="44"/>
    <s v="RAIZE XLE CVT"/>
    <s v="MHKAA1BA9PJC66814"/>
    <s v="0204-ICN23"/>
    <s v="FLORES CORTES LESLY DANIELA"/>
    <d v="2023-01-25T00:00:00"/>
    <x v="1"/>
    <x v="3"/>
    <d v="2023-02-12T00:00:00"/>
    <s v="febrero"/>
    <d v="2023-03-25T00:00:00"/>
    <x v="0"/>
    <m/>
    <m/>
    <m/>
    <m/>
    <m/>
    <m/>
    <s v="Contactado"/>
    <s v="No tiene interés"/>
    <s v="CTE ESPERA A SU SERVICIO"/>
    <m/>
    <x v="1"/>
    <x v="1"/>
  </r>
  <r>
    <n v="54"/>
    <s v="YARIS SO BASE CVT"/>
    <s v="MR2BF8C32P0012309"/>
    <s v="0247-ICN23"/>
    <s v="GARCIA CARMONA SOFIA"/>
    <d v="2023-01-30T00:00:00"/>
    <x v="1"/>
    <x v="3"/>
    <d v="2023-02-17T00:00:00"/>
    <s v="febrero"/>
    <d v="2023-03-25T00:00:00"/>
    <x v="0"/>
    <m/>
    <m/>
    <m/>
    <m/>
    <m/>
    <n v="4111229130"/>
    <s v="Contactado"/>
    <s v="No tiene interés"/>
    <s v="NO PUEDE SACAR LA UNIDAD PORQUE NO TIENE PLACAS"/>
    <m/>
    <x v="1"/>
    <x v="1"/>
  </r>
  <r>
    <n v="68"/>
    <s v="HILUX DOBLE CABINA SR"/>
    <s v="MROCX3DD1P1336544"/>
    <s v="0254-ICN23 "/>
    <s v="RECOLECTANDO A LA INDUSTRIA ECOLOGIA Y SERVICIOS SA D"/>
    <d v="2023-01-31T00:00:00"/>
    <x v="1"/>
    <x v="3"/>
    <d v="2023-02-18T00:00:00"/>
    <s v="febrero"/>
    <d v="2023-03-25T00:00:00"/>
    <x v="0"/>
    <m/>
    <m/>
    <m/>
    <m/>
    <m/>
    <n v="4421688950"/>
    <m/>
    <m/>
    <m/>
    <m/>
    <x v="1"/>
    <x v="1"/>
  </r>
  <r>
    <n v="72"/>
    <s v="HIACE 12 PASAJEROS"/>
    <s v="JTFJM9CP9P6006464 "/>
    <s v="0260-ICN23"/>
    <s v=" RODRIGUEZ RODRIGUEZ ISIDRO"/>
    <d v="2023-01-31T00:00:00"/>
    <x v="1"/>
    <x v="3"/>
    <d v="2023-02-18T00:00:00"/>
    <s v="febrero"/>
    <d v="2023-03-25T00:00:00"/>
    <x v="0"/>
    <m/>
    <m/>
    <m/>
    <m/>
    <m/>
    <n v="4423537929"/>
    <m/>
    <m/>
    <m/>
    <m/>
    <x v="1"/>
    <x v="1"/>
  </r>
  <r>
    <n v="85"/>
    <s v="YAR!S SD S MT"/>
    <s v="f.IR2BF8C35P0011977"/>
    <s v="0248-ICN23"/>
    <s v=" &quot;1ANCEAA RODRIGUEZ AGUSTIN"/>
    <d v="2023-01-31T00:00:00"/>
    <x v="1"/>
    <x v="3"/>
    <d v="2023-02-18T00:00:00"/>
    <s v="febrero"/>
    <m/>
    <x v="1"/>
    <m/>
    <m/>
    <m/>
    <m/>
    <m/>
    <m/>
    <m/>
    <m/>
    <m/>
    <m/>
    <x v="1"/>
    <x v="1"/>
  </r>
  <r>
    <n v="15"/>
    <s v="AVANZA LE MT"/>
    <s v="MHFAB1BY1P3043718"/>
    <s v="0263-ICN23"/>
    <s v="ARREOLA MALDONADO GABRIEL"/>
    <d v="2023-02-20T00:00:00"/>
    <x v="0"/>
    <x v="3"/>
    <d v="2023-03-10T00:00:00"/>
    <s v="marzo"/>
    <m/>
    <x v="1"/>
    <m/>
    <m/>
    <m/>
    <m/>
    <m/>
    <m/>
    <m/>
    <m/>
    <m/>
    <m/>
    <x v="1"/>
    <x v="1"/>
  </r>
  <r>
    <n v="42"/>
    <s v="RAV4 LIMITED HV"/>
    <s v="4T3DWRFV8PU087644"/>
    <s v="0367-ICN23"/>
    <s v="B8A; KEPLER CONSULTANTS SC"/>
    <d v="2023-02-28T00:00:00"/>
    <x v="0"/>
    <x v="3"/>
    <d v="2023-03-18T00:00:00"/>
    <s v="marzo"/>
    <m/>
    <x v="1"/>
    <m/>
    <m/>
    <m/>
    <m/>
    <m/>
    <m/>
    <m/>
    <m/>
    <m/>
    <m/>
    <x v="1"/>
    <x v="1"/>
  </r>
  <r>
    <n v="45"/>
    <s v="TACOMA 4X2"/>
    <s v="3TYAZ5CN5PT030573"/>
    <s v="0385-ICN23"/>
    <s v="JAIMES MOJICA ECLISERIO"/>
    <d v="2023-02-28T00:00:00"/>
    <x v="0"/>
    <x v="3"/>
    <d v="2023-03-18T00:00:00"/>
    <s v="marzo"/>
    <m/>
    <x v="1"/>
    <m/>
    <m/>
    <m/>
    <m/>
    <m/>
    <m/>
    <m/>
    <m/>
    <m/>
    <m/>
    <x v="1"/>
    <x v="1"/>
  </r>
  <r>
    <n v="12"/>
    <s v="RAIZE XLE CVT"/>
    <s v="MHKAA1BA2PJ066668"/>
    <s v="0199o-ICN23"/>
    <s v="CARMONA CORNEJO JAZMIN ANABEL"/>
    <d v="2023-01-16T00:00:00"/>
    <x v="1"/>
    <x v="4"/>
    <d v="2023-02-03T00:00:00"/>
    <s v="febrero"/>
    <d v="2023-03-24T00:00:00"/>
    <x v="0"/>
    <m/>
    <m/>
    <m/>
    <m/>
    <m/>
    <m/>
    <m/>
    <m/>
    <s v="Ella confirma cuando puede pasar /comenta que si se puede revisar su acc porque está fallando"/>
    <m/>
    <x v="1"/>
    <x v="1"/>
  </r>
  <r>
    <n v="13"/>
    <s v="RAIZE XLE CVT"/>
    <s v="MHKAA1BA8PJ066402"/>
    <s v="0195-ICN23"/>
    <s v="FLORES LUNA LUIS CARLOS"/>
    <d v="2023-01-16T00:00:00"/>
    <x v="1"/>
    <x v="4"/>
    <d v="2023-02-03T00:00:00"/>
    <s v="febrero"/>
    <d v="2023-03-24T00:00:00"/>
    <x v="0"/>
    <m/>
    <m/>
    <m/>
    <m/>
    <m/>
    <m/>
    <m/>
    <m/>
    <s v="Cliente comenta que esta por salir de vacaciones y regresando confirma cita."/>
    <m/>
    <x v="1"/>
    <x v="1"/>
  </r>
  <r>
    <n v="58"/>
    <s v="COROLLA LE HIBRIDO"/>
    <s v="JTDBCRFE8P3008511"/>
    <s v="0270-ICN23"/>
    <s v="ALCOCER MONTOYA VERONICA"/>
    <d v="2023-01-30T00:00:00"/>
    <x v="1"/>
    <x v="4"/>
    <d v="2023-02-17T00:00:00"/>
    <s v="febrero"/>
    <d v="2023-03-24T00:00:00"/>
    <x v="0"/>
    <d v="2023-03-31T00:00:00"/>
    <d v="1899-12-30T16:00:00"/>
    <m/>
    <s v="CELAYA"/>
    <s v="Baltazar García"/>
    <s v="461 315 1857"/>
    <s v="Agenda Cita"/>
    <m/>
    <m/>
    <n v="113140"/>
    <x v="2"/>
    <x v="1"/>
  </r>
  <r>
    <n v="60"/>
    <s v="COROLLA LE HIBRIDO"/>
    <s v="JTDBCRFE5P3009521"/>
    <s v="0267-ICN23"/>
    <s v="ROJAS LEON MARIO"/>
    <d v="2023-01-30T00:00:00"/>
    <x v="1"/>
    <x v="4"/>
    <d v="2023-02-17T00:00:00"/>
    <s v="febrero"/>
    <d v="2023-03-24T00:00:00"/>
    <x v="0"/>
    <d v="2023-03-31T00:00:00"/>
    <d v="1899-12-30T13:00:00"/>
    <m/>
    <s v="CELAYA"/>
    <s v="Mario Rojas"/>
    <s v="461 110 2627"/>
    <s v="Agenda Cita"/>
    <m/>
    <s v="Llamar antes para confirmar. Porque a este señor se le olvida. "/>
    <n v="113143"/>
    <x v="2"/>
    <x v="1"/>
  </r>
  <r>
    <n v="45"/>
    <s v="HILUX CHASIS CABINA"/>
    <s v="MROCX8CB5P000168"/>
    <s v="0221-ICN23"/>
    <s v="PRODUCTOS FINOS EN REPOSTERIA SA DE CV"/>
    <d v="2023-01-26T00:00:00"/>
    <x v="1"/>
    <x v="4"/>
    <d v="2023-02-13T00:00:00"/>
    <s v="febrero"/>
    <d v="2023-03-24T00:00:00"/>
    <x v="0"/>
    <m/>
    <m/>
    <m/>
    <m/>
    <m/>
    <m/>
    <m/>
    <m/>
    <s v="Mande msj y no ha contestado."/>
    <m/>
    <x v="1"/>
    <x v="1"/>
  </r>
  <r>
    <n v="26"/>
    <s v="RAIZEXLE CVT"/>
    <s v="MHKAA1BA6PJ067029"/>
    <s v="0206-ICN23"/>
    <s v="ROSALES TORRES  BENJAMIN"/>
    <d v="2023-01-17T00:00:00"/>
    <x v="1"/>
    <x v="1"/>
    <d v="2023-02-04T00:00:00"/>
    <s v="febrero"/>
    <d v="2023-03-24T00:00:00"/>
    <x v="0"/>
    <d v="2023-04-01T00:00:00"/>
    <d v="1899-12-30T11:30:00"/>
    <m/>
    <s v="CELAYA"/>
    <s v="Benjamín Torres"/>
    <n v="4612011857"/>
    <s v="Agenda Cita"/>
    <m/>
    <s v="DESTIEMPO "/>
    <n v="113208"/>
    <x v="0"/>
    <x v="1"/>
  </r>
  <r>
    <n v="4"/>
    <s v="RAV4 LE"/>
    <s v="2T3H1RFV2PW24S473"/>
    <s v="0249-ICN23"/>
    <s v="SANCHEZ SANCHEZ JUAN JOSE"/>
    <d v="2023-02-09T00:00:00"/>
    <x v="0"/>
    <x v="14"/>
    <d v="2023-02-27T00:00:00"/>
    <s v="febrero"/>
    <d v="2023-03-23T00:00:00"/>
    <x v="0"/>
    <d v="2023-04-01T00:00:00"/>
    <d v="1899-12-30T09:00:00"/>
    <m/>
    <s v="CELAYA"/>
    <s v=" Juan José Sánchez Sánchez"/>
    <n v="4451093109"/>
    <s v="Agenda Cita"/>
    <m/>
    <m/>
    <n v="113057"/>
    <x v="2"/>
    <x v="1"/>
  </r>
  <r>
    <n v="46"/>
    <s v="RAV4 LE"/>
    <s v="2T3W1RFV7PW249318"/>
    <s v="0354-ICN23"/>
    <s v="TELLEZ MUJÑOZ ENRIQUE"/>
    <d v="2023-02-28T00:00:00"/>
    <x v="0"/>
    <x v="1"/>
    <d v="2023-03-18T00:00:00"/>
    <s v="marzo"/>
    <d v="2023-03-24T00:00:00"/>
    <x v="0"/>
    <d v="2023-04-04T00:00:00"/>
    <d v="1899-12-30T12:00:00"/>
    <s v="Dulce"/>
    <s v="CELAYA"/>
    <s v="Enrique Tellez Muñoz"/>
    <n v="4471052271"/>
    <s v="Agenda Cita"/>
    <m/>
    <s v="LE QUEDA BASTANTE LEJOS "/>
    <n v="113352"/>
    <x v="2"/>
    <x v="1"/>
  </r>
  <r>
    <n v="14"/>
    <s v="AVANZA LE MT"/>
    <s v="MHFAB1BY5P3043978"/>
    <s v="0258-ICN23"/>
    <s v="DISTRIBUIDORA JONERISAS DE CV"/>
    <d v="2023-02-20T00:00:00"/>
    <x v="0"/>
    <x v="4"/>
    <d v="2023-03-10T00:00:00"/>
    <s v="marzo"/>
    <m/>
    <x v="1"/>
    <m/>
    <m/>
    <m/>
    <m/>
    <m/>
    <m/>
    <m/>
    <m/>
    <s v="La unidad se mando al estado de Yucatan."/>
    <m/>
    <x v="1"/>
    <x v="1"/>
  </r>
  <r>
    <n v="61"/>
    <s v="SIENNA XL.E PIEL HIBRIDA"/>
    <s v="5TDGRKEC7PS147121"/>
    <s v="0233-ICN23"/>
    <s v="GONZALEZ ESCAMILLA CARLOS"/>
    <d v="2023-01-31T00:00:00"/>
    <x v="1"/>
    <x v="18"/>
    <d v="2023-02-18T00:00:00"/>
    <s v="febrero"/>
    <d v="2023-03-30T00:00:00"/>
    <x v="0"/>
    <d v="2023-04-04T00:00:00"/>
    <d v="1899-12-30T11:00:00"/>
    <m/>
    <s v="CELAYA"/>
    <s v="Carlos González Escamilla"/>
    <n v="4611286301"/>
    <s v="Agenda Cita"/>
    <m/>
    <s v="Reyna: tiene orden abierta, en espera de que la cierren"/>
    <n v="113354"/>
    <x v="2"/>
    <x v="1"/>
  </r>
  <r>
    <n v="10"/>
    <s v="HILUX DIESEL BASE"/>
    <s v="MRODA3CD9P4003997"/>
    <s v="0135-ICN23"/>
    <s v="ACEVEDO JAIME ALEJANDRO"/>
    <d v="2023-01-16T00:00:00"/>
    <x v="1"/>
    <x v="18"/>
    <d v="2023-02-03T00:00:00"/>
    <s v="febrero"/>
    <m/>
    <x v="1"/>
    <m/>
    <m/>
    <m/>
    <m/>
    <m/>
    <m/>
    <m/>
    <m/>
    <m/>
    <m/>
    <x v="1"/>
    <x v="1"/>
  </r>
  <r>
    <n v="27"/>
    <s v="HILUX DOBLE CABlllA BASE"/>
    <s v="MROCX3DDXP1336106"/>
    <s v="0232-ICN23"/>
    <s v="GARCIA RAMIREZ ALEJANDRO"/>
    <d v="2023-01-17T00:00:00"/>
    <x v="1"/>
    <x v="18"/>
    <d v="2023-02-04T00:00:00"/>
    <s v="febrero"/>
    <m/>
    <x v="1"/>
    <m/>
    <m/>
    <m/>
    <m/>
    <m/>
    <m/>
    <m/>
    <m/>
    <m/>
    <m/>
    <x v="1"/>
    <x v="1"/>
  </r>
  <r>
    <n v="55"/>
    <s v="COROLLA LE HIBRIDO"/>
    <s v="JTDBCRFE1P3007846"/>
    <s v="027&gt;1CN23"/>
    <s v="SMC CORPORATION MEXICO SA DE CV"/>
    <d v="2023-01-30T00:00:00"/>
    <x v="1"/>
    <x v="18"/>
    <d v="2023-02-17T00:00:00"/>
    <s v="febrero"/>
    <m/>
    <x v="1"/>
    <m/>
    <m/>
    <m/>
    <m/>
    <m/>
    <m/>
    <m/>
    <m/>
    <m/>
    <m/>
    <x v="1"/>
    <x v="1"/>
  </r>
  <r>
    <n v="56"/>
    <s v="COROLLA LE HIBRIDO"/>
    <s v="JTDBCRFEOP3007921"/>
    <s v="0276-ICN23"/>
    <s v="SMC CORPORATION MEXICO SA DE CV"/>
    <d v="2023-01-30T00:00:00"/>
    <x v="1"/>
    <x v="18"/>
    <d v="2023-02-17T00:00:00"/>
    <s v="febrero"/>
    <m/>
    <x v="1"/>
    <m/>
    <m/>
    <m/>
    <m/>
    <m/>
    <m/>
    <m/>
    <m/>
    <m/>
    <m/>
    <x v="1"/>
    <x v="1"/>
  </r>
  <r>
    <n v="57"/>
    <s v="COROLLA LE HIBRIDO"/>
    <s v="JTDBCRFE8P3008265"/>
    <s v="0277-ICN23"/>
    <s v="SMC CORPORATION MEXICO SA DE CV"/>
    <d v="2023-01-30T00:00:00"/>
    <x v="1"/>
    <x v="18"/>
    <d v="2023-02-17T00:00:00"/>
    <s v="febrero"/>
    <m/>
    <x v="1"/>
    <m/>
    <m/>
    <m/>
    <m/>
    <m/>
    <m/>
    <m/>
    <m/>
    <m/>
    <m/>
    <x v="1"/>
    <x v="1"/>
  </r>
  <r>
    <n v="59"/>
    <s v="COROLLA LE HIBRIDO"/>
    <s v="JTDBCRFEOP3009264"/>
    <s v="0280-ICN23"/>
    <s v="SMC CORPORATION MEXICO SA DE CV"/>
    <d v="2023-01-30T00:00:00"/>
    <x v="1"/>
    <x v="18"/>
    <d v="2023-02-17T00:00:00"/>
    <s v="febrero"/>
    <m/>
    <x v="1"/>
    <m/>
    <m/>
    <m/>
    <m/>
    <m/>
    <m/>
    <m/>
    <m/>
    <m/>
    <m/>
    <x v="1"/>
    <x v="1"/>
  </r>
  <r>
    <n v="77"/>
    <s v="TACOl.IA EDICION ESPECIAL 4X4"/>
    <s v="3TYCZSAN8PT127987"/>
    <s v="0292-ICN23"/>
    <s v=" CORREA l.IUÑOZ HUl.IBERTO"/>
    <d v="2023-01-31T00:00:00"/>
    <x v="1"/>
    <x v="18"/>
    <d v="2023-02-18T00:00:00"/>
    <s v="febrero"/>
    <m/>
    <x v="1"/>
    <m/>
    <m/>
    <m/>
    <m/>
    <m/>
    <m/>
    <m/>
    <m/>
    <m/>
    <m/>
    <x v="1"/>
    <x v="1"/>
  </r>
  <r>
    <n v="33"/>
    <s v="RAIZE XLE CVT"/>
    <s v="MHKAA1BA7PJ062373"/>
    <s v="0176-ICN23"/>
    <s v="SEGURA QUINTERO MA. BEATRIZ"/>
    <d v="2023-01-21T00:00:00"/>
    <x v="1"/>
    <x v="11"/>
    <d v="2023-02-08T00:00:00"/>
    <s v="febrero"/>
    <d v="2023-03-22T00:00:00"/>
    <x v="0"/>
    <d v="2023-04-04T00:00:00"/>
    <d v="1899-12-30T14:15:00"/>
    <s v="Dulce"/>
    <s v="CELAYA"/>
    <s v="Ma. Beatriz Segura Quintero"/>
    <n v="4611711222"/>
    <s v="Agenda Cita"/>
    <m/>
    <s v="BUZÓN"/>
    <n v="113275"/>
    <x v="0"/>
    <x v="1"/>
  </r>
  <r>
    <n v="5"/>
    <s v="TACOMA 4X4"/>
    <s v="3TYCZ5AN9PT128517"/>
    <s v="031O-ICN23"/>
    <s v="ALDANA GALLARDO MANUEL ROBERTO"/>
    <d v="2023-02-09T00:00:00"/>
    <x v="0"/>
    <x v="18"/>
    <d v="2023-02-27T00:00:00"/>
    <s v="febrero"/>
    <m/>
    <x v="1"/>
    <m/>
    <m/>
    <m/>
    <m/>
    <m/>
    <m/>
    <m/>
    <m/>
    <m/>
    <m/>
    <x v="1"/>
    <x v="1"/>
  </r>
  <r>
    <n v="18"/>
    <s v="YARIS S HI CVT"/>
    <s v="MR2BF8C38P0013903"/>
    <s v="0288-ICN23"/>
    <s v="FLORES PEREZ JOSE ANTONIO"/>
    <d v="2023-02-20T00:00:00"/>
    <x v="0"/>
    <x v="18"/>
    <d v="2023-03-10T00:00:00"/>
    <s v="marzo"/>
    <m/>
    <x v="1"/>
    <m/>
    <m/>
    <m/>
    <m/>
    <m/>
    <m/>
    <m/>
    <m/>
    <m/>
    <m/>
    <x v="1"/>
    <x v="1"/>
  </r>
  <r>
    <n v="21"/>
    <s v="HILUX CHASIS CABINA"/>
    <s v="MROCX8CB4P0430534"/>
    <s v="0324-ICN23"/>
    <s v="RAMIREZ PAREDES LUIS MANUEL"/>
    <d v="2023-02-20T00:00:00"/>
    <x v="0"/>
    <x v="18"/>
    <d v="2023-03-10T00:00:00"/>
    <s v="marzo"/>
    <m/>
    <x v="1"/>
    <m/>
    <m/>
    <m/>
    <m/>
    <m/>
    <m/>
    <m/>
    <m/>
    <m/>
    <m/>
    <x v="1"/>
    <x v="1"/>
  </r>
  <r>
    <n v="25"/>
    <s v="HIGHLANDER XLE HV"/>
    <s v="5TDKARAH8PS520842"/>
    <s v="0376-ICN23"/>
    <s v="AGUADO MEDINA ARMANDO"/>
    <d v="2023-02-24T00:00:00"/>
    <x v="0"/>
    <x v="18"/>
    <d v="2023-03-14T00:00:00"/>
    <s v="marzo"/>
    <m/>
    <x v="1"/>
    <m/>
    <m/>
    <m/>
    <m/>
    <m/>
    <m/>
    <m/>
    <m/>
    <m/>
    <m/>
    <x v="1"/>
    <x v="1"/>
  </r>
  <r>
    <n v="1"/>
    <s v="YARIS SD BASE Ml"/>
    <s v="MR2BF8C33P0009306"/>
    <s v="0186-ICN23"/>
    <s v="PEREZ HERNAHDEZ LAURA FERNANDA"/>
    <d v="2023-01-04T00:00:00"/>
    <x v="1"/>
    <x v="17"/>
    <d v="2023-01-22T00:00:00"/>
    <s v="enero"/>
    <d v="2023-03-31T00:00:00"/>
    <x v="0"/>
    <d v="2023-04-05T00:00:00"/>
    <d v="1899-12-30T11:30:00"/>
    <s v="Dulce"/>
    <s v="CELAYA"/>
    <s v="Laura Fernanda Pérez Hernández"/>
    <n v="4611141772"/>
    <m/>
    <m/>
    <m/>
    <n v="113347"/>
    <x v="0"/>
    <x v="1"/>
  </r>
  <r>
    <n v="19"/>
    <s v="YARIS SD BASE CVT"/>
    <s v="MR2BF8C33P0012948"/>
    <s v="0321-ICN23"/>
    <s v="CUEVAS RESENDIZ DULCE MARIA"/>
    <d v="2023-02-20T00:00:00"/>
    <x v="0"/>
    <x v="12"/>
    <d v="2023-03-10T00:00:00"/>
    <s v="marzo"/>
    <d v="2023-03-23T00:00:00"/>
    <x v="0"/>
    <d v="2023-04-05T00:00:00"/>
    <d v="1899-12-30T09:00:00"/>
    <m/>
    <s v="CELAYA"/>
    <s v="Julio César Frías"/>
    <n v="4111456740"/>
    <s v="Agenda Cita"/>
    <m/>
    <m/>
    <n v="113096"/>
    <x v="2"/>
    <x v="1"/>
  </r>
  <r>
    <n v="19"/>
    <s v="COROLL&lt;&gt;, LE HIBRIDO"/>
    <s v="JTDBCRFE9P3010929"/>
    <s v="0315-ICN23"/>
    <s v="MALDONADO ROSAS LUIS"/>
    <d v="2023-03-14T00:00:00"/>
    <x v="2"/>
    <x v="19"/>
    <d v="2023-04-01T00:00:00"/>
    <s v="abril"/>
    <m/>
    <x v="1"/>
    <m/>
    <m/>
    <m/>
    <m/>
    <m/>
    <m/>
    <m/>
    <m/>
    <m/>
    <m/>
    <x v="1"/>
    <x v="1"/>
  </r>
  <r>
    <n v="7"/>
    <s v="COROLLA LE HIBRIDO"/>
    <s v="JTDBCRFEXPJ002706"/>
    <s v="0314-ICN23"/>
    <s v="SANTAMARIA ORTIZ VICTOR MANUEL"/>
    <d v="2023-03-07T00:00:00"/>
    <x v="2"/>
    <x v="20"/>
    <d v="2023-03-25T00:00:00"/>
    <s v="marzo"/>
    <m/>
    <x v="1"/>
    <m/>
    <m/>
    <m/>
    <m/>
    <m/>
    <m/>
    <m/>
    <m/>
    <m/>
    <m/>
    <x v="1"/>
    <x v="1"/>
  </r>
  <r>
    <n v="1"/>
    <s v="DEMO COROLLA LE HIBRIDO"/>
    <s v="MR2BF8C39P007186"/>
    <s v="0163-ICN23"/>
    <s v="MORALES GARCIA ANTONIO RAYMUNDO"/>
    <d v="2023-12-30T00:00:00"/>
    <x v="3"/>
    <x v="13"/>
    <d v="2024-01-17T00:00:00"/>
    <s v="enero"/>
    <d v="2023-03-28T00:00:00"/>
    <x v="0"/>
    <d v="2023-04-05T00:00:00"/>
    <d v="1899-12-30T10:45:00"/>
    <m/>
    <s v="SMA"/>
    <s v="Rarmundo Morales"/>
    <n v="4151056581"/>
    <s v="Agenda Cita"/>
    <m/>
    <m/>
    <n v="113291"/>
    <x v="0"/>
    <x v="1"/>
  </r>
  <r>
    <n v="32"/>
    <s v="RAIZE XLE MT"/>
    <s v="MHKAA1BA5PJ066504"/>
    <s v="0196-ICN23"/>
    <s v="MEDINA CARMONA MARIAGUADALUPE"/>
    <d v="2023-01-20T00:00:00"/>
    <x v="1"/>
    <x v="11"/>
    <d v="2023-02-07T00:00:00"/>
    <s v="febrero"/>
    <m/>
    <x v="1"/>
    <m/>
    <m/>
    <m/>
    <m/>
    <m/>
    <m/>
    <m/>
    <m/>
    <m/>
    <m/>
    <x v="1"/>
    <x v="1"/>
  </r>
  <r>
    <n v="28"/>
    <s v="TACOMA EDICION ESPECIAL "/>
    <s v="3TYCZ5AN1PT131315"/>
    <s v="0352-ICN23"/>
    <s v="LANDEROS OCAMPO CARLOS EMMANUEL"/>
    <d v="2023-02-27T00:00:00"/>
    <x v="0"/>
    <x v="15"/>
    <d v="2023-03-17T00:00:00"/>
    <s v="marzo"/>
    <d v="2023-03-24T00:00:00"/>
    <x v="0"/>
    <d v="2023-04-05T00:00:00"/>
    <d v="1899-12-30T11:00:00"/>
    <m/>
    <s v="SMA"/>
    <s v="Carlos Emanuel"/>
    <n v="4152162015"/>
    <s v="Agenda Cita"/>
    <m/>
    <m/>
    <n v="113128"/>
    <x v="3"/>
    <x v="1"/>
  </r>
  <r>
    <n v="11"/>
    <s v="AVANZA XLE CVT"/>
    <s v="MHFAB1BY3P3042425"/>
    <s v="0262-ICN23"/>
    <s v="RUIZ PALOBLANCO LUZ MARIA"/>
    <d v="2023-02-20T00:00:00"/>
    <x v="0"/>
    <x v="2"/>
    <d v="2023-03-10T00:00:00"/>
    <s v="marzo"/>
    <d v="2023-03-23T00:00:00"/>
    <x v="0"/>
    <d v="2023-04-05T00:00:00"/>
    <d v="1899-12-30T12:00:00"/>
    <m/>
    <s v="SMA"/>
    <s v="Luz María Ruiz Paloblanco"/>
    <n v="4151519862"/>
    <s v="Agenda Cita"/>
    <m/>
    <s v="REYNA: JOSÉ LUIS SOLICITÓ REPROGRAMACIÓN (INDICARÁ PARA CUÁNDO)"/>
    <n v="113193"/>
    <x v="0"/>
    <x v="1"/>
  </r>
  <r>
    <n v="50"/>
    <s v="HILUX DOBLE CABINA BASE"/>
    <s v="MROCX3004P1336084"/>
    <s v="0298-ICN23"/>
    <s v="DUX BIOTECH SA DE CV"/>
    <d v="2023-01-27T00:00:00"/>
    <x v="1"/>
    <x v="11"/>
    <d v="2023-02-14T00:00:00"/>
    <s v="febrero"/>
    <d v="2023-03-22T00:00:00"/>
    <x v="0"/>
    <m/>
    <m/>
    <m/>
    <m/>
    <m/>
    <n v="4611213866"/>
    <s v="No puede asistir"/>
    <s v="Distancia"/>
    <s v="NO ESTA LA UNIDAD EN CELAYA"/>
    <m/>
    <x v="1"/>
    <x v="1"/>
  </r>
  <r>
    <n v="88"/>
    <s v="COROLLA LE HIBRIDO"/>
    <s v="JTDBCRFE2P3008634"/>
    <s v="0257-ICN23 "/>
    <s v=" RICO GOMEZ ALEJANDRO"/>
    <d v="2023-01-31T00:00:00"/>
    <x v="1"/>
    <x v="19"/>
    <d v="2023-02-18T00:00:00"/>
    <s v="febrero"/>
    <d v="2023-03-31T00:00:00"/>
    <x v="0"/>
    <d v="2023-04-05T00:00:00"/>
    <d v="1899-12-30T09:30:00"/>
    <m/>
    <s v="CELAYA"/>
    <s v="Alejandro Rico Gómez"/>
    <s v="44613121419 / 3320653467"/>
    <s v="Agenda Cita"/>
    <m/>
    <m/>
    <n v="113350"/>
    <x v="0"/>
    <x v="1"/>
  </r>
  <r>
    <n v="17"/>
    <s v="COROLLA BASE"/>
    <s v="5YFB4RDE1PP008258"/>
    <s v="0290-ICN23"/>
    <s v="OJEDA ABOYTES SOLEDAD"/>
    <d v="2023-02-20T00:00:00"/>
    <x v="0"/>
    <x v="11"/>
    <d v="2023-03-10T00:00:00"/>
    <s v="marzo"/>
    <d v="2023-03-22T00:00:00"/>
    <x v="0"/>
    <m/>
    <m/>
    <m/>
    <m/>
    <s v="Ana Paula Gómez"/>
    <n v="4611522239"/>
    <s v="Contactado"/>
    <m/>
    <s v="SOLICITÓ CITA PARA EL 31 DE MARZO PERO NO CONFIRMÓ HORARIO"/>
    <m/>
    <x v="1"/>
    <x v="1"/>
  </r>
  <r>
    <n v="31"/>
    <s v="AVANZA XLE CVT"/>
    <s v="MHFAB1BYXP3040820"/>
    <s v="0218-ICN23"/>
    <s v="ALCARAZ ALVAREZ RAIDEL"/>
    <d v="2023-01-20T00:00:00"/>
    <x v="1"/>
    <x v="4"/>
    <d v="2023-02-07T00:00:00"/>
    <s v="febrero"/>
    <d v="2023-03-24T00:00:00"/>
    <x v="0"/>
    <d v="2023-04-07T00:00:00"/>
    <d v="1899-12-30T12:00:00"/>
    <m/>
    <s v="CELAYA"/>
    <s v="Raidel Alcaraz"/>
    <s v="461 315 1461"/>
    <s v="Agenda Cita"/>
    <m/>
    <s v="Mandar msj o llamar por WhatssApp. Mandar mensaje primero para identificar que se va llamar de la agencia."/>
    <n v="113147"/>
    <x v="2"/>
    <x v="1"/>
  </r>
  <r>
    <n v="87"/>
    <s v="COROLLA LE HIBRIDO"/>
    <s v="JTDBCRFEXP3010082"/>
    <s v="0281-ICN23 "/>
    <s v="RAMIREZVICENTE DAYSI"/>
    <d v="2023-01-31T00:00:00"/>
    <x v="1"/>
    <x v="11"/>
    <d v="2023-02-18T00:00:00"/>
    <s v="febrero"/>
    <d v="2023-03-22T00:00:00"/>
    <x v="0"/>
    <m/>
    <m/>
    <m/>
    <m/>
    <m/>
    <n v="5551953711"/>
    <s v="Contactado"/>
    <s v="Siniestros"/>
    <s v="SINIESTRO EN H Y P"/>
    <m/>
    <x v="1"/>
    <x v="1"/>
  </r>
  <r>
    <n v="3"/>
    <s v="RAV4 XLE"/>
    <s v="2T3W1RFV8PW24S520"/>
    <s v="0251-ICN23"/>
    <s v="SAUCILLO ALVAREZ ALFREDO"/>
    <d v="2023-02-09T00:00:00"/>
    <x v="0"/>
    <x v="11"/>
    <d v="2023-02-27T00:00:00"/>
    <s v="febrero"/>
    <m/>
    <x v="1"/>
    <m/>
    <m/>
    <m/>
    <m/>
    <m/>
    <n v="5564813565"/>
    <s v="No contactado"/>
    <m/>
    <s v="BUZÓN"/>
    <m/>
    <x v="1"/>
    <x v="1"/>
  </r>
  <r>
    <n v="6"/>
    <s v="COROLLA SE CVT"/>
    <s v="5YFB4RBEOPP143329"/>
    <s v="0246-ICN23"/>
    <s v="PIÑA LEDESMA MIGUELANGEL"/>
    <d v="2023-02-15T00:00:00"/>
    <x v="0"/>
    <x v="11"/>
    <d v="2023-03-05T00:00:00"/>
    <s v="marzo"/>
    <m/>
    <x v="1"/>
    <m/>
    <m/>
    <m/>
    <m/>
    <m/>
    <n v="4423239243"/>
    <m/>
    <m/>
    <m/>
    <m/>
    <x v="1"/>
    <x v="1"/>
  </r>
  <r>
    <n v="22"/>
    <s v="RAV4 LIMITED HV"/>
    <s v="4T3DWRFV2PU086313"/>
    <s v="0266-ICN23"/>
    <s v="EL HUERTO DE SAN NGUEL S OE RL OE CV"/>
    <d v="2023-02-23T00:00:00"/>
    <x v="0"/>
    <x v="11"/>
    <d v="2023-03-13T00:00:00"/>
    <s v="marzo"/>
    <m/>
    <x v="1"/>
    <m/>
    <m/>
    <m/>
    <m/>
    <m/>
    <n v="4151018313"/>
    <m/>
    <m/>
    <m/>
    <m/>
    <x v="1"/>
    <x v="1"/>
  </r>
  <r>
    <n v="39"/>
    <s v="CAMRY LE"/>
    <s v="4T1R11AKXPU776855"/>
    <s v="0365-ICN23"/>
    <s v="EQUIPOS PARA GAS S.A. DE C.V"/>
    <d v="2023-02-28T00:00:00"/>
    <x v="0"/>
    <x v="11"/>
    <d v="2023-03-18T00:00:00"/>
    <s v="marzo"/>
    <m/>
    <x v="1"/>
    <m/>
    <m/>
    <m/>
    <m/>
    <m/>
    <n v="5545373018"/>
    <m/>
    <m/>
    <m/>
    <m/>
    <x v="1"/>
    <x v="1"/>
  </r>
  <r>
    <n v="10"/>
    <s v="COROLL&lt;&gt;, LE HYBRID"/>
    <s v="JTDBCRFE6P3013268"/>
    <s v="0337-ICN23"/>
    <s v="MARTINEZ RODRIGUEZ CARLOS FRANCISCO"/>
    <d v="2023-03-13T00:00:00"/>
    <x v="2"/>
    <x v="11"/>
    <d v="2023-03-31T00:00:00"/>
    <s v="marzo"/>
    <m/>
    <x v="1"/>
    <m/>
    <m/>
    <m/>
    <m/>
    <m/>
    <n v="5540773706"/>
    <m/>
    <m/>
    <m/>
    <m/>
    <x v="1"/>
    <x v="1"/>
  </r>
  <r>
    <n v="12"/>
    <s v="RAIZE XLE CVT"/>
    <s v="MHKAA1BA4PJ074741"/>
    <s v="0363-ICN23"/>
    <s v="ACO STA DOMINGUEZ MARIA DEL SOCORRO"/>
    <d v="2023-03-14T00:00:00"/>
    <x v="2"/>
    <x v="11"/>
    <d v="2023-04-01T00:00:00"/>
    <s v="abril"/>
    <m/>
    <x v="1"/>
    <m/>
    <m/>
    <m/>
    <m/>
    <m/>
    <n v="4651246047"/>
    <m/>
    <m/>
    <m/>
    <m/>
    <x v="1"/>
    <x v="1"/>
  </r>
  <r>
    <n v="16"/>
    <s v="RAIZE XLE CVT"/>
    <s v="MHKAA1BA5PJ072531"/>
    <s v="0330-ICN23"/>
    <s v="RAMOS VAZOUEZ DAVID"/>
    <d v="2023-03-14T00:00:00"/>
    <x v="2"/>
    <x v="11"/>
    <d v="2023-04-01T00:00:00"/>
    <s v="abril"/>
    <m/>
    <x v="1"/>
    <m/>
    <m/>
    <m/>
    <m/>
    <m/>
    <n v="4611155515"/>
    <m/>
    <m/>
    <m/>
    <m/>
    <x v="1"/>
    <x v="1"/>
  </r>
  <r>
    <n v="26"/>
    <s v="YARIS S  BASE CVT"/>
    <s v="MR2BF8C36P0015052"/>
    <s v="0360-ICN23"/>
    <s v="ACO STA DOMINGUEZ MARIA DEL SOCORRO"/>
    <d v="2023-03-16T00:00:00"/>
    <x v="2"/>
    <x v="11"/>
    <d v="2023-04-03T00:00:00"/>
    <s v="abril"/>
    <m/>
    <x v="1"/>
    <m/>
    <m/>
    <m/>
    <m/>
    <m/>
    <n v="4651246047"/>
    <m/>
    <m/>
    <m/>
    <m/>
    <x v="1"/>
    <x v="1"/>
  </r>
  <r>
    <n v="23"/>
    <s v="HILUX SR"/>
    <s v="MR0CX3DD9P1337246"/>
    <s v="0293-ICN23"/>
    <s v="YAÑEZ LOPEZ RICARDO"/>
    <d v="2023-02-24T00:00:00"/>
    <x v="0"/>
    <x v="4"/>
    <d v="2023-03-14T00:00:00"/>
    <s v="marzo"/>
    <m/>
    <x v="1"/>
    <m/>
    <m/>
    <m/>
    <m/>
    <m/>
    <m/>
    <m/>
    <m/>
    <m/>
    <m/>
    <x v="1"/>
    <x v="1"/>
  </r>
  <r>
    <n v="31"/>
    <s v="RAV4 XLE"/>
    <s v="2T3W1RFVXPW249149"/>
    <s v="0325-ICN23"/>
    <s v="CONEJO GODINEZ JORGE RAFAEL"/>
    <d v="2023-02-27T00:00:00"/>
    <x v="0"/>
    <x v="4"/>
    <d v="2023-03-17T00:00:00"/>
    <s v="marzo"/>
    <m/>
    <x v="1"/>
    <m/>
    <m/>
    <m/>
    <m/>
    <m/>
    <m/>
    <m/>
    <m/>
    <m/>
    <m/>
    <x v="1"/>
    <x v="1"/>
  </r>
  <r>
    <n v="20"/>
    <s v="RAIZE XLE CVT"/>
    <s v="MHKAA1BA5PJ072237"/>
    <s v="0329-ICN23"/>
    <s v="CABRERA BERTADILLO RODRIGO"/>
    <d v="2023-03-14T00:00:00"/>
    <x v="2"/>
    <x v="4"/>
    <d v="2023-04-01T00:00:00"/>
    <s v="abril"/>
    <m/>
    <x v="1"/>
    <m/>
    <m/>
    <m/>
    <m/>
    <m/>
    <m/>
    <m/>
    <m/>
    <m/>
    <m/>
    <x v="1"/>
    <x v="1"/>
  </r>
  <r>
    <n v="6"/>
    <s v="HIACE 12 PASAJEROS "/>
    <s v="JTFJM9CPXP6006537"/>
    <s v="0342-ICN23"/>
    <s v="SALAZAR SALAZAR JORGE LUIS "/>
    <d v="2023-03-06T00:00:00"/>
    <x v="2"/>
    <x v="17"/>
    <d v="2023-03-24T00:00:00"/>
    <s v="marzo"/>
    <d v="2023-03-31T00:00:00"/>
    <x v="0"/>
    <d v="2023-04-10T00:00:00"/>
    <d v="1899-12-30T11:30:00"/>
    <s v="Salado"/>
    <s v="CELAYA"/>
    <s v="Jorge Luis Salazar"/>
    <s v="4422130523 / 4422879086 / 4422798611"/>
    <m/>
    <m/>
    <m/>
    <m/>
    <x v="3"/>
    <x v="1"/>
  </r>
  <r>
    <n v="9"/>
    <s v="COROLLA SE CVT"/>
    <s v="5YFB4RBEXPP141443"/>
    <s v="0213-ICN23"/>
    <s v="COROLLA SE CVT"/>
    <d v="2023-01-16T00:00:00"/>
    <x v="1"/>
    <x v="13"/>
    <d v="2023-02-03T00:00:00"/>
    <s v="febrero"/>
    <d v="2023-03-29T00:00:00"/>
    <x v="0"/>
    <d v="2023-04-12T00:00:00"/>
    <d v="1899-12-30T10:00:00"/>
    <m/>
    <s v="SMA"/>
    <s v="Francisco Velazques Solis"/>
    <n v="4151002826"/>
    <s v="Agenda Cita"/>
    <m/>
    <m/>
    <n v="113287"/>
    <x v="0"/>
    <x v="1"/>
  </r>
  <r>
    <n v="75"/>
    <s v="COROLLA LE HIBRIDO"/>
    <s v="JTDBCRFESP3007817"/>
    <s v="0306-ICN23 "/>
    <s v="FERNANDEZ MORALES ROBERTO"/>
    <d v="2023-01-31T00:00:00"/>
    <x v="1"/>
    <x v="0"/>
    <d v="2023-02-18T00:00:00"/>
    <s v="febrero"/>
    <d v="2023-03-23T00:00:00"/>
    <x v="0"/>
    <m/>
    <m/>
    <m/>
    <m/>
    <s v="Roberto Fernández Morales"/>
    <n v="4494159319"/>
    <s v="Contactado"/>
    <m/>
    <s v="EL CLIENTE  YA ESTA PROXIMO A SUS 10,000 KM  ACTUAL MENTE TRAE 8,580 KM SE VA COMUNICAR CITA CON EL CLIENTE (SE COMUNICÓ CITAS Y CTE INDICÓ LO HARÁ EN IRAPUATO O EN SMA)"/>
    <m/>
    <x v="1"/>
    <x v="1"/>
  </r>
  <r>
    <n v="84"/>
    <s v="HILUX CHASIS CABINA"/>
    <s v="MR0CX8CB8P0430410"/>
    <s v="0304-ICN23 "/>
    <s v="MULTIPARTES INTERNACIONALES JYR SA DE CV"/>
    <d v="2023-01-31T00:00:00"/>
    <x v="1"/>
    <x v="0"/>
    <d v="2023-02-18T00:00:00"/>
    <s v="febrero"/>
    <d v="2023-03-23T00:00:00"/>
    <x v="0"/>
    <m/>
    <m/>
    <m/>
    <m/>
    <s v="Roberto"/>
    <n v="4131626470"/>
    <s v="No puede asistir"/>
    <s v="Distancia"/>
    <s v="EL CLIENTE RADICA EN  EZEQUIEL MONTES   SE LE HIZO MENCION DEL PLAN 1,000 KM  NOS VA AVISAR"/>
    <m/>
    <x v="1"/>
    <x v="1"/>
  </r>
  <r>
    <n v="33"/>
    <s v="COROLLA CROSS "/>
    <s v="7MUBAAAG5PV043849"/>
    <s v="0346-ICN23"/>
    <s v="VARELA QUINTANA YOLANDA"/>
    <d v="2023-02-28T00:00:00"/>
    <x v="0"/>
    <x v="0"/>
    <d v="2023-03-18T00:00:00"/>
    <s v="marzo"/>
    <d v="2023-03-23T00:00:00"/>
    <x v="0"/>
    <m/>
    <m/>
    <m/>
    <m/>
    <s v="Yolanda"/>
    <n v="4151012726"/>
    <m/>
    <m/>
    <s v="NOS VA AVISAR EL CLIENTE POR QUE APENA LLEVA 500 KM "/>
    <m/>
    <x v="1"/>
    <x v="1"/>
  </r>
  <r>
    <n v="23"/>
    <s v="AVANZA LE MT"/>
    <s v="MHFAB1BY6P3041298"/>
    <s v="0187-ICN23"/>
    <s v="ANGELARELLANO  ENRIQUE"/>
    <d v="2023-01-17T00:00:00"/>
    <x v="1"/>
    <x v="21"/>
    <d v="2023-02-04T00:00:00"/>
    <s v="febrero"/>
    <m/>
    <x v="1"/>
    <m/>
    <m/>
    <m/>
    <m/>
    <m/>
    <m/>
    <m/>
    <m/>
    <m/>
    <m/>
    <x v="1"/>
    <x v="1"/>
  </r>
  <r>
    <n v="29"/>
    <s v="YARIS SO S CVT"/>
    <s v="MR2BF8C3XP0010369"/>
    <s v="0235-ICN23"/>
    <s v="GARCIA MADRGAL LIZETH"/>
    <d v="2023-01-17T00:00:00"/>
    <x v="1"/>
    <x v="21"/>
    <d v="2023-02-04T00:00:00"/>
    <s v="febrero"/>
    <m/>
    <x v="1"/>
    <m/>
    <m/>
    <m/>
    <m/>
    <m/>
    <m/>
    <m/>
    <m/>
    <m/>
    <m/>
    <x v="1"/>
    <x v="1"/>
  </r>
  <r>
    <n v="86"/>
    <s v="COROLLA LE HIBRIDO"/>
    <s v="JTDBCRFE6P3009074"/>
    <s v="0279-ICN23"/>
    <s v=" fOLINA l.IORFIN JAVIER"/>
    <d v="2023-01-31T00:00:00"/>
    <x v="1"/>
    <x v="21"/>
    <d v="2023-02-18T00:00:00"/>
    <s v="febrero"/>
    <m/>
    <x v="1"/>
    <m/>
    <m/>
    <m/>
    <m/>
    <m/>
    <m/>
    <m/>
    <m/>
    <m/>
    <m/>
    <x v="1"/>
    <x v="1"/>
  </r>
  <r>
    <n v="70"/>
    <s v="HILUX CHASIS CABINA"/>
    <s v="MROCX8CB1P0430135"/>
    <s v="0289-ICN23"/>
    <s v="ZUÑIGA ARl.IAS DANIEL ALEJANDRO"/>
    <d v="2023-01-31T00:00:00"/>
    <x v="1"/>
    <x v="18"/>
    <d v="2023-02-18T00:00:00"/>
    <s v="febrero"/>
    <m/>
    <x v="1"/>
    <d v="2023-04-12T00:00:00"/>
    <d v="1899-12-30T10:30:00"/>
    <m/>
    <s v="SMA"/>
    <s v="Eduardo Rojas"/>
    <n v="41810133542"/>
    <s v="Agenda Cita"/>
    <m/>
    <s v="Reyna: tiene orden abierta, en espera de que la cierren"/>
    <n v="113335"/>
    <x v="2"/>
    <x v="1"/>
  </r>
  <r>
    <n v="19"/>
    <s v="AVANZA LE MT"/>
    <s v="MHFAB1BYOP3038526"/>
    <s v="0226-ICN23"/>
    <s v="CHAVEZ ZUÑIGA JOSE GUMARO"/>
    <d v="2023-01-17T00:00:00"/>
    <x v="1"/>
    <x v="21"/>
    <d v="2023-02-04T00:00:00"/>
    <s v="febrero"/>
    <d v="2023-03-31T00:00:00"/>
    <x v="0"/>
    <d v="2023-04-12T00:00:00"/>
    <d v="1899-12-30T11:00:00"/>
    <s v="Dulce"/>
    <s v="SMA"/>
    <s v="José Gumaro"/>
    <n v="4151535161"/>
    <s v="Agenda Cita"/>
    <m/>
    <m/>
    <n v="113343"/>
    <x v="0"/>
    <x v="1"/>
  </r>
  <r>
    <n v="36"/>
    <s v="RAIZE XLE CVT"/>
    <s v="MHKAA1BA2PJ066959"/>
    <s v="0205-ICN23"/>
    <s v="GAXIOLA ZALDIVAR CARLOS"/>
    <d v="2023-01-23T00:00:00"/>
    <x v="1"/>
    <x v="6"/>
    <d v="2023-02-10T00:00:00"/>
    <s v="febrero"/>
    <d v="2023-03-24T00:00:00"/>
    <x v="0"/>
    <m/>
    <m/>
    <m/>
    <m/>
    <m/>
    <n v="4611012052"/>
    <m/>
    <m/>
    <s v="EN ESPERA QUE CONFIRME"/>
    <m/>
    <x v="1"/>
    <x v="1"/>
  </r>
  <r>
    <n v="27"/>
    <s v="TACOMA 4X2"/>
    <s v="3TYAZ5CN5PT030072"/>
    <s v="0371-ICN23"/>
    <s v="RAMIREZ QUIROZ GONZALO NOEL"/>
    <d v="2023-02-26T00:00:00"/>
    <x v="0"/>
    <x v="6"/>
    <d v="2023-03-16T00:00:00"/>
    <s v="marzo"/>
    <m/>
    <x v="1"/>
    <m/>
    <m/>
    <m/>
    <m/>
    <m/>
    <m/>
    <m/>
    <m/>
    <m/>
    <m/>
    <x v="1"/>
    <x v="1"/>
  </r>
  <r>
    <n v="8"/>
    <s v="HIACE 12 PASAJEROS"/>
    <s v="JTFJM9CP7P6006558"/>
    <s v="0340-ICN23"/>
    <s v="ANAYA PEREZ AZUCENA"/>
    <d v="2023-03-10T00:00:00"/>
    <x v="2"/>
    <x v="6"/>
    <d v="2023-03-28T00:00:00"/>
    <s v="marzo"/>
    <m/>
    <x v="1"/>
    <m/>
    <m/>
    <m/>
    <m/>
    <m/>
    <m/>
    <m/>
    <m/>
    <m/>
    <m/>
    <x v="1"/>
    <x v="1"/>
  </r>
  <r>
    <n v="9"/>
    <s v="COROLLl&gt;, LE HYBRID"/>
    <s v="JTDBCRFE8PJ002610"/>
    <s v="0313-ICN23"/>
    <s v="MORENO  MADRIGALVICTORALEJANDRO"/>
    <d v="2023-03-11T00:00:00"/>
    <x v="2"/>
    <x v="6"/>
    <d v="2023-03-29T00:00:00"/>
    <s v="marzo"/>
    <m/>
    <x v="1"/>
    <m/>
    <m/>
    <m/>
    <m/>
    <m/>
    <m/>
    <m/>
    <m/>
    <m/>
    <m/>
    <x v="1"/>
    <x v="1"/>
  </r>
  <r>
    <n v="15"/>
    <s v="COROLL&lt;&gt;, BASE"/>
    <s v="5YFB4RDE5PP016492"/>
    <s v="0356-ICN23"/>
    <s v="GIRON ALCANTARA GERAROO"/>
    <d v="2023-03-14T00:00:00"/>
    <x v="2"/>
    <x v="6"/>
    <d v="2023-04-01T00:00:00"/>
    <s v="abril"/>
    <m/>
    <x v="1"/>
    <m/>
    <m/>
    <m/>
    <m/>
    <m/>
    <m/>
    <m/>
    <m/>
    <s v="UNIDAD RECIEN ENTREGADA"/>
    <m/>
    <x v="1"/>
    <x v="1"/>
  </r>
  <r>
    <n v="40"/>
    <s v="RAV4 LE"/>
    <s v="2T3H1RFV8PW251104"/>
    <s v="0294-ICN23"/>
    <s v="AGUILAR PADILLA ANTONIO"/>
    <d v="2023-02-28T00:00:00"/>
    <x v="0"/>
    <x v="22"/>
    <d v="2023-03-18T00:00:00"/>
    <s v="marzo"/>
    <m/>
    <x v="1"/>
    <m/>
    <m/>
    <m/>
    <m/>
    <m/>
    <m/>
    <m/>
    <m/>
    <m/>
    <m/>
    <x v="1"/>
    <x v="1"/>
  </r>
  <r>
    <n v="17"/>
    <s v="RAIZE XLE CVT"/>
    <s v="MHKAA1BA4PJ074626"/>
    <s v="0339-ICN23"/>
    <s v="GUERRERO MONZON MA. SOLEDAD"/>
    <d v="2023-03-14T00:00:00"/>
    <x v="2"/>
    <x v="22"/>
    <d v="2023-04-01T00:00:00"/>
    <s v="abril"/>
    <m/>
    <x v="1"/>
    <m/>
    <m/>
    <m/>
    <m/>
    <m/>
    <m/>
    <m/>
    <m/>
    <m/>
    <m/>
    <x v="1"/>
    <x v="1"/>
  </r>
  <r>
    <n v="21"/>
    <s v="RAIZE XLE CVT"/>
    <s v="MHKAA1BA8PJ075164"/>
    <s v="0364-ICN23"/>
    <s v="MHKAA1BA8PJ075164"/>
    <d v="2023-03-14T00:00:00"/>
    <x v="2"/>
    <x v="22"/>
    <d v="2023-04-01T00:00:00"/>
    <s v="abril"/>
    <m/>
    <x v="1"/>
    <m/>
    <m/>
    <m/>
    <m/>
    <m/>
    <m/>
    <m/>
    <m/>
    <m/>
    <m/>
    <x v="1"/>
    <x v="1"/>
  </r>
  <r>
    <n v="89"/>
    <s v="HILUX 4X2 DOBLE CABINA BASE "/>
    <s v="MROCX3DD4P1336389"/>
    <s v="0243-ICN23 "/>
    <s v="RICO RUBIO EDUARDO"/>
    <d v="2023-01-31T00:00:00"/>
    <x v="1"/>
    <x v="23"/>
    <d v="2023-02-18T00:00:00"/>
    <s v="febrero"/>
    <m/>
    <x v="1"/>
    <m/>
    <m/>
    <m/>
    <m/>
    <m/>
    <m/>
    <m/>
    <m/>
    <m/>
    <m/>
    <x v="1"/>
    <x v="1"/>
  </r>
  <r>
    <n v="25"/>
    <s v="RAIZE XLE MT"/>
    <s v="MHKKA1BA7PJ073163"/>
    <s v="0333-ICN23"/>
    <s v="SERRATO ROSAS ABRAHAM"/>
    <d v="2023-03-16T00:00:00"/>
    <x v="2"/>
    <x v="0"/>
    <d v="2023-04-03T00:00:00"/>
    <s v="abril"/>
    <m/>
    <x v="1"/>
    <m/>
    <m/>
    <m/>
    <m/>
    <m/>
    <m/>
    <m/>
    <m/>
    <m/>
    <m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72945-F301-4F2F-A80E-68F2BD5FA04F}" name="TablaDinámica1" cacheId="2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2:J9" firstHeaderRow="1" firstDataRow="2" firstDataCol="1"/>
  <pivotFields count="24">
    <pivotField showAll="0"/>
    <pivotField showAll="0"/>
    <pivotField showAll="0"/>
    <pivotField showAll="0"/>
    <pivotField showAll="0"/>
    <pivotField numFmtId="166" showAll="0"/>
    <pivotField showAll="0"/>
    <pivotField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>
      <items count="5">
        <item x="3"/>
        <item x="0"/>
        <item x="2"/>
        <item x="1"/>
        <item t="default"/>
      </items>
    </pivotField>
    <pivotField axis="axisRow" showAll="0">
      <items count="6">
        <item x="4"/>
        <item x="0"/>
        <item x="2"/>
        <item x="3"/>
        <item x="1"/>
        <item t="default"/>
      </items>
    </pivotField>
  </pivotFields>
  <rowFields count="1">
    <field x="2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2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FOLIO CITA" fld="21" subtotal="count" baseField="0" baseItem="0"/>
  </dataFields>
  <formats count="4">
    <format dxfId="36">
      <pivotArea outline="0" collapsedLevelsAreSubtotals="1" fieldPosition="0"/>
    </format>
    <format dxfId="35">
      <pivotArea dataOnly="0" labelOnly="1" fieldPosition="0">
        <references count="1">
          <reference field="23" count="0"/>
        </references>
      </pivotArea>
    </format>
    <format dxfId="34">
      <pivotArea dataOnly="0" labelOnly="1" grandRow="1" outline="0" fieldPosition="0"/>
    </format>
    <format dxfId="33">
      <pivotArea outline="0" collapsedLevelsAreSubtotals="1" fieldPosition="0"/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145B30-BE9E-4C45-B781-3F67C8DF0696}" name="TablaDinámica4" cacheId="2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S2:V28" firstHeaderRow="1" firstDataRow="2" firstDataCol="1"/>
  <pivotFields count="24">
    <pivotField showAll="0"/>
    <pivotField showAll="0"/>
    <pivotField dataField="1" showAll="0"/>
    <pivotField showAll="0"/>
    <pivotField showAll="0"/>
    <pivotField numFmtId="166" showAll="0"/>
    <pivotField showAll="0"/>
    <pivotField axis="axisRow" showAll="0" sortType="ascending">
      <items count="36">
        <item m="1" x="24"/>
        <item x="1"/>
        <item m="1" x="30"/>
        <item x="5"/>
        <item m="1" x="26"/>
        <item m="1" x="28"/>
        <item m="1" x="25"/>
        <item x="7"/>
        <item x="8"/>
        <item x="9"/>
        <item x="10"/>
        <item x="12"/>
        <item m="1" x="32"/>
        <item x="13"/>
        <item x="14"/>
        <item x="15"/>
        <item m="1" x="34"/>
        <item x="16"/>
        <item x="2"/>
        <item m="1" x="31"/>
        <item x="17"/>
        <item x="3"/>
        <item x="4"/>
        <item x="18"/>
        <item x="19"/>
        <item x="20"/>
        <item x="11"/>
        <item m="1" x="29"/>
        <item x="0"/>
        <item x="21"/>
        <item m="1" x="33"/>
        <item m="1" x="27"/>
        <item x="6"/>
        <item x="22"/>
        <item x="23"/>
        <item t="default"/>
      </items>
    </pivotField>
    <pivotField numFmtId="166"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25">
    <i>
      <x v="1"/>
    </i>
    <i>
      <x v="3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2"/>
    </i>
    <i>
      <x v="33"/>
    </i>
    <i>
      <x v="34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uenta de SERIE" fld="2" subtotal="count" baseField="0" baseItem="0"/>
  </dataFields>
  <formats count="7">
    <format dxfId="43">
      <pivotArea outline="0" collapsedLevelsAreSubtotals="1" fieldPosition="0"/>
    </format>
    <format dxfId="42">
      <pivotArea dataOnly="0" labelOnly="1" grandRow="1" outline="0" fieldPosition="0"/>
    </format>
    <format dxfId="41">
      <pivotArea outline="0" collapsedLevelsAreSubtotals="1" fieldPosition="0"/>
    </format>
    <format dxfId="40">
      <pivotArea collapsedLevelsAreSubtotals="1" fieldPosition="0">
        <references count="1">
          <reference field="7" count="0"/>
        </references>
      </pivotArea>
    </format>
    <format dxfId="39">
      <pivotArea dataOnly="0" labelOnly="1" fieldPosition="0">
        <references count="1">
          <reference field="11" count="0"/>
        </references>
      </pivotArea>
    </format>
    <format dxfId="38">
      <pivotArea dataOnly="0" labelOnly="1" grandCol="1" outline="0" fieldPosition="0"/>
    </format>
    <format dxfId="37">
      <pivotArea dataOnly="0" labelOnly="1" fieldPosition="0">
        <references count="1">
          <reference field="7" count="0"/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2A9E18-63AD-4C56-BD67-B9E737D1EB4F}" name="TablaDinámica3" cacheId="2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L2:Q28" firstHeaderRow="1" firstDataRow="2" firstDataCol="1"/>
  <pivotFields count="24">
    <pivotField showAll="0"/>
    <pivotField showAll="0"/>
    <pivotField dataField="1" showAll="0"/>
    <pivotField showAll="0"/>
    <pivotField showAll="0"/>
    <pivotField numFmtId="166" showAll="0"/>
    <pivotField axis="axisCol" showAll="0">
      <items count="5">
        <item x="1"/>
        <item x="0"/>
        <item x="2"/>
        <item x="3"/>
        <item t="default"/>
      </items>
    </pivotField>
    <pivotField axis="axisRow" showAll="0" sortType="ascending">
      <items count="36">
        <item m="1" x="24"/>
        <item x="1"/>
        <item m="1" x="30"/>
        <item x="5"/>
        <item m="1" x="26"/>
        <item m="1" x="28"/>
        <item m="1" x="25"/>
        <item x="7"/>
        <item x="8"/>
        <item x="9"/>
        <item x="10"/>
        <item x="12"/>
        <item m="1" x="32"/>
        <item x="13"/>
        <item x="14"/>
        <item x="15"/>
        <item m="1" x="34"/>
        <item x="16"/>
        <item x="2"/>
        <item m="1" x="31"/>
        <item x="17"/>
        <item x="3"/>
        <item x="4"/>
        <item x="18"/>
        <item x="19"/>
        <item x="20"/>
        <item x="11"/>
        <item m="1" x="29"/>
        <item x="0"/>
        <item x="21"/>
        <item m="1" x="33"/>
        <item m="1" x="27"/>
        <item x="6"/>
        <item x="22"/>
        <item x="23"/>
        <item t="default"/>
      </items>
    </pivotField>
    <pivotField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25">
    <i>
      <x v="1"/>
    </i>
    <i>
      <x v="3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2"/>
    </i>
    <i>
      <x v="33"/>
    </i>
    <i>
      <x v="34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SERIE" fld="2" subtotal="count" baseField="0" baseItem="0"/>
  </dataFields>
  <formats count="6">
    <format dxfId="49">
      <pivotArea outline="0" collapsedLevelsAreSubtotals="1" fieldPosition="0"/>
    </format>
    <format dxfId="48">
      <pivotArea dataOnly="0" labelOnly="1" grandRow="1" outline="0" fieldPosition="0"/>
    </format>
    <format dxfId="47">
      <pivotArea outline="0" collapsedLevelsAreSubtotals="1" fieldPosition="0"/>
    </format>
    <format dxfId="46">
      <pivotArea dataOnly="0" labelOnly="1" fieldPosition="0">
        <references count="1">
          <reference field="6" count="0"/>
        </references>
      </pivotArea>
    </format>
    <format dxfId="45">
      <pivotArea dataOnly="0" labelOnly="1" grandCol="1" outline="0" fieldPosition="0"/>
    </format>
    <format dxfId="44">
      <pivotArea dataOnly="0" labelOnly="1" fieldPosition="0">
        <references count="1">
          <reference field="7" count="0"/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10F04-70E8-405D-8B85-CF171B7FA09B}" name="Tabla1" displayName="Tabla1" ref="A1:X173" totalsRowShown="0" headerRowDxfId="71" headerRowCellStyle="Normal 2 2" dataCellStyle="Normal 4">
  <autoFilter ref="A1:X173" xr:uid="{D4010F04-70E8-405D-8B85-CF171B7FA09B}"/>
  <tableColumns count="24">
    <tableColumn id="1" xr3:uid="{A70EA7E2-9B62-4FFB-B2EE-B2AA54530CEA}" name="N/P" dataDxfId="70" dataCellStyle="Normal 4"/>
    <tableColumn id="2" xr3:uid="{084CFE24-6F3C-42C9-B849-C0C52EAF81FD}" name="AUTO" dataCellStyle="Normal 4"/>
    <tableColumn id="3" xr3:uid="{1A701274-AFD2-4C22-B6D7-C44B6BE784DC}" name="SERIE" dataDxfId="69" dataCellStyle="Normal 4"/>
    <tableColumn id="4" xr3:uid="{2912D094-D8B4-453D-81A6-49F514D191C6}" name="INVENTARIOS" dataCellStyle="Normal 4"/>
    <tableColumn id="5" xr3:uid="{592E4A1C-7A66-4432-A0BE-50E6224B38F0}" name="NOMBRE " dataCellStyle="Normal 4"/>
    <tableColumn id="6" xr3:uid="{A117CDCD-D594-46A1-8CAF-8943104C5590}" name="FECHA DE DEALER" dataDxfId="68" dataCellStyle="Normal 4"/>
    <tableColumn id="23" xr3:uid="{4202F8BA-FA07-42A8-A9CF-B3D9031A14FD}" name="MES VENTA" dataDxfId="67" dataCellStyle="Normal 4">
      <calculatedColumnFormula>TEXT(Tabla1[[#This Row],[FECHA DE DEALER]],"MMMM")</calculatedColumnFormula>
    </tableColumn>
    <tableColumn id="8" xr3:uid="{F2968C5E-1F26-45ED-AD4A-D3DCC1513745}" name="ASESOR " dataDxfId="66" dataCellStyle="Normal 4"/>
    <tableColumn id="9" xr3:uid="{A0C615EB-5729-4B6E-92F0-0EED04A47FFB}" name="FECHA PARA CONTACTO" dataDxfId="65" dataCellStyle="Normal 4">
      <calculatedColumnFormula>F2+18</calculatedColumnFormula>
    </tableColumn>
    <tableColumn id="22" xr3:uid="{810EE017-F51B-43A2-AB09-915F7D50BC1F}" name="MES CONTACTO" dataDxfId="64" dataCellStyle="Normal 4">
      <calculatedColumnFormula>TEXT(Tabla1[[#This Row],[FECHA PARA CONTACTO]],"MMMM")</calculatedColumnFormula>
    </tableColumn>
    <tableColumn id="10" xr3:uid="{1EA2E6A1-C3A9-4CE2-804C-A814137B3CFA}" name="FECHA CONTACTO A.V." dataDxfId="63" dataCellStyle="Normal 4"/>
    <tableColumn id="24" xr3:uid="{24537E10-57B0-4338-8510-F2AD894EE156}" name="MES CONTACTO A.V." dataDxfId="62" dataCellStyle="Normal 4">
      <calculatedColumnFormula>TEXT(Tabla1[[#This Row],[FECHA CONTACTO A.V.]],"MMMM")</calculatedColumnFormula>
    </tableColumn>
    <tableColumn id="15" xr3:uid="{DA6482D9-AC65-4615-B505-BB7E6236A123}" name="FECHA DE CITA" dataDxfId="61" dataCellStyle="Normal 4"/>
    <tableColumn id="16" xr3:uid="{5996128D-4A30-45B6-A744-75EFE5137CFB}" name="HORA DE CITA" dataDxfId="60" dataCellStyle="Normal 4"/>
    <tableColumn id="19" xr3:uid="{9ED15874-8AA1-421A-8541-817948B9BEA8}" name="PREFERENCIA SNACK (DULCE O SALADO)" dataDxfId="59" dataCellStyle="Normal 4"/>
    <tableColumn id="21" xr3:uid="{51070BFE-5291-4894-98B2-89BE33C0742B}" name="DISTRIBUIDOR (CELAYA O SMA)" dataDxfId="58" dataCellStyle="Normal 4"/>
    <tableColumn id="18" xr3:uid="{5BF0951A-8F73-4ED9-97F7-E0BDF91D9EEE}" name="NOMBRE DE CLIENTE QUE ACUDIRÁ" dataDxfId="57" dataCellStyle="Normal 4"/>
    <tableColumn id="17" xr3:uid="{611029A0-74F1-4BC8-9F90-6FA0331BEC19}" name="NÚM. DE CTE. PARA CONF. CITA" dataDxfId="56" dataCellStyle="Normal 4"/>
    <tableColumn id="11" xr3:uid="{115CBB88-D6BB-4044-91C7-02FA9E2C036B}" name="NOTA DE CONTACTO" dataDxfId="55" dataCellStyle="Normal 4"/>
    <tableColumn id="12" xr3:uid="{A0860A83-B981-48FA-B964-C2E4FB3BD24F}" name="DETALLE DE NOTA" dataDxfId="54" dataCellStyle="Normal 4"/>
    <tableColumn id="13" xr3:uid="{BB01E289-16E2-4AF9-8553-DD3D03167BAF}" name="COMENTARIO LIBRE" dataDxfId="53" dataCellStyle="Normal 4"/>
    <tableColumn id="14" xr3:uid="{DAECB9EE-6C3A-4A43-B219-14FC58D48DD9}" name="FOLIO CITA" dataDxfId="52" dataCellStyle="Normal 4"/>
    <tableColumn id="7" xr3:uid="{AB83529F-0E1E-422C-B052-004021C3FB67}" name="TMK" dataDxfId="51" dataCellStyle="Normal 4"/>
    <tableColumn id="20" xr3:uid="{F0A38F1C-AA20-43BD-94DB-4CD53C2B00B7}" name="CONCRETADA" dataDxfId="50" dataCellStyle="Normal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CEAD48-929E-4E1E-8561-9CB3C76EE566}" name="Tabla2" displayName="Tabla2" ref="A1:A7" totalsRowShown="0" headerRowDxfId="32" dataDxfId="31">
  <autoFilter ref="A1:A7" xr:uid="{2CCEAD48-929E-4E1E-8561-9CB3C76EE566}"/>
  <sortState xmlns:xlrd2="http://schemas.microsoft.com/office/spreadsheetml/2017/richdata2" ref="A2:A7">
    <sortCondition ref="A1:A7"/>
  </sortState>
  <tableColumns count="1">
    <tableColumn id="1" xr3:uid="{F252C29D-0DE6-4AC1-899B-7CBFAA48E6AF}" name="NOTA DE CONTACTO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AD255D-F983-49CC-9C62-F5F8E1A0880D}" name="Tabla3" displayName="Tabla3" ref="A11:A16" totalsRowShown="0" headerRowDxfId="29" dataDxfId="28">
  <autoFilter ref="A11:A16" xr:uid="{3DAD255D-F983-49CC-9C62-F5F8E1A0880D}"/>
  <sortState xmlns:xlrd2="http://schemas.microsoft.com/office/spreadsheetml/2017/richdata2" ref="A12:A16">
    <sortCondition ref="A11:A16"/>
  </sortState>
  <tableColumns count="1">
    <tableColumn id="1" xr3:uid="{0C22CCED-EBCC-416C-89D7-FCF46D4271DE}" name="DETALLE DE NOTA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42E1D5-2F46-48B1-B3DF-56470AF337EF}" name="Tabla4" displayName="Tabla4" ref="A20:A23" totalsRowShown="0" headerRowDxfId="26" dataDxfId="25">
  <autoFilter ref="A20:A23" xr:uid="{FE42E1D5-2F46-48B1-B3DF-56470AF337EF}"/>
  <tableColumns count="1">
    <tableColumn id="1" xr3:uid="{1416A6AE-6854-4BDA-B283-1F23DD608FE0}" name="DISTRIBUIDOR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825127-E710-49A2-9904-F6E2C064DAF1}" name="Tabla5" displayName="Tabla5" ref="A25:A32" totalsRowShown="0" headerRowDxfId="23" dataDxfId="22">
  <autoFilter ref="A25:A32" xr:uid="{4D825127-E710-49A2-9904-F6E2C064DAF1}"/>
  <tableColumns count="1">
    <tableColumn id="1" xr3:uid="{D8E34783-33BE-4B22-B696-16384F3D995E}" name="CONCRETADA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8A1B9B-DF44-4B60-A961-3EEAFEA0C26E}" name="Tabla17" displayName="Tabla17" ref="B1:V170" totalsRowShown="0" headerRowDxfId="20" headerRowCellStyle="Normal 2 2" dataCellStyle="Normal 4">
  <autoFilter ref="B1:V170" xr:uid="{00000000-0009-0000-0100-000001000000}"/>
  <tableColumns count="21">
    <tableColumn id="1" xr3:uid="{8917E0FC-C28B-461B-87A3-860E7D860F16}" name="N/P" dataDxfId="19" dataCellStyle="Normal 4"/>
    <tableColumn id="2" xr3:uid="{BCDD8B5C-96D8-404B-87E0-4EFEC70FC00F}" name="AUTO" dataDxfId="18" dataCellStyle="Normal 4"/>
    <tableColumn id="3" xr3:uid="{1BA5C4D7-59EB-4E28-BE68-C8EFFA0E1A45}" name="SERIE" dataDxfId="17" dataCellStyle="Normal 4"/>
    <tableColumn id="4" xr3:uid="{B38560D2-7F72-4C4F-B2D0-EB4D8AB81842}" name="INVENTARIOS" dataDxfId="16" dataCellStyle="Normal 4"/>
    <tableColumn id="5" xr3:uid="{59589444-A933-4D77-8860-43BA90453B43}" name="NOMBRE " dataDxfId="15" dataCellStyle="Normal 4"/>
    <tableColumn id="6" xr3:uid="{6C4D0D37-D397-481A-94E3-0B8FEC5717BB}" name="FECHA DE DEALER" dataDxfId="14" dataCellStyle="Normal 4"/>
    <tableColumn id="8" xr3:uid="{8E9BBDC8-F580-4622-9476-EAB94EA78734}" name="ASESOR " dataDxfId="13" dataCellStyle="Normal 4"/>
    <tableColumn id="9" xr3:uid="{A1C3039F-E3C1-4374-B10D-E7DEB9B8BF06}" name="FECHA PARA CONTACTO" dataDxfId="12" dataCellStyle="Normal 4">
      <calculatedColumnFormula>G2+18</calculatedColumnFormula>
    </tableColumn>
    <tableColumn id="10" xr3:uid="{79C34F2A-650C-4D60-AB12-1A6A5222387D}" name="FECHA CONTACTO A.V." dataDxfId="11" dataCellStyle="Normal 4"/>
    <tableColumn id="15" xr3:uid="{65955B08-3368-4059-A5F7-E2097F6A1518}" name="FECHA DE CITA" dataDxfId="10" dataCellStyle="Normal 4"/>
    <tableColumn id="16" xr3:uid="{E872AF8E-F2EF-4681-8C5A-6EF420BCC9D5}" name="HORA DE CITA" dataDxfId="9" dataCellStyle="Normal 4"/>
    <tableColumn id="18" xr3:uid="{32BF3662-96B9-4384-9C6F-D26B45E8B9B6}" name="NOMBRE DE CLIENTE QUE ACUDIRÁ" dataDxfId="8" dataCellStyle="Normal 4"/>
    <tableColumn id="17" xr3:uid="{CC94CE64-0723-4FC5-924F-FDF10002335E}" name="NÚM. DE CTE. PARA CONF. CITA" dataDxfId="7" dataCellStyle="Normal 4"/>
    <tableColumn id="11" xr3:uid="{D2A00A16-3C9B-4A69-879E-592911A2AB7E}" name="NOTA DE CONTACTO" dataDxfId="6" dataCellStyle="Normal 4"/>
    <tableColumn id="12" xr3:uid="{7948C4EA-F20F-4989-9E64-7A838B18F2CB}" name="DETALLE DE NOTA" dataDxfId="5" dataCellStyle="Normal 4"/>
    <tableColumn id="7" xr3:uid="{E694BA66-4F97-4651-8DCC-91F875CF9FC4}" name="COMENTARIO LIBRE" dataDxfId="4" dataCellStyle="Normal 4"/>
    <tableColumn id="19" xr3:uid="{CB22B814-9CA5-4B8B-B03E-C2AA9594CB18}" name="AGENDADAS" dataDxfId="3"/>
    <tableColumn id="14" xr3:uid="{38A10297-F7D4-4FA0-A5FB-CDD063037EE3}" name="NO LO QUISO" dataDxfId="2"/>
    <tableColumn id="20" xr3:uid="{B763CA0D-11EF-46ED-94C4-EDB84D9F1567}" name="NO CUMPL|EN LAS 3 SEMANAS " dataDxfId="1"/>
    <tableColumn id="21" xr3:uid="{9498EF1E-1BAF-4C90-8FA8-1C703AE93303}" name="LO ESTA PENSANDO "/>
    <tableColumn id="13" xr3:uid="{EF657793-E092-49ED-83A1-D2B8FB65BBD0}" name="NO CONTESTA  O BUZON DE VOZ " dataDxfId="0" dataCellStyle="Normal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03-22T19:22:58.40" personId="{9080D13C-23FF-4F23-99A5-588BA86AC87B}" id="{44B6F5A7-72F2-43E8-B0ED-DAC107F3E4C1}">
    <text>La fecha en que el Asesor de Ventas contactó a su cliente</text>
  </threadedComment>
  <threadedComment ref="R1" dT="2023-03-22T19:45:39.61" personId="{9080D13C-23FF-4F23-99A5-588BA86AC87B}" id="{C74532D2-9679-405A-8C90-09AEE804C4F8}">
    <text>Número de la persona que acudirá al evento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" dT="2023-03-22T19:22:58.40" personId="{9080D13C-23FF-4F23-99A5-588BA86AC87B}" id="{EC14E24D-F127-47D6-9BDD-22AB06120F5B}">
    <text>La fecha en que el Asesor de Ventas contactó a su cliente</text>
  </threadedComment>
  <threadedComment ref="N1" dT="2023-03-22T19:45:39.61" personId="{9080D13C-23FF-4F23-99A5-588BA86AC87B}" id="{E7222834-A525-4921-992C-47DE4CC15643}">
    <text>Número de la persona que acudirá al evento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3"/>
  <sheetViews>
    <sheetView zoomScaleNormal="100" workbookViewId="0">
      <pane xSplit="5" ySplit="1" topLeftCell="H103" activePane="bottomRight" state="frozen"/>
      <selection pane="topRight" activeCell="F1" sqref="F1"/>
      <selection pane="bottomLeft" activeCell="A2" sqref="A2"/>
      <selection pane="bottomRight" activeCell="O119" sqref="O119"/>
    </sheetView>
  </sheetViews>
  <sheetFormatPr baseColWidth="10" defaultRowHeight="14.5" outlineLevelCol="1" x14ac:dyDescent="0.35"/>
  <cols>
    <col min="1" max="1" width="5.453125" style="13" customWidth="1"/>
    <col min="2" max="2" width="15.36328125" customWidth="1"/>
    <col min="3" max="3" width="21.26953125" customWidth="1"/>
    <col min="4" max="4" width="13.54296875" customWidth="1"/>
    <col min="5" max="5" width="32.6328125" customWidth="1"/>
    <col min="6" max="7" width="10.90625" style="13" hidden="1" customWidth="1" outlineLevel="1"/>
    <col min="8" max="8" width="12.08984375" customWidth="1" collapsed="1"/>
    <col min="9" max="9" width="10.6328125" style="54" hidden="1" customWidth="1" outlineLevel="1"/>
    <col min="10" max="10" width="10.6328125" hidden="1" customWidth="1" outlineLevel="1"/>
    <col min="11" max="11" width="11" style="6" hidden="1" customWidth="1" outlineLevel="1"/>
    <col min="12" max="12" width="7.7265625" style="6" hidden="1" customWidth="1" outlineLevel="1"/>
    <col min="13" max="13" width="11.54296875" style="6" customWidth="1" collapsed="1"/>
    <col min="14" max="14" width="14.36328125" style="8" customWidth="1"/>
    <col min="15" max="15" width="7.90625" style="8" customWidth="1"/>
    <col min="16" max="16" width="8.453125" style="42" customWidth="1"/>
    <col min="17" max="17" width="16.36328125" style="8" customWidth="1"/>
    <col min="18" max="18" width="11.6328125" style="51" customWidth="1"/>
    <col min="19" max="19" width="14.1796875" customWidth="1"/>
    <col min="20" max="20" width="10.90625" customWidth="1"/>
    <col min="21" max="21" width="27.08984375" customWidth="1"/>
    <col min="22" max="22" width="9.6328125" customWidth="1"/>
    <col min="24" max="24" width="21.54296875" style="13" customWidth="1"/>
  </cols>
  <sheetData>
    <row r="1" spans="1:24" ht="57.5" x14ac:dyDescent="0.35">
      <c r="A1" s="3" t="s">
        <v>575</v>
      </c>
      <c r="B1" s="3" t="s">
        <v>0</v>
      </c>
      <c r="C1" s="39" t="s">
        <v>1</v>
      </c>
      <c r="D1" s="76" t="s">
        <v>2</v>
      </c>
      <c r="E1" s="3" t="s">
        <v>3</v>
      </c>
      <c r="F1" s="3" t="s">
        <v>4</v>
      </c>
      <c r="G1" s="3" t="s">
        <v>728</v>
      </c>
      <c r="H1" s="3" t="s">
        <v>5</v>
      </c>
      <c r="I1" s="53" t="s">
        <v>574</v>
      </c>
      <c r="J1" s="1" t="s">
        <v>712</v>
      </c>
      <c r="K1" s="9" t="s">
        <v>576</v>
      </c>
      <c r="L1" s="9" t="s">
        <v>764</v>
      </c>
      <c r="M1" s="17" t="s">
        <v>589</v>
      </c>
      <c r="N1" s="18" t="s">
        <v>590</v>
      </c>
      <c r="O1" s="18" t="s">
        <v>729</v>
      </c>
      <c r="P1" s="18" t="s">
        <v>690</v>
      </c>
      <c r="Q1" s="10" t="s">
        <v>592</v>
      </c>
      <c r="R1" s="49" t="s">
        <v>591</v>
      </c>
      <c r="S1" s="9" t="s">
        <v>577</v>
      </c>
      <c r="T1" s="9" t="s">
        <v>581</v>
      </c>
      <c r="U1" s="9" t="s">
        <v>588</v>
      </c>
      <c r="V1" s="1" t="s">
        <v>595</v>
      </c>
      <c r="W1" s="1" t="s">
        <v>593</v>
      </c>
      <c r="X1" s="1" t="s">
        <v>632</v>
      </c>
    </row>
    <row r="2" spans="1:24" x14ac:dyDescent="0.35">
      <c r="A2" s="12">
        <v>1</v>
      </c>
      <c r="B2" s="2" t="s">
        <v>481</v>
      </c>
      <c r="C2" s="2" t="s">
        <v>482</v>
      </c>
      <c r="D2" s="2" t="s">
        <v>483</v>
      </c>
      <c r="E2" s="2" t="s">
        <v>484</v>
      </c>
      <c r="F2" s="52">
        <v>44986</v>
      </c>
      <c r="G2" s="52" t="str">
        <f>TEXT(Tabla1[[#This Row],[FECHA DE DEALER]],"MMMM")</f>
        <v>marzo</v>
      </c>
      <c r="H2" s="2" t="s">
        <v>61</v>
      </c>
      <c r="I2" s="52">
        <f t="shared" ref="I2:I3" si="0">F2+18</f>
        <v>45004</v>
      </c>
      <c r="J2" s="4" t="str">
        <f>TEXT(Tabla1[[#This Row],[FECHA PARA CONTACTO]],"MMMM")</f>
        <v>marzo</v>
      </c>
      <c r="K2" s="5">
        <v>45008</v>
      </c>
      <c r="L2" s="5" t="str">
        <f>TEXT(Tabla1[[#This Row],[FECHA CONTACTO A.V.]],"MMMM")</f>
        <v>marzo</v>
      </c>
      <c r="M2" s="5"/>
      <c r="N2" s="7"/>
      <c r="O2" s="7"/>
      <c r="P2" s="14"/>
      <c r="Q2" s="7" t="s">
        <v>601</v>
      </c>
      <c r="R2" s="2">
        <v>4611479450</v>
      </c>
      <c r="S2" s="4"/>
      <c r="T2" s="4"/>
      <c r="U2" s="4" t="s">
        <v>602</v>
      </c>
      <c r="V2" s="2"/>
      <c r="W2" s="4"/>
      <c r="X2" s="14"/>
    </row>
    <row r="3" spans="1:24" x14ac:dyDescent="0.35">
      <c r="A3" s="12">
        <v>1</v>
      </c>
      <c r="B3" s="2" t="s">
        <v>318</v>
      </c>
      <c r="C3" s="2" t="s">
        <v>319</v>
      </c>
      <c r="D3" s="2" t="s">
        <v>320</v>
      </c>
      <c r="E3" s="2" t="s">
        <v>317</v>
      </c>
      <c r="F3" s="52">
        <v>44964</v>
      </c>
      <c r="G3" s="52" t="str">
        <f>TEXT(Tabla1[[#This Row],[FECHA DE DEALER]],"MMMM")</f>
        <v>febrero</v>
      </c>
      <c r="H3" s="2" t="s">
        <v>18</v>
      </c>
      <c r="I3" s="52">
        <f t="shared" si="0"/>
        <v>44982</v>
      </c>
      <c r="J3" s="4" t="str">
        <f>TEXT(Tabla1[[#This Row],[FECHA PARA CONTACTO]],"MMMM")</f>
        <v>febrero</v>
      </c>
      <c r="K3" s="5"/>
      <c r="L3" s="5" t="str">
        <f>TEXT(Tabla1[[#This Row],[FECHA CONTACTO A.V.]],"MMMM")</f>
        <v>enero</v>
      </c>
      <c r="M3" s="5"/>
      <c r="N3" s="7"/>
      <c r="O3" s="7"/>
      <c r="P3" s="14"/>
      <c r="Q3" s="7"/>
      <c r="R3" s="2"/>
      <c r="S3" s="4"/>
      <c r="T3" s="4"/>
      <c r="U3" s="4"/>
      <c r="V3" s="2"/>
      <c r="W3" s="4"/>
      <c r="X3" s="14"/>
    </row>
    <row r="4" spans="1:24" x14ac:dyDescent="0.35">
      <c r="A4" s="12">
        <v>32</v>
      </c>
      <c r="B4" s="2" t="s">
        <v>419</v>
      </c>
      <c r="C4" s="2" t="s">
        <v>420</v>
      </c>
      <c r="D4" s="2" t="s">
        <v>421</v>
      </c>
      <c r="E4" s="2" t="s">
        <v>422</v>
      </c>
      <c r="F4" s="52">
        <v>44985</v>
      </c>
      <c r="G4" s="52" t="str">
        <f>TEXT(Tabla1[[#This Row],[FECHA DE DEALER]],"MMMM")</f>
        <v>febrero</v>
      </c>
      <c r="H4" s="2" t="s">
        <v>271</v>
      </c>
      <c r="I4" s="52">
        <f t="shared" ref="I4:I35" si="1">F4+18</f>
        <v>45003</v>
      </c>
      <c r="J4" s="4" t="str">
        <f>TEXT(Tabla1[[#This Row],[FECHA PARA CONTACTO]],"MMMM")</f>
        <v>marzo</v>
      </c>
      <c r="K4" s="5">
        <v>45008</v>
      </c>
      <c r="L4" s="5" t="str">
        <f>TEXT(Tabla1[[#This Row],[FECHA CONTACTO A.V.]],"MMMM")</f>
        <v>marzo</v>
      </c>
      <c r="M4" s="5">
        <v>45009</v>
      </c>
      <c r="N4" s="7">
        <v>0.64583333333333337</v>
      </c>
      <c r="O4" s="7"/>
      <c r="P4" s="14" t="s">
        <v>614</v>
      </c>
      <c r="Q4" s="7" t="s">
        <v>628</v>
      </c>
      <c r="R4" s="50">
        <v>4611457200</v>
      </c>
      <c r="S4" s="4" t="s">
        <v>578</v>
      </c>
      <c r="T4" s="4"/>
      <c r="U4" s="4" t="s">
        <v>629</v>
      </c>
      <c r="V4" s="2">
        <v>113065</v>
      </c>
      <c r="W4" s="4" t="s">
        <v>604</v>
      </c>
      <c r="X4" s="14" t="s">
        <v>633</v>
      </c>
    </row>
    <row r="5" spans="1:24" x14ac:dyDescent="0.35">
      <c r="A5" s="12">
        <v>46</v>
      </c>
      <c r="B5" s="2" t="s">
        <v>170</v>
      </c>
      <c r="C5" s="2" t="s">
        <v>171</v>
      </c>
      <c r="D5" s="2" t="s">
        <v>172</v>
      </c>
      <c r="E5" s="2" t="s">
        <v>173</v>
      </c>
      <c r="F5" s="52">
        <v>44953</v>
      </c>
      <c r="G5" s="52" t="str">
        <f>TEXT(Tabla1[[#This Row],[FECHA DE DEALER]],"MMMM")</f>
        <v>enero</v>
      </c>
      <c r="H5" s="2" t="s">
        <v>174</v>
      </c>
      <c r="I5" s="52">
        <f t="shared" si="1"/>
        <v>44971</v>
      </c>
      <c r="J5" s="4" t="str">
        <f>TEXT(Tabla1[[#This Row],[FECHA PARA CONTACTO]],"MMMM")</f>
        <v>febrero</v>
      </c>
      <c r="K5" s="5">
        <v>45008</v>
      </c>
      <c r="L5" s="5" t="str">
        <f>TEXT(Tabla1[[#This Row],[FECHA CONTACTO A.V.]],"MMMM")</f>
        <v>marzo</v>
      </c>
      <c r="M5" s="5">
        <v>45010</v>
      </c>
      <c r="N5" s="7">
        <v>0.41666666666666669</v>
      </c>
      <c r="O5" s="7"/>
      <c r="P5" s="14" t="s">
        <v>614</v>
      </c>
      <c r="Q5" s="7" t="s">
        <v>611</v>
      </c>
      <c r="R5" s="50">
        <v>4121362874</v>
      </c>
      <c r="S5" s="4" t="s">
        <v>578</v>
      </c>
      <c r="T5" s="4"/>
      <c r="U5" s="4"/>
      <c r="V5" s="2">
        <v>113077</v>
      </c>
      <c r="W5" s="4" t="s">
        <v>596</v>
      </c>
      <c r="X5" s="14" t="s">
        <v>633</v>
      </c>
    </row>
    <row r="6" spans="1:24" x14ac:dyDescent="0.35">
      <c r="A6" s="12">
        <v>67</v>
      </c>
      <c r="B6" s="2" t="s">
        <v>243</v>
      </c>
      <c r="C6" s="2" t="s">
        <v>244</v>
      </c>
      <c r="D6" s="2" t="s">
        <v>245</v>
      </c>
      <c r="E6" s="2" t="s">
        <v>246</v>
      </c>
      <c r="F6" s="52">
        <v>44957</v>
      </c>
      <c r="G6" s="52" t="str">
        <f>TEXT(Tabla1[[#This Row],[FECHA DE DEALER]],"MMMM")</f>
        <v>enero</v>
      </c>
      <c r="H6" s="2" t="s">
        <v>174</v>
      </c>
      <c r="I6" s="52">
        <f t="shared" si="1"/>
        <v>44975</v>
      </c>
      <c r="J6" s="4" t="str">
        <f>TEXT(Tabla1[[#This Row],[FECHA PARA CONTACTO]],"MMMM")</f>
        <v>febrero</v>
      </c>
      <c r="K6" s="5">
        <v>45008</v>
      </c>
      <c r="L6" s="5" t="str">
        <f>TEXT(Tabla1[[#This Row],[FECHA CONTACTO A.V.]],"MMMM")</f>
        <v>marzo</v>
      </c>
      <c r="M6" s="5">
        <v>45010</v>
      </c>
      <c r="N6" s="7">
        <v>0.45833333333333331</v>
      </c>
      <c r="O6" s="7"/>
      <c r="P6" s="14" t="s">
        <v>614</v>
      </c>
      <c r="Q6" s="7" t="s">
        <v>612</v>
      </c>
      <c r="R6" s="50">
        <v>5544888492</v>
      </c>
      <c r="S6" s="4" t="s">
        <v>578</v>
      </c>
      <c r="T6" s="4"/>
      <c r="U6" s="4"/>
      <c r="V6" s="2" t="s">
        <v>616</v>
      </c>
      <c r="W6" s="4" t="s">
        <v>596</v>
      </c>
      <c r="X6" s="14" t="s">
        <v>709</v>
      </c>
    </row>
    <row r="7" spans="1:24" x14ac:dyDescent="0.35">
      <c r="A7" s="12">
        <v>2</v>
      </c>
      <c r="B7" s="2" t="s">
        <v>485</v>
      </c>
      <c r="C7" s="2" t="s">
        <v>486</v>
      </c>
      <c r="D7" s="2" t="s">
        <v>487</v>
      </c>
      <c r="E7" s="2" t="s">
        <v>488</v>
      </c>
      <c r="F7" s="52">
        <v>44986</v>
      </c>
      <c r="G7" s="52" t="str">
        <f>TEXT(Tabla1[[#This Row],[FECHA DE DEALER]],"MMMM")</f>
        <v>marzo</v>
      </c>
      <c r="H7" s="2" t="s">
        <v>174</v>
      </c>
      <c r="I7" s="52">
        <f t="shared" si="1"/>
        <v>45004</v>
      </c>
      <c r="J7" s="4" t="str">
        <f>TEXT(Tabla1[[#This Row],[FECHA PARA CONTACTO]],"MMMM")</f>
        <v>marzo</v>
      </c>
      <c r="K7" s="5"/>
      <c r="L7" s="5" t="str">
        <f>TEXT(Tabla1[[#This Row],[FECHA CONTACTO A.V.]],"MMMM")</f>
        <v>enero</v>
      </c>
      <c r="M7" s="5"/>
      <c r="N7" s="7"/>
      <c r="O7" s="7"/>
      <c r="P7" s="14"/>
      <c r="Q7" s="7"/>
      <c r="R7" s="2"/>
      <c r="S7" s="4"/>
      <c r="T7" s="4"/>
      <c r="U7" s="4"/>
      <c r="V7" s="2"/>
      <c r="W7" s="4"/>
      <c r="X7" s="14"/>
    </row>
    <row r="8" spans="1:24" x14ac:dyDescent="0.35">
      <c r="A8" s="12">
        <v>2</v>
      </c>
      <c r="B8" s="2" t="s">
        <v>10</v>
      </c>
      <c r="C8" s="2" t="s">
        <v>11</v>
      </c>
      <c r="D8" s="2" t="s">
        <v>12</v>
      </c>
      <c r="E8" s="2" t="s">
        <v>13</v>
      </c>
      <c r="F8" s="52">
        <v>44931</v>
      </c>
      <c r="G8" s="52" t="str">
        <f>TEXT(Tabla1[[#This Row],[FECHA DE DEALER]],"MMMM")</f>
        <v>enero</v>
      </c>
      <c r="H8" s="2" t="s">
        <v>142</v>
      </c>
      <c r="I8" s="52">
        <f t="shared" si="1"/>
        <v>44949</v>
      </c>
      <c r="J8" s="4" t="str">
        <f>TEXT(Tabla1[[#This Row],[FECHA PARA CONTACTO]],"MMMM")</f>
        <v>enero</v>
      </c>
      <c r="K8" s="5"/>
      <c r="L8" s="5" t="str">
        <f>TEXT(Tabla1[[#This Row],[FECHA CONTACTO A.V.]],"MMMM")</f>
        <v>enero</v>
      </c>
      <c r="M8" s="5"/>
      <c r="N8" s="7"/>
      <c r="O8" s="7"/>
      <c r="P8" s="14"/>
      <c r="Q8" s="7"/>
      <c r="R8" s="2"/>
      <c r="S8" s="4"/>
      <c r="T8" s="4"/>
      <c r="U8" s="4"/>
      <c r="V8" s="2"/>
      <c r="W8" s="4"/>
      <c r="X8" s="14"/>
    </row>
    <row r="9" spans="1:24" s="30" customFormat="1" x14ac:dyDescent="0.35">
      <c r="A9" s="12">
        <v>3</v>
      </c>
      <c r="B9" s="2" t="s">
        <v>324</v>
      </c>
      <c r="C9" s="2" t="s">
        <v>325</v>
      </c>
      <c r="D9" s="2" t="s">
        <v>326</v>
      </c>
      <c r="E9" s="2" t="s">
        <v>327</v>
      </c>
      <c r="F9" s="52">
        <v>44966</v>
      </c>
      <c r="G9" s="52" t="str">
        <f>TEXT(Tabla1[[#This Row],[FECHA DE DEALER]],"MMMM")</f>
        <v>febrero</v>
      </c>
      <c r="H9" s="2" t="s">
        <v>35</v>
      </c>
      <c r="I9" s="52">
        <f t="shared" si="1"/>
        <v>44984</v>
      </c>
      <c r="J9" s="4" t="str">
        <f>TEXT(Tabla1[[#This Row],[FECHA PARA CONTACTO]],"MMMM")</f>
        <v>febrero</v>
      </c>
      <c r="K9" s="5"/>
      <c r="L9" s="5" t="str">
        <f>TEXT(Tabla1[[#This Row],[FECHA CONTACTO A.V.]],"MMMM")</f>
        <v>enero</v>
      </c>
      <c r="M9" s="5"/>
      <c r="N9" s="7"/>
      <c r="O9" s="7"/>
      <c r="P9" s="14"/>
      <c r="Q9" s="7"/>
      <c r="R9" s="2">
        <v>5564813565</v>
      </c>
      <c r="S9" s="4" t="s">
        <v>579</v>
      </c>
      <c r="T9" s="4"/>
      <c r="U9" s="4" t="s">
        <v>597</v>
      </c>
      <c r="V9" s="2"/>
      <c r="W9" s="4"/>
      <c r="X9" s="14"/>
    </row>
    <row r="10" spans="1:24" x14ac:dyDescent="0.35">
      <c r="A10" s="12">
        <v>3</v>
      </c>
      <c r="B10" s="2" t="s">
        <v>14</v>
      </c>
      <c r="C10" s="2" t="s">
        <v>15</v>
      </c>
      <c r="D10" s="2" t="s">
        <v>16</v>
      </c>
      <c r="E10" s="2" t="s">
        <v>17</v>
      </c>
      <c r="F10" s="52">
        <v>44931</v>
      </c>
      <c r="G10" s="52" t="str">
        <f>TEXT(Tabla1[[#This Row],[FECHA DE DEALER]],"MMMM")</f>
        <v>enero</v>
      </c>
      <c r="H10" s="2" t="s">
        <v>18</v>
      </c>
      <c r="I10" s="52">
        <f t="shared" si="1"/>
        <v>44949</v>
      </c>
      <c r="J10" s="4" t="str">
        <f>TEXT(Tabla1[[#This Row],[FECHA PARA CONTACTO]],"MMMM")</f>
        <v>enero</v>
      </c>
      <c r="K10" s="5"/>
      <c r="L10" s="5" t="str">
        <f>TEXT(Tabla1[[#This Row],[FECHA CONTACTO A.V.]],"MMMM")</f>
        <v>enero</v>
      </c>
      <c r="M10" s="5"/>
      <c r="N10" s="7"/>
      <c r="O10" s="7"/>
      <c r="P10" s="14"/>
      <c r="Q10" s="7"/>
      <c r="R10" s="2"/>
      <c r="S10" s="4"/>
      <c r="T10" s="4"/>
      <c r="U10" s="4"/>
      <c r="V10" s="2"/>
      <c r="W10" s="4"/>
      <c r="X10" s="14"/>
    </row>
    <row r="11" spans="1:24" x14ac:dyDescent="0.35">
      <c r="A11" s="12">
        <v>3</v>
      </c>
      <c r="B11" s="2" t="s">
        <v>489</v>
      </c>
      <c r="C11" s="2" t="s">
        <v>490</v>
      </c>
      <c r="D11" s="2" t="s">
        <v>491</v>
      </c>
      <c r="E11" s="2" t="s">
        <v>492</v>
      </c>
      <c r="F11" s="52">
        <v>44989</v>
      </c>
      <c r="G11" s="52" t="str">
        <f>TEXT(Tabla1[[#This Row],[FECHA DE DEALER]],"MMMM")</f>
        <v>marzo</v>
      </c>
      <c r="H11" s="2" t="s">
        <v>61</v>
      </c>
      <c r="I11" s="52">
        <f t="shared" si="1"/>
        <v>45007</v>
      </c>
      <c r="J11" s="4" t="str">
        <f>TEXT(Tabla1[[#This Row],[FECHA PARA CONTACTO]],"MMMM")</f>
        <v>marzo</v>
      </c>
      <c r="K11" s="5"/>
      <c r="L11" s="5" t="str">
        <f>TEXT(Tabla1[[#This Row],[FECHA CONTACTO A.V.]],"MMMM")</f>
        <v>enero</v>
      </c>
      <c r="M11" s="5"/>
      <c r="N11" s="7"/>
      <c r="O11" s="7"/>
      <c r="P11" s="14"/>
      <c r="Q11" s="7"/>
      <c r="R11" s="74"/>
      <c r="S11" s="4"/>
      <c r="T11" s="4"/>
      <c r="U11" s="4"/>
      <c r="V11" s="2"/>
      <c r="W11" s="4"/>
      <c r="X11" s="14"/>
    </row>
    <row r="12" spans="1:24" x14ac:dyDescent="0.35">
      <c r="A12" s="12">
        <v>15</v>
      </c>
      <c r="B12" s="2" t="s">
        <v>62</v>
      </c>
      <c r="C12" s="2" t="s">
        <v>63</v>
      </c>
      <c r="D12" s="2" t="s">
        <v>64</v>
      </c>
      <c r="E12" s="2" t="s">
        <v>65</v>
      </c>
      <c r="F12" s="52">
        <v>44942</v>
      </c>
      <c r="G12" s="52" t="str">
        <f>TEXT(Tabla1[[#This Row],[FECHA DE DEALER]],"MMMM")</f>
        <v>enero</v>
      </c>
      <c r="H12" s="2" t="s">
        <v>61</v>
      </c>
      <c r="I12" s="52">
        <f t="shared" si="1"/>
        <v>44960</v>
      </c>
      <c r="J12" s="4" t="str">
        <f>TEXT(Tabla1[[#This Row],[FECHA PARA CONTACTO]],"MMMM")</f>
        <v>febrero</v>
      </c>
      <c r="K12" s="5"/>
      <c r="L12" s="5" t="str">
        <f>TEXT(Tabla1[[#This Row],[FECHA CONTACTO A.V.]],"MMMM")</f>
        <v>enero</v>
      </c>
      <c r="M12" s="5">
        <v>45012</v>
      </c>
      <c r="N12" s="7">
        <v>0.39583333333333331</v>
      </c>
      <c r="O12" s="7"/>
      <c r="P12" s="14" t="s">
        <v>614</v>
      </c>
      <c r="Q12" s="7"/>
      <c r="R12" s="2"/>
      <c r="S12" s="4"/>
      <c r="T12" s="4"/>
      <c r="U12" s="4" t="s">
        <v>725</v>
      </c>
      <c r="V12" s="2" t="s">
        <v>772</v>
      </c>
      <c r="W12" s="4"/>
      <c r="X12" s="14" t="s">
        <v>719</v>
      </c>
    </row>
    <row r="13" spans="1:24" x14ac:dyDescent="0.35">
      <c r="A13" s="12">
        <v>16</v>
      </c>
      <c r="B13" s="2" t="s">
        <v>66</v>
      </c>
      <c r="C13" s="2" t="s">
        <v>67</v>
      </c>
      <c r="D13" s="2" t="s">
        <v>68</v>
      </c>
      <c r="E13" s="2" t="s">
        <v>69</v>
      </c>
      <c r="F13" s="52">
        <v>44942</v>
      </c>
      <c r="G13" s="52" t="str">
        <f>TEXT(Tabla1[[#This Row],[FECHA DE DEALER]],"MMMM")</f>
        <v>enero</v>
      </c>
      <c r="H13" s="2" t="s">
        <v>70</v>
      </c>
      <c r="I13" s="52">
        <f t="shared" si="1"/>
        <v>44960</v>
      </c>
      <c r="J13" s="4" t="str">
        <f>TEXT(Tabla1[[#This Row],[FECHA PARA CONTACTO]],"MMMM")</f>
        <v>febrero</v>
      </c>
      <c r="K13" s="5">
        <v>45009</v>
      </c>
      <c r="L13" s="5" t="str">
        <f>TEXT(Tabla1[[#This Row],[FECHA CONTACTO A.V.]],"MMMM")</f>
        <v>marzo</v>
      </c>
      <c r="M13" s="5">
        <v>45012</v>
      </c>
      <c r="N13" s="7">
        <v>0.5</v>
      </c>
      <c r="O13" s="7"/>
      <c r="P13" s="14" t="s">
        <v>614</v>
      </c>
      <c r="Q13" s="7" t="s">
        <v>711</v>
      </c>
      <c r="R13" s="50">
        <v>4612284268</v>
      </c>
      <c r="S13" s="4" t="s">
        <v>578</v>
      </c>
      <c r="T13" s="4"/>
      <c r="U13" s="4"/>
      <c r="V13" s="2" t="s">
        <v>702</v>
      </c>
      <c r="W13" s="4" t="s">
        <v>603</v>
      </c>
      <c r="X13" s="14" t="s">
        <v>709</v>
      </c>
    </row>
    <row r="14" spans="1:24" x14ac:dyDescent="0.35">
      <c r="A14" s="12">
        <v>4</v>
      </c>
      <c r="B14" s="2" t="s">
        <v>19</v>
      </c>
      <c r="C14" s="2" t="s">
        <v>20</v>
      </c>
      <c r="D14" s="2" t="s">
        <v>21</v>
      </c>
      <c r="E14" s="2" t="s">
        <v>22</v>
      </c>
      <c r="F14" s="52">
        <v>44931</v>
      </c>
      <c r="G14" s="52" t="str">
        <f>TEXT(Tabla1[[#This Row],[FECHA DE DEALER]],"MMMM")</f>
        <v>enero</v>
      </c>
      <c r="H14" s="2" t="s">
        <v>18</v>
      </c>
      <c r="I14" s="52">
        <f t="shared" si="1"/>
        <v>44949</v>
      </c>
      <c r="J14" s="4" t="str">
        <f>TEXT(Tabla1[[#This Row],[FECHA PARA CONTACTO]],"MMMM")</f>
        <v>enero</v>
      </c>
      <c r="K14" s="5"/>
      <c r="L14" s="5" t="str">
        <f>TEXT(Tabla1[[#This Row],[FECHA CONTACTO A.V.]],"MMMM")</f>
        <v>enero</v>
      </c>
      <c r="M14" s="5"/>
      <c r="N14" s="7"/>
      <c r="O14" s="7"/>
      <c r="P14" s="14"/>
      <c r="Q14" s="7"/>
      <c r="R14" s="2"/>
      <c r="S14" s="4"/>
      <c r="T14" s="4"/>
      <c r="U14" s="4"/>
      <c r="V14" s="2"/>
      <c r="W14" s="4"/>
      <c r="X14" s="14"/>
    </row>
    <row r="15" spans="1:24" x14ac:dyDescent="0.35">
      <c r="A15" s="12">
        <v>5</v>
      </c>
      <c r="B15" s="2" t="s">
        <v>332</v>
      </c>
      <c r="C15" s="2" t="s">
        <v>333</v>
      </c>
      <c r="D15" s="2" t="s">
        <v>334</v>
      </c>
      <c r="E15" s="2" t="s">
        <v>335</v>
      </c>
      <c r="F15" s="52">
        <v>44966</v>
      </c>
      <c r="G15" s="52" t="str">
        <f>TEXT(Tabla1[[#This Row],[FECHA DE DEALER]],"MMMM")</f>
        <v>febrero</v>
      </c>
      <c r="H15" s="2" t="s">
        <v>47</v>
      </c>
      <c r="I15" s="52">
        <f t="shared" si="1"/>
        <v>44984</v>
      </c>
      <c r="J15" s="4" t="str">
        <f>TEXT(Tabla1[[#This Row],[FECHA PARA CONTACTO]],"MMMM")</f>
        <v>febrero</v>
      </c>
      <c r="K15" s="5"/>
      <c r="L15" s="5" t="str">
        <f>TEXT(Tabla1[[#This Row],[FECHA CONTACTO A.V.]],"MMMM")</f>
        <v>enero</v>
      </c>
      <c r="M15" s="5"/>
      <c r="N15" s="7"/>
      <c r="O15" s="7"/>
      <c r="P15" s="14"/>
      <c r="Q15" s="7"/>
      <c r="R15" s="2"/>
      <c r="S15" s="4"/>
      <c r="T15" s="4"/>
      <c r="U15" s="4"/>
      <c r="V15" s="2"/>
      <c r="W15" s="4"/>
      <c r="X15" s="14"/>
    </row>
    <row r="16" spans="1:24" x14ac:dyDescent="0.35">
      <c r="A16" s="12">
        <v>5</v>
      </c>
      <c r="B16" s="2" t="s">
        <v>496</v>
      </c>
      <c r="C16" s="2" t="s">
        <v>497</v>
      </c>
      <c r="D16" s="2" t="s">
        <v>498</v>
      </c>
      <c r="E16" s="2" t="s">
        <v>499</v>
      </c>
      <c r="F16" s="52">
        <v>44989</v>
      </c>
      <c r="G16" s="52" t="str">
        <f>TEXT(Tabla1[[#This Row],[FECHA DE DEALER]],"MMMM")</f>
        <v>marzo</v>
      </c>
      <c r="H16" s="2" t="s">
        <v>294</v>
      </c>
      <c r="I16" s="52">
        <f t="shared" si="1"/>
        <v>45007</v>
      </c>
      <c r="J16" s="4" t="str">
        <f>TEXT(Tabla1[[#This Row],[FECHA PARA CONTACTO]],"MMMM")</f>
        <v>marzo</v>
      </c>
      <c r="K16" s="5"/>
      <c r="L16" s="5" t="str">
        <f>TEXT(Tabla1[[#This Row],[FECHA CONTACTO A.V.]],"MMMM")</f>
        <v>enero</v>
      </c>
      <c r="M16" s="5"/>
      <c r="N16" s="7"/>
      <c r="O16" s="7"/>
      <c r="P16" s="14"/>
      <c r="Q16" s="7"/>
      <c r="R16" s="2"/>
      <c r="S16" s="4"/>
      <c r="T16" s="4"/>
      <c r="U16" s="4"/>
      <c r="V16" s="2"/>
      <c r="W16" s="4"/>
      <c r="X16" s="14"/>
    </row>
    <row r="17" spans="1:24" x14ac:dyDescent="0.35">
      <c r="A17" s="12">
        <v>5</v>
      </c>
      <c r="B17" s="2" t="s">
        <v>19</v>
      </c>
      <c r="C17" s="2" t="s">
        <v>23</v>
      </c>
      <c r="D17" s="2" t="s">
        <v>24</v>
      </c>
      <c r="E17" s="2" t="s">
        <v>25</v>
      </c>
      <c r="F17" s="52">
        <v>44931</v>
      </c>
      <c r="G17" s="52" t="str">
        <f>TEXT(Tabla1[[#This Row],[FECHA DE DEALER]],"MMMM")</f>
        <v>enero</v>
      </c>
      <c r="H17" s="2" t="s">
        <v>26</v>
      </c>
      <c r="I17" s="52">
        <f t="shared" si="1"/>
        <v>44949</v>
      </c>
      <c r="J17" s="4" t="str">
        <f>TEXT(Tabla1[[#This Row],[FECHA PARA CONTACTO]],"MMMM")</f>
        <v>enero</v>
      </c>
      <c r="K17" s="5">
        <v>45010</v>
      </c>
      <c r="L17" s="5" t="str">
        <f>TEXT(Tabla1[[#This Row],[FECHA CONTACTO A.V.]],"MMMM")</f>
        <v>marzo</v>
      </c>
      <c r="M17" s="5"/>
      <c r="N17" s="7"/>
      <c r="O17" s="7"/>
      <c r="P17" s="14"/>
      <c r="Q17" s="7"/>
      <c r="R17" s="2">
        <v>4411218055</v>
      </c>
      <c r="S17" s="4"/>
      <c r="T17" s="4"/>
      <c r="U17" s="4"/>
      <c r="V17" s="2"/>
      <c r="W17" s="4"/>
      <c r="X17" s="14"/>
    </row>
    <row r="18" spans="1:24" x14ac:dyDescent="0.35">
      <c r="A18" s="12">
        <v>6</v>
      </c>
      <c r="B18" s="2" t="s">
        <v>40</v>
      </c>
      <c r="C18" s="2" t="s">
        <v>336</v>
      </c>
      <c r="D18" s="2" t="s">
        <v>337</v>
      </c>
      <c r="E18" s="2" t="s">
        <v>338</v>
      </c>
      <c r="F18" s="52">
        <v>44972</v>
      </c>
      <c r="G18" s="52" t="str">
        <f>TEXT(Tabla1[[#This Row],[FECHA DE DEALER]],"MMMM")</f>
        <v>febrero</v>
      </c>
      <c r="H18" s="2" t="s">
        <v>35</v>
      </c>
      <c r="I18" s="52">
        <f t="shared" si="1"/>
        <v>44990</v>
      </c>
      <c r="J18" s="4" t="str">
        <f>TEXT(Tabla1[[#This Row],[FECHA PARA CONTACTO]],"MMMM")</f>
        <v>marzo</v>
      </c>
      <c r="K18" s="5"/>
      <c r="L18" s="5" t="str">
        <f>TEXT(Tabla1[[#This Row],[FECHA CONTACTO A.V.]],"MMMM")</f>
        <v>enero</v>
      </c>
      <c r="M18" s="5"/>
      <c r="N18" s="7"/>
      <c r="O18" s="7"/>
      <c r="P18" s="14"/>
      <c r="Q18" s="7"/>
      <c r="R18" s="2">
        <v>4423239243</v>
      </c>
      <c r="S18" s="4"/>
      <c r="T18" s="4"/>
      <c r="U18" s="4"/>
      <c r="V18" s="2"/>
      <c r="W18" s="4"/>
      <c r="X18" s="14"/>
    </row>
    <row r="19" spans="1:24" x14ac:dyDescent="0.35">
      <c r="A19" s="71">
        <v>6</v>
      </c>
      <c r="B19" s="62" t="s">
        <v>500</v>
      </c>
      <c r="C19" s="62" t="s">
        <v>501</v>
      </c>
      <c r="D19" s="2" t="s">
        <v>502</v>
      </c>
      <c r="E19" s="62" t="s">
        <v>503</v>
      </c>
      <c r="F19" s="52">
        <v>44991</v>
      </c>
      <c r="G19" s="52" t="str">
        <f>TEXT(Tabla1[[#This Row],[FECHA DE DEALER]],"MMMM")</f>
        <v>marzo</v>
      </c>
      <c r="H19" s="62" t="s">
        <v>193</v>
      </c>
      <c r="I19" s="52">
        <f t="shared" si="1"/>
        <v>45009</v>
      </c>
      <c r="J19" s="4" t="str">
        <f>TEXT(Tabla1[[#This Row],[FECHA PARA CONTACTO]],"MMMM")</f>
        <v>marzo</v>
      </c>
      <c r="K19" s="5">
        <v>45016</v>
      </c>
      <c r="L19" s="5" t="str">
        <f>TEXT(Tabla1[[#This Row],[FECHA CONTACTO A.V.]],"MMMM")</f>
        <v>marzo</v>
      </c>
      <c r="M19" s="16"/>
      <c r="N19" s="72"/>
      <c r="O19" s="72" t="s">
        <v>769</v>
      </c>
      <c r="P19" s="73" t="s">
        <v>614</v>
      </c>
      <c r="Q19" s="72" t="s">
        <v>767</v>
      </c>
      <c r="R19" s="62" t="s">
        <v>768</v>
      </c>
      <c r="S19" s="64"/>
      <c r="T19" s="64"/>
      <c r="U19" s="64" t="s">
        <v>776</v>
      </c>
      <c r="V19" s="62">
        <v>113357</v>
      </c>
      <c r="W19" s="64" t="s">
        <v>603</v>
      </c>
      <c r="X19" s="14" t="s">
        <v>777</v>
      </c>
    </row>
    <row r="20" spans="1:24" x14ac:dyDescent="0.35">
      <c r="A20" s="12">
        <v>6</v>
      </c>
      <c r="B20" s="2" t="s">
        <v>27</v>
      </c>
      <c r="C20" s="2" t="s">
        <v>28</v>
      </c>
      <c r="D20" s="2" t="s">
        <v>29</v>
      </c>
      <c r="E20" s="2" t="s">
        <v>30</v>
      </c>
      <c r="F20" s="52">
        <v>44931</v>
      </c>
      <c r="G20" s="52" t="str">
        <f>TEXT(Tabla1[[#This Row],[FECHA DE DEALER]],"MMMM")</f>
        <v>enero</v>
      </c>
      <c r="H20" s="2" t="s">
        <v>30</v>
      </c>
      <c r="I20" s="52">
        <f t="shared" si="1"/>
        <v>44949</v>
      </c>
      <c r="J20" s="4" t="str">
        <f>TEXT(Tabla1[[#This Row],[FECHA PARA CONTACTO]],"MMMM")</f>
        <v>enero</v>
      </c>
      <c r="K20" s="5"/>
      <c r="L20" s="5" t="str">
        <f>TEXT(Tabla1[[#This Row],[FECHA CONTACTO A.V.]],"MMMM")</f>
        <v>enero</v>
      </c>
      <c r="M20" s="5"/>
      <c r="N20" s="7"/>
      <c r="O20" s="7"/>
      <c r="P20" s="14"/>
      <c r="Q20" s="7"/>
      <c r="R20" s="2"/>
      <c r="S20" s="4"/>
      <c r="T20" s="4"/>
      <c r="U20" s="4"/>
      <c r="V20" s="2"/>
      <c r="W20" s="4"/>
      <c r="X20" s="14"/>
    </row>
    <row r="21" spans="1:24" x14ac:dyDescent="0.35">
      <c r="A21" s="12">
        <v>7</v>
      </c>
      <c r="B21" s="2" t="s">
        <v>324</v>
      </c>
      <c r="C21" s="2" t="s">
        <v>339</v>
      </c>
      <c r="D21" s="2" t="s">
        <v>340</v>
      </c>
      <c r="E21" s="2" t="s">
        <v>341</v>
      </c>
      <c r="F21" s="52">
        <v>44972</v>
      </c>
      <c r="G21" s="52" t="str">
        <f>TEXT(Tabla1[[#This Row],[FECHA DE DEALER]],"MMMM")</f>
        <v>febrero</v>
      </c>
      <c r="H21" s="2" t="s">
        <v>18</v>
      </c>
      <c r="I21" s="52">
        <f t="shared" si="1"/>
        <v>44990</v>
      </c>
      <c r="J21" s="4" t="str">
        <f>TEXT(Tabla1[[#This Row],[FECHA PARA CONTACTO]],"MMMM")</f>
        <v>marzo</v>
      </c>
      <c r="K21" s="5"/>
      <c r="L21" s="5" t="str">
        <f>TEXT(Tabla1[[#This Row],[FECHA CONTACTO A.V.]],"MMMM")</f>
        <v>enero</v>
      </c>
      <c r="M21" s="5"/>
      <c r="N21" s="7"/>
      <c r="O21" s="7"/>
      <c r="P21" s="14"/>
      <c r="Q21" s="7"/>
      <c r="R21" s="2"/>
      <c r="S21" s="4"/>
      <c r="T21" s="4"/>
      <c r="U21" s="4"/>
      <c r="V21" s="2"/>
      <c r="W21" s="4"/>
      <c r="X21" s="14"/>
    </row>
    <row r="22" spans="1:24" x14ac:dyDescent="0.35">
      <c r="A22" s="12">
        <v>7</v>
      </c>
      <c r="B22" s="2" t="s">
        <v>206</v>
      </c>
      <c r="C22" s="2" t="s">
        <v>504</v>
      </c>
      <c r="D22" s="2" t="s">
        <v>505</v>
      </c>
      <c r="E22" s="2" t="s">
        <v>506</v>
      </c>
      <c r="F22" s="52">
        <v>44992</v>
      </c>
      <c r="G22" s="52" t="str">
        <f>TEXT(Tabla1[[#This Row],[FECHA DE DEALER]],"MMMM")</f>
        <v>marzo</v>
      </c>
      <c r="H22" s="2" t="s">
        <v>507</v>
      </c>
      <c r="I22" s="52">
        <f t="shared" si="1"/>
        <v>45010</v>
      </c>
      <c r="J22" s="4" t="str">
        <f>TEXT(Tabla1[[#This Row],[FECHA PARA CONTACTO]],"MMMM")</f>
        <v>marzo</v>
      </c>
      <c r="K22" s="5"/>
      <c r="L22" s="5" t="str">
        <f>TEXT(Tabla1[[#This Row],[FECHA CONTACTO A.V.]],"MMMM")</f>
        <v>enero</v>
      </c>
      <c r="M22" s="5"/>
      <c r="N22" s="7"/>
      <c r="O22" s="7"/>
      <c r="P22" s="14"/>
      <c r="Q22" s="7"/>
      <c r="R22" s="2"/>
      <c r="S22" s="4"/>
      <c r="T22" s="4"/>
      <c r="U22" s="4"/>
      <c r="V22" s="2"/>
      <c r="W22" s="4"/>
      <c r="X22" s="14"/>
    </row>
    <row r="23" spans="1:24" x14ac:dyDescent="0.35">
      <c r="A23" s="12">
        <v>18</v>
      </c>
      <c r="B23" s="2" t="s">
        <v>62</v>
      </c>
      <c r="C23" s="2" t="s">
        <v>75</v>
      </c>
      <c r="D23" s="2" t="s">
        <v>76</v>
      </c>
      <c r="E23" s="2" t="s">
        <v>77</v>
      </c>
      <c r="F23" s="52">
        <v>44943</v>
      </c>
      <c r="G23" s="52" t="str">
        <f>TEXT(Tabla1[[#This Row],[FECHA DE DEALER]],"MMMM")</f>
        <v>enero</v>
      </c>
      <c r="H23" s="2" t="s">
        <v>671</v>
      </c>
      <c r="I23" s="52">
        <f t="shared" si="1"/>
        <v>44961</v>
      </c>
      <c r="J23" s="4" t="str">
        <f>TEXT(Tabla1[[#This Row],[FECHA PARA CONTACTO]],"MMMM")</f>
        <v>febrero</v>
      </c>
      <c r="K23" s="5">
        <v>45009</v>
      </c>
      <c r="L23" s="5" t="str">
        <f>TEXT(Tabla1[[#This Row],[FECHA CONTACTO A.V.]],"MMMM")</f>
        <v>marzo</v>
      </c>
      <c r="M23" s="5">
        <v>45012</v>
      </c>
      <c r="N23" s="7">
        <v>0.66666666666666663</v>
      </c>
      <c r="O23" s="7"/>
      <c r="P23" s="14" t="s">
        <v>614</v>
      </c>
      <c r="Q23" s="7" t="s">
        <v>672</v>
      </c>
      <c r="R23" s="50" t="s">
        <v>677</v>
      </c>
      <c r="S23" s="4" t="s">
        <v>578</v>
      </c>
      <c r="T23" s="4"/>
      <c r="U23" s="4" t="s">
        <v>684</v>
      </c>
      <c r="V23" s="2">
        <v>113122</v>
      </c>
      <c r="W23" s="4" t="s">
        <v>603</v>
      </c>
      <c r="X23" s="14" t="s">
        <v>633</v>
      </c>
    </row>
    <row r="24" spans="1:24" x14ac:dyDescent="0.35">
      <c r="A24" s="12">
        <v>8</v>
      </c>
      <c r="B24" s="2" t="s">
        <v>342</v>
      </c>
      <c r="C24" s="2" t="s">
        <v>343</v>
      </c>
      <c r="D24" s="2" t="s">
        <v>344</v>
      </c>
      <c r="E24" s="2" t="s">
        <v>345</v>
      </c>
      <c r="F24" s="52">
        <v>44972</v>
      </c>
      <c r="G24" s="52" t="str">
        <f>TEXT(Tabla1[[#This Row],[FECHA DE DEALER]],"MMMM")</f>
        <v>febrero</v>
      </c>
      <c r="H24" s="2" t="s">
        <v>86</v>
      </c>
      <c r="I24" s="52">
        <f t="shared" si="1"/>
        <v>44990</v>
      </c>
      <c r="J24" s="4" t="str">
        <f>TEXT(Tabla1[[#This Row],[FECHA PARA CONTACTO]],"MMMM")</f>
        <v>marzo</v>
      </c>
      <c r="K24" s="5"/>
      <c r="L24" s="5" t="str">
        <f>TEXT(Tabla1[[#This Row],[FECHA CONTACTO A.V.]],"MMMM")</f>
        <v>enero</v>
      </c>
      <c r="M24" s="5"/>
      <c r="N24" s="7"/>
      <c r="O24" s="7"/>
      <c r="P24" s="14"/>
      <c r="Q24" s="7"/>
      <c r="R24" s="2"/>
      <c r="S24" s="4"/>
      <c r="T24" s="4"/>
      <c r="U24" s="4"/>
      <c r="V24" s="2"/>
      <c r="W24" s="4"/>
      <c r="X24" s="14"/>
    </row>
    <row r="25" spans="1:24" x14ac:dyDescent="0.35">
      <c r="A25" s="12">
        <v>28</v>
      </c>
      <c r="B25" s="2" t="s">
        <v>48</v>
      </c>
      <c r="C25" s="2" t="s">
        <v>112</v>
      </c>
      <c r="D25" s="2" t="s">
        <v>113</v>
      </c>
      <c r="E25" s="2" t="s">
        <v>114</v>
      </c>
      <c r="F25" s="52">
        <v>44943</v>
      </c>
      <c r="G25" s="52" t="str">
        <f>TEXT(Tabla1[[#This Row],[FECHA DE DEALER]],"MMMM")</f>
        <v>enero</v>
      </c>
      <c r="H25" s="2" t="s">
        <v>26</v>
      </c>
      <c r="I25" s="52">
        <f t="shared" si="1"/>
        <v>44961</v>
      </c>
      <c r="J25" s="4" t="str">
        <f>TEXT(Tabla1[[#This Row],[FECHA PARA CONTACTO]],"MMMM")</f>
        <v>febrero</v>
      </c>
      <c r="K25" s="5">
        <v>45010</v>
      </c>
      <c r="L25" s="5" t="str">
        <f>TEXT(Tabla1[[#This Row],[FECHA CONTACTO A.V.]],"MMMM")</f>
        <v>marzo</v>
      </c>
      <c r="M25" s="5">
        <v>45012</v>
      </c>
      <c r="N25" s="7">
        <v>0.54166666666666663</v>
      </c>
      <c r="O25" s="7"/>
      <c r="P25" s="14" t="s">
        <v>614</v>
      </c>
      <c r="Q25" s="7" t="s">
        <v>724</v>
      </c>
      <c r="R25" s="2">
        <v>4454552124</v>
      </c>
      <c r="S25" s="4" t="s">
        <v>578</v>
      </c>
      <c r="T25" s="4"/>
      <c r="U25" s="4" t="s">
        <v>725</v>
      </c>
      <c r="V25" s="2" t="s">
        <v>772</v>
      </c>
      <c r="W25" s="4"/>
      <c r="X25" s="14" t="s">
        <v>719</v>
      </c>
    </row>
    <row r="26" spans="1:24" x14ac:dyDescent="0.35">
      <c r="A26" s="12">
        <v>8</v>
      </c>
      <c r="B26" s="2" t="s">
        <v>19</v>
      </c>
      <c r="C26" s="2" t="s">
        <v>508</v>
      </c>
      <c r="D26" s="2" t="s">
        <v>509</v>
      </c>
      <c r="E26" s="2" t="s">
        <v>510</v>
      </c>
      <c r="F26" s="52">
        <v>44995</v>
      </c>
      <c r="G26" s="52" t="str">
        <f>TEXT(Tabla1[[#This Row],[FECHA DE DEALER]],"MMMM")</f>
        <v>marzo</v>
      </c>
      <c r="H26" s="2" t="s">
        <v>142</v>
      </c>
      <c r="I26" s="52">
        <f t="shared" si="1"/>
        <v>45013</v>
      </c>
      <c r="J26" s="4" t="str">
        <f>TEXT(Tabla1[[#This Row],[FECHA PARA CONTACTO]],"MMMM")</f>
        <v>marzo</v>
      </c>
      <c r="K26" s="5"/>
      <c r="L26" s="5" t="str">
        <f>TEXT(Tabla1[[#This Row],[FECHA CONTACTO A.V.]],"MMMM")</f>
        <v>enero</v>
      </c>
      <c r="M26" s="5"/>
      <c r="N26" s="7"/>
      <c r="O26" s="7"/>
      <c r="P26" s="14"/>
      <c r="Q26" s="7"/>
      <c r="R26" s="2"/>
      <c r="S26" s="4"/>
      <c r="T26" s="4"/>
      <c r="U26" s="4"/>
      <c r="V26" s="2"/>
      <c r="W26" s="4"/>
      <c r="X26" s="14"/>
    </row>
    <row r="27" spans="1:24" x14ac:dyDescent="0.35">
      <c r="A27" s="12">
        <v>41</v>
      </c>
      <c r="B27" s="2" t="s">
        <v>156</v>
      </c>
      <c r="C27" s="2" t="s">
        <v>157</v>
      </c>
      <c r="D27" s="2" t="s">
        <v>158</v>
      </c>
      <c r="E27" s="2" t="s">
        <v>159</v>
      </c>
      <c r="F27" s="52">
        <v>44951</v>
      </c>
      <c r="G27" s="52" t="str">
        <f>TEXT(Tabla1[[#This Row],[FECHA DE DEALER]],"MMMM")</f>
        <v>enero</v>
      </c>
      <c r="H27" s="2" t="s">
        <v>671</v>
      </c>
      <c r="I27" s="52">
        <f t="shared" si="1"/>
        <v>44969</v>
      </c>
      <c r="J27" s="4" t="str">
        <f>TEXT(Tabla1[[#This Row],[FECHA PARA CONTACTO]],"MMMM")</f>
        <v>febrero</v>
      </c>
      <c r="K27" s="5">
        <v>45009</v>
      </c>
      <c r="L27" s="5" t="str">
        <f>TEXT(Tabla1[[#This Row],[FECHA CONTACTO A.V.]],"MMMM")</f>
        <v>marzo</v>
      </c>
      <c r="M27" s="5">
        <v>45012</v>
      </c>
      <c r="N27" s="7">
        <v>0.625</v>
      </c>
      <c r="O27" s="7"/>
      <c r="P27" s="14" t="s">
        <v>614</v>
      </c>
      <c r="Q27" s="7" t="s">
        <v>674</v>
      </c>
      <c r="R27" s="50" t="s">
        <v>679</v>
      </c>
      <c r="S27" s="4" t="s">
        <v>578</v>
      </c>
      <c r="T27" s="4"/>
      <c r="U27" s="4"/>
      <c r="V27" s="2" t="s">
        <v>689</v>
      </c>
      <c r="W27" s="4" t="s">
        <v>603</v>
      </c>
      <c r="X27" s="14" t="s">
        <v>633</v>
      </c>
    </row>
    <row r="28" spans="1:24" x14ac:dyDescent="0.35">
      <c r="A28" s="12">
        <v>9</v>
      </c>
      <c r="B28" s="2" t="s">
        <v>511</v>
      </c>
      <c r="C28" s="2" t="s">
        <v>512</v>
      </c>
      <c r="D28" s="2" t="s">
        <v>513</v>
      </c>
      <c r="E28" s="2" t="s">
        <v>514</v>
      </c>
      <c r="F28" s="52">
        <v>44996</v>
      </c>
      <c r="G28" s="52" t="str">
        <f>TEXT(Tabla1[[#This Row],[FECHA DE DEALER]],"MMMM")</f>
        <v>marzo</v>
      </c>
      <c r="H28" s="2" t="s">
        <v>142</v>
      </c>
      <c r="I28" s="52">
        <f t="shared" si="1"/>
        <v>45014</v>
      </c>
      <c r="J28" s="4" t="str">
        <f>TEXT(Tabla1[[#This Row],[FECHA PARA CONTACTO]],"MMMM")</f>
        <v>marzo</v>
      </c>
      <c r="K28" s="5"/>
      <c r="L28" s="5" t="str">
        <f>TEXT(Tabla1[[#This Row],[FECHA CONTACTO A.V.]],"MMMM")</f>
        <v>enero</v>
      </c>
      <c r="M28" s="5"/>
      <c r="N28" s="7"/>
      <c r="O28" s="7"/>
      <c r="P28" s="14"/>
      <c r="Q28" s="7"/>
      <c r="R28" s="2"/>
      <c r="S28" s="4"/>
      <c r="T28" s="4"/>
      <c r="U28" s="4"/>
      <c r="V28" s="2"/>
      <c r="W28" s="4"/>
      <c r="X28" s="14"/>
    </row>
    <row r="29" spans="1:24" s="30" customFormat="1" x14ac:dyDescent="0.35">
      <c r="A29" s="12">
        <v>10</v>
      </c>
      <c r="B29" s="2" t="s">
        <v>515</v>
      </c>
      <c r="C29" s="2" t="s">
        <v>516</v>
      </c>
      <c r="D29" s="2" t="s">
        <v>517</v>
      </c>
      <c r="E29" s="2" t="s">
        <v>518</v>
      </c>
      <c r="F29" s="52">
        <v>44998</v>
      </c>
      <c r="G29" s="52" t="str">
        <f>TEXT(Tabla1[[#This Row],[FECHA DE DEALER]],"MMMM")</f>
        <v>marzo</v>
      </c>
      <c r="H29" s="4" t="s">
        <v>35</v>
      </c>
      <c r="I29" s="52">
        <f t="shared" si="1"/>
        <v>45016</v>
      </c>
      <c r="J29" s="4" t="str">
        <f>TEXT(Tabla1[[#This Row],[FECHA PARA CONTACTO]],"MMMM")</f>
        <v>marzo</v>
      </c>
      <c r="K29" s="5"/>
      <c r="L29" s="5" t="str">
        <f>TEXT(Tabla1[[#This Row],[FECHA CONTACTO A.V.]],"MMMM")</f>
        <v>enero</v>
      </c>
      <c r="M29" s="5"/>
      <c r="N29" s="7"/>
      <c r="O29" s="7"/>
      <c r="P29" s="14"/>
      <c r="Q29" s="7"/>
      <c r="R29" s="2">
        <v>5540773706</v>
      </c>
      <c r="S29" s="4"/>
      <c r="T29" s="4"/>
      <c r="U29" s="4"/>
      <c r="V29" s="2"/>
      <c r="W29" s="4"/>
      <c r="X29" s="14"/>
    </row>
    <row r="30" spans="1:24" x14ac:dyDescent="0.35">
      <c r="A30" s="12">
        <v>10</v>
      </c>
      <c r="B30" s="2" t="s">
        <v>10</v>
      </c>
      <c r="C30" s="2" t="s">
        <v>346</v>
      </c>
      <c r="D30" s="2" t="s">
        <v>347</v>
      </c>
      <c r="E30" s="2" t="s">
        <v>348</v>
      </c>
      <c r="F30" s="52">
        <v>44977</v>
      </c>
      <c r="G30" s="52" t="str">
        <f>TEXT(Tabla1[[#This Row],[FECHA DE DEALER]],"MMMM")</f>
        <v>febrero</v>
      </c>
      <c r="H30" s="4" t="s">
        <v>86</v>
      </c>
      <c r="I30" s="52">
        <f t="shared" si="1"/>
        <v>44995</v>
      </c>
      <c r="J30" s="4" t="str">
        <f>TEXT(Tabla1[[#This Row],[FECHA PARA CONTACTO]],"MMMM")</f>
        <v>marzo</v>
      </c>
      <c r="K30" s="5"/>
      <c r="L30" s="5" t="str">
        <f>TEXT(Tabla1[[#This Row],[FECHA CONTACTO A.V.]],"MMMM")</f>
        <v>enero</v>
      </c>
      <c r="M30" s="5"/>
      <c r="N30" s="7"/>
      <c r="O30" s="7"/>
      <c r="P30" s="14"/>
      <c r="Q30" s="7"/>
      <c r="R30" s="2"/>
      <c r="S30" s="4"/>
      <c r="T30" s="4"/>
      <c r="U30" s="4"/>
      <c r="V30" s="2"/>
      <c r="W30" s="4"/>
      <c r="X30" s="14"/>
    </row>
    <row r="31" spans="1:24" x14ac:dyDescent="0.35">
      <c r="A31" s="12">
        <v>10</v>
      </c>
      <c r="B31" s="2" t="s">
        <v>43</v>
      </c>
      <c r="C31" s="2" t="s">
        <v>44</v>
      </c>
      <c r="D31" s="2" t="s">
        <v>45</v>
      </c>
      <c r="E31" s="2" t="s">
        <v>46</v>
      </c>
      <c r="F31" s="52">
        <v>44942</v>
      </c>
      <c r="G31" s="52" t="str">
        <f>TEXT(Tabla1[[#This Row],[FECHA DE DEALER]],"MMMM")</f>
        <v>enero</v>
      </c>
      <c r="H31" s="2" t="s">
        <v>47</v>
      </c>
      <c r="I31" s="52">
        <f t="shared" si="1"/>
        <v>44960</v>
      </c>
      <c r="J31" s="4" t="str">
        <f>TEXT(Tabla1[[#This Row],[FECHA PARA CONTACTO]],"MMMM")</f>
        <v>febrero</v>
      </c>
      <c r="K31" s="5"/>
      <c r="L31" s="5" t="str">
        <f>TEXT(Tabla1[[#This Row],[FECHA CONTACTO A.V.]],"MMMM")</f>
        <v>enero</v>
      </c>
      <c r="M31" s="5"/>
      <c r="N31" s="7"/>
      <c r="O31" s="7"/>
      <c r="P31" s="14"/>
      <c r="Q31" s="7"/>
      <c r="R31" s="2"/>
      <c r="S31" s="4"/>
      <c r="T31" s="4"/>
      <c r="U31" s="4"/>
      <c r="V31" s="2"/>
      <c r="W31" s="4"/>
      <c r="X31" s="14"/>
    </row>
    <row r="32" spans="1:24" x14ac:dyDescent="0.35">
      <c r="A32" s="12">
        <v>11</v>
      </c>
      <c r="B32" s="2" t="s">
        <v>519</v>
      </c>
      <c r="C32" s="2" t="s">
        <v>520</v>
      </c>
      <c r="D32" s="2" t="s">
        <v>521</v>
      </c>
      <c r="E32" s="2" t="s">
        <v>522</v>
      </c>
      <c r="F32" s="52">
        <v>44998</v>
      </c>
      <c r="G32" s="52" t="str">
        <f>TEXT(Tabla1[[#This Row],[FECHA DE DEALER]],"MMMM")</f>
        <v>marzo</v>
      </c>
      <c r="H32" s="4" t="s">
        <v>523</v>
      </c>
      <c r="I32" s="52">
        <f t="shared" si="1"/>
        <v>45016</v>
      </c>
      <c r="J32" s="4" t="str">
        <f>TEXT(Tabla1[[#This Row],[FECHA PARA CONTACTO]],"MMMM")</f>
        <v>marzo</v>
      </c>
      <c r="K32" s="5">
        <v>45009</v>
      </c>
      <c r="L32" s="5" t="str">
        <f>TEXT(Tabla1[[#This Row],[FECHA CONTACTO A.V.]],"MMMM")</f>
        <v>marzo</v>
      </c>
      <c r="M32" s="5"/>
      <c r="N32" s="7"/>
      <c r="O32" s="7"/>
      <c r="P32" s="14"/>
      <c r="Q32" s="7"/>
      <c r="R32" s="2">
        <v>4611721091</v>
      </c>
      <c r="S32" s="4"/>
      <c r="T32" s="4"/>
      <c r="U32" s="4" t="s">
        <v>669</v>
      </c>
      <c r="V32" s="2"/>
      <c r="W32" s="4"/>
      <c r="X32" s="14"/>
    </row>
    <row r="33" spans="1:24" x14ac:dyDescent="0.35">
      <c r="A33" s="12">
        <v>47</v>
      </c>
      <c r="B33" s="2" t="s">
        <v>48</v>
      </c>
      <c r="C33" s="2" t="s">
        <v>175</v>
      </c>
      <c r="D33" s="2" t="s">
        <v>176</v>
      </c>
      <c r="E33" s="2" t="s">
        <v>177</v>
      </c>
      <c r="F33" s="52">
        <v>44953</v>
      </c>
      <c r="G33" s="52" t="str">
        <f>TEXT(Tabla1[[#This Row],[FECHA DE DEALER]],"MMMM")</f>
        <v>enero</v>
      </c>
      <c r="H33" s="2" t="s">
        <v>35</v>
      </c>
      <c r="I33" s="52">
        <f t="shared" si="1"/>
        <v>44971</v>
      </c>
      <c r="J33" s="4" t="str">
        <f>TEXT(Tabla1[[#This Row],[FECHA PARA CONTACTO]],"MMMM")</f>
        <v>febrero</v>
      </c>
      <c r="K33" s="5">
        <v>45007</v>
      </c>
      <c r="L33" s="5" t="str">
        <f>TEXT(Tabla1[[#This Row],[FECHA CONTACTO A.V.]],"MMMM")</f>
        <v>marzo</v>
      </c>
      <c r="M33" s="5">
        <v>45012</v>
      </c>
      <c r="N33" s="7">
        <v>0.375</v>
      </c>
      <c r="O33" s="7"/>
      <c r="P33" s="14" t="s">
        <v>614</v>
      </c>
      <c r="Q33" s="7" t="s">
        <v>607</v>
      </c>
      <c r="R33" s="50">
        <v>4616190059</v>
      </c>
      <c r="S33" s="4" t="s">
        <v>578</v>
      </c>
      <c r="T33" s="4"/>
      <c r="U33" s="4"/>
      <c r="V33" s="2">
        <v>113025</v>
      </c>
      <c r="W33" s="4" t="s">
        <v>596</v>
      </c>
      <c r="X33" s="14" t="s">
        <v>633</v>
      </c>
    </row>
    <row r="34" spans="1:24" x14ac:dyDescent="0.35">
      <c r="A34" s="12">
        <v>7</v>
      </c>
      <c r="B34" s="2" t="s">
        <v>31</v>
      </c>
      <c r="C34" s="2" t="s">
        <v>32</v>
      </c>
      <c r="D34" s="2" t="s">
        <v>33</v>
      </c>
      <c r="E34" s="2" t="s">
        <v>34</v>
      </c>
      <c r="F34" s="52">
        <v>44939</v>
      </c>
      <c r="G34" s="52" t="str">
        <f>TEXT(Tabla1[[#This Row],[FECHA DE DEALER]],"MMMM")</f>
        <v>enero</v>
      </c>
      <c r="H34" s="2" t="s">
        <v>35</v>
      </c>
      <c r="I34" s="52">
        <f t="shared" si="1"/>
        <v>44957</v>
      </c>
      <c r="J34" s="4" t="str">
        <f>TEXT(Tabla1[[#This Row],[FECHA PARA CONTACTO]],"MMMM")</f>
        <v>enero</v>
      </c>
      <c r="K34" s="5">
        <v>45007</v>
      </c>
      <c r="L34" s="5" t="str">
        <f>TEXT(Tabla1[[#This Row],[FECHA CONTACTO A.V.]],"MMMM")</f>
        <v>marzo</v>
      </c>
      <c r="M34" s="5">
        <v>45013</v>
      </c>
      <c r="N34" s="7">
        <v>0.45833333333333331</v>
      </c>
      <c r="O34" s="7"/>
      <c r="P34" s="14" t="s">
        <v>614</v>
      </c>
      <c r="Q34" s="7" t="s">
        <v>605</v>
      </c>
      <c r="R34" s="50">
        <v>4611233417</v>
      </c>
      <c r="S34" s="4" t="s">
        <v>578</v>
      </c>
      <c r="T34" s="4"/>
      <c r="U34" s="4"/>
      <c r="V34" s="2">
        <v>113021</v>
      </c>
      <c r="W34" s="4" t="s">
        <v>603</v>
      </c>
      <c r="X34" s="14" t="s">
        <v>633</v>
      </c>
    </row>
    <row r="35" spans="1:24" x14ac:dyDescent="0.35">
      <c r="A35" s="12">
        <v>12</v>
      </c>
      <c r="B35" s="2" t="s">
        <v>123</v>
      </c>
      <c r="C35" s="2" t="s">
        <v>352</v>
      </c>
      <c r="D35" s="2" t="s">
        <v>353</v>
      </c>
      <c r="E35" s="2" t="s">
        <v>354</v>
      </c>
      <c r="F35" s="52">
        <v>44977</v>
      </c>
      <c r="G35" s="52" t="str">
        <f>TEXT(Tabla1[[#This Row],[FECHA DE DEALER]],"MMMM")</f>
        <v>febrero</v>
      </c>
      <c r="H35" s="2" t="s">
        <v>18</v>
      </c>
      <c r="I35" s="52">
        <f t="shared" si="1"/>
        <v>44995</v>
      </c>
      <c r="J35" s="4" t="str">
        <f>TEXT(Tabla1[[#This Row],[FECHA PARA CONTACTO]],"MMMM")</f>
        <v>marzo</v>
      </c>
      <c r="K35" s="5"/>
      <c r="L35" s="5" t="str">
        <f>TEXT(Tabla1[[#This Row],[FECHA CONTACTO A.V.]],"MMMM")</f>
        <v>enero</v>
      </c>
      <c r="M35" s="5"/>
      <c r="N35" s="7"/>
      <c r="O35" s="7"/>
      <c r="P35" s="14"/>
      <c r="Q35" s="7"/>
      <c r="R35" s="2"/>
      <c r="S35" s="4"/>
      <c r="T35" s="4"/>
      <c r="U35" s="4"/>
      <c r="V35" s="2"/>
      <c r="W35" s="4"/>
      <c r="X35" s="14"/>
    </row>
    <row r="36" spans="1:24" x14ac:dyDescent="0.35">
      <c r="A36" s="12">
        <v>11</v>
      </c>
      <c r="B36" s="2" t="s">
        <v>48</v>
      </c>
      <c r="C36" s="2" t="s">
        <v>49</v>
      </c>
      <c r="D36" s="2" t="s">
        <v>50</v>
      </c>
      <c r="E36" s="2" t="s">
        <v>51</v>
      </c>
      <c r="F36" s="52">
        <v>44942</v>
      </c>
      <c r="G36" s="52" t="str">
        <f>TEXT(Tabla1[[#This Row],[FECHA DE DEALER]],"MMMM")</f>
        <v>enero</v>
      </c>
      <c r="H36" s="2" t="s">
        <v>142</v>
      </c>
      <c r="I36" s="52">
        <f t="shared" ref="I36:I67" si="2">F36+18</f>
        <v>44960</v>
      </c>
      <c r="J36" s="4" t="str">
        <f>TEXT(Tabla1[[#This Row],[FECHA PARA CONTACTO]],"MMMM")</f>
        <v>febrero</v>
      </c>
      <c r="K36" s="5">
        <v>45009</v>
      </c>
      <c r="L36" s="5" t="str">
        <f>TEXT(Tabla1[[#This Row],[FECHA CONTACTO A.V.]],"MMMM")</f>
        <v>marzo</v>
      </c>
      <c r="M36" s="5">
        <v>45013</v>
      </c>
      <c r="N36" s="7">
        <v>0.375</v>
      </c>
      <c r="O36" s="7"/>
      <c r="P36" s="14" t="s">
        <v>614</v>
      </c>
      <c r="Q36" s="7" t="s">
        <v>652</v>
      </c>
      <c r="R36" s="50">
        <v>2281778685</v>
      </c>
      <c r="S36" s="4" t="s">
        <v>578</v>
      </c>
      <c r="T36" s="4"/>
      <c r="U36" s="4"/>
      <c r="V36" s="2">
        <v>113104</v>
      </c>
      <c r="W36" s="4" t="s">
        <v>596</v>
      </c>
      <c r="X36" s="14" t="s">
        <v>633</v>
      </c>
    </row>
    <row r="37" spans="1:24" x14ac:dyDescent="0.35">
      <c r="A37" s="12">
        <v>12</v>
      </c>
      <c r="B37" s="2" t="s">
        <v>48</v>
      </c>
      <c r="C37" s="2" t="s">
        <v>524</v>
      </c>
      <c r="D37" s="2" t="s">
        <v>525</v>
      </c>
      <c r="E37" s="2" t="s">
        <v>526</v>
      </c>
      <c r="F37" s="52">
        <v>44999</v>
      </c>
      <c r="G37" s="52" t="str">
        <f>TEXT(Tabla1[[#This Row],[FECHA DE DEALER]],"MMMM")</f>
        <v>marzo</v>
      </c>
      <c r="H37" s="4" t="s">
        <v>35</v>
      </c>
      <c r="I37" s="52">
        <f t="shared" si="2"/>
        <v>45017</v>
      </c>
      <c r="J37" s="4" t="str">
        <f>TEXT(Tabla1[[#This Row],[FECHA PARA CONTACTO]],"MMMM")</f>
        <v>abril</v>
      </c>
      <c r="K37" s="5"/>
      <c r="L37" s="5" t="str">
        <f>TEXT(Tabla1[[#This Row],[FECHA CONTACTO A.V.]],"MMMM")</f>
        <v>enero</v>
      </c>
      <c r="M37" s="5"/>
      <c r="N37" s="7"/>
      <c r="O37" s="7"/>
      <c r="P37" s="14"/>
      <c r="Q37" s="7"/>
      <c r="R37" s="2">
        <v>4651246047</v>
      </c>
      <c r="S37" s="4"/>
      <c r="T37" s="4"/>
      <c r="U37" s="4"/>
      <c r="V37" s="2"/>
      <c r="W37" s="4"/>
      <c r="X37" s="14"/>
    </row>
    <row r="38" spans="1:24" x14ac:dyDescent="0.35">
      <c r="A38" s="12">
        <v>13</v>
      </c>
      <c r="B38" s="2" t="s">
        <v>48</v>
      </c>
      <c r="C38" s="2" t="s">
        <v>527</v>
      </c>
      <c r="D38" s="2" t="s">
        <v>528</v>
      </c>
      <c r="E38" s="2" t="s">
        <v>529</v>
      </c>
      <c r="F38" s="52">
        <v>44999</v>
      </c>
      <c r="G38" s="52" t="str">
        <f>TEXT(Tabla1[[#This Row],[FECHA DE DEALER]],"MMMM")</f>
        <v>marzo</v>
      </c>
      <c r="H38" s="4" t="s">
        <v>294</v>
      </c>
      <c r="I38" s="52">
        <f t="shared" si="2"/>
        <v>45017</v>
      </c>
      <c r="J38" s="4" t="str">
        <f>TEXT(Tabla1[[#This Row],[FECHA PARA CONTACTO]],"MMMM")</f>
        <v>abril</v>
      </c>
      <c r="K38" s="5"/>
      <c r="L38" s="5" t="str">
        <f>TEXT(Tabla1[[#This Row],[FECHA CONTACTO A.V.]],"MMMM")</f>
        <v>enero</v>
      </c>
      <c r="M38" s="5"/>
      <c r="N38" s="7"/>
      <c r="O38" s="7"/>
      <c r="P38" s="14"/>
      <c r="Q38" s="7"/>
      <c r="R38" s="2"/>
      <c r="S38" s="4"/>
      <c r="T38" s="4"/>
      <c r="U38" s="4"/>
      <c r="V38" s="2"/>
      <c r="W38" s="4"/>
      <c r="X38" s="14"/>
    </row>
    <row r="39" spans="1:24" x14ac:dyDescent="0.35">
      <c r="A39" s="12">
        <v>13</v>
      </c>
      <c r="B39" s="2" t="s">
        <v>48</v>
      </c>
      <c r="C39" s="2" t="s">
        <v>55</v>
      </c>
      <c r="D39" s="2" t="s">
        <v>56</v>
      </c>
      <c r="E39" s="2" t="s">
        <v>57</v>
      </c>
      <c r="F39" s="52">
        <v>44942</v>
      </c>
      <c r="G39" s="52" t="str">
        <f>TEXT(Tabla1[[#This Row],[FECHA DE DEALER]],"MMMM")</f>
        <v>enero</v>
      </c>
      <c r="H39" s="2" t="s">
        <v>671</v>
      </c>
      <c r="I39" s="52">
        <f t="shared" si="2"/>
        <v>44960</v>
      </c>
      <c r="J39" s="4" t="str">
        <f>TEXT(Tabla1[[#This Row],[FECHA PARA CONTACTO]],"MMMM")</f>
        <v>febrero</v>
      </c>
      <c r="K39" s="5">
        <v>45009</v>
      </c>
      <c r="L39" s="5" t="str">
        <f>TEXT(Tabla1[[#This Row],[FECHA CONTACTO A.V.]],"MMMM")</f>
        <v>marzo</v>
      </c>
      <c r="M39" s="5"/>
      <c r="N39" s="7"/>
      <c r="O39" s="7"/>
      <c r="P39" s="14"/>
      <c r="Q39" s="7"/>
      <c r="R39" s="2"/>
      <c r="S39" s="4"/>
      <c r="T39" s="4"/>
      <c r="U39" s="4" t="s">
        <v>683</v>
      </c>
      <c r="V39" s="2"/>
      <c r="W39" s="4"/>
      <c r="X39" s="14"/>
    </row>
    <row r="40" spans="1:24" x14ac:dyDescent="0.35">
      <c r="A40" s="12">
        <v>14</v>
      </c>
      <c r="B40" s="2" t="s">
        <v>48</v>
      </c>
      <c r="C40" s="2" t="s">
        <v>58</v>
      </c>
      <c r="D40" s="2" t="s">
        <v>59</v>
      </c>
      <c r="E40" s="2" t="s">
        <v>60</v>
      </c>
      <c r="F40" s="52">
        <v>44942</v>
      </c>
      <c r="G40" s="52" t="str">
        <f>TEXT(Tabla1[[#This Row],[FECHA DE DEALER]],"MMMM")</f>
        <v>enero</v>
      </c>
      <c r="H40" s="2" t="s">
        <v>61</v>
      </c>
      <c r="I40" s="52">
        <f t="shared" si="2"/>
        <v>44960</v>
      </c>
      <c r="J40" s="4" t="str">
        <f>TEXT(Tabla1[[#This Row],[FECHA PARA CONTACTO]],"MMMM")</f>
        <v>febrero</v>
      </c>
      <c r="K40" s="5">
        <v>45008</v>
      </c>
      <c r="L40" s="5" t="str">
        <f>TEXT(Tabla1[[#This Row],[FECHA CONTACTO A.V.]],"MMMM")</f>
        <v>marzo</v>
      </c>
      <c r="M40" s="5">
        <v>45013</v>
      </c>
      <c r="N40" s="7">
        <v>0.45833333333333331</v>
      </c>
      <c r="O40" s="7"/>
      <c r="P40" s="14" t="s">
        <v>614</v>
      </c>
      <c r="Q40" s="15" t="s">
        <v>594</v>
      </c>
      <c r="R40" s="75">
        <v>4613776669</v>
      </c>
      <c r="S40" s="4" t="s">
        <v>578</v>
      </c>
      <c r="T40" s="4"/>
      <c r="U40" s="4"/>
      <c r="V40" s="2">
        <v>113172</v>
      </c>
      <c r="W40" s="4" t="s">
        <v>596</v>
      </c>
      <c r="X40" s="14" t="s">
        <v>633</v>
      </c>
    </row>
    <row r="41" spans="1:24" x14ac:dyDescent="0.35">
      <c r="A41" s="12">
        <v>13</v>
      </c>
      <c r="B41" s="2" t="s">
        <v>82</v>
      </c>
      <c r="C41" s="2" t="s">
        <v>781</v>
      </c>
      <c r="D41" s="2" t="s">
        <v>355</v>
      </c>
      <c r="E41" s="2" t="s">
        <v>356</v>
      </c>
      <c r="F41" s="52">
        <v>44977</v>
      </c>
      <c r="G41" s="52" t="str">
        <f>TEXT(Tabla1[[#This Row],[FECHA DE DEALER]],"MMMM")</f>
        <v>febrero</v>
      </c>
      <c r="H41" s="4" t="s">
        <v>271</v>
      </c>
      <c r="I41" s="52">
        <f t="shared" si="2"/>
        <v>44995</v>
      </c>
      <c r="J41" s="4" t="str">
        <f>TEXT(Tabla1[[#This Row],[FECHA PARA CONTACTO]],"MMMM")</f>
        <v>marzo</v>
      </c>
      <c r="K41" s="5"/>
      <c r="L41" s="5" t="str">
        <f>TEXT(Tabla1[[#This Row],[FECHA CONTACTO A.V.]],"MMMM")</f>
        <v>enero</v>
      </c>
      <c r="M41" s="5"/>
      <c r="N41" s="7"/>
      <c r="O41" s="7"/>
      <c r="P41" s="14"/>
      <c r="Q41" s="7"/>
      <c r="R41" s="2"/>
      <c r="S41" s="4"/>
      <c r="T41" s="4"/>
      <c r="U41" s="4"/>
      <c r="V41" s="2"/>
      <c r="W41" s="4"/>
      <c r="X41" s="14"/>
    </row>
    <row r="42" spans="1:24" x14ac:dyDescent="0.35">
      <c r="A42" s="12">
        <v>14</v>
      </c>
      <c r="B42" s="2" t="s">
        <v>530</v>
      </c>
      <c r="C42" s="2" t="s">
        <v>531</v>
      </c>
      <c r="D42" s="2" t="s">
        <v>532</v>
      </c>
      <c r="E42" s="2" t="s">
        <v>533</v>
      </c>
      <c r="F42" s="52">
        <v>44999</v>
      </c>
      <c r="G42" s="52" t="str">
        <f>TEXT(Tabla1[[#This Row],[FECHA DE DEALER]],"MMMM")</f>
        <v>marzo</v>
      </c>
      <c r="H42" s="4" t="s">
        <v>294</v>
      </c>
      <c r="I42" s="52">
        <f t="shared" si="2"/>
        <v>45017</v>
      </c>
      <c r="J42" s="4" t="str">
        <f>TEXT(Tabla1[[#This Row],[FECHA PARA CONTACTO]],"MMMM")</f>
        <v>abril</v>
      </c>
      <c r="K42" s="5"/>
      <c r="L42" s="5" t="str">
        <f>TEXT(Tabla1[[#This Row],[FECHA CONTACTO A.V.]],"MMMM")</f>
        <v>enero</v>
      </c>
      <c r="M42" s="5"/>
      <c r="N42" s="7"/>
      <c r="O42" s="7"/>
      <c r="P42" s="14"/>
      <c r="Q42" s="7"/>
      <c r="R42" s="2"/>
      <c r="S42" s="4"/>
      <c r="T42" s="4"/>
      <c r="U42" s="4"/>
      <c r="V42" s="2"/>
      <c r="W42" s="4"/>
      <c r="X42" s="14"/>
    </row>
    <row r="43" spans="1:24" x14ac:dyDescent="0.35">
      <c r="A43" s="12">
        <v>14</v>
      </c>
      <c r="B43" s="2" t="s">
        <v>62</v>
      </c>
      <c r="C43" s="2" t="s">
        <v>357</v>
      </c>
      <c r="D43" s="2" t="s">
        <v>358</v>
      </c>
      <c r="E43" s="2" t="s">
        <v>359</v>
      </c>
      <c r="F43" s="52">
        <v>44977</v>
      </c>
      <c r="G43" s="52" t="str">
        <f>TEXT(Tabla1[[#This Row],[FECHA DE DEALER]],"MMMM")</f>
        <v>febrero</v>
      </c>
      <c r="H43" s="2" t="s">
        <v>671</v>
      </c>
      <c r="I43" s="52">
        <f t="shared" si="2"/>
        <v>44995</v>
      </c>
      <c r="J43" s="4" t="str">
        <f>TEXT(Tabla1[[#This Row],[FECHA PARA CONTACTO]],"MMMM")</f>
        <v>marzo</v>
      </c>
      <c r="K43" s="5"/>
      <c r="L43" s="5" t="str">
        <f>TEXT(Tabla1[[#This Row],[FECHA CONTACTO A.V.]],"MMMM")</f>
        <v>enero</v>
      </c>
      <c r="M43" s="5"/>
      <c r="N43" s="7"/>
      <c r="O43" s="7"/>
      <c r="P43" s="14"/>
      <c r="Q43" s="7"/>
      <c r="R43" s="2"/>
      <c r="S43" s="4"/>
      <c r="T43" s="4"/>
      <c r="U43" s="4" t="s">
        <v>688</v>
      </c>
      <c r="V43" s="2"/>
      <c r="W43" s="4"/>
      <c r="X43" s="14"/>
    </row>
    <row r="44" spans="1:24" x14ac:dyDescent="0.35">
      <c r="A44" s="12">
        <v>36</v>
      </c>
      <c r="B44" s="2" t="s">
        <v>257</v>
      </c>
      <c r="C44" s="2" t="s">
        <v>434</v>
      </c>
      <c r="D44" s="2" t="s">
        <v>435</v>
      </c>
      <c r="E44" s="2" t="s">
        <v>436</v>
      </c>
      <c r="F44" s="52">
        <v>44985</v>
      </c>
      <c r="G44" s="52" t="str">
        <f>TEXT(Tabla1[[#This Row],[FECHA DE DEALER]],"MMMM")</f>
        <v>febrero</v>
      </c>
      <c r="H44" s="2" t="s">
        <v>201</v>
      </c>
      <c r="I44" s="52">
        <f t="shared" si="2"/>
        <v>45003</v>
      </c>
      <c r="J44" s="4" t="str">
        <f>TEXT(Tabla1[[#This Row],[FECHA PARA CONTACTO]],"MMMM")</f>
        <v>marzo</v>
      </c>
      <c r="K44" s="5">
        <v>45008</v>
      </c>
      <c r="L44" s="5" t="str">
        <f>TEXT(Tabla1[[#This Row],[FECHA CONTACTO A.V.]],"MMMM")</f>
        <v>marzo</v>
      </c>
      <c r="M44" s="5">
        <v>45013</v>
      </c>
      <c r="N44" s="7">
        <v>0.54166666666666663</v>
      </c>
      <c r="O44" s="7"/>
      <c r="P44" s="14" t="s">
        <v>615</v>
      </c>
      <c r="Q44" s="7" t="s">
        <v>659</v>
      </c>
      <c r="R44" s="50" t="s">
        <v>663</v>
      </c>
      <c r="S44" s="4" t="s">
        <v>578</v>
      </c>
      <c r="T44" s="4"/>
      <c r="U44" s="4"/>
      <c r="V44" s="2" t="s">
        <v>664</v>
      </c>
      <c r="W44" s="4" t="s">
        <v>596</v>
      </c>
      <c r="X44" s="14" t="s">
        <v>633</v>
      </c>
    </row>
    <row r="45" spans="1:24" x14ac:dyDescent="0.35">
      <c r="A45" s="12">
        <v>15</v>
      </c>
      <c r="B45" s="2" t="s">
        <v>534</v>
      </c>
      <c r="C45" s="2" t="s">
        <v>535</v>
      </c>
      <c r="D45" s="2" t="s">
        <v>536</v>
      </c>
      <c r="E45" s="2" t="s">
        <v>537</v>
      </c>
      <c r="F45" s="52">
        <v>44999</v>
      </c>
      <c r="G45" s="52" t="str">
        <f>TEXT(Tabla1[[#This Row],[FECHA DE DEALER]],"MMMM")</f>
        <v>marzo</v>
      </c>
      <c r="H45" s="4" t="s">
        <v>142</v>
      </c>
      <c r="I45" s="52">
        <f t="shared" si="2"/>
        <v>45017</v>
      </c>
      <c r="J45" s="4" t="str">
        <f>TEXT(Tabla1[[#This Row],[FECHA PARA CONTACTO]],"MMMM")</f>
        <v>abril</v>
      </c>
      <c r="K45" s="5"/>
      <c r="L45" s="5" t="str">
        <f>TEXT(Tabla1[[#This Row],[FECHA CONTACTO A.V.]],"MMMM")</f>
        <v>enero</v>
      </c>
      <c r="M45" s="5"/>
      <c r="N45" s="7"/>
      <c r="O45" s="7"/>
      <c r="P45" s="14"/>
      <c r="Q45" s="7"/>
      <c r="R45" s="2"/>
      <c r="S45" s="4"/>
      <c r="T45" s="4"/>
      <c r="U45" s="4" t="s">
        <v>654</v>
      </c>
      <c r="V45" s="2"/>
      <c r="W45" s="4"/>
      <c r="X45" s="14"/>
    </row>
    <row r="46" spans="1:24" x14ac:dyDescent="0.35">
      <c r="A46" s="12">
        <v>15</v>
      </c>
      <c r="B46" s="2" t="s">
        <v>62</v>
      </c>
      <c r="C46" s="2" t="s">
        <v>360</v>
      </c>
      <c r="D46" s="2" t="s">
        <v>361</v>
      </c>
      <c r="E46" s="2" t="s">
        <v>362</v>
      </c>
      <c r="F46" s="52">
        <v>44977</v>
      </c>
      <c r="G46" s="52" t="str">
        <f>TEXT(Tabla1[[#This Row],[FECHA DE DEALER]],"MMMM")</f>
        <v>febrero</v>
      </c>
      <c r="H46" s="4" t="s">
        <v>26</v>
      </c>
      <c r="I46" s="52">
        <f t="shared" si="2"/>
        <v>44995</v>
      </c>
      <c r="J46" s="4" t="str">
        <f>TEXT(Tabla1[[#This Row],[FECHA PARA CONTACTO]],"MMMM")</f>
        <v>marzo</v>
      </c>
      <c r="K46" s="5"/>
      <c r="L46" s="5" t="str">
        <f>TEXT(Tabla1[[#This Row],[FECHA CONTACTO A.V.]],"MMMM")</f>
        <v>enero</v>
      </c>
      <c r="M46" s="5"/>
      <c r="N46" s="7"/>
      <c r="O46" s="7"/>
      <c r="P46" s="14"/>
      <c r="Q46" s="7"/>
      <c r="R46" s="2"/>
      <c r="S46" s="4"/>
      <c r="T46" s="4"/>
      <c r="U46" s="4"/>
      <c r="V46" s="2"/>
      <c r="W46" s="4"/>
      <c r="X46" s="14"/>
    </row>
    <row r="47" spans="1:24" x14ac:dyDescent="0.35">
      <c r="A47" s="12">
        <v>48</v>
      </c>
      <c r="B47" s="2" t="s">
        <v>36</v>
      </c>
      <c r="C47" s="2" t="s">
        <v>178</v>
      </c>
      <c r="D47" s="2" t="s">
        <v>179</v>
      </c>
      <c r="E47" s="2" t="s">
        <v>180</v>
      </c>
      <c r="F47" s="52">
        <v>44954</v>
      </c>
      <c r="G47" s="52" t="str">
        <f>TEXT(Tabla1[[#This Row],[FECHA DE DEALER]],"MMMM")</f>
        <v>enero</v>
      </c>
      <c r="H47" s="2" t="s">
        <v>18</v>
      </c>
      <c r="I47" s="52">
        <f t="shared" si="2"/>
        <v>44972</v>
      </c>
      <c r="J47" s="4" t="str">
        <f>TEXT(Tabla1[[#This Row],[FECHA PARA CONTACTO]],"MMMM")</f>
        <v>febrero</v>
      </c>
      <c r="K47" s="5">
        <v>45016</v>
      </c>
      <c r="L47" s="5" t="str">
        <f>TEXT(Tabla1[[#This Row],[FECHA CONTACTO A.V.]],"MMMM")</f>
        <v>marzo</v>
      </c>
      <c r="M47" s="5">
        <v>45013</v>
      </c>
      <c r="N47" s="7">
        <v>0.375</v>
      </c>
      <c r="O47" s="7" t="s">
        <v>733</v>
      </c>
      <c r="P47" s="14" t="s">
        <v>614</v>
      </c>
      <c r="Q47" s="7" t="s">
        <v>731</v>
      </c>
      <c r="R47" s="2">
        <v>4131020528</v>
      </c>
      <c r="S47" s="4" t="s">
        <v>578</v>
      </c>
      <c r="T47" s="4"/>
      <c r="U47" s="4"/>
      <c r="V47" s="2">
        <v>113199</v>
      </c>
      <c r="W47" s="4" t="s">
        <v>603</v>
      </c>
      <c r="X47" s="14" t="s">
        <v>633</v>
      </c>
    </row>
    <row r="48" spans="1:24" x14ac:dyDescent="0.35">
      <c r="A48" s="12">
        <v>53</v>
      </c>
      <c r="B48" s="2" t="s">
        <v>197</v>
      </c>
      <c r="C48" s="2" t="s">
        <v>198</v>
      </c>
      <c r="D48" s="2" t="s">
        <v>199</v>
      </c>
      <c r="E48" s="2" t="s">
        <v>200</v>
      </c>
      <c r="F48" s="52">
        <v>44956</v>
      </c>
      <c r="G48" s="52" t="str">
        <f>TEXT(Tabla1[[#This Row],[FECHA DE DEALER]],"MMMM")</f>
        <v>enero</v>
      </c>
      <c r="H48" s="2" t="s">
        <v>201</v>
      </c>
      <c r="I48" s="52">
        <f t="shared" si="2"/>
        <v>44974</v>
      </c>
      <c r="J48" s="4" t="str">
        <f>TEXT(Tabla1[[#This Row],[FECHA PARA CONTACTO]],"MMMM")</f>
        <v>febrero</v>
      </c>
      <c r="K48" s="5">
        <v>45008</v>
      </c>
      <c r="L48" s="5" t="str">
        <f>TEXT(Tabla1[[#This Row],[FECHA CONTACTO A.V.]],"MMMM")</f>
        <v>marzo</v>
      </c>
      <c r="M48" s="5">
        <v>45013</v>
      </c>
      <c r="N48" s="7">
        <v>0.5</v>
      </c>
      <c r="O48" s="7"/>
      <c r="P48" s="14" t="s">
        <v>615</v>
      </c>
      <c r="Q48" s="7" t="s">
        <v>656</v>
      </c>
      <c r="R48" s="50" t="s">
        <v>660</v>
      </c>
      <c r="S48" s="4" t="s">
        <v>578</v>
      </c>
      <c r="T48" s="4"/>
      <c r="U48" s="4"/>
      <c r="V48" s="2">
        <v>113106</v>
      </c>
      <c r="W48" s="4" t="s">
        <v>596</v>
      </c>
      <c r="X48" s="14" t="s">
        <v>633</v>
      </c>
    </row>
    <row r="49" spans="1:24" x14ac:dyDescent="0.35">
      <c r="A49" s="12">
        <v>16</v>
      </c>
      <c r="B49" s="2" t="s">
        <v>48</v>
      </c>
      <c r="C49" s="2" t="s">
        <v>538</v>
      </c>
      <c r="D49" s="2" t="s">
        <v>539</v>
      </c>
      <c r="E49" s="2" t="s">
        <v>540</v>
      </c>
      <c r="F49" s="52">
        <v>44999</v>
      </c>
      <c r="G49" s="52" t="str">
        <f>TEXT(Tabla1[[#This Row],[FECHA DE DEALER]],"MMMM")</f>
        <v>marzo</v>
      </c>
      <c r="H49" s="4" t="s">
        <v>35</v>
      </c>
      <c r="I49" s="52">
        <f t="shared" si="2"/>
        <v>45017</v>
      </c>
      <c r="J49" s="4" t="str">
        <f>TEXT(Tabla1[[#This Row],[FECHA PARA CONTACTO]],"MMMM")</f>
        <v>abril</v>
      </c>
      <c r="K49" s="5"/>
      <c r="L49" s="5" t="str">
        <f>TEXT(Tabla1[[#This Row],[FECHA CONTACTO A.V.]],"MMMM")</f>
        <v>enero</v>
      </c>
      <c r="M49" s="5"/>
      <c r="N49" s="7"/>
      <c r="O49" s="7"/>
      <c r="P49" s="14"/>
      <c r="Q49" s="7"/>
      <c r="R49" s="2">
        <v>4611155515</v>
      </c>
      <c r="S49" s="4"/>
      <c r="T49" s="4"/>
      <c r="U49" s="4"/>
      <c r="V49" s="2"/>
      <c r="W49" s="4"/>
      <c r="X49" s="14"/>
    </row>
    <row r="50" spans="1:24" x14ac:dyDescent="0.35">
      <c r="A50" s="12">
        <v>16</v>
      </c>
      <c r="B50" s="2" t="s">
        <v>160</v>
      </c>
      <c r="C50" s="2" t="s">
        <v>363</v>
      </c>
      <c r="D50" s="2" t="s">
        <v>364</v>
      </c>
      <c r="E50" s="2" t="s">
        <v>365</v>
      </c>
      <c r="F50" s="52">
        <v>44977</v>
      </c>
      <c r="G50" s="52" t="str">
        <f>TEXT(Tabla1[[#This Row],[FECHA DE DEALER]],"MMMM")</f>
        <v>febrero</v>
      </c>
      <c r="H50" s="4" t="s">
        <v>61</v>
      </c>
      <c r="I50" s="52">
        <f t="shared" si="2"/>
        <v>44995</v>
      </c>
      <c r="J50" s="4" t="str">
        <f>TEXT(Tabla1[[#This Row],[FECHA PARA CONTACTO]],"MMMM")</f>
        <v>marzo</v>
      </c>
      <c r="K50" s="5"/>
      <c r="L50" s="5" t="str">
        <f>TEXT(Tabla1[[#This Row],[FECHA CONTACTO A.V.]],"MMMM")</f>
        <v>enero</v>
      </c>
      <c r="M50" s="5"/>
      <c r="N50" s="7"/>
      <c r="O50" s="7"/>
      <c r="P50" s="14"/>
      <c r="Q50" s="7"/>
      <c r="R50" s="2"/>
      <c r="S50" s="4"/>
      <c r="T50" s="4"/>
      <c r="U50" s="4" t="s">
        <v>600</v>
      </c>
      <c r="V50" s="2"/>
      <c r="W50" s="4"/>
      <c r="X50" s="14"/>
    </row>
    <row r="51" spans="1:24" x14ac:dyDescent="0.35">
      <c r="A51" s="12">
        <v>17</v>
      </c>
      <c r="B51" s="2" t="s">
        <v>366</v>
      </c>
      <c r="C51" s="2" t="s">
        <v>367</v>
      </c>
      <c r="D51" s="2" t="s">
        <v>368</v>
      </c>
      <c r="E51" s="2" t="s">
        <v>369</v>
      </c>
      <c r="F51" s="52">
        <v>44977</v>
      </c>
      <c r="G51" s="52" t="str">
        <f>TEXT(Tabla1[[#This Row],[FECHA DE DEALER]],"MMMM")</f>
        <v>febrero</v>
      </c>
      <c r="H51" s="4" t="s">
        <v>35</v>
      </c>
      <c r="I51" s="52">
        <f t="shared" si="2"/>
        <v>44995</v>
      </c>
      <c r="J51" s="4" t="str">
        <f>TEXT(Tabla1[[#This Row],[FECHA PARA CONTACTO]],"MMMM")</f>
        <v>marzo</v>
      </c>
      <c r="K51" s="5">
        <v>45007</v>
      </c>
      <c r="L51" s="5" t="str">
        <f>TEXT(Tabla1[[#This Row],[FECHA CONTACTO A.V.]],"MMMM")</f>
        <v>marzo</v>
      </c>
      <c r="M51" s="5"/>
      <c r="N51" s="7"/>
      <c r="O51" s="7"/>
      <c r="P51" s="14"/>
      <c r="Q51" s="7" t="s">
        <v>609</v>
      </c>
      <c r="R51" s="50">
        <v>4611522239</v>
      </c>
      <c r="S51" s="4" t="s">
        <v>635</v>
      </c>
      <c r="T51" s="4"/>
      <c r="U51" s="4" t="s">
        <v>763</v>
      </c>
      <c r="V51" s="2"/>
      <c r="W51" s="4"/>
      <c r="X51" s="14"/>
    </row>
    <row r="52" spans="1:24" x14ac:dyDescent="0.35">
      <c r="A52" s="12">
        <v>17</v>
      </c>
      <c r="B52" s="2" t="s">
        <v>48</v>
      </c>
      <c r="C52" s="2" t="s">
        <v>541</v>
      </c>
      <c r="D52" s="2" t="s">
        <v>542</v>
      </c>
      <c r="E52" s="2" t="s">
        <v>543</v>
      </c>
      <c r="F52" s="52">
        <v>44999</v>
      </c>
      <c r="G52" s="52" t="str">
        <f>TEXT(Tabla1[[#This Row],[FECHA DE DEALER]],"MMMM")</f>
        <v>marzo</v>
      </c>
      <c r="H52" s="4" t="s">
        <v>448</v>
      </c>
      <c r="I52" s="52">
        <f t="shared" si="2"/>
        <v>45017</v>
      </c>
      <c r="J52" s="4" t="str">
        <f>TEXT(Tabla1[[#This Row],[FECHA PARA CONTACTO]],"MMMM")</f>
        <v>abril</v>
      </c>
      <c r="K52" s="5"/>
      <c r="L52" s="5" t="str">
        <f>TEXT(Tabla1[[#This Row],[FECHA CONTACTO A.V.]],"MMMM")</f>
        <v>enero</v>
      </c>
      <c r="M52" s="5"/>
      <c r="N52" s="7"/>
      <c r="O52" s="7"/>
      <c r="P52" s="14"/>
      <c r="Q52" s="7"/>
      <c r="R52" s="2"/>
      <c r="S52" s="4"/>
      <c r="T52" s="4"/>
      <c r="U52" s="4"/>
      <c r="V52" s="2"/>
      <c r="W52" s="4"/>
      <c r="X52" s="14"/>
    </row>
    <row r="53" spans="1:24" x14ac:dyDescent="0.35">
      <c r="A53" s="12">
        <v>17</v>
      </c>
      <c r="B53" s="2" t="s">
        <v>71</v>
      </c>
      <c r="C53" s="2" t="s">
        <v>72</v>
      </c>
      <c r="D53" s="2" t="s">
        <v>73</v>
      </c>
      <c r="E53" s="2" t="s">
        <v>74</v>
      </c>
      <c r="F53" s="52">
        <v>44943</v>
      </c>
      <c r="G53" s="52" t="str">
        <f>TEXT(Tabla1[[#This Row],[FECHA DE DEALER]],"MMMM")</f>
        <v>enero</v>
      </c>
      <c r="H53" s="2" t="s">
        <v>174</v>
      </c>
      <c r="I53" s="52">
        <f t="shared" si="2"/>
        <v>44961</v>
      </c>
      <c r="J53" s="4" t="str">
        <f>TEXT(Tabla1[[#This Row],[FECHA PARA CONTACTO]],"MMMM")</f>
        <v>febrero</v>
      </c>
      <c r="K53" s="5"/>
      <c r="L53" s="5" t="str">
        <f>TEXT(Tabla1[[#This Row],[FECHA CONTACTO A.V.]],"MMMM")</f>
        <v>enero</v>
      </c>
      <c r="M53" s="5"/>
      <c r="N53" s="7"/>
      <c r="O53" s="7"/>
      <c r="P53" s="14"/>
      <c r="Q53" s="7"/>
      <c r="R53" s="2">
        <v>3322583288</v>
      </c>
      <c r="S53" s="4" t="s">
        <v>579</v>
      </c>
      <c r="T53" s="4"/>
      <c r="U53" s="4" t="s">
        <v>610</v>
      </c>
      <c r="V53" s="2"/>
      <c r="W53" s="4"/>
      <c r="X53" s="14"/>
    </row>
    <row r="54" spans="1:24" x14ac:dyDescent="0.35">
      <c r="A54" s="12">
        <v>74</v>
      </c>
      <c r="B54" s="2" t="s">
        <v>19</v>
      </c>
      <c r="C54" s="2" t="s">
        <v>266</v>
      </c>
      <c r="D54" s="2" t="s">
        <v>267</v>
      </c>
      <c r="E54" s="2" t="s">
        <v>655</v>
      </c>
      <c r="F54" s="52">
        <v>44957</v>
      </c>
      <c r="G54" s="52" t="str">
        <f>TEXT(Tabla1[[#This Row],[FECHA DE DEALER]],"MMMM")</f>
        <v>enero</v>
      </c>
      <c r="H54" s="2" t="s">
        <v>201</v>
      </c>
      <c r="I54" s="52">
        <f t="shared" si="2"/>
        <v>44975</v>
      </c>
      <c r="J54" s="4" t="str">
        <f>TEXT(Tabla1[[#This Row],[FECHA PARA CONTACTO]],"MMMM")</f>
        <v>febrero</v>
      </c>
      <c r="K54" s="5">
        <v>45008</v>
      </c>
      <c r="L54" s="5" t="str">
        <f>TEXT(Tabla1[[#This Row],[FECHA CONTACTO A.V.]],"MMMM")</f>
        <v>marzo</v>
      </c>
      <c r="M54" s="5">
        <v>45013</v>
      </c>
      <c r="N54" s="7">
        <v>0.45833333333333331</v>
      </c>
      <c r="O54" s="7"/>
      <c r="P54" s="14" t="s">
        <v>615</v>
      </c>
      <c r="Q54" s="7" t="s">
        <v>657</v>
      </c>
      <c r="R54" s="50" t="s">
        <v>661</v>
      </c>
      <c r="S54" s="4" t="s">
        <v>578</v>
      </c>
      <c r="T54" s="4"/>
      <c r="U54" s="4"/>
      <c r="V54" s="2">
        <v>113107</v>
      </c>
      <c r="W54" s="4" t="s">
        <v>596</v>
      </c>
      <c r="X54" s="14" t="s">
        <v>633</v>
      </c>
    </row>
    <row r="55" spans="1:24" x14ac:dyDescent="0.35">
      <c r="A55" s="12">
        <v>18</v>
      </c>
      <c r="B55" s="2" t="s">
        <v>48</v>
      </c>
      <c r="C55" s="2" t="s">
        <v>544</v>
      </c>
      <c r="D55" s="2" t="s">
        <v>545</v>
      </c>
      <c r="E55" s="2" t="s">
        <v>546</v>
      </c>
      <c r="F55" s="52">
        <v>44999</v>
      </c>
      <c r="G55" s="52" t="str">
        <f>TEXT(Tabla1[[#This Row],[FECHA DE DEALER]],"MMMM")</f>
        <v>marzo</v>
      </c>
      <c r="H55" s="4" t="s">
        <v>523</v>
      </c>
      <c r="I55" s="52">
        <f t="shared" si="2"/>
        <v>45017</v>
      </c>
      <c r="J55" s="4" t="str">
        <f>TEXT(Tabla1[[#This Row],[FECHA PARA CONTACTO]],"MMMM")</f>
        <v>abril</v>
      </c>
      <c r="K55" s="5">
        <v>45009</v>
      </c>
      <c r="L55" s="5" t="str">
        <f>TEXT(Tabla1[[#This Row],[FECHA CONTACTO A.V.]],"MMMM")</f>
        <v>marzo</v>
      </c>
      <c r="M55" s="5"/>
      <c r="N55" s="7"/>
      <c r="O55" s="7"/>
      <c r="P55" s="14"/>
      <c r="Q55" s="7"/>
      <c r="R55" s="2">
        <v>4421552600</v>
      </c>
      <c r="S55" s="4"/>
      <c r="T55" s="4"/>
      <c r="U55" s="4" t="s">
        <v>670</v>
      </c>
      <c r="V55" s="2"/>
      <c r="W55" s="4"/>
      <c r="X55" s="14"/>
    </row>
    <row r="56" spans="1:24" x14ac:dyDescent="0.35">
      <c r="A56" s="12">
        <v>18</v>
      </c>
      <c r="B56" s="2" t="s">
        <v>370</v>
      </c>
      <c r="C56" s="2" t="s">
        <v>371</v>
      </c>
      <c r="D56" s="2" t="s">
        <v>372</v>
      </c>
      <c r="E56" s="2" t="s">
        <v>373</v>
      </c>
      <c r="F56" s="52">
        <v>44977</v>
      </c>
      <c r="G56" s="52" t="str">
        <f>TEXT(Tabla1[[#This Row],[FECHA DE DEALER]],"MMMM")</f>
        <v>febrero</v>
      </c>
      <c r="H56" s="4" t="s">
        <v>47</v>
      </c>
      <c r="I56" s="52">
        <f t="shared" si="2"/>
        <v>44995</v>
      </c>
      <c r="J56" s="4" t="str">
        <f>TEXT(Tabla1[[#This Row],[FECHA PARA CONTACTO]],"MMMM")</f>
        <v>marzo</v>
      </c>
      <c r="K56" s="5"/>
      <c r="L56" s="5" t="str">
        <f>TEXT(Tabla1[[#This Row],[FECHA CONTACTO A.V.]],"MMMM")</f>
        <v>enero</v>
      </c>
      <c r="M56" s="5"/>
      <c r="N56" s="7"/>
      <c r="O56" s="7"/>
      <c r="P56" s="14"/>
      <c r="Q56" s="7"/>
      <c r="R56" s="2"/>
      <c r="S56" s="4"/>
      <c r="T56" s="4"/>
      <c r="U56" s="4"/>
      <c r="V56" s="2"/>
      <c r="W56" s="4"/>
      <c r="X56" s="14"/>
    </row>
    <row r="57" spans="1:24" x14ac:dyDescent="0.35">
      <c r="A57" s="12">
        <v>19</v>
      </c>
      <c r="B57" s="2" t="s">
        <v>547</v>
      </c>
      <c r="C57" s="2" t="s">
        <v>548</v>
      </c>
      <c r="D57" s="2" t="s">
        <v>549</v>
      </c>
      <c r="E57" s="2" t="s">
        <v>550</v>
      </c>
      <c r="F57" s="52">
        <v>44999</v>
      </c>
      <c r="G57" s="52" t="str">
        <f>TEXT(Tabla1[[#This Row],[FECHA DE DEALER]],"MMMM")</f>
        <v>marzo</v>
      </c>
      <c r="H57" s="4" t="s">
        <v>309</v>
      </c>
      <c r="I57" s="52">
        <f t="shared" si="2"/>
        <v>45017</v>
      </c>
      <c r="J57" s="4" t="str">
        <f>TEXT(Tabla1[[#This Row],[FECHA PARA CONTACTO]],"MMMM")</f>
        <v>abril</v>
      </c>
      <c r="K57" s="5"/>
      <c r="L57" s="5" t="str">
        <f>TEXT(Tabla1[[#This Row],[FECHA CONTACTO A.V.]],"MMMM")</f>
        <v>enero</v>
      </c>
      <c r="M57" s="5"/>
      <c r="N57" s="7"/>
      <c r="O57" s="7"/>
      <c r="P57" s="14"/>
      <c r="Q57" s="7"/>
      <c r="R57" s="2"/>
      <c r="S57" s="4"/>
      <c r="T57" s="4"/>
      <c r="U57" s="4"/>
      <c r="V57" s="2"/>
      <c r="W57" s="4"/>
      <c r="X57" s="14"/>
    </row>
    <row r="58" spans="1:24" x14ac:dyDescent="0.35">
      <c r="A58" s="12">
        <v>82</v>
      </c>
      <c r="B58" s="2" t="s">
        <v>277</v>
      </c>
      <c r="C58" s="2" t="s">
        <v>287</v>
      </c>
      <c r="D58" s="2" t="s">
        <v>288</v>
      </c>
      <c r="E58" s="2" t="s">
        <v>289</v>
      </c>
      <c r="F58" s="52">
        <v>44957</v>
      </c>
      <c r="G58" s="52" t="str">
        <f>TEXT(Tabla1[[#This Row],[FECHA DE DEALER]],"MMMM")</f>
        <v>enero</v>
      </c>
      <c r="H58" s="2" t="s">
        <v>201</v>
      </c>
      <c r="I58" s="52">
        <f t="shared" si="2"/>
        <v>44975</v>
      </c>
      <c r="J58" s="4" t="str">
        <f>TEXT(Tabla1[[#This Row],[FECHA PARA CONTACTO]],"MMMM")</f>
        <v>febrero</v>
      </c>
      <c r="K58" s="5">
        <v>45008</v>
      </c>
      <c r="L58" s="5" t="str">
        <f>TEXT(Tabla1[[#This Row],[FECHA CONTACTO A.V.]],"MMMM")</f>
        <v>marzo</v>
      </c>
      <c r="M58" s="5">
        <v>45013</v>
      </c>
      <c r="N58" s="7">
        <v>0.41666666666666669</v>
      </c>
      <c r="O58" s="7"/>
      <c r="P58" s="14" t="s">
        <v>615</v>
      </c>
      <c r="Q58" s="7" t="s">
        <v>658</v>
      </c>
      <c r="R58" s="50" t="s">
        <v>662</v>
      </c>
      <c r="S58" s="4" t="s">
        <v>578</v>
      </c>
      <c r="T58" s="4"/>
      <c r="U58" s="4"/>
      <c r="V58" s="2">
        <v>113116</v>
      </c>
      <c r="W58" s="4" t="s">
        <v>596</v>
      </c>
      <c r="X58" s="14" t="s">
        <v>633</v>
      </c>
    </row>
    <row r="59" spans="1:24" x14ac:dyDescent="0.35">
      <c r="A59" s="12">
        <v>2</v>
      </c>
      <c r="B59" s="2" t="s">
        <v>321</v>
      </c>
      <c r="C59" s="2" t="s">
        <v>322</v>
      </c>
      <c r="D59" s="2" t="s">
        <v>323</v>
      </c>
      <c r="E59" s="2" t="s">
        <v>734</v>
      </c>
      <c r="F59" s="61">
        <v>44964</v>
      </c>
      <c r="G59" s="61" t="str">
        <f>TEXT(Tabla1[[#This Row],[FECHA DE DEALER]],"MMMM")</f>
        <v>febrero</v>
      </c>
      <c r="H59" s="2" t="s">
        <v>35</v>
      </c>
      <c r="I59" s="52">
        <f t="shared" si="2"/>
        <v>44982</v>
      </c>
      <c r="J59" s="4" t="str">
        <f>TEXT(Tabla1[[#This Row],[FECHA PARA CONTACTO]],"MMMM")</f>
        <v>febrero</v>
      </c>
      <c r="K59" s="5">
        <v>45007</v>
      </c>
      <c r="L59" s="5" t="str">
        <f>TEXT(Tabla1[[#This Row],[FECHA CONTACTO A.V.]],"MMMM")</f>
        <v>marzo</v>
      </c>
      <c r="M59" s="5">
        <v>45014</v>
      </c>
      <c r="N59" s="7">
        <v>0.54166666666666663</v>
      </c>
      <c r="O59" s="7" t="s">
        <v>733</v>
      </c>
      <c r="P59" s="14" t="s">
        <v>614</v>
      </c>
      <c r="Q59" s="7"/>
      <c r="R59" s="2">
        <v>4611230501</v>
      </c>
      <c r="S59" s="4" t="s">
        <v>578</v>
      </c>
      <c r="T59" s="4"/>
      <c r="U59" s="4" t="s">
        <v>750</v>
      </c>
      <c r="V59" s="2">
        <v>113216</v>
      </c>
      <c r="W59" s="4" t="s">
        <v>604</v>
      </c>
      <c r="X59" s="14" t="s">
        <v>633</v>
      </c>
    </row>
    <row r="60" spans="1:24" x14ac:dyDescent="0.35">
      <c r="A60" s="12">
        <v>20</v>
      </c>
      <c r="B60" s="2" t="s">
        <v>48</v>
      </c>
      <c r="C60" s="2" t="s">
        <v>551</v>
      </c>
      <c r="D60" s="2" t="s">
        <v>552</v>
      </c>
      <c r="E60" s="2" t="s">
        <v>553</v>
      </c>
      <c r="F60" s="52">
        <v>44999</v>
      </c>
      <c r="G60" s="52" t="str">
        <f>TEXT(Tabla1[[#This Row],[FECHA DE DEALER]],"MMMM")</f>
        <v>marzo</v>
      </c>
      <c r="H60" s="2" t="s">
        <v>671</v>
      </c>
      <c r="I60" s="52">
        <f t="shared" si="2"/>
        <v>45017</v>
      </c>
      <c r="J60" s="4" t="str">
        <f>TEXT(Tabla1[[#This Row],[FECHA PARA CONTACTO]],"MMMM")</f>
        <v>abril</v>
      </c>
      <c r="K60" s="5"/>
      <c r="L60" s="5" t="str">
        <f>TEXT(Tabla1[[#This Row],[FECHA CONTACTO A.V.]],"MMMM")</f>
        <v>enero</v>
      </c>
      <c r="M60" s="5"/>
      <c r="N60" s="7"/>
      <c r="O60" s="7"/>
      <c r="P60" s="14"/>
      <c r="Q60" s="7"/>
      <c r="R60" s="2"/>
      <c r="S60" s="4"/>
      <c r="T60" s="4"/>
      <c r="U60" s="4"/>
      <c r="V60" s="2"/>
      <c r="W60" s="4"/>
      <c r="X60" s="14"/>
    </row>
    <row r="61" spans="1:24" x14ac:dyDescent="0.35">
      <c r="A61" s="12">
        <v>20</v>
      </c>
      <c r="B61" s="2" t="s">
        <v>378</v>
      </c>
      <c r="C61" s="2" t="s">
        <v>379</v>
      </c>
      <c r="D61" s="2" t="s">
        <v>380</v>
      </c>
      <c r="E61" s="2" t="s">
        <v>381</v>
      </c>
      <c r="F61" s="52">
        <v>44977</v>
      </c>
      <c r="G61" s="52" t="str">
        <f>TEXT(Tabla1[[#This Row],[FECHA DE DEALER]],"MMMM")</f>
        <v>febrero</v>
      </c>
      <c r="H61" s="4" t="s">
        <v>193</v>
      </c>
      <c r="I61" s="52">
        <f t="shared" si="2"/>
        <v>44995</v>
      </c>
      <c r="J61" s="4" t="str">
        <f>TEXT(Tabla1[[#This Row],[FECHA PARA CONTACTO]],"MMMM")</f>
        <v>marzo</v>
      </c>
      <c r="K61" s="5"/>
      <c r="L61" s="5" t="str">
        <f>TEXT(Tabla1[[#This Row],[FECHA CONTACTO A.V.]],"MMMM")</f>
        <v>enero</v>
      </c>
      <c r="M61" s="5"/>
      <c r="N61" s="7"/>
      <c r="O61" s="7"/>
      <c r="P61" s="14"/>
      <c r="Q61" s="7"/>
      <c r="R61" s="2"/>
      <c r="S61" s="4"/>
      <c r="T61" s="4"/>
      <c r="U61" s="4"/>
      <c r="V61" s="2"/>
      <c r="W61" s="4"/>
      <c r="X61" s="14"/>
    </row>
    <row r="62" spans="1:24" x14ac:dyDescent="0.35">
      <c r="A62" s="12">
        <v>20</v>
      </c>
      <c r="B62" s="2" t="s">
        <v>82</v>
      </c>
      <c r="C62" s="2" t="s">
        <v>83</v>
      </c>
      <c r="D62" s="2" t="s">
        <v>84</v>
      </c>
      <c r="E62" s="2" t="s">
        <v>85</v>
      </c>
      <c r="F62" s="52">
        <v>44943</v>
      </c>
      <c r="G62" s="52" t="str">
        <f>TEXT(Tabla1[[#This Row],[FECHA DE DEALER]],"MMMM")</f>
        <v>enero</v>
      </c>
      <c r="H62" s="2" t="s">
        <v>86</v>
      </c>
      <c r="I62" s="52">
        <f t="shared" si="2"/>
        <v>44961</v>
      </c>
      <c r="J62" s="4" t="str">
        <f>TEXT(Tabla1[[#This Row],[FECHA PARA CONTACTO]],"MMMM")</f>
        <v>febrero</v>
      </c>
      <c r="K62" s="5"/>
      <c r="L62" s="5" t="str">
        <f>TEXT(Tabla1[[#This Row],[FECHA CONTACTO A.V.]],"MMMM")</f>
        <v>enero</v>
      </c>
      <c r="M62" s="5"/>
      <c r="N62" s="7"/>
      <c r="O62" s="7"/>
      <c r="P62" s="14"/>
      <c r="Q62" s="7"/>
      <c r="R62" s="2"/>
      <c r="S62" s="4"/>
      <c r="T62" s="4"/>
      <c r="U62" s="4"/>
      <c r="V62" s="2"/>
      <c r="W62" s="4"/>
      <c r="X62" s="14"/>
    </row>
    <row r="63" spans="1:24" x14ac:dyDescent="0.35">
      <c r="A63" s="12">
        <v>21</v>
      </c>
      <c r="B63" s="2" t="s">
        <v>48</v>
      </c>
      <c r="C63" s="2" t="s">
        <v>554</v>
      </c>
      <c r="D63" s="2" t="s">
        <v>555</v>
      </c>
      <c r="E63" s="2" t="s">
        <v>554</v>
      </c>
      <c r="F63" s="52">
        <v>44999</v>
      </c>
      <c r="G63" s="52" t="str">
        <f>TEXT(Tabla1[[#This Row],[FECHA DE DEALER]],"MMMM")</f>
        <v>marzo</v>
      </c>
      <c r="H63" s="4" t="s">
        <v>448</v>
      </c>
      <c r="I63" s="52">
        <f t="shared" si="2"/>
        <v>45017</v>
      </c>
      <c r="J63" s="4" t="str">
        <f>TEXT(Tabla1[[#This Row],[FECHA PARA CONTACTO]],"MMMM")</f>
        <v>abril</v>
      </c>
      <c r="K63" s="5"/>
      <c r="L63" s="5" t="str">
        <f>TEXT(Tabla1[[#This Row],[FECHA CONTACTO A.V.]],"MMMM")</f>
        <v>enero</v>
      </c>
      <c r="M63" s="5"/>
      <c r="N63" s="7"/>
      <c r="O63" s="7"/>
      <c r="P63" s="14"/>
      <c r="Q63" s="7"/>
      <c r="R63" s="2"/>
      <c r="S63" s="4"/>
      <c r="T63" s="4"/>
      <c r="U63" s="4"/>
      <c r="V63" s="2"/>
      <c r="W63" s="4"/>
      <c r="X63" s="14"/>
    </row>
    <row r="64" spans="1:24" x14ac:dyDescent="0.35">
      <c r="A64" s="12">
        <v>21</v>
      </c>
      <c r="B64" s="2" t="s">
        <v>48</v>
      </c>
      <c r="C64" s="2" t="s">
        <v>87</v>
      </c>
      <c r="D64" s="2" t="s">
        <v>88</v>
      </c>
      <c r="E64" s="2" t="s">
        <v>89</v>
      </c>
      <c r="F64" s="52">
        <v>44943</v>
      </c>
      <c r="G64" s="52" t="str">
        <f>TEXT(Tabla1[[#This Row],[FECHA DE DEALER]],"MMMM")</f>
        <v>enero</v>
      </c>
      <c r="H64" s="2" t="s">
        <v>70</v>
      </c>
      <c r="I64" s="52">
        <f t="shared" si="2"/>
        <v>44961</v>
      </c>
      <c r="J64" s="4" t="str">
        <f>TEXT(Tabla1[[#This Row],[FECHA PARA CONTACTO]],"MMMM")</f>
        <v>febrero</v>
      </c>
      <c r="K64" s="5">
        <v>45009</v>
      </c>
      <c r="L64" s="5" t="str">
        <f>TEXT(Tabla1[[#This Row],[FECHA CONTACTO A.V.]],"MMMM")</f>
        <v>marzo</v>
      </c>
      <c r="M64" s="5"/>
      <c r="N64" s="7"/>
      <c r="O64" s="7"/>
      <c r="P64" s="14"/>
      <c r="Q64" s="7"/>
      <c r="R64" s="2"/>
      <c r="S64" s="4"/>
      <c r="T64" s="4"/>
      <c r="U64" s="4" t="s">
        <v>698</v>
      </c>
      <c r="V64" s="2"/>
      <c r="W64" s="4"/>
      <c r="X64" s="14"/>
    </row>
    <row r="65" spans="1:24" x14ac:dyDescent="0.35">
      <c r="A65" s="12">
        <v>21</v>
      </c>
      <c r="B65" s="2" t="s">
        <v>82</v>
      </c>
      <c r="C65" s="2" t="s">
        <v>382</v>
      </c>
      <c r="D65" s="2" t="s">
        <v>383</v>
      </c>
      <c r="E65" s="2" t="s">
        <v>384</v>
      </c>
      <c r="F65" s="52">
        <v>44977</v>
      </c>
      <c r="G65" s="52" t="str">
        <f>TEXT(Tabla1[[#This Row],[FECHA DE DEALER]],"MMMM")</f>
        <v>febrero</v>
      </c>
      <c r="H65" s="4" t="s">
        <v>47</v>
      </c>
      <c r="I65" s="52">
        <f t="shared" si="2"/>
        <v>44995</v>
      </c>
      <c r="J65" s="4" t="str">
        <f>TEXT(Tabla1[[#This Row],[FECHA PARA CONTACTO]],"MMMM")</f>
        <v>marzo</v>
      </c>
      <c r="K65" s="5"/>
      <c r="L65" s="5" t="str">
        <f>TEXT(Tabla1[[#This Row],[FECHA CONTACTO A.V.]],"MMMM")</f>
        <v>enero</v>
      </c>
      <c r="M65" s="5"/>
      <c r="N65" s="7"/>
      <c r="O65" s="7"/>
      <c r="P65" s="14"/>
      <c r="Q65" s="7"/>
      <c r="R65" s="2"/>
      <c r="S65" s="4"/>
      <c r="T65" s="4"/>
      <c r="U65" s="4"/>
      <c r="V65" s="2"/>
      <c r="W65" s="4"/>
      <c r="X65" s="14"/>
    </row>
    <row r="66" spans="1:24" x14ac:dyDescent="0.35">
      <c r="A66" s="12">
        <v>22</v>
      </c>
      <c r="B66" s="2" t="s">
        <v>385</v>
      </c>
      <c r="C66" s="41" t="s">
        <v>386</v>
      </c>
      <c r="D66" s="2" t="s">
        <v>387</v>
      </c>
      <c r="E66" s="2" t="s">
        <v>388</v>
      </c>
      <c r="F66" s="52">
        <v>44980</v>
      </c>
      <c r="G66" s="52" t="str">
        <f>TEXT(Tabla1[[#This Row],[FECHA DE DEALER]],"MMMM")</f>
        <v>febrero</v>
      </c>
      <c r="H66" s="2" t="s">
        <v>35</v>
      </c>
      <c r="I66" s="52">
        <f t="shared" si="2"/>
        <v>44998</v>
      </c>
      <c r="J66" s="4" t="str">
        <f>TEXT(Tabla1[[#This Row],[FECHA PARA CONTACTO]],"MMMM")</f>
        <v>marzo</v>
      </c>
      <c r="K66" s="5"/>
      <c r="L66" s="5" t="str">
        <f>TEXT(Tabla1[[#This Row],[FECHA CONTACTO A.V.]],"MMMM")</f>
        <v>enero</v>
      </c>
      <c r="M66" s="5"/>
      <c r="N66" s="7"/>
      <c r="O66" s="7"/>
      <c r="P66" s="14"/>
      <c r="Q66" s="7"/>
      <c r="R66" s="2">
        <v>4151018313</v>
      </c>
      <c r="S66" s="4"/>
      <c r="T66" s="4"/>
      <c r="U66" s="4"/>
      <c r="V66" s="2"/>
      <c r="W66" s="4"/>
      <c r="X66" s="14"/>
    </row>
    <row r="67" spans="1:24" x14ac:dyDescent="0.35">
      <c r="A67" s="12">
        <v>22</v>
      </c>
      <c r="B67" s="2" t="s">
        <v>556</v>
      </c>
      <c r="C67" s="2" t="s">
        <v>557</v>
      </c>
      <c r="D67" s="2" t="s">
        <v>558</v>
      </c>
      <c r="E67" s="2" t="s">
        <v>559</v>
      </c>
      <c r="F67" s="52">
        <v>44999</v>
      </c>
      <c r="G67" s="52" t="str">
        <f>TEXT(Tabla1[[#This Row],[FECHA DE DEALER]],"MMMM")</f>
        <v>marzo</v>
      </c>
      <c r="H67" s="4" t="s">
        <v>276</v>
      </c>
      <c r="I67" s="52">
        <f t="shared" si="2"/>
        <v>45017</v>
      </c>
      <c r="J67" s="4" t="str">
        <f>TEXT(Tabla1[[#This Row],[FECHA PARA CONTACTO]],"MMMM")</f>
        <v>abril</v>
      </c>
      <c r="K67" s="5"/>
      <c r="L67" s="5" t="str">
        <f>TEXT(Tabla1[[#This Row],[FECHA CONTACTO A.V.]],"MMMM")</f>
        <v>enero</v>
      </c>
      <c r="M67" s="5">
        <v>45033</v>
      </c>
      <c r="N67" s="7">
        <v>0.42708333333333331</v>
      </c>
      <c r="O67" s="7"/>
      <c r="P67" s="14"/>
      <c r="Q67" s="7"/>
      <c r="R67" s="2"/>
      <c r="S67" s="4"/>
      <c r="T67" s="4"/>
      <c r="U67" s="4" t="s">
        <v>796</v>
      </c>
      <c r="V67" s="2"/>
      <c r="W67" s="4" t="s">
        <v>596</v>
      </c>
      <c r="X67" s="14"/>
    </row>
    <row r="68" spans="1:24" x14ac:dyDescent="0.35">
      <c r="A68" s="12">
        <v>22</v>
      </c>
      <c r="B68" s="2" t="s">
        <v>62</v>
      </c>
      <c r="C68" s="2" t="s">
        <v>90</v>
      </c>
      <c r="D68" s="2" t="s">
        <v>91</v>
      </c>
      <c r="E68" s="2" t="s">
        <v>92</v>
      </c>
      <c r="F68" s="52">
        <v>44943</v>
      </c>
      <c r="G68" s="52" t="str">
        <f>TEXT(Tabla1[[#This Row],[FECHA DE DEALER]],"MMMM")</f>
        <v>enero</v>
      </c>
      <c r="H68" s="2" t="s">
        <v>70</v>
      </c>
      <c r="I68" s="52">
        <f t="shared" ref="I68:I99" si="3">F68+18</f>
        <v>44961</v>
      </c>
      <c r="J68" s="4" t="str">
        <f>TEXT(Tabla1[[#This Row],[FECHA PARA CONTACTO]],"MMMM")</f>
        <v>febrero</v>
      </c>
      <c r="K68" s="5">
        <v>45009</v>
      </c>
      <c r="L68" s="5" t="str">
        <f>TEXT(Tabla1[[#This Row],[FECHA CONTACTO A.V.]],"MMMM")</f>
        <v>marzo</v>
      </c>
      <c r="M68" s="5"/>
      <c r="N68" s="7"/>
      <c r="O68" s="7"/>
      <c r="P68" s="14"/>
      <c r="Q68" s="7"/>
      <c r="R68" s="2"/>
      <c r="S68" s="4"/>
      <c r="T68" s="4"/>
      <c r="U68" s="4"/>
      <c r="V68" s="2"/>
      <c r="W68" s="4"/>
      <c r="X68" s="14"/>
    </row>
    <row r="69" spans="1:24" x14ac:dyDescent="0.35">
      <c r="A69" s="12">
        <v>23</v>
      </c>
      <c r="B69" s="2" t="s">
        <v>62</v>
      </c>
      <c r="C69" s="2" t="s">
        <v>93</v>
      </c>
      <c r="D69" s="2" t="s">
        <v>94</v>
      </c>
      <c r="E69" s="2" t="s">
        <v>95</v>
      </c>
      <c r="F69" s="52">
        <v>44943</v>
      </c>
      <c r="G69" s="52" t="str">
        <f>TEXT(Tabla1[[#This Row],[FECHA DE DEALER]],"MMMM")</f>
        <v>enero</v>
      </c>
      <c r="H69" s="2" t="s">
        <v>81</v>
      </c>
      <c r="I69" s="52">
        <f t="shared" si="3"/>
        <v>44961</v>
      </c>
      <c r="J69" s="4" t="str">
        <f>TEXT(Tabla1[[#This Row],[FECHA PARA CONTACTO]],"MMMM")</f>
        <v>febrero</v>
      </c>
      <c r="K69" s="5"/>
      <c r="L69" s="5" t="str">
        <f>TEXT(Tabla1[[#This Row],[FECHA CONTACTO A.V.]],"MMMM")</f>
        <v>enero</v>
      </c>
      <c r="M69" s="5"/>
      <c r="N69" s="7"/>
      <c r="O69" s="7"/>
      <c r="P69" s="14"/>
      <c r="Q69" s="7"/>
      <c r="R69" s="2"/>
      <c r="S69" s="4"/>
      <c r="T69" s="4"/>
      <c r="U69" s="4"/>
      <c r="V69" s="2"/>
      <c r="W69" s="4"/>
      <c r="X69" s="14"/>
    </row>
    <row r="70" spans="1:24" x14ac:dyDescent="0.35">
      <c r="A70" s="12">
        <v>23</v>
      </c>
      <c r="B70" s="2" t="s">
        <v>389</v>
      </c>
      <c r="C70" s="2" t="s">
        <v>390</v>
      </c>
      <c r="D70" s="2" t="s">
        <v>391</v>
      </c>
      <c r="E70" s="2" t="s">
        <v>392</v>
      </c>
      <c r="F70" s="52">
        <v>44981</v>
      </c>
      <c r="G70" s="52" t="str">
        <f>TEXT(Tabla1[[#This Row],[FECHA DE DEALER]],"MMMM")</f>
        <v>febrero</v>
      </c>
      <c r="H70" s="2" t="s">
        <v>671</v>
      </c>
      <c r="I70" s="52">
        <f t="shared" si="3"/>
        <v>44999</v>
      </c>
      <c r="J70" s="4" t="str">
        <f>TEXT(Tabla1[[#This Row],[FECHA PARA CONTACTO]],"MMMM")</f>
        <v>marzo</v>
      </c>
      <c r="K70" s="5"/>
      <c r="L70" s="5" t="str">
        <f>TEXT(Tabla1[[#This Row],[FECHA CONTACTO A.V.]],"MMMM")</f>
        <v>enero</v>
      </c>
      <c r="M70" s="5"/>
      <c r="N70" s="7"/>
      <c r="O70" s="7"/>
      <c r="P70" s="14"/>
      <c r="Q70" s="7"/>
      <c r="R70" s="2"/>
      <c r="S70" s="4"/>
      <c r="T70" s="4"/>
      <c r="U70" s="4"/>
      <c r="V70" s="2"/>
      <c r="W70" s="4"/>
      <c r="X70" s="14"/>
    </row>
    <row r="71" spans="1:24" x14ac:dyDescent="0.35">
      <c r="A71" s="12">
        <v>23</v>
      </c>
      <c r="B71" s="2" t="s">
        <v>560</v>
      </c>
      <c r="C71" s="2" t="s">
        <v>561</v>
      </c>
      <c r="D71" s="2" t="s">
        <v>562</v>
      </c>
      <c r="E71" s="2" t="s">
        <v>563</v>
      </c>
      <c r="F71" s="52">
        <v>44999</v>
      </c>
      <c r="G71" s="52" t="str">
        <f>TEXT(Tabla1[[#This Row],[FECHA DE DEALER]],"MMMM")</f>
        <v>marzo</v>
      </c>
      <c r="H71" s="4" t="s">
        <v>152</v>
      </c>
      <c r="I71" s="52">
        <f t="shared" si="3"/>
        <v>45017</v>
      </c>
      <c r="J71" s="4" t="str">
        <f>TEXT(Tabla1[[#This Row],[FECHA PARA CONTACTO]],"MMMM")</f>
        <v>abril</v>
      </c>
      <c r="K71" s="5"/>
      <c r="L71" s="5" t="str">
        <f>TEXT(Tabla1[[#This Row],[FECHA CONTACTO A.V.]],"MMMM")</f>
        <v>enero</v>
      </c>
      <c r="M71" s="5"/>
      <c r="N71" s="7"/>
      <c r="O71" s="7"/>
      <c r="P71" s="14"/>
      <c r="Q71" s="7"/>
      <c r="R71" s="2"/>
      <c r="S71" s="4"/>
      <c r="T71" s="4"/>
      <c r="U71" s="4"/>
      <c r="V71" s="2"/>
      <c r="W71" s="4"/>
      <c r="X71" s="14"/>
    </row>
    <row r="72" spans="1:24" x14ac:dyDescent="0.35">
      <c r="A72" s="12">
        <v>24</v>
      </c>
      <c r="B72" s="2" t="s">
        <v>385</v>
      </c>
      <c r="C72" s="2" t="s">
        <v>393</v>
      </c>
      <c r="D72" s="2" t="s">
        <v>394</v>
      </c>
      <c r="E72" s="2" t="s">
        <v>782</v>
      </c>
      <c r="F72" s="52">
        <v>44981</v>
      </c>
      <c r="G72" s="52" t="str">
        <f>TEXT(Tabla1[[#This Row],[FECHA DE DEALER]],"MMMM")</f>
        <v>febrero</v>
      </c>
      <c r="H72" s="4" t="s">
        <v>18</v>
      </c>
      <c r="I72" s="52">
        <f t="shared" si="3"/>
        <v>44999</v>
      </c>
      <c r="J72" s="4" t="str">
        <f>TEXT(Tabla1[[#This Row],[FECHA PARA CONTACTO]],"MMMM")</f>
        <v>marzo</v>
      </c>
      <c r="K72" s="5"/>
      <c r="L72" s="5" t="str">
        <f>TEXT(Tabla1[[#This Row],[FECHA CONTACTO A.V.]],"MMMM")</f>
        <v>enero</v>
      </c>
      <c r="M72" s="5"/>
      <c r="N72" s="7"/>
      <c r="O72" s="7"/>
      <c r="P72" s="14"/>
      <c r="Q72" s="7"/>
      <c r="R72" s="2"/>
      <c r="S72" s="4"/>
      <c r="T72" s="4"/>
      <c r="U72" s="4"/>
      <c r="V72" s="2"/>
      <c r="W72" s="4"/>
      <c r="X72" s="14"/>
    </row>
    <row r="73" spans="1:24" x14ac:dyDescent="0.35">
      <c r="A73" s="12">
        <v>24</v>
      </c>
      <c r="B73" s="2" t="s">
        <v>564</v>
      </c>
      <c r="C73" s="2" t="s">
        <v>790</v>
      </c>
      <c r="D73" s="2" t="s">
        <v>565</v>
      </c>
      <c r="E73" s="2" t="s">
        <v>566</v>
      </c>
      <c r="F73" s="52">
        <v>44999</v>
      </c>
      <c r="G73" s="52" t="str">
        <f>TEXT(Tabla1[[#This Row],[FECHA DE DEALER]],"MMMM")</f>
        <v>marzo</v>
      </c>
      <c r="H73" s="2" t="s">
        <v>174</v>
      </c>
      <c r="I73" s="52">
        <f t="shared" si="3"/>
        <v>45017</v>
      </c>
      <c r="J73" s="4" t="str">
        <f>TEXT(Tabla1[[#This Row],[FECHA PARA CONTACTO]],"MMMM")</f>
        <v>abril</v>
      </c>
      <c r="K73" s="5"/>
      <c r="L73" s="5" t="str">
        <f>TEXT(Tabla1[[#This Row],[FECHA CONTACTO A.V.]],"MMMM")</f>
        <v>enero</v>
      </c>
      <c r="M73" s="5"/>
      <c r="N73" s="7"/>
      <c r="O73" s="7"/>
      <c r="P73" s="14"/>
      <c r="Q73" s="7"/>
      <c r="R73" s="2"/>
      <c r="S73" s="4"/>
      <c r="T73" s="4"/>
      <c r="U73" s="4"/>
      <c r="V73" s="2"/>
      <c r="W73" s="4"/>
      <c r="X73" s="14"/>
    </row>
    <row r="74" spans="1:24" x14ac:dyDescent="0.35">
      <c r="A74" s="12">
        <v>24</v>
      </c>
      <c r="B74" s="2" t="s">
        <v>96</v>
      </c>
      <c r="C74" s="2" t="s">
        <v>97</v>
      </c>
      <c r="D74" s="2" t="s">
        <v>98</v>
      </c>
      <c r="E74" s="2" t="s">
        <v>99</v>
      </c>
      <c r="F74" s="52">
        <v>44943</v>
      </c>
      <c r="G74" s="52" t="str">
        <f>TEXT(Tabla1[[#This Row],[FECHA DE DEALER]],"MMMM")</f>
        <v>enero</v>
      </c>
      <c r="H74" s="2" t="s">
        <v>18</v>
      </c>
      <c r="I74" s="52">
        <f t="shared" si="3"/>
        <v>44961</v>
      </c>
      <c r="J74" s="4" t="str">
        <f>TEXT(Tabla1[[#This Row],[FECHA PARA CONTACTO]],"MMMM")</f>
        <v>febrero</v>
      </c>
      <c r="K74" s="5"/>
      <c r="L74" s="5" t="str">
        <f>TEXT(Tabla1[[#This Row],[FECHA CONTACTO A.V.]],"MMMM")</f>
        <v>enero</v>
      </c>
      <c r="M74" s="5"/>
      <c r="N74" s="7"/>
      <c r="O74" s="7"/>
      <c r="P74" s="14"/>
      <c r="Q74" s="7"/>
      <c r="R74" s="2"/>
      <c r="S74" s="4"/>
      <c r="T74" s="4"/>
      <c r="U74" s="4"/>
      <c r="V74" s="2"/>
      <c r="W74" s="4"/>
      <c r="X74" s="14"/>
    </row>
    <row r="75" spans="1:24" x14ac:dyDescent="0.35">
      <c r="A75" s="12">
        <v>25</v>
      </c>
      <c r="B75" s="2" t="s">
        <v>395</v>
      </c>
      <c r="C75" s="2" t="s">
        <v>396</v>
      </c>
      <c r="D75" s="2" t="s">
        <v>397</v>
      </c>
      <c r="E75" s="2" t="s">
        <v>398</v>
      </c>
      <c r="F75" s="52">
        <v>44981</v>
      </c>
      <c r="G75" s="52" t="str">
        <f>TEXT(Tabla1[[#This Row],[FECHA DE DEALER]],"MMMM")</f>
        <v>febrero</v>
      </c>
      <c r="H75" s="2" t="s">
        <v>47</v>
      </c>
      <c r="I75" s="52">
        <f t="shared" si="3"/>
        <v>44999</v>
      </c>
      <c r="J75" s="4" t="str">
        <f>TEXT(Tabla1[[#This Row],[FECHA PARA CONTACTO]],"MMMM")</f>
        <v>marzo</v>
      </c>
      <c r="K75" s="5"/>
      <c r="L75" s="5" t="str">
        <f>TEXT(Tabla1[[#This Row],[FECHA CONTACTO A.V.]],"MMMM")</f>
        <v>enero</v>
      </c>
      <c r="M75" s="5"/>
      <c r="N75" s="7"/>
      <c r="O75" s="7"/>
      <c r="P75" s="14"/>
      <c r="Q75" s="7"/>
      <c r="R75" s="2"/>
      <c r="S75" s="4"/>
      <c r="T75" s="4"/>
      <c r="U75" s="4"/>
      <c r="V75" s="2"/>
      <c r="W75" s="4"/>
      <c r="X75" s="14"/>
    </row>
    <row r="76" spans="1:24" x14ac:dyDescent="0.35">
      <c r="A76" s="12">
        <v>25</v>
      </c>
      <c r="B76" s="2" t="s">
        <v>127</v>
      </c>
      <c r="C76" s="2" t="s">
        <v>567</v>
      </c>
      <c r="D76" s="2" t="s">
        <v>568</v>
      </c>
      <c r="E76" s="2" t="s">
        <v>569</v>
      </c>
      <c r="F76" s="52">
        <v>45001</v>
      </c>
      <c r="G76" s="52" t="str">
        <f>TEXT(Tabla1[[#This Row],[FECHA DE DEALER]],"MMMM")</f>
        <v>marzo</v>
      </c>
      <c r="H76" s="4" t="s">
        <v>271</v>
      </c>
      <c r="I76" s="52">
        <f t="shared" si="3"/>
        <v>45019</v>
      </c>
      <c r="J76" s="4" t="str">
        <f>TEXT(Tabla1[[#This Row],[FECHA PARA CONTACTO]],"MMMM")</f>
        <v>abril</v>
      </c>
      <c r="K76" s="5"/>
      <c r="L76" s="5" t="str">
        <f>TEXT(Tabla1[[#This Row],[FECHA CONTACTO A.V.]],"MMMM")</f>
        <v>enero</v>
      </c>
      <c r="M76" s="5"/>
      <c r="N76" s="7"/>
      <c r="O76" s="7"/>
      <c r="P76" s="14"/>
      <c r="Q76" s="7"/>
      <c r="R76" s="2"/>
      <c r="S76" s="4"/>
      <c r="T76" s="4"/>
      <c r="U76" s="4"/>
      <c r="V76" s="2"/>
      <c r="W76" s="4"/>
      <c r="X76" s="14"/>
    </row>
    <row r="77" spans="1:24" x14ac:dyDescent="0.35">
      <c r="A77" s="12">
        <v>4</v>
      </c>
      <c r="B77" s="2" t="s">
        <v>36</v>
      </c>
      <c r="C77" s="2" t="s">
        <v>493</v>
      </c>
      <c r="D77" s="2" t="s">
        <v>494</v>
      </c>
      <c r="E77" s="2" t="s">
        <v>495</v>
      </c>
      <c r="F77" s="52">
        <v>44989</v>
      </c>
      <c r="G77" s="52" t="str">
        <f>TEXT(Tabla1[[#This Row],[FECHA DE DEALER]],"MMMM")</f>
        <v>marzo</v>
      </c>
      <c r="H77" s="2" t="s">
        <v>70</v>
      </c>
      <c r="I77" s="52">
        <f t="shared" si="3"/>
        <v>45007</v>
      </c>
      <c r="J77" s="4" t="str">
        <f>TEXT(Tabla1[[#This Row],[FECHA PARA CONTACTO]],"MMMM")</f>
        <v>marzo</v>
      </c>
      <c r="K77" s="5">
        <v>45009</v>
      </c>
      <c r="L77" s="5" t="str">
        <f>TEXT(Tabla1[[#This Row],[FECHA CONTACTO A.V.]],"MMMM")</f>
        <v>marzo</v>
      </c>
      <c r="M77" s="5">
        <v>45014</v>
      </c>
      <c r="N77" s="7">
        <v>0.45833333333333331</v>
      </c>
      <c r="O77" s="7" t="s">
        <v>733</v>
      </c>
      <c r="P77" s="14" t="s">
        <v>614</v>
      </c>
      <c r="Q77" s="7" t="s">
        <v>697</v>
      </c>
      <c r="R77" s="2">
        <v>4611149010</v>
      </c>
      <c r="S77" s="4" t="s">
        <v>578</v>
      </c>
      <c r="T77" s="4"/>
      <c r="U77" s="4" t="s">
        <v>732</v>
      </c>
      <c r="V77" s="2">
        <v>113195</v>
      </c>
      <c r="W77" s="4" t="s">
        <v>596</v>
      </c>
      <c r="X77" s="14" t="s">
        <v>633</v>
      </c>
    </row>
    <row r="78" spans="1:24" x14ac:dyDescent="0.35">
      <c r="A78" s="12">
        <v>13</v>
      </c>
      <c r="B78" s="2" t="s">
        <v>82</v>
      </c>
      <c r="C78" s="40" t="s">
        <v>626</v>
      </c>
      <c r="D78" s="2" t="s">
        <v>355</v>
      </c>
      <c r="E78" s="2" t="s">
        <v>356</v>
      </c>
      <c r="F78" s="52">
        <v>44977</v>
      </c>
      <c r="G78" s="52" t="str">
        <f>TEXT(Tabla1[[#This Row],[FECHA DE DEALER]],"MMMM")</f>
        <v>febrero</v>
      </c>
      <c r="H78" s="4" t="s">
        <v>271</v>
      </c>
      <c r="I78" s="52">
        <f t="shared" si="3"/>
        <v>44995</v>
      </c>
      <c r="J78" s="4" t="str">
        <f>TEXT(Tabla1[[#This Row],[FECHA PARA CONTACTO]],"MMMM")</f>
        <v>marzo</v>
      </c>
      <c r="K78" s="5">
        <v>45008</v>
      </c>
      <c r="L78" s="5" t="str">
        <f>TEXT(Tabla1[[#This Row],[FECHA CONTACTO A.V.]],"MMMM")</f>
        <v>marzo</v>
      </c>
      <c r="M78" s="5">
        <v>45014</v>
      </c>
      <c r="N78" s="7">
        <v>0.51041666666666663</v>
      </c>
      <c r="O78" s="7"/>
      <c r="P78" s="14" t="s">
        <v>615</v>
      </c>
      <c r="Q78" s="7" t="s">
        <v>617</v>
      </c>
      <c r="R78" s="50">
        <v>4181347883</v>
      </c>
      <c r="S78" s="4" t="s">
        <v>578</v>
      </c>
      <c r="T78" s="4"/>
      <c r="U78" s="4" t="s">
        <v>627</v>
      </c>
      <c r="V78" s="2">
        <v>113081</v>
      </c>
      <c r="W78" s="4" t="s">
        <v>596</v>
      </c>
      <c r="X78" s="14" t="s">
        <v>633</v>
      </c>
    </row>
    <row r="79" spans="1:24" x14ac:dyDescent="0.35">
      <c r="A79" s="12">
        <v>26</v>
      </c>
      <c r="B79" s="2" t="s">
        <v>257</v>
      </c>
      <c r="C79" s="2" t="s">
        <v>399</v>
      </c>
      <c r="D79" s="2" t="s">
        <v>400</v>
      </c>
      <c r="E79" s="2" t="s">
        <v>345</v>
      </c>
      <c r="F79" s="52">
        <v>44981</v>
      </c>
      <c r="G79" s="52" t="str">
        <f>TEXT(Tabla1[[#This Row],[FECHA DE DEALER]],"MMMM")</f>
        <v>febrero</v>
      </c>
      <c r="H79" s="2" t="s">
        <v>86</v>
      </c>
      <c r="I79" s="52">
        <f t="shared" si="3"/>
        <v>44999</v>
      </c>
      <c r="J79" s="4" t="str">
        <f>TEXT(Tabla1[[#This Row],[FECHA PARA CONTACTO]],"MMMM")</f>
        <v>marzo</v>
      </c>
      <c r="K79" s="5"/>
      <c r="L79" s="5" t="str">
        <f>TEXT(Tabla1[[#This Row],[FECHA CONTACTO A.V.]],"MMMM")</f>
        <v>enero</v>
      </c>
      <c r="M79" s="5"/>
      <c r="N79" s="7"/>
      <c r="O79" s="7"/>
      <c r="P79" s="14"/>
      <c r="Q79" s="7"/>
      <c r="R79" s="2"/>
      <c r="S79" s="4"/>
      <c r="T79" s="4"/>
      <c r="U79" s="4"/>
      <c r="V79" s="2"/>
      <c r="W79" s="4"/>
      <c r="X79" s="14"/>
    </row>
    <row r="80" spans="1:24" x14ac:dyDescent="0.35">
      <c r="A80" s="12">
        <v>26</v>
      </c>
      <c r="B80" s="2" t="s">
        <v>570</v>
      </c>
      <c r="C80" s="2" t="s">
        <v>571</v>
      </c>
      <c r="D80" s="2" t="s">
        <v>572</v>
      </c>
      <c r="E80" s="2" t="s">
        <v>573</v>
      </c>
      <c r="F80" s="52">
        <v>45001</v>
      </c>
      <c r="G80" s="52" t="str">
        <f>TEXT(Tabla1[[#This Row],[FECHA DE DEALER]],"MMMM")</f>
        <v>marzo</v>
      </c>
      <c r="H80" s="4" t="s">
        <v>35</v>
      </c>
      <c r="I80" s="52">
        <f t="shared" si="3"/>
        <v>45019</v>
      </c>
      <c r="J80" s="4" t="str">
        <f>TEXT(Tabla1[[#This Row],[FECHA PARA CONTACTO]],"MMMM")</f>
        <v>abril</v>
      </c>
      <c r="K80" s="5"/>
      <c r="L80" s="5" t="str">
        <f>TEXT(Tabla1[[#This Row],[FECHA CONTACTO A.V.]],"MMMM")</f>
        <v>enero</v>
      </c>
      <c r="M80" s="5"/>
      <c r="N80" s="7"/>
      <c r="O80" s="7"/>
      <c r="P80" s="14"/>
      <c r="Q80" s="7"/>
      <c r="R80" s="2">
        <v>4651246047</v>
      </c>
      <c r="S80" s="4"/>
      <c r="T80" s="4"/>
      <c r="U80" s="4"/>
      <c r="V80" s="2"/>
      <c r="W80" s="4"/>
      <c r="X80" s="14"/>
    </row>
    <row r="81" spans="1:24" x14ac:dyDescent="0.35">
      <c r="A81" s="12">
        <v>27</v>
      </c>
      <c r="B81" s="2" t="s">
        <v>401</v>
      </c>
      <c r="C81" s="2" t="s">
        <v>402</v>
      </c>
      <c r="D81" s="2" t="s">
        <v>403</v>
      </c>
      <c r="E81" s="2" t="s">
        <v>404</v>
      </c>
      <c r="F81" s="52">
        <v>44983</v>
      </c>
      <c r="G81" s="52" t="str">
        <f>TEXT(Tabla1[[#This Row],[FECHA DE DEALER]],"MMMM")</f>
        <v>febrero</v>
      </c>
      <c r="H81" s="2" t="s">
        <v>142</v>
      </c>
      <c r="I81" s="52">
        <f t="shared" si="3"/>
        <v>45001</v>
      </c>
      <c r="J81" s="4" t="str">
        <f>TEXT(Tabla1[[#This Row],[FECHA PARA CONTACTO]],"MMMM")</f>
        <v>marzo</v>
      </c>
      <c r="K81" s="5"/>
      <c r="L81" s="5" t="str">
        <f>TEXT(Tabla1[[#This Row],[FECHA CONTACTO A.V.]],"MMMM")</f>
        <v>enero</v>
      </c>
      <c r="M81" s="5"/>
      <c r="N81" s="7"/>
      <c r="O81" s="7"/>
      <c r="P81" s="14"/>
      <c r="Q81" s="7"/>
      <c r="R81" s="2"/>
      <c r="S81" s="4"/>
      <c r="T81" s="4"/>
      <c r="U81" s="4"/>
      <c r="V81" s="2"/>
      <c r="W81" s="4"/>
      <c r="X81" s="14"/>
    </row>
    <row r="82" spans="1:24" x14ac:dyDescent="0.35">
      <c r="A82" s="12">
        <v>27</v>
      </c>
      <c r="B82" s="2" t="s">
        <v>108</v>
      </c>
      <c r="C82" s="2" t="s">
        <v>109</v>
      </c>
      <c r="D82" s="2" t="s">
        <v>110</v>
      </c>
      <c r="E82" s="2" t="s">
        <v>111</v>
      </c>
      <c r="F82" s="52">
        <v>44943</v>
      </c>
      <c r="G82" s="52" t="str">
        <f>TEXT(Tabla1[[#This Row],[FECHA DE DEALER]],"MMMM")</f>
        <v>enero</v>
      </c>
      <c r="H82" s="2" t="s">
        <v>47</v>
      </c>
      <c r="I82" s="52">
        <f t="shared" si="3"/>
        <v>44961</v>
      </c>
      <c r="J82" s="4" t="str">
        <f>TEXT(Tabla1[[#This Row],[FECHA PARA CONTACTO]],"MMMM")</f>
        <v>febrero</v>
      </c>
      <c r="K82" s="5"/>
      <c r="L82" s="5" t="str">
        <f>TEXT(Tabla1[[#This Row],[FECHA CONTACTO A.V.]],"MMMM")</f>
        <v>enero</v>
      </c>
      <c r="M82" s="5"/>
      <c r="N82" s="7"/>
      <c r="O82" s="7"/>
      <c r="P82" s="14"/>
      <c r="Q82" s="7"/>
      <c r="R82" s="2"/>
      <c r="S82" s="4"/>
      <c r="T82" s="4"/>
      <c r="U82" s="4"/>
      <c r="V82" s="2"/>
      <c r="W82" s="4"/>
      <c r="X82" s="14"/>
    </row>
    <row r="83" spans="1:24" x14ac:dyDescent="0.35">
      <c r="A83" s="12">
        <v>35</v>
      </c>
      <c r="B83" s="2" t="s">
        <v>48</v>
      </c>
      <c r="C83" s="2" t="s">
        <v>137</v>
      </c>
      <c r="D83" s="2" t="s">
        <v>138</v>
      </c>
      <c r="E83" s="2" t="s">
        <v>139</v>
      </c>
      <c r="F83" s="52">
        <v>44949</v>
      </c>
      <c r="G83" s="52" t="str">
        <f>TEXT(Tabla1[[#This Row],[FECHA DE DEALER]],"MMMM")</f>
        <v>enero</v>
      </c>
      <c r="H83" s="2" t="s">
        <v>35</v>
      </c>
      <c r="I83" s="52">
        <f t="shared" si="3"/>
        <v>44967</v>
      </c>
      <c r="J83" s="4" t="str">
        <f>TEXT(Tabla1[[#This Row],[FECHA PARA CONTACTO]],"MMMM")</f>
        <v>febrero</v>
      </c>
      <c r="K83" s="5">
        <v>45007</v>
      </c>
      <c r="L83" s="5" t="str">
        <f>TEXT(Tabla1[[#This Row],[FECHA CONTACTO A.V.]],"MMMM")</f>
        <v>marzo</v>
      </c>
      <c r="M83" s="5">
        <v>45014</v>
      </c>
      <c r="N83" s="7">
        <v>0.60416666666666663</v>
      </c>
      <c r="O83" s="7"/>
      <c r="P83" s="14" t="s">
        <v>614</v>
      </c>
      <c r="Q83" s="7" t="s">
        <v>606</v>
      </c>
      <c r="R83" s="50">
        <v>3312743892</v>
      </c>
      <c r="S83" s="4" t="s">
        <v>578</v>
      </c>
      <c r="T83" s="4"/>
      <c r="U83" s="4"/>
      <c r="V83" s="2">
        <v>113157</v>
      </c>
      <c r="W83" s="4" t="s">
        <v>604</v>
      </c>
      <c r="X83" s="14" t="s">
        <v>633</v>
      </c>
    </row>
    <row r="84" spans="1:24" x14ac:dyDescent="0.35">
      <c r="A84" s="12">
        <v>49</v>
      </c>
      <c r="B84" s="2" t="s">
        <v>181</v>
      </c>
      <c r="C84" s="2" t="s">
        <v>182</v>
      </c>
      <c r="D84" s="2" t="s">
        <v>183</v>
      </c>
      <c r="E84" s="2" t="s">
        <v>184</v>
      </c>
      <c r="F84" s="52">
        <v>44954</v>
      </c>
      <c r="G84" s="52" t="str">
        <f>TEXT(Tabla1[[#This Row],[FECHA DE DEALER]],"MMMM")</f>
        <v>enero</v>
      </c>
      <c r="H84" s="2" t="s">
        <v>70</v>
      </c>
      <c r="I84" s="52">
        <f t="shared" si="3"/>
        <v>44972</v>
      </c>
      <c r="J84" s="4" t="str">
        <f>TEXT(Tabla1[[#This Row],[FECHA PARA CONTACTO]],"MMMM")</f>
        <v>febrero</v>
      </c>
      <c r="K84" s="5">
        <v>45009</v>
      </c>
      <c r="L84" s="5" t="str">
        <f>TEXT(Tabla1[[#This Row],[FECHA CONTACTO A.V.]],"MMMM")</f>
        <v>marzo</v>
      </c>
      <c r="M84" s="5">
        <v>45014</v>
      </c>
      <c r="N84" s="7">
        <v>0.58333333333333337</v>
      </c>
      <c r="O84" s="7"/>
      <c r="P84" s="14" t="s">
        <v>614</v>
      </c>
      <c r="Q84" s="7" t="s">
        <v>693</v>
      </c>
      <c r="R84" s="50">
        <v>4421093793</v>
      </c>
      <c r="S84" s="4" t="s">
        <v>578</v>
      </c>
      <c r="T84" s="4"/>
      <c r="U84" s="4" t="s">
        <v>701</v>
      </c>
      <c r="V84" s="2">
        <v>113129</v>
      </c>
      <c r="W84" s="4" t="s">
        <v>603</v>
      </c>
      <c r="X84" s="14" t="s">
        <v>752</v>
      </c>
    </row>
    <row r="85" spans="1:24" x14ac:dyDescent="0.35">
      <c r="A85" s="12">
        <v>76</v>
      </c>
      <c r="B85" s="2" t="s">
        <v>272</v>
      </c>
      <c r="C85" s="2" t="s">
        <v>273</v>
      </c>
      <c r="D85" s="2" t="s">
        <v>274</v>
      </c>
      <c r="E85" s="2" t="s">
        <v>275</v>
      </c>
      <c r="F85" s="52">
        <v>44957</v>
      </c>
      <c r="G85" s="52" t="str">
        <f>TEXT(Tabla1[[#This Row],[FECHA DE DEALER]],"MMMM")</f>
        <v>enero</v>
      </c>
      <c r="H85" s="2" t="s">
        <v>276</v>
      </c>
      <c r="I85" s="52">
        <f t="shared" si="3"/>
        <v>44975</v>
      </c>
      <c r="J85" s="4" t="str">
        <f>TEXT(Tabla1[[#This Row],[FECHA PARA CONTACTO]],"MMMM")</f>
        <v>febrero</v>
      </c>
      <c r="K85" s="5">
        <v>45008</v>
      </c>
      <c r="L85" s="5" t="str">
        <f>TEXT(Tabla1[[#This Row],[FECHA CONTACTO A.V.]],"MMMM")</f>
        <v>marzo</v>
      </c>
      <c r="M85" s="5">
        <v>45014</v>
      </c>
      <c r="N85" s="7">
        <v>12</v>
      </c>
      <c r="O85" s="7"/>
      <c r="P85" s="14" t="s">
        <v>614</v>
      </c>
      <c r="Q85" s="7" t="s">
        <v>618</v>
      </c>
      <c r="R85" s="50">
        <v>4121719229</v>
      </c>
      <c r="S85" s="4" t="s">
        <v>578</v>
      </c>
      <c r="T85" s="4"/>
      <c r="U85" s="4"/>
      <c r="V85" s="2" t="s">
        <v>619</v>
      </c>
      <c r="W85" s="4" t="s">
        <v>596</v>
      </c>
      <c r="X85" s="14" t="s">
        <v>633</v>
      </c>
    </row>
    <row r="86" spans="1:24" x14ac:dyDescent="0.35">
      <c r="A86" s="12">
        <v>29</v>
      </c>
      <c r="B86" s="2" t="s">
        <v>115</v>
      </c>
      <c r="C86" s="2" t="s">
        <v>116</v>
      </c>
      <c r="D86" s="2" t="s">
        <v>117</v>
      </c>
      <c r="E86" s="2" t="s">
        <v>118</v>
      </c>
      <c r="F86" s="52">
        <v>44943</v>
      </c>
      <c r="G86" s="52" t="str">
        <f>TEXT(Tabla1[[#This Row],[FECHA DE DEALER]],"MMMM")</f>
        <v>enero</v>
      </c>
      <c r="H86" s="2" t="s">
        <v>81</v>
      </c>
      <c r="I86" s="52">
        <f t="shared" si="3"/>
        <v>44961</v>
      </c>
      <c r="J86" s="4" t="str">
        <f>TEXT(Tabla1[[#This Row],[FECHA PARA CONTACTO]],"MMMM")</f>
        <v>febrero</v>
      </c>
      <c r="K86" s="5"/>
      <c r="L86" s="5" t="str">
        <f>TEXT(Tabla1[[#This Row],[FECHA CONTACTO A.V.]],"MMMM")</f>
        <v>enero</v>
      </c>
      <c r="M86" s="5"/>
      <c r="N86" s="7"/>
      <c r="O86" s="7"/>
      <c r="P86" s="14"/>
      <c r="Q86" s="7"/>
      <c r="R86" s="2"/>
      <c r="S86" s="4"/>
      <c r="T86" s="4"/>
      <c r="U86" s="4"/>
      <c r="V86" s="2"/>
      <c r="W86" s="4"/>
      <c r="X86" s="14"/>
    </row>
    <row r="87" spans="1:24" x14ac:dyDescent="0.35">
      <c r="A87" s="12">
        <v>66</v>
      </c>
      <c r="B87" s="2" t="s">
        <v>206</v>
      </c>
      <c r="C87" s="2" t="s">
        <v>240</v>
      </c>
      <c r="D87" s="2" t="s">
        <v>241</v>
      </c>
      <c r="E87" s="2" t="s">
        <v>242</v>
      </c>
      <c r="F87" s="52">
        <v>44957</v>
      </c>
      <c r="G87" s="52" t="str">
        <f>TEXT(Tabla1[[#This Row],[FECHA DE DEALER]],"MMMM")</f>
        <v>enero</v>
      </c>
      <c r="H87" s="2" t="s">
        <v>671</v>
      </c>
      <c r="I87" s="52">
        <f t="shared" si="3"/>
        <v>44975</v>
      </c>
      <c r="J87" s="4" t="str">
        <f>TEXT(Tabla1[[#This Row],[FECHA PARA CONTACTO]],"MMMM")</f>
        <v>febrero</v>
      </c>
      <c r="K87" s="5">
        <v>45014</v>
      </c>
      <c r="L87" s="5" t="str">
        <f>TEXT(Tabla1[[#This Row],[FECHA CONTACTO A.V.]],"MMMM")</f>
        <v>marzo</v>
      </c>
      <c r="M87" s="5">
        <v>45015</v>
      </c>
      <c r="N87" s="7">
        <v>0.5625</v>
      </c>
      <c r="O87" s="7"/>
      <c r="P87" s="14" t="s">
        <v>614</v>
      </c>
      <c r="Q87" s="7" t="s">
        <v>736</v>
      </c>
      <c r="R87" s="2">
        <v>4421166302</v>
      </c>
      <c r="S87" s="4" t="s">
        <v>578</v>
      </c>
      <c r="T87" s="4"/>
      <c r="U87" s="4" t="s">
        <v>687</v>
      </c>
      <c r="V87" s="2" t="s">
        <v>737</v>
      </c>
      <c r="W87" s="4" t="s">
        <v>604</v>
      </c>
      <c r="X87" s="14" t="s">
        <v>633</v>
      </c>
    </row>
    <row r="88" spans="1:24" x14ac:dyDescent="0.35">
      <c r="A88" s="12">
        <v>30</v>
      </c>
      <c r="B88" s="2" t="s">
        <v>119</v>
      </c>
      <c r="C88" s="2" t="s">
        <v>120</v>
      </c>
      <c r="D88" s="2" t="s">
        <v>121</v>
      </c>
      <c r="E88" s="2" t="s">
        <v>122</v>
      </c>
      <c r="F88" s="52">
        <v>44943</v>
      </c>
      <c r="G88" s="52" t="str">
        <f>TEXT(Tabla1[[#This Row],[FECHA DE DEALER]],"MMMM")</f>
        <v>enero</v>
      </c>
      <c r="H88" s="2" t="s">
        <v>18</v>
      </c>
      <c r="I88" s="52">
        <f t="shared" si="3"/>
        <v>44961</v>
      </c>
      <c r="J88" s="4" t="str">
        <f>TEXT(Tabla1[[#This Row],[FECHA PARA CONTACTO]],"MMMM")</f>
        <v>febrero</v>
      </c>
      <c r="K88" s="5"/>
      <c r="L88" s="5" t="str">
        <f>TEXT(Tabla1[[#This Row],[FECHA CONTACTO A.V.]],"MMMM")</f>
        <v>enero</v>
      </c>
      <c r="M88" s="5"/>
      <c r="N88" s="7"/>
      <c r="O88" s="7"/>
      <c r="P88" s="14"/>
      <c r="Q88" s="7"/>
      <c r="R88" s="2"/>
      <c r="S88" s="4"/>
      <c r="T88" s="4"/>
      <c r="U88" s="4"/>
      <c r="V88" s="2"/>
      <c r="W88" s="4"/>
      <c r="X88" s="14"/>
    </row>
    <row r="89" spans="1:24" x14ac:dyDescent="0.35">
      <c r="A89" s="12">
        <v>31</v>
      </c>
      <c r="B89" s="2" t="s">
        <v>324</v>
      </c>
      <c r="C89" s="2" t="s">
        <v>416</v>
      </c>
      <c r="D89" s="2" t="s">
        <v>417</v>
      </c>
      <c r="E89" s="2" t="s">
        <v>418</v>
      </c>
      <c r="F89" s="52">
        <v>44984</v>
      </c>
      <c r="G89" s="52" t="str">
        <f>TEXT(Tabla1[[#This Row],[FECHA DE DEALER]],"MMMM")</f>
        <v>febrero</v>
      </c>
      <c r="H89" s="2" t="s">
        <v>671</v>
      </c>
      <c r="I89" s="52">
        <f t="shared" si="3"/>
        <v>45002</v>
      </c>
      <c r="J89" s="4" t="str">
        <f>TEXT(Tabla1[[#This Row],[FECHA PARA CONTACTO]],"MMMM")</f>
        <v>marzo</v>
      </c>
      <c r="K89" s="5"/>
      <c r="L89" s="5" t="str">
        <f>TEXT(Tabla1[[#This Row],[FECHA CONTACTO A.V.]],"MMMM")</f>
        <v>enero</v>
      </c>
      <c r="M89" s="5"/>
      <c r="N89" s="7"/>
      <c r="O89" s="7"/>
      <c r="P89" s="14"/>
      <c r="Q89" s="7"/>
      <c r="R89" s="2"/>
      <c r="S89" s="4"/>
      <c r="T89" s="4"/>
      <c r="U89" s="4"/>
      <c r="V89" s="2"/>
      <c r="W89" s="4"/>
      <c r="X89" s="14"/>
    </row>
    <row r="90" spans="1:24" x14ac:dyDescent="0.35">
      <c r="A90" s="12">
        <v>58</v>
      </c>
      <c r="B90" s="2" t="s">
        <v>206</v>
      </c>
      <c r="C90" s="2" t="s">
        <v>214</v>
      </c>
      <c r="D90" s="2" t="s">
        <v>215</v>
      </c>
      <c r="E90" s="2" t="s">
        <v>216</v>
      </c>
      <c r="F90" s="52">
        <v>44956</v>
      </c>
      <c r="G90" s="52" t="str">
        <f>TEXT(Tabla1[[#This Row],[FECHA DE DEALER]],"MMMM")</f>
        <v>enero</v>
      </c>
      <c r="H90" s="2" t="s">
        <v>671</v>
      </c>
      <c r="I90" s="52">
        <f t="shared" si="3"/>
        <v>44974</v>
      </c>
      <c r="J90" s="4" t="str">
        <f>TEXT(Tabla1[[#This Row],[FECHA PARA CONTACTO]],"MMMM")</f>
        <v>febrero</v>
      </c>
      <c r="K90" s="5">
        <v>45009</v>
      </c>
      <c r="L90" s="5" t="str">
        <f>TEXT(Tabla1[[#This Row],[FECHA CONTACTO A.V.]],"MMMM")</f>
        <v>marzo</v>
      </c>
      <c r="M90" s="5">
        <v>45016</v>
      </c>
      <c r="N90" s="7">
        <v>0.66666666666666663</v>
      </c>
      <c r="O90" s="7"/>
      <c r="P90" s="14" t="s">
        <v>614</v>
      </c>
      <c r="Q90" s="7" t="s">
        <v>675</v>
      </c>
      <c r="R90" s="50" t="s">
        <v>680</v>
      </c>
      <c r="S90" s="4" t="s">
        <v>578</v>
      </c>
      <c r="T90" s="4"/>
      <c r="U90" s="4"/>
      <c r="V90" s="2">
        <v>113140</v>
      </c>
      <c r="W90" s="4" t="s">
        <v>596</v>
      </c>
      <c r="X90" s="14" t="s">
        <v>633</v>
      </c>
    </row>
    <row r="91" spans="1:24" x14ac:dyDescent="0.35">
      <c r="A91" s="12">
        <v>32</v>
      </c>
      <c r="B91" s="2" t="s">
        <v>127</v>
      </c>
      <c r="C91" s="2" t="s">
        <v>128</v>
      </c>
      <c r="D91" s="2" t="s">
        <v>129</v>
      </c>
      <c r="E91" s="2" t="s">
        <v>130</v>
      </c>
      <c r="F91" s="52">
        <v>44946</v>
      </c>
      <c r="G91" s="52" t="str">
        <f>TEXT(Tabla1[[#This Row],[FECHA DE DEALER]],"MMMM")</f>
        <v>enero</v>
      </c>
      <c r="H91" s="2" t="s">
        <v>35</v>
      </c>
      <c r="I91" s="52">
        <f t="shared" si="3"/>
        <v>44964</v>
      </c>
      <c r="J91" s="4" t="str">
        <f>TEXT(Tabla1[[#This Row],[FECHA PARA CONTACTO]],"MMMM")</f>
        <v>febrero</v>
      </c>
      <c r="K91" s="5"/>
      <c r="L91" s="5" t="str">
        <f>TEXT(Tabla1[[#This Row],[FECHA CONTACTO A.V.]],"MMMM")</f>
        <v>enero</v>
      </c>
      <c r="M91" s="5"/>
      <c r="N91" s="7"/>
      <c r="O91" s="7"/>
      <c r="P91" s="14"/>
      <c r="Q91" s="7"/>
      <c r="R91" s="2"/>
      <c r="S91" s="4"/>
      <c r="T91" s="4"/>
      <c r="U91" s="4"/>
      <c r="V91" s="2"/>
      <c r="W91" s="4"/>
      <c r="X91" s="14"/>
    </row>
    <row r="92" spans="1:24" x14ac:dyDescent="0.35">
      <c r="A92" s="12">
        <v>60</v>
      </c>
      <c r="B92" s="2" t="s">
        <v>206</v>
      </c>
      <c r="C92" s="2" t="s">
        <v>219</v>
      </c>
      <c r="D92" s="2" t="s">
        <v>220</v>
      </c>
      <c r="E92" s="2" t="s">
        <v>221</v>
      </c>
      <c r="F92" s="52">
        <v>44956</v>
      </c>
      <c r="G92" s="52" t="str">
        <f>TEXT(Tabla1[[#This Row],[FECHA DE DEALER]],"MMMM")</f>
        <v>enero</v>
      </c>
      <c r="H92" s="2" t="s">
        <v>671</v>
      </c>
      <c r="I92" s="52">
        <f t="shared" si="3"/>
        <v>44974</v>
      </c>
      <c r="J92" s="4" t="str">
        <f>TEXT(Tabla1[[#This Row],[FECHA PARA CONTACTO]],"MMMM")</f>
        <v>febrero</v>
      </c>
      <c r="K92" s="5">
        <v>45009</v>
      </c>
      <c r="L92" s="5" t="str">
        <f>TEXT(Tabla1[[#This Row],[FECHA CONTACTO A.V.]],"MMMM")</f>
        <v>marzo</v>
      </c>
      <c r="M92" s="5">
        <v>45016</v>
      </c>
      <c r="N92" s="7">
        <v>0.54166666666666663</v>
      </c>
      <c r="O92" s="7"/>
      <c r="P92" s="14" t="s">
        <v>614</v>
      </c>
      <c r="Q92" s="7" t="s">
        <v>676</v>
      </c>
      <c r="R92" s="50" t="s">
        <v>681</v>
      </c>
      <c r="S92" s="4" t="s">
        <v>578</v>
      </c>
      <c r="T92" s="4"/>
      <c r="U92" s="4" t="s">
        <v>686</v>
      </c>
      <c r="V92" s="2">
        <v>113143</v>
      </c>
      <c r="W92" s="4" t="s">
        <v>596</v>
      </c>
      <c r="X92" s="14" t="s">
        <v>633</v>
      </c>
    </row>
    <row r="93" spans="1:24" x14ac:dyDescent="0.35">
      <c r="A93" s="12">
        <v>33</v>
      </c>
      <c r="B93" s="2" t="s">
        <v>423</v>
      </c>
      <c r="C93" s="2" t="s">
        <v>424</v>
      </c>
      <c r="D93" s="2" t="s">
        <v>425</v>
      </c>
      <c r="E93" s="2" t="s">
        <v>426</v>
      </c>
      <c r="F93" s="52">
        <v>44985</v>
      </c>
      <c r="G93" s="52" t="str">
        <f>TEXT(Tabla1[[#This Row],[FECHA DE DEALER]],"MMMM")</f>
        <v>febrero</v>
      </c>
      <c r="H93" s="2" t="s">
        <v>271</v>
      </c>
      <c r="I93" s="52">
        <f t="shared" si="3"/>
        <v>45003</v>
      </c>
      <c r="J93" s="4" t="str">
        <f>TEXT(Tabla1[[#This Row],[FECHA PARA CONTACTO]],"MMMM")</f>
        <v>marzo</v>
      </c>
      <c r="K93" s="5">
        <v>45008</v>
      </c>
      <c r="L93" s="5" t="str">
        <f>TEXT(Tabla1[[#This Row],[FECHA CONTACTO A.V.]],"MMMM")</f>
        <v>marzo</v>
      </c>
      <c r="M93" s="5"/>
      <c r="N93" s="7"/>
      <c r="O93" s="7"/>
      <c r="P93" s="14"/>
      <c r="Q93" s="7" t="s">
        <v>630</v>
      </c>
      <c r="R93" s="2">
        <v>4151012726</v>
      </c>
      <c r="S93" s="4"/>
      <c r="T93" s="4"/>
      <c r="U93" s="4" t="s">
        <v>631</v>
      </c>
      <c r="V93" s="2"/>
      <c r="W93" s="4"/>
      <c r="X93" s="14"/>
    </row>
    <row r="94" spans="1:24" x14ac:dyDescent="0.35">
      <c r="A94" s="12">
        <v>4</v>
      </c>
      <c r="B94" s="2" t="s">
        <v>328</v>
      </c>
      <c r="C94" s="2" t="s">
        <v>329</v>
      </c>
      <c r="D94" s="2" t="s">
        <v>330</v>
      </c>
      <c r="E94" s="2" t="s">
        <v>331</v>
      </c>
      <c r="F94" s="52">
        <v>44966</v>
      </c>
      <c r="G94" s="52" t="str">
        <f>TEXT(Tabla1[[#This Row],[FECHA DE DEALER]],"MMMM")</f>
        <v>febrero</v>
      </c>
      <c r="H94" s="2" t="s">
        <v>61</v>
      </c>
      <c r="I94" s="52">
        <f t="shared" si="3"/>
        <v>44984</v>
      </c>
      <c r="J94" s="4" t="str">
        <f>TEXT(Tabla1[[#This Row],[FECHA PARA CONTACTO]],"MMMM")</f>
        <v>febrero</v>
      </c>
      <c r="K94" s="5">
        <v>45008</v>
      </c>
      <c r="L94" s="5" t="str">
        <f>TEXT(Tabla1[[#This Row],[FECHA CONTACTO A.V.]],"MMMM")</f>
        <v>marzo</v>
      </c>
      <c r="M94" s="5">
        <v>45017</v>
      </c>
      <c r="N94" s="7">
        <v>0.375</v>
      </c>
      <c r="O94" s="7"/>
      <c r="P94" s="14" t="s">
        <v>614</v>
      </c>
      <c r="Q94" s="7" t="s">
        <v>608</v>
      </c>
      <c r="R94" s="50">
        <v>4451093109</v>
      </c>
      <c r="S94" s="4" t="s">
        <v>578</v>
      </c>
      <c r="T94" s="4"/>
      <c r="U94" s="4"/>
      <c r="V94" s="2">
        <v>113057</v>
      </c>
      <c r="W94" s="4" t="s">
        <v>596</v>
      </c>
      <c r="X94" s="14" t="s">
        <v>752</v>
      </c>
    </row>
    <row r="95" spans="1:24" x14ac:dyDescent="0.35">
      <c r="A95" s="12">
        <v>34</v>
      </c>
      <c r="B95" s="2" t="s">
        <v>427</v>
      </c>
      <c r="C95" s="2" t="s">
        <v>428</v>
      </c>
      <c r="D95" s="2" t="s">
        <v>429</v>
      </c>
      <c r="E95" s="2" t="s">
        <v>430</v>
      </c>
      <c r="F95" s="52">
        <v>44985</v>
      </c>
      <c r="G95" s="52" t="str">
        <f>TEXT(Tabla1[[#This Row],[FECHA DE DEALER]],"MMMM")</f>
        <v>febrero</v>
      </c>
      <c r="H95" s="2" t="s">
        <v>174</v>
      </c>
      <c r="I95" s="52">
        <f t="shared" si="3"/>
        <v>45003</v>
      </c>
      <c r="J95" s="4" t="str">
        <f>TEXT(Tabla1[[#This Row],[FECHA PARA CONTACTO]],"MMMM")</f>
        <v>marzo</v>
      </c>
      <c r="K95" s="5"/>
      <c r="L95" s="5" t="str">
        <f>TEXT(Tabla1[[#This Row],[FECHA CONTACTO A.V.]],"MMMM")</f>
        <v>enero</v>
      </c>
      <c r="M95" s="5"/>
      <c r="N95" s="7"/>
      <c r="O95" s="7"/>
      <c r="P95" s="14"/>
      <c r="Q95" s="7"/>
      <c r="R95" s="2"/>
      <c r="S95" s="4"/>
      <c r="T95" s="4"/>
      <c r="U95" s="4"/>
      <c r="V95" s="2"/>
      <c r="W95" s="4"/>
      <c r="X95" s="14"/>
    </row>
    <row r="96" spans="1:24" x14ac:dyDescent="0.35">
      <c r="A96" s="12">
        <v>34</v>
      </c>
      <c r="B96" s="2" t="s">
        <v>48</v>
      </c>
      <c r="C96" s="2" t="s">
        <v>134</v>
      </c>
      <c r="D96" s="2" t="s">
        <v>135</v>
      </c>
      <c r="E96" s="2" t="s">
        <v>136</v>
      </c>
      <c r="F96" s="52">
        <v>44949</v>
      </c>
      <c r="G96" s="52" t="str">
        <f>TEXT(Tabla1[[#This Row],[FECHA DE DEALER]],"MMMM")</f>
        <v>enero</v>
      </c>
      <c r="H96" s="2" t="s">
        <v>70</v>
      </c>
      <c r="I96" s="52">
        <f t="shared" si="3"/>
        <v>44967</v>
      </c>
      <c r="J96" s="4" t="str">
        <f>TEXT(Tabla1[[#This Row],[FECHA PARA CONTACTO]],"MMMM")</f>
        <v>febrero</v>
      </c>
      <c r="K96" s="5">
        <v>45009</v>
      </c>
      <c r="L96" s="5" t="str">
        <f>TEXT(Tabla1[[#This Row],[FECHA CONTACTO A.V.]],"MMMM")</f>
        <v>marzo</v>
      </c>
      <c r="M96" s="5"/>
      <c r="N96" s="7"/>
      <c r="O96" s="7"/>
      <c r="P96" s="14"/>
      <c r="Q96" s="7"/>
      <c r="R96" s="2">
        <v>4686821900</v>
      </c>
      <c r="S96" s="4"/>
      <c r="T96" s="4"/>
      <c r="U96" s="4" t="s">
        <v>700</v>
      </c>
      <c r="V96" s="2"/>
      <c r="W96" s="4"/>
      <c r="X96" s="14"/>
    </row>
    <row r="97" spans="1:24" x14ac:dyDescent="0.35">
      <c r="A97" s="12">
        <v>35</v>
      </c>
      <c r="B97" s="2" t="s">
        <v>405</v>
      </c>
      <c r="C97" s="2" t="s">
        <v>431</v>
      </c>
      <c r="D97" s="2" t="s">
        <v>432</v>
      </c>
      <c r="E97" s="2" t="s">
        <v>433</v>
      </c>
      <c r="F97" s="52">
        <v>44985</v>
      </c>
      <c r="G97" s="52" t="str">
        <f>TEXT(Tabla1[[#This Row],[FECHA DE DEALER]],"MMMM")</f>
        <v>febrero</v>
      </c>
      <c r="H97" s="2" t="s">
        <v>174</v>
      </c>
      <c r="I97" s="52">
        <f t="shared" si="3"/>
        <v>45003</v>
      </c>
      <c r="J97" s="4" t="str">
        <f>TEXT(Tabla1[[#This Row],[FECHA PARA CONTACTO]],"MMMM")</f>
        <v>marzo</v>
      </c>
      <c r="K97" s="5"/>
      <c r="L97" s="5" t="str">
        <f>TEXT(Tabla1[[#This Row],[FECHA CONTACTO A.V.]],"MMMM")</f>
        <v>enero</v>
      </c>
      <c r="M97" s="5"/>
      <c r="N97" s="7"/>
      <c r="O97" s="7"/>
      <c r="P97" s="14"/>
      <c r="Q97" s="7"/>
      <c r="R97" s="2"/>
      <c r="S97" s="4"/>
      <c r="T97" s="4"/>
      <c r="U97" s="4"/>
      <c r="V97" s="2"/>
      <c r="W97" s="4"/>
      <c r="X97" s="14"/>
    </row>
    <row r="98" spans="1:24" x14ac:dyDescent="0.35">
      <c r="A98" s="12">
        <v>26</v>
      </c>
      <c r="B98" s="2" t="s">
        <v>104</v>
      </c>
      <c r="C98" s="2" t="s">
        <v>105</v>
      </c>
      <c r="D98" s="2" t="s">
        <v>106</v>
      </c>
      <c r="E98" s="2" t="s">
        <v>107</v>
      </c>
      <c r="F98" s="52">
        <v>44943</v>
      </c>
      <c r="G98" s="52" t="str">
        <f>TEXT(Tabla1[[#This Row],[FECHA DE DEALER]],"MMMM")</f>
        <v>enero</v>
      </c>
      <c r="H98" s="2" t="s">
        <v>70</v>
      </c>
      <c r="I98" s="52">
        <f t="shared" si="3"/>
        <v>44961</v>
      </c>
      <c r="J98" s="4" t="str">
        <f>TEXT(Tabla1[[#This Row],[FECHA PARA CONTACTO]],"MMMM")</f>
        <v>febrero</v>
      </c>
      <c r="K98" s="5">
        <v>45009</v>
      </c>
      <c r="L98" s="5" t="str">
        <f>TEXT(Tabla1[[#This Row],[FECHA CONTACTO A.V.]],"MMMM")</f>
        <v>marzo</v>
      </c>
      <c r="M98" s="5">
        <v>45017</v>
      </c>
      <c r="N98" s="7">
        <v>0.47916666666666669</v>
      </c>
      <c r="O98" s="7"/>
      <c r="P98" s="14" t="s">
        <v>614</v>
      </c>
      <c r="Q98" s="7" t="s">
        <v>692</v>
      </c>
      <c r="R98" s="2">
        <v>4612011857</v>
      </c>
      <c r="S98" s="4" t="s">
        <v>578</v>
      </c>
      <c r="T98" s="4"/>
      <c r="U98" s="4" t="s">
        <v>699</v>
      </c>
      <c r="V98" s="2">
        <v>113208</v>
      </c>
      <c r="W98" s="4" t="s">
        <v>604</v>
      </c>
      <c r="X98" s="14" t="s">
        <v>752</v>
      </c>
    </row>
    <row r="99" spans="1:24" x14ac:dyDescent="0.35">
      <c r="A99" s="12">
        <v>36</v>
      </c>
      <c r="B99" s="2" t="s">
        <v>48</v>
      </c>
      <c r="C99" s="2" t="s">
        <v>140</v>
      </c>
      <c r="D99" s="2" t="s">
        <v>50</v>
      </c>
      <c r="E99" s="2" t="s">
        <v>141</v>
      </c>
      <c r="F99" s="52">
        <v>44949</v>
      </c>
      <c r="G99" s="52" t="str">
        <f>TEXT(Tabla1[[#This Row],[FECHA DE DEALER]],"MMMM")</f>
        <v>enero</v>
      </c>
      <c r="H99" s="2" t="s">
        <v>142</v>
      </c>
      <c r="I99" s="52">
        <f t="shared" si="3"/>
        <v>44967</v>
      </c>
      <c r="J99" s="4" t="str">
        <f>TEXT(Tabla1[[#This Row],[FECHA PARA CONTACTO]],"MMMM")</f>
        <v>febrero</v>
      </c>
      <c r="K99" s="5">
        <v>45009</v>
      </c>
      <c r="L99" s="5" t="str">
        <f>TEXT(Tabla1[[#This Row],[FECHA CONTACTO A.V.]],"MMMM")</f>
        <v>marzo</v>
      </c>
      <c r="M99" s="5"/>
      <c r="N99" s="7"/>
      <c r="O99" s="7"/>
      <c r="P99" s="14"/>
      <c r="Q99" s="7"/>
      <c r="R99" s="2">
        <v>4611012052</v>
      </c>
      <c r="S99" s="4"/>
      <c r="T99" s="4"/>
      <c r="U99" s="4" t="s">
        <v>653</v>
      </c>
      <c r="V99" s="2"/>
      <c r="W99" s="4"/>
      <c r="X99" s="14"/>
    </row>
    <row r="100" spans="1:24" x14ac:dyDescent="0.35">
      <c r="A100" s="12">
        <v>12</v>
      </c>
      <c r="B100" s="2" t="s">
        <v>48</v>
      </c>
      <c r="C100" s="2" t="s">
        <v>52</v>
      </c>
      <c r="D100" s="2" t="s">
        <v>53</v>
      </c>
      <c r="E100" s="2" t="s">
        <v>54</v>
      </c>
      <c r="F100" s="52">
        <v>44942</v>
      </c>
      <c r="G100" s="52" t="str">
        <f>TEXT(Tabla1[[#This Row],[FECHA DE DEALER]],"MMMM")</f>
        <v>enero</v>
      </c>
      <c r="H100" s="2" t="s">
        <v>671</v>
      </c>
      <c r="I100" s="52">
        <f t="shared" ref="I100:I131" si="4">F100+18</f>
        <v>44960</v>
      </c>
      <c r="J100" s="4" t="str">
        <f>TEXT(Tabla1[[#This Row],[FECHA PARA CONTACTO]],"MMMM")</f>
        <v>febrero</v>
      </c>
      <c r="K100" s="5">
        <v>45009</v>
      </c>
      <c r="L100" s="5" t="str">
        <f>TEXT(Tabla1[[#This Row],[FECHA CONTACTO A.V.]],"MMMM")</f>
        <v>marzo</v>
      </c>
      <c r="M100" s="5">
        <v>45019</v>
      </c>
      <c r="N100" s="7">
        <v>0.33333333333333331</v>
      </c>
      <c r="O100" s="7"/>
      <c r="P100" s="14" t="s">
        <v>614</v>
      </c>
      <c r="Q100" s="7"/>
      <c r="R100" s="2">
        <v>4612116497</v>
      </c>
      <c r="S100" s="4"/>
      <c r="T100" s="4"/>
      <c r="U100" s="4" t="s">
        <v>682</v>
      </c>
      <c r="V100" s="2">
        <v>113196</v>
      </c>
      <c r="W100" s="4" t="s">
        <v>604</v>
      </c>
      <c r="X100" s="14" t="s">
        <v>633</v>
      </c>
    </row>
    <row r="101" spans="1:24" x14ac:dyDescent="0.35">
      <c r="A101" s="12">
        <v>37</v>
      </c>
      <c r="B101" s="2" t="s">
        <v>366</v>
      </c>
      <c r="C101" s="2" t="s">
        <v>437</v>
      </c>
      <c r="D101" s="2" t="s">
        <v>30</v>
      </c>
      <c r="E101" s="2" t="s">
        <v>30</v>
      </c>
      <c r="F101" s="52">
        <v>44985</v>
      </c>
      <c r="G101" s="52" t="str">
        <f>TEXT(Tabla1[[#This Row],[FECHA DE DEALER]],"MMMM")</f>
        <v>febrero</v>
      </c>
      <c r="H101" s="2" t="s">
        <v>30</v>
      </c>
      <c r="I101" s="52">
        <f t="shared" si="4"/>
        <v>45003</v>
      </c>
      <c r="J101" s="4" t="str">
        <f>TEXT(Tabla1[[#This Row],[FECHA PARA CONTACTO]],"MMMM")</f>
        <v>marzo</v>
      </c>
      <c r="K101" s="5"/>
      <c r="L101" s="5" t="str">
        <f>TEXT(Tabla1[[#This Row],[FECHA CONTACTO A.V.]],"MMMM")</f>
        <v>enero</v>
      </c>
      <c r="M101" s="5"/>
      <c r="N101" s="7"/>
      <c r="O101" s="7"/>
      <c r="P101" s="14"/>
      <c r="Q101" s="7"/>
      <c r="R101" s="2"/>
      <c r="S101" s="4"/>
      <c r="T101" s="4"/>
      <c r="U101" s="4"/>
      <c r="V101" s="2"/>
      <c r="W101" s="4"/>
      <c r="X101" s="14"/>
    </row>
    <row r="102" spans="1:24" x14ac:dyDescent="0.35">
      <c r="A102" s="12">
        <v>37</v>
      </c>
      <c r="B102" s="2" t="s">
        <v>48</v>
      </c>
      <c r="C102" s="2" t="s">
        <v>143</v>
      </c>
      <c r="D102" s="2" t="s">
        <v>144</v>
      </c>
      <c r="E102" s="2" t="s">
        <v>145</v>
      </c>
      <c r="F102" s="52">
        <v>44949</v>
      </c>
      <c r="G102" s="52" t="str">
        <f>TEXT(Tabla1[[#This Row],[FECHA DE DEALER]],"MMMM")</f>
        <v>enero</v>
      </c>
      <c r="H102" s="2" t="s">
        <v>70</v>
      </c>
      <c r="I102" s="52">
        <f t="shared" si="4"/>
        <v>44967</v>
      </c>
      <c r="J102" s="4" t="str">
        <f>TEXT(Tabla1[[#This Row],[FECHA PARA CONTACTO]],"MMMM")</f>
        <v>febrero</v>
      </c>
      <c r="K102" s="5">
        <v>45009</v>
      </c>
      <c r="L102" s="5" t="str">
        <f>TEXT(Tabla1[[#This Row],[FECHA CONTACTO A.V.]],"MMMM")</f>
        <v>marzo</v>
      </c>
      <c r="M102" s="5"/>
      <c r="N102" s="7"/>
      <c r="O102" s="7"/>
      <c r="P102" s="14"/>
      <c r="Q102" s="7"/>
      <c r="R102" s="2"/>
      <c r="S102" s="4"/>
      <c r="T102" s="4"/>
      <c r="U102" s="4"/>
      <c r="V102" s="2"/>
      <c r="W102" s="4"/>
      <c r="X102" s="14"/>
    </row>
    <row r="103" spans="1:24" x14ac:dyDescent="0.35">
      <c r="A103" s="12">
        <v>38</v>
      </c>
      <c r="B103" s="2" t="s">
        <v>395</v>
      </c>
      <c r="C103" s="2" t="s">
        <v>438</v>
      </c>
      <c r="D103" s="2" t="s">
        <v>439</v>
      </c>
      <c r="E103" s="2" t="s">
        <v>440</v>
      </c>
      <c r="F103" s="52">
        <v>44985</v>
      </c>
      <c r="G103" s="52" t="str">
        <f>TEXT(Tabla1[[#This Row],[FECHA DE DEALER]],"MMMM")</f>
        <v>febrero</v>
      </c>
      <c r="H103" s="2" t="s">
        <v>18</v>
      </c>
      <c r="I103" s="52">
        <f t="shared" si="4"/>
        <v>45003</v>
      </c>
      <c r="J103" s="4" t="str">
        <f>TEXT(Tabla1[[#This Row],[FECHA PARA CONTACTO]],"MMMM")</f>
        <v>marzo</v>
      </c>
      <c r="K103" s="5"/>
      <c r="L103" s="5" t="str">
        <f>TEXT(Tabla1[[#This Row],[FECHA CONTACTO A.V.]],"MMMM")</f>
        <v>enero</v>
      </c>
      <c r="M103" s="5"/>
      <c r="N103" s="7"/>
      <c r="O103" s="7"/>
      <c r="P103" s="14"/>
      <c r="Q103" s="7"/>
      <c r="R103" s="2"/>
      <c r="S103" s="4"/>
      <c r="T103" s="4"/>
      <c r="U103" s="4"/>
      <c r="V103" s="2"/>
      <c r="W103" s="4"/>
      <c r="X103" s="14"/>
    </row>
    <row r="104" spans="1:24" x14ac:dyDescent="0.35">
      <c r="A104" s="12">
        <v>38</v>
      </c>
      <c r="B104" s="2" t="s">
        <v>127</v>
      </c>
      <c r="C104" s="2" t="s">
        <v>146</v>
      </c>
      <c r="D104" s="2" t="s">
        <v>56</v>
      </c>
      <c r="E104" s="2" t="s">
        <v>147</v>
      </c>
      <c r="F104" s="52">
        <v>44949</v>
      </c>
      <c r="G104" s="52" t="str">
        <f>TEXT(Tabla1[[#This Row],[FECHA DE DEALER]],"MMMM")</f>
        <v>enero</v>
      </c>
      <c r="H104" s="2" t="s">
        <v>26</v>
      </c>
      <c r="I104" s="52">
        <f t="shared" si="4"/>
        <v>44967</v>
      </c>
      <c r="J104" s="4" t="str">
        <f>TEXT(Tabla1[[#This Row],[FECHA PARA CONTACTO]],"MMMM")</f>
        <v>febrero</v>
      </c>
      <c r="K104" s="5"/>
      <c r="L104" s="5" t="str">
        <f>TEXT(Tabla1[[#This Row],[FECHA CONTACTO A.V.]],"MMMM")</f>
        <v>enero</v>
      </c>
      <c r="M104" s="5"/>
      <c r="N104" s="7"/>
      <c r="O104" s="7"/>
      <c r="P104" s="14"/>
      <c r="Q104" s="7"/>
      <c r="R104" s="2"/>
      <c r="S104" s="4"/>
      <c r="T104" s="4"/>
      <c r="U104" s="4"/>
      <c r="V104" s="2"/>
      <c r="W104" s="4"/>
      <c r="X104" s="14"/>
    </row>
    <row r="105" spans="1:24" x14ac:dyDescent="0.35">
      <c r="A105" s="12">
        <v>39</v>
      </c>
      <c r="B105" s="2" t="s">
        <v>441</v>
      </c>
      <c r="C105" s="2" t="s">
        <v>442</v>
      </c>
      <c r="D105" s="2" t="s">
        <v>443</v>
      </c>
      <c r="E105" s="2" t="s">
        <v>444</v>
      </c>
      <c r="F105" s="52">
        <v>44985</v>
      </c>
      <c r="G105" s="52" t="str">
        <f>TEXT(Tabla1[[#This Row],[FECHA DE DEALER]],"MMMM")</f>
        <v>febrero</v>
      </c>
      <c r="H105" s="2" t="s">
        <v>35</v>
      </c>
      <c r="I105" s="52">
        <f t="shared" si="4"/>
        <v>45003</v>
      </c>
      <c r="J105" s="4" t="str">
        <f>TEXT(Tabla1[[#This Row],[FECHA PARA CONTACTO]],"MMMM")</f>
        <v>marzo</v>
      </c>
      <c r="K105" s="5"/>
      <c r="L105" s="5" t="str">
        <f>TEXT(Tabla1[[#This Row],[FECHA CONTACTO A.V.]],"MMMM")</f>
        <v>enero</v>
      </c>
      <c r="M105" s="5"/>
      <c r="N105" s="7"/>
      <c r="O105" s="7"/>
      <c r="P105" s="14"/>
      <c r="Q105" s="7"/>
      <c r="R105" s="2">
        <v>5545373018</v>
      </c>
      <c r="S105" s="4"/>
      <c r="T105" s="4"/>
      <c r="U105" s="4"/>
      <c r="V105" s="2"/>
      <c r="W105" s="4"/>
      <c r="X105" s="14"/>
    </row>
    <row r="106" spans="1:24" x14ac:dyDescent="0.35">
      <c r="A106" s="12">
        <v>39</v>
      </c>
      <c r="B106" s="2" t="s">
        <v>148</v>
      </c>
      <c r="C106" s="2" t="s">
        <v>149</v>
      </c>
      <c r="D106" s="2" t="s">
        <v>150</v>
      </c>
      <c r="E106" s="2" t="s">
        <v>151</v>
      </c>
      <c r="F106" s="52">
        <v>44950</v>
      </c>
      <c r="G106" s="52" t="str">
        <f>TEXT(Tabla1[[#This Row],[FECHA DE DEALER]],"MMMM")</f>
        <v>enero</v>
      </c>
      <c r="H106" s="2" t="s">
        <v>152</v>
      </c>
      <c r="I106" s="52">
        <f t="shared" si="4"/>
        <v>44968</v>
      </c>
      <c r="J106" s="4" t="str">
        <f>TEXT(Tabla1[[#This Row],[FECHA PARA CONTACTO]],"MMMM")</f>
        <v>febrero</v>
      </c>
      <c r="K106" s="5"/>
      <c r="L106" s="5" t="str">
        <f>TEXT(Tabla1[[#This Row],[FECHA CONTACTO A.V.]],"MMMM")</f>
        <v>enero</v>
      </c>
      <c r="M106" s="5"/>
      <c r="N106" s="7"/>
      <c r="O106" s="7"/>
      <c r="P106" s="14"/>
      <c r="Q106" s="7"/>
      <c r="R106" s="2"/>
      <c r="S106" s="4"/>
      <c r="T106" s="4"/>
      <c r="U106" s="4"/>
      <c r="V106" s="2"/>
      <c r="W106" s="4"/>
      <c r="X106" s="14"/>
    </row>
    <row r="107" spans="1:24" x14ac:dyDescent="0.35">
      <c r="A107" s="12">
        <v>40</v>
      </c>
      <c r="B107" s="2" t="s">
        <v>328</v>
      </c>
      <c r="C107" s="2" t="s">
        <v>445</v>
      </c>
      <c r="D107" s="2" t="s">
        <v>446</v>
      </c>
      <c r="E107" s="2" t="s">
        <v>447</v>
      </c>
      <c r="F107" s="52">
        <v>44985</v>
      </c>
      <c r="G107" s="52" t="str">
        <f>TEXT(Tabla1[[#This Row],[FECHA DE DEALER]],"MMMM")</f>
        <v>febrero</v>
      </c>
      <c r="H107" s="2" t="s">
        <v>448</v>
      </c>
      <c r="I107" s="52">
        <f t="shared" si="4"/>
        <v>45003</v>
      </c>
      <c r="J107" s="4" t="str">
        <f>TEXT(Tabla1[[#This Row],[FECHA PARA CONTACTO]],"MMMM")</f>
        <v>marzo</v>
      </c>
      <c r="K107" s="5"/>
      <c r="L107" s="5" t="str">
        <f>TEXT(Tabla1[[#This Row],[FECHA CONTACTO A.V.]],"MMMM")</f>
        <v>enero</v>
      </c>
      <c r="M107" s="5"/>
      <c r="N107" s="7"/>
      <c r="O107" s="7"/>
      <c r="P107" s="14"/>
      <c r="Q107" s="7"/>
      <c r="R107" s="2"/>
      <c r="S107" s="4"/>
      <c r="T107" s="4"/>
      <c r="U107" s="4"/>
      <c r="V107" s="2"/>
      <c r="W107" s="4"/>
      <c r="X107" s="14"/>
    </row>
    <row r="108" spans="1:24" x14ac:dyDescent="0.35">
      <c r="A108" s="12">
        <v>40</v>
      </c>
      <c r="B108" s="2" t="s">
        <v>48</v>
      </c>
      <c r="C108" s="2" t="s">
        <v>153</v>
      </c>
      <c r="D108" s="2" t="s">
        <v>154</v>
      </c>
      <c r="E108" s="2" t="s">
        <v>155</v>
      </c>
      <c r="F108" s="52">
        <v>44951</v>
      </c>
      <c r="G108" s="52" t="str">
        <f>TEXT(Tabla1[[#This Row],[FECHA DE DEALER]],"MMMM")</f>
        <v>enero</v>
      </c>
      <c r="H108" s="2" t="s">
        <v>70</v>
      </c>
      <c r="I108" s="52">
        <f t="shared" si="4"/>
        <v>44969</v>
      </c>
      <c r="J108" s="4" t="str">
        <f>TEXT(Tabla1[[#This Row],[FECHA PARA CONTACTO]],"MMMM")</f>
        <v>febrero</v>
      </c>
      <c r="K108" s="5">
        <v>45009</v>
      </c>
      <c r="L108" s="5" t="str">
        <f>TEXT(Tabla1[[#This Row],[FECHA CONTACTO A.V.]],"MMMM")</f>
        <v>marzo</v>
      </c>
      <c r="M108" s="5"/>
      <c r="N108" s="7"/>
      <c r="O108" s="7"/>
      <c r="P108" s="14"/>
      <c r="Q108" s="7" t="s">
        <v>691</v>
      </c>
      <c r="R108" s="2">
        <v>4612117912</v>
      </c>
      <c r="S108" s="4"/>
      <c r="T108" s="4"/>
      <c r="U108" s="4"/>
      <c r="V108" s="2"/>
      <c r="W108" s="4"/>
      <c r="X108" s="14"/>
    </row>
    <row r="109" spans="1:24" x14ac:dyDescent="0.35">
      <c r="A109" s="12">
        <v>41</v>
      </c>
      <c r="B109" s="2" t="s">
        <v>324</v>
      </c>
      <c r="C109" s="2" t="s">
        <v>449</v>
      </c>
      <c r="D109" s="2" t="s">
        <v>450</v>
      </c>
      <c r="E109" s="2" t="s">
        <v>451</v>
      </c>
      <c r="F109" s="52">
        <v>44985</v>
      </c>
      <c r="G109" s="52" t="str">
        <f>TEXT(Tabla1[[#This Row],[FECHA DE DEALER]],"MMMM")</f>
        <v>febrero</v>
      </c>
      <c r="H109" s="2" t="s">
        <v>193</v>
      </c>
      <c r="I109" s="52">
        <f t="shared" si="4"/>
        <v>45003</v>
      </c>
      <c r="J109" s="4" t="str">
        <f>TEXT(Tabla1[[#This Row],[FECHA PARA CONTACTO]],"MMMM")</f>
        <v>marzo</v>
      </c>
      <c r="K109" s="5"/>
      <c r="L109" s="5" t="str">
        <f>TEXT(Tabla1[[#This Row],[FECHA CONTACTO A.V.]],"MMMM")</f>
        <v>enero</v>
      </c>
      <c r="M109" s="5"/>
      <c r="N109" s="7"/>
      <c r="O109" s="7"/>
      <c r="P109" s="14"/>
      <c r="Q109" s="7"/>
      <c r="R109" s="2"/>
      <c r="S109" s="4"/>
      <c r="T109" s="4"/>
      <c r="U109" s="4"/>
      <c r="V109" s="2"/>
      <c r="W109" s="4"/>
      <c r="X109" s="14"/>
    </row>
    <row r="110" spans="1:24" x14ac:dyDescent="0.35">
      <c r="A110" s="12">
        <v>33</v>
      </c>
      <c r="B110" s="2" t="s">
        <v>48</v>
      </c>
      <c r="C110" s="2" t="s">
        <v>131</v>
      </c>
      <c r="D110" s="2" t="s">
        <v>132</v>
      </c>
      <c r="E110" s="2" t="s">
        <v>133</v>
      </c>
      <c r="F110" s="52">
        <v>44947</v>
      </c>
      <c r="G110" s="52" t="str">
        <f>TEXT(Tabla1[[#This Row],[FECHA DE DEALER]],"MMMM")</f>
        <v>enero</v>
      </c>
      <c r="H110" s="2" t="s">
        <v>35</v>
      </c>
      <c r="I110" s="52">
        <f t="shared" si="4"/>
        <v>44965</v>
      </c>
      <c r="J110" s="4" t="str">
        <f>TEXT(Tabla1[[#This Row],[FECHA PARA CONTACTO]],"MMMM")</f>
        <v>febrero</v>
      </c>
      <c r="K110" s="5">
        <v>45007</v>
      </c>
      <c r="L110" s="5" t="str">
        <f>TEXT(Tabla1[[#This Row],[FECHA CONTACTO A.V.]],"MMMM")</f>
        <v>marzo</v>
      </c>
      <c r="M110" s="5">
        <v>45020</v>
      </c>
      <c r="N110" s="7">
        <v>0.59375</v>
      </c>
      <c r="O110" s="7" t="s">
        <v>733</v>
      </c>
      <c r="P110" s="14" t="s">
        <v>614</v>
      </c>
      <c r="Q110" s="7" t="s">
        <v>751</v>
      </c>
      <c r="R110" s="2">
        <v>4611711222</v>
      </c>
      <c r="S110" s="4" t="s">
        <v>578</v>
      </c>
      <c r="T110" s="4"/>
      <c r="U110" s="4" t="s">
        <v>597</v>
      </c>
      <c r="V110" s="2">
        <v>113275</v>
      </c>
      <c r="W110" s="4" t="s">
        <v>604</v>
      </c>
      <c r="X110" s="14" t="s">
        <v>633</v>
      </c>
    </row>
    <row r="111" spans="1:24" x14ac:dyDescent="0.35">
      <c r="A111" s="12">
        <v>42</v>
      </c>
      <c r="B111" s="2" t="s">
        <v>385</v>
      </c>
      <c r="C111" s="2" t="s">
        <v>452</v>
      </c>
      <c r="D111" s="2" t="s">
        <v>453</v>
      </c>
      <c r="E111" s="2" t="s">
        <v>454</v>
      </c>
      <c r="F111" s="52">
        <v>44985</v>
      </c>
      <c r="G111" s="52" t="str">
        <f>TEXT(Tabla1[[#This Row],[FECHA DE DEALER]],"MMMM")</f>
        <v>febrero</v>
      </c>
      <c r="H111" s="2" t="s">
        <v>26</v>
      </c>
      <c r="I111" s="52">
        <f t="shared" si="4"/>
        <v>45003</v>
      </c>
      <c r="J111" s="4" t="str">
        <f>TEXT(Tabla1[[#This Row],[FECHA PARA CONTACTO]],"MMMM")</f>
        <v>marzo</v>
      </c>
      <c r="K111" s="5"/>
      <c r="L111" s="5" t="str">
        <f>TEXT(Tabla1[[#This Row],[FECHA CONTACTO A.V.]],"MMMM")</f>
        <v>enero</v>
      </c>
      <c r="M111" s="5"/>
      <c r="N111" s="7"/>
      <c r="O111" s="7"/>
      <c r="P111" s="14"/>
      <c r="Q111" s="7"/>
      <c r="R111" s="2"/>
      <c r="S111" s="4"/>
      <c r="T111" s="4"/>
      <c r="U111" s="4"/>
      <c r="V111" s="2"/>
      <c r="W111" s="4"/>
      <c r="X111" s="14"/>
    </row>
    <row r="112" spans="1:24" x14ac:dyDescent="0.35">
      <c r="A112" s="12">
        <v>42</v>
      </c>
      <c r="B112" s="2" t="s">
        <v>160</v>
      </c>
      <c r="C112" s="2" t="s">
        <v>161</v>
      </c>
      <c r="D112" s="2" t="s">
        <v>162</v>
      </c>
      <c r="E112" s="2" t="s">
        <v>99</v>
      </c>
      <c r="F112" s="52">
        <v>44951</v>
      </c>
      <c r="G112" s="52" t="str">
        <f>TEXT(Tabla1[[#This Row],[FECHA DE DEALER]],"MMMM")</f>
        <v>enero</v>
      </c>
      <c r="H112" s="2" t="s">
        <v>18</v>
      </c>
      <c r="I112" s="52">
        <f t="shared" si="4"/>
        <v>44969</v>
      </c>
      <c r="J112" s="4" t="str">
        <f>TEXT(Tabla1[[#This Row],[FECHA PARA CONTACTO]],"MMMM")</f>
        <v>febrero</v>
      </c>
      <c r="K112" s="5"/>
      <c r="L112" s="5" t="str">
        <f>TEXT(Tabla1[[#This Row],[FECHA CONTACTO A.V.]],"MMMM")</f>
        <v>enero</v>
      </c>
      <c r="M112" s="5"/>
      <c r="N112" s="7"/>
      <c r="O112" s="7"/>
      <c r="P112" s="14"/>
      <c r="Q112" s="7"/>
      <c r="R112" s="2"/>
      <c r="S112" s="4"/>
      <c r="T112" s="4"/>
      <c r="U112" s="4"/>
      <c r="V112" s="2"/>
      <c r="W112" s="4"/>
      <c r="X112" s="14"/>
    </row>
    <row r="113" spans="1:24" x14ac:dyDescent="0.35">
      <c r="A113" s="12">
        <v>43</v>
      </c>
      <c r="B113" s="2" t="s">
        <v>423</v>
      </c>
      <c r="C113" s="2" t="s">
        <v>455</v>
      </c>
      <c r="D113" s="2" t="s">
        <v>456</v>
      </c>
      <c r="E113" s="2" t="s">
        <v>457</v>
      </c>
      <c r="F113" s="52">
        <v>44985</v>
      </c>
      <c r="G113" s="52" t="str">
        <f>TEXT(Tabla1[[#This Row],[FECHA DE DEALER]],"MMMM")</f>
        <v>febrero</v>
      </c>
      <c r="H113" s="2" t="s">
        <v>523</v>
      </c>
      <c r="I113" s="52">
        <f t="shared" si="4"/>
        <v>45003</v>
      </c>
      <c r="J113" s="4" t="str">
        <f>TEXT(Tabla1[[#This Row],[FECHA PARA CONTACTO]],"MMMM")</f>
        <v>marzo</v>
      </c>
      <c r="K113" s="5">
        <v>45009</v>
      </c>
      <c r="L113" s="5" t="str">
        <f>TEXT(Tabla1[[#This Row],[FECHA CONTACTO A.V.]],"MMMM")</f>
        <v>marzo</v>
      </c>
      <c r="M113" s="5"/>
      <c r="N113" s="7"/>
      <c r="O113" s="7"/>
      <c r="P113" s="14"/>
      <c r="Q113" s="7"/>
      <c r="R113" s="2">
        <v>4427987605</v>
      </c>
      <c r="S113" s="4"/>
      <c r="T113" s="4"/>
      <c r="U113" s="4" t="s">
        <v>667</v>
      </c>
      <c r="V113" s="2"/>
      <c r="W113" s="4"/>
      <c r="X113" s="14"/>
    </row>
    <row r="114" spans="1:24" x14ac:dyDescent="0.35">
      <c r="A114" s="12">
        <v>43</v>
      </c>
      <c r="B114" s="2" t="s">
        <v>160</v>
      </c>
      <c r="C114" s="2" t="s">
        <v>163</v>
      </c>
      <c r="D114" s="2" t="s">
        <v>162</v>
      </c>
      <c r="E114" s="2" t="s">
        <v>99</v>
      </c>
      <c r="F114" s="52">
        <v>44951</v>
      </c>
      <c r="G114" s="52" t="str">
        <f>TEXT(Tabla1[[#This Row],[FECHA DE DEALER]],"MMMM")</f>
        <v>enero</v>
      </c>
      <c r="H114" s="2" t="s">
        <v>18</v>
      </c>
      <c r="I114" s="52">
        <f t="shared" si="4"/>
        <v>44969</v>
      </c>
      <c r="J114" s="4" t="str">
        <f>TEXT(Tabla1[[#This Row],[FECHA PARA CONTACTO]],"MMMM")</f>
        <v>febrero</v>
      </c>
      <c r="K114" s="5"/>
      <c r="L114" s="5" t="str">
        <f>TEXT(Tabla1[[#This Row],[FECHA CONTACTO A.V.]],"MMMM")</f>
        <v>enero</v>
      </c>
      <c r="M114" s="5"/>
      <c r="N114" s="7"/>
      <c r="O114" s="7"/>
      <c r="P114" s="14"/>
      <c r="Q114" s="7"/>
      <c r="R114" s="2"/>
      <c r="S114" s="4"/>
      <c r="T114" s="4"/>
      <c r="U114" s="4"/>
      <c r="V114" s="2"/>
      <c r="W114" s="4"/>
      <c r="X114" s="14"/>
    </row>
    <row r="115" spans="1:24" x14ac:dyDescent="0.35">
      <c r="A115" s="12">
        <v>44</v>
      </c>
      <c r="B115" s="2" t="s">
        <v>423</v>
      </c>
      <c r="C115" s="2" t="s">
        <v>458</v>
      </c>
      <c r="D115" s="2" t="s">
        <v>459</v>
      </c>
      <c r="E115" s="2" t="s">
        <v>460</v>
      </c>
      <c r="F115" s="52">
        <v>44985</v>
      </c>
      <c r="G115" s="52" t="str">
        <f>TEXT(Tabla1[[#This Row],[FECHA DE DEALER]],"MMMM")</f>
        <v>febrero</v>
      </c>
      <c r="H115" s="2" t="s">
        <v>18</v>
      </c>
      <c r="I115" s="52">
        <f t="shared" si="4"/>
        <v>45003</v>
      </c>
      <c r="J115" s="4" t="str">
        <f>TEXT(Tabla1[[#This Row],[FECHA PARA CONTACTO]],"MMMM")</f>
        <v>marzo</v>
      </c>
      <c r="K115" s="5"/>
      <c r="L115" s="5" t="str">
        <f>TEXT(Tabla1[[#This Row],[FECHA CONTACTO A.V.]],"MMMM")</f>
        <v>enero</v>
      </c>
      <c r="M115" s="5"/>
      <c r="N115" s="7"/>
      <c r="O115" s="7"/>
      <c r="P115" s="14"/>
      <c r="Q115" s="7"/>
      <c r="R115" s="2"/>
      <c r="S115" s="4"/>
      <c r="T115" s="4"/>
      <c r="U115" s="4"/>
      <c r="V115" s="2"/>
      <c r="W115" s="4"/>
      <c r="X115" s="14"/>
    </row>
    <row r="116" spans="1:24" x14ac:dyDescent="0.35">
      <c r="A116" s="12">
        <v>44</v>
      </c>
      <c r="B116" s="2" t="s">
        <v>48</v>
      </c>
      <c r="C116" s="2" t="s">
        <v>164</v>
      </c>
      <c r="D116" s="2" t="s">
        <v>165</v>
      </c>
      <c r="E116" s="2" t="s">
        <v>166</v>
      </c>
      <c r="F116" s="52">
        <v>44951</v>
      </c>
      <c r="G116" s="52" t="str">
        <f>TEXT(Tabla1[[#This Row],[FECHA DE DEALER]],"MMMM")</f>
        <v>enero</v>
      </c>
      <c r="H116" s="2" t="s">
        <v>26</v>
      </c>
      <c r="I116" s="52">
        <f t="shared" si="4"/>
        <v>44969</v>
      </c>
      <c r="J116" s="4" t="str">
        <f>TEXT(Tabla1[[#This Row],[FECHA PARA CONTACTO]],"MMMM")</f>
        <v>febrero</v>
      </c>
      <c r="K116" s="5">
        <v>45010</v>
      </c>
      <c r="L116" s="5" t="str">
        <f>TEXT(Tabla1[[#This Row],[FECHA CONTACTO A.V.]],"MMMM")</f>
        <v>marzo</v>
      </c>
      <c r="M116" s="5"/>
      <c r="N116" s="7"/>
      <c r="O116" s="7"/>
      <c r="P116" s="14"/>
      <c r="Q116" s="7"/>
      <c r="R116" s="2"/>
      <c r="S116" s="4" t="s">
        <v>635</v>
      </c>
      <c r="T116" s="4" t="s">
        <v>584</v>
      </c>
      <c r="U116" s="4" t="s">
        <v>726</v>
      </c>
      <c r="V116" s="2"/>
      <c r="W116" s="4"/>
      <c r="X116" s="14"/>
    </row>
    <row r="117" spans="1:24" x14ac:dyDescent="0.35">
      <c r="A117" s="12">
        <v>45</v>
      </c>
      <c r="B117" s="2" t="s">
        <v>401</v>
      </c>
      <c r="C117" s="2" t="s">
        <v>461</v>
      </c>
      <c r="D117" s="2" t="s">
        <v>462</v>
      </c>
      <c r="E117" s="2" t="s">
        <v>463</v>
      </c>
      <c r="F117" s="52">
        <v>44985</v>
      </c>
      <c r="G117" s="52" t="str">
        <f>TEXT(Tabla1[[#This Row],[FECHA DE DEALER]],"MMMM")</f>
        <v>febrero</v>
      </c>
      <c r="H117" s="2" t="s">
        <v>26</v>
      </c>
      <c r="I117" s="52">
        <f t="shared" si="4"/>
        <v>45003</v>
      </c>
      <c r="J117" s="4" t="str">
        <f>TEXT(Tabla1[[#This Row],[FECHA PARA CONTACTO]],"MMMM")</f>
        <v>marzo</v>
      </c>
      <c r="K117" s="5"/>
      <c r="L117" s="5" t="str">
        <f>TEXT(Tabla1[[#This Row],[FECHA CONTACTO A.V.]],"MMMM")</f>
        <v>enero</v>
      </c>
      <c r="M117" s="5"/>
      <c r="N117" s="7"/>
      <c r="O117" s="7"/>
      <c r="P117" s="14"/>
      <c r="Q117" s="7"/>
      <c r="R117" s="2"/>
      <c r="S117" s="4"/>
      <c r="T117" s="4"/>
      <c r="U117" s="4"/>
      <c r="V117" s="2"/>
      <c r="W117" s="4"/>
      <c r="X117" s="14"/>
    </row>
    <row r="118" spans="1:24" x14ac:dyDescent="0.35">
      <c r="A118" s="12">
        <v>45</v>
      </c>
      <c r="B118" s="2" t="s">
        <v>82</v>
      </c>
      <c r="C118" s="2" t="s">
        <v>167</v>
      </c>
      <c r="D118" s="2" t="s">
        <v>168</v>
      </c>
      <c r="E118" s="2" t="s">
        <v>169</v>
      </c>
      <c r="F118" s="52">
        <v>44952</v>
      </c>
      <c r="G118" s="52" t="str">
        <f>TEXT(Tabla1[[#This Row],[FECHA DE DEALER]],"MMMM")</f>
        <v>enero</v>
      </c>
      <c r="H118" s="2" t="s">
        <v>671</v>
      </c>
      <c r="I118" s="52">
        <f t="shared" si="4"/>
        <v>44970</v>
      </c>
      <c r="J118" s="4" t="str">
        <f>TEXT(Tabla1[[#This Row],[FECHA PARA CONTACTO]],"MMMM")</f>
        <v>febrero</v>
      </c>
      <c r="K118" s="5">
        <v>45009</v>
      </c>
      <c r="L118" s="5" t="str">
        <f>TEXT(Tabla1[[#This Row],[FECHA CONTACTO A.V.]],"MMMM")</f>
        <v>marzo</v>
      </c>
      <c r="M118" s="5"/>
      <c r="N118" s="7"/>
      <c r="O118" s="7"/>
      <c r="P118" s="14"/>
      <c r="Q118" s="7"/>
      <c r="R118" s="2"/>
      <c r="S118" s="4"/>
      <c r="T118" s="4"/>
      <c r="U118" s="4" t="s">
        <v>685</v>
      </c>
      <c r="V118" s="2"/>
      <c r="W118" s="4"/>
      <c r="X118" s="14"/>
    </row>
    <row r="119" spans="1:24" x14ac:dyDescent="0.35">
      <c r="A119" s="12">
        <v>46</v>
      </c>
      <c r="B119" s="2" t="s">
        <v>328</v>
      </c>
      <c r="C119" s="2" t="s">
        <v>464</v>
      </c>
      <c r="D119" s="2" t="s">
        <v>465</v>
      </c>
      <c r="E119" s="2" t="s">
        <v>773</v>
      </c>
      <c r="F119" s="61">
        <v>44985</v>
      </c>
      <c r="G119" s="61" t="str">
        <f>TEXT(Tabla1[[#This Row],[FECHA DE DEALER]],"MMMM")</f>
        <v>febrero</v>
      </c>
      <c r="H119" s="2" t="s">
        <v>70</v>
      </c>
      <c r="I119" s="52">
        <f t="shared" si="4"/>
        <v>45003</v>
      </c>
      <c r="J119" s="4" t="str">
        <f>TEXT(Tabla1[[#This Row],[FECHA PARA CONTACTO]],"MMMM")</f>
        <v>marzo</v>
      </c>
      <c r="K119" s="5">
        <v>45009</v>
      </c>
      <c r="L119" s="5" t="str">
        <f>TEXT(Tabla1[[#This Row],[FECHA CONTACTO A.V.]],"MMMM")</f>
        <v>marzo</v>
      </c>
      <c r="M119" s="5">
        <v>45050</v>
      </c>
      <c r="N119" s="7">
        <v>0.5</v>
      </c>
      <c r="O119" s="7" t="s">
        <v>733</v>
      </c>
      <c r="P119" s="14" t="s">
        <v>614</v>
      </c>
      <c r="Q119" s="7" t="s">
        <v>696</v>
      </c>
      <c r="R119" s="2">
        <v>4471052271</v>
      </c>
      <c r="S119" s="4" t="s">
        <v>578</v>
      </c>
      <c r="T119" s="4"/>
      <c r="U119" s="4" t="s">
        <v>802</v>
      </c>
      <c r="V119" s="2">
        <v>113352</v>
      </c>
      <c r="W119" s="4" t="s">
        <v>596</v>
      </c>
      <c r="X119" s="14" t="s">
        <v>777</v>
      </c>
    </row>
    <row r="120" spans="1:24" x14ac:dyDescent="0.35">
      <c r="A120" s="12">
        <v>61</v>
      </c>
      <c r="B120" s="2" t="s">
        <v>222</v>
      </c>
      <c r="C120" s="2" t="s">
        <v>223</v>
      </c>
      <c r="D120" s="77" t="s">
        <v>224</v>
      </c>
      <c r="E120" s="2" t="s">
        <v>225</v>
      </c>
      <c r="F120" s="52">
        <v>44957</v>
      </c>
      <c r="G120" s="52" t="str">
        <f>TEXT(Tabla1[[#This Row],[FECHA DE DEALER]],"MMMM")</f>
        <v>enero</v>
      </c>
      <c r="H120" s="2" t="s">
        <v>47</v>
      </c>
      <c r="I120" s="52">
        <f t="shared" si="4"/>
        <v>44975</v>
      </c>
      <c r="J120" s="4" t="str">
        <f>TEXT(Tabla1[[#This Row],[FECHA PARA CONTACTO]],"MMMM")</f>
        <v>febrero</v>
      </c>
      <c r="K120" s="5">
        <v>45015</v>
      </c>
      <c r="L120" s="5" t="str">
        <f>TEXT(Tabla1[[#This Row],[FECHA CONTACTO A.V.]],"MMMM")</f>
        <v>marzo</v>
      </c>
      <c r="M120" s="5">
        <v>45020</v>
      </c>
      <c r="N120" s="7">
        <v>0.45833333333333331</v>
      </c>
      <c r="O120" s="7"/>
      <c r="P120" s="14" t="s">
        <v>614</v>
      </c>
      <c r="Q120" s="7" t="s">
        <v>745</v>
      </c>
      <c r="R120" s="2">
        <v>4611286301</v>
      </c>
      <c r="S120" s="4" t="s">
        <v>578</v>
      </c>
      <c r="T120" s="4"/>
      <c r="U120" s="4" t="s">
        <v>744</v>
      </c>
      <c r="V120" s="2">
        <v>113354</v>
      </c>
      <c r="W120" s="4" t="s">
        <v>596</v>
      </c>
      <c r="X120" s="14" t="s">
        <v>633</v>
      </c>
    </row>
    <row r="121" spans="1:24" x14ac:dyDescent="0.35">
      <c r="A121" s="12">
        <v>47</v>
      </c>
      <c r="B121" s="2" t="s">
        <v>466</v>
      </c>
      <c r="C121" s="2" t="s">
        <v>467</v>
      </c>
      <c r="D121" s="2" t="s">
        <v>468</v>
      </c>
      <c r="E121" s="2" t="s">
        <v>469</v>
      </c>
      <c r="F121" s="52">
        <v>44985</v>
      </c>
      <c r="G121" s="52" t="str">
        <f>TEXT(Tabla1[[#This Row],[FECHA DE DEALER]],"MMMM")</f>
        <v>febrero</v>
      </c>
      <c r="H121" s="2" t="s">
        <v>470</v>
      </c>
      <c r="I121" s="52">
        <f t="shared" si="4"/>
        <v>45003</v>
      </c>
      <c r="J121" s="4" t="str">
        <f>TEXT(Tabla1[[#This Row],[FECHA PARA CONTACTO]],"MMMM")</f>
        <v>marzo</v>
      </c>
      <c r="K121" s="5"/>
      <c r="L121" s="5" t="str">
        <f>TEXT(Tabla1[[#This Row],[FECHA CONTACTO A.V.]],"MMMM")</f>
        <v>enero</v>
      </c>
      <c r="M121" s="5"/>
      <c r="N121" s="7"/>
      <c r="O121" s="7"/>
      <c r="P121" s="14"/>
      <c r="Q121" s="7"/>
      <c r="R121" s="2"/>
      <c r="S121" s="4"/>
      <c r="T121" s="4"/>
      <c r="U121" s="4"/>
      <c r="V121" s="2"/>
      <c r="W121" s="4"/>
      <c r="X121" s="14"/>
    </row>
    <row r="122" spans="1:24" x14ac:dyDescent="0.35">
      <c r="A122" s="12">
        <v>1</v>
      </c>
      <c r="B122" s="2" t="s">
        <v>6</v>
      </c>
      <c r="C122" s="2" t="s">
        <v>7</v>
      </c>
      <c r="D122" s="2" t="s">
        <v>8</v>
      </c>
      <c r="E122" s="2" t="s">
        <v>9</v>
      </c>
      <c r="F122" s="52">
        <v>44930</v>
      </c>
      <c r="G122" s="52" t="str">
        <f>TEXT(Tabla1[[#This Row],[FECHA DE DEALER]],"MMMM")</f>
        <v>enero</v>
      </c>
      <c r="H122" s="2" t="s">
        <v>193</v>
      </c>
      <c r="I122" s="52">
        <f t="shared" si="4"/>
        <v>44948</v>
      </c>
      <c r="J122" s="4" t="str">
        <f>TEXT(Tabla1[[#This Row],[FECHA PARA CONTACTO]],"MMMM")</f>
        <v>enero</v>
      </c>
      <c r="K122" s="5">
        <v>45016</v>
      </c>
      <c r="L122" s="5" t="str">
        <f>TEXT(Tabla1[[#This Row],[FECHA CONTACTO A.V.]],"MMMM")</f>
        <v>marzo</v>
      </c>
      <c r="M122" s="5">
        <v>45021</v>
      </c>
      <c r="N122" s="7">
        <v>0.47916666666666669</v>
      </c>
      <c r="O122" s="7" t="s">
        <v>733</v>
      </c>
      <c r="P122" s="14" t="s">
        <v>614</v>
      </c>
      <c r="Q122" s="7" t="s">
        <v>747</v>
      </c>
      <c r="R122" s="2">
        <v>4611141772</v>
      </c>
      <c r="S122" s="4"/>
      <c r="T122" s="4"/>
      <c r="U122" s="4"/>
      <c r="V122" s="2">
        <v>113347</v>
      </c>
      <c r="W122" s="4" t="s">
        <v>604</v>
      </c>
      <c r="X122" s="14" t="s">
        <v>633</v>
      </c>
    </row>
    <row r="123" spans="1:24" x14ac:dyDescent="0.35">
      <c r="A123" s="12">
        <v>11</v>
      </c>
      <c r="B123" s="2" t="s">
        <v>123</v>
      </c>
      <c r="C123" s="2" t="s">
        <v>349</v>
      </c>
      <c r="D123" s="2" t="s">
        <v>350</v>
      </c>
      <c r="E123" s="2" t="s">
        <v>351</v>
      </c>
      <c r="F123" s="63">
        <v>44977</v>
      </c>
      <c r="G123" s="63" t="str">
        <f>TEXT(Tabla1[[#This Row],[FECHA DE DEALER]],"MMMM")</f>
        <v>febrero</v>
      </c>
      <c r="H123" s="2" t="s">
        <v>174</v>
      </c>
      <c r="I123" s="63">
        <f t="shared" si="4"/>
        <v>44995</v>
      </c>
      <c r="J123" s="64" t="str">
        <f>TEXT(Tabla1[[#This Row],[FECHA PARA CONTACTO]],"MMMM")</f>
        <v>marzo</v>
      </c>
      <c r="K123" s="16">
        <v>45008</v>
      </c>
      <c r="L123" s="16" t="str">
        <f>TEXT(Tabla1[[#This Row],[FECHA CONTACTO A.V.]],"MMMM")</f>
        <v>marzo</v>
      </c>
      <c r="M123" s="5">
        <v>45021</v>
      </c>
      <c r="N123" s="7">
        <v>0.5</v>
      </c>
      <c r="O123" s="7"/>
      <c r="P123" s="14" t="s">
        <v>615</v>
      </c>
      <c r="Q123" s="7" t="s">
        <v>730</v>
      </c>
      <c r="R123" s="2">
        <v>4151519862</v>
      </c>
      <c r="S123" s="4" t="s">
        <v>578</v>
      </c>
      <c r="T123" s="4"/>
      <c r="U123" s="4" t="s">
        <v>741</v>
      </c>
      <c r="V123" s="2">
        <v>113193</v>
      </c>
      <c r="W123" s="4" t="s">
        <v>604</v>
      </c>
      <c r="X123" s="14" t="s">
        <v>633</v>
      </c>
    </row>
    <row r="124" spans="1:24" x14ac:dyDescent="0.35">
      <c r="A124" s="12">
        <v>48</v>
      </c>
      <c r="B124" s="2" t="s">
        <v>471</v>
      </c>
      <c r="C124" s="2" t="s">
        <v>472</v>
      </c>
      <c r="D124" s="2" t="s">
        <v>473</v>
      </c>
      <c r="E124" s="2" t="s">
        <v>474</v>
      </c>
      <c r="F124" s="52">
        <v>44985</v>
      </c>
      <c r="G124" s="52" t="str">
        <f>TEXT(Tabla1[[#This Row],[FECHA DE DEALER]],"MMMM")</f>
        <v>febrero</v>
      </c>
      <c r="H124" s="2" t="s">
        <v>523</v>
      </c>
      <c r="I124" s="52">
        <f t="shared" si="4"/>
        <v>45003</v>
      </c>
      <c r="J124" s="4" t="str">
        <f>TEXT(Tabla1[[#This Row],[FECHA PARA CONTACTO]],"MMMM")</f>
        <v>marzo</v>
      </c>
      <c r="K124" s="5">
        <v>45009</v>
      </c>
      <c r="L124" s="5" t="str">
        <f>TEXT(Tabla1[[#This Row],[FECHA CONTACTO A.V.]],"MMMM")</f>
        <v>marzo</v>
      </c>
      <c r="M124" s="5"/>
      <c r="N124" s="7"/>
      <c r="O124" s="7"/>
      <c r="P124" s="14"/>
      <c r="Q124" s="7"/>
      <c r="R124" s="2">
        <v>4121013382</v>
      </c>
      <c r="S124" s="4"/>
      <c r="T124" s="4"/>
      <c r="U124" s="4" t="s">
        <v>668</v>
      </c>
      <c r="V124" s="2"/>
      <c r="W124" s="4"/>
      <c r="X124" s="14"/>
    </row>
    <row r="125" spans="1:24" x14ac:dyDescent="0.35">
      <c r="A125" s="12">
        <v>49</v>
      </c>
      <c r="B125" s="2" t="s">
        <v>385</v>
      </c>
      <c r="C125" s="2" t="s">
        <v>475</v>
      </c>
      <c r="D125" s="2" t="s">
        <v>476</v>
      </c>
      <c r="E125" s="2" t="s">
        <v>477</v>
      </c>
      <c r="F125" s="52">
        <v>44985</v>
      </c>
      <c r="G125" s="52" t="str">
        <f>TEXT(Tabla1[[#This Row],[FECHA DE DEALER]],"MMMM")</f>
        <v>febrero</v>
      </c>
      <c r="H125" s="2" t="s">
        <v>86</v>
      </c>
      <c r="I125" s="52">
        <f t="shared" si="4"/>
        <v>45003</v>
      </c>
      <c r="J125" s="4" t="str">
        <f>TEXT(Tabla1[[#This Row],[FECHA PARA CONTACTO]],"MMMM")</f>
        <v>marzo</v>
      </c>
      <c r="K125" s="5"/>
      <c r="L125" s="5" t="str">
        <f>TEXT(Tabla1[[#This Row],[FECHA CONTACTO A.V.]],"MMMM")</f>
        <v>enero</v>
      </c>
      <c r="M125" s="5"/>
      <c r="N125" s="7"/>
      <c r="O125" s="7"/>
      <c r="P125" s="14"/>
      <c r="Q125" s="7"/>
      <c r="R125" s="2"/>
      <c r="S125" s="4"/>
      <c r="T125" s="4"/>
      <c r="U125" s="4"/>
      <c r="V125" s="2"/>
      <c r="W125" s="4"/>
      <c r="X125" s="14"/>
    </row>
    <row r="126" spans="1:24" x14ac:dyDescent="0.35">
      <c r="A126" s="12">
        <v>28</v>
      </c>
      <c r="B126" s="2" t="s">
        <v>405</v>
      </c>
      <c r="C126" s="2" t="s">
        <v>406</v>
      </c>
      <c r="D126" s="2" t="s">
        <v>407</v>
      </c>
      <c r="E126" s="2" t="s">
        <v>408</v>
      </c>
      <c r="F126" s="52">
        <v>44984</v>
      </c>
      <c r="G126" s="52" t="str">
        <f>TEXT(Tabla1[[#This Row],[FECHA DE DEALER]],"MMMM")</f>
        <v>febrero</v>
      </c>
      <c r="H126" s="2" t="s">
        <v>523</v>
      </c>
      <c r="I126" s="52">
        <f t="shared" si="4"/>
        <v>45002</v>
      </c>
      <c r="J126" s="4" t="str">
        <f>TEXT(Tabla1[[#This Row],[FECHA PARA CONTACTO]],"MMMM")</f>
        <v>marzo</v>
      </c>
      <c r="K126" s="5">
        <v>45009</v>
      </c>
      <c r="L126" s="5" t="str">
        <f>TEXT(Tabla1[[#This Row],[FECHA CONTACTO A.V.]],"MMMM")</f>
        <v>marzo</v>
      </c>
      <c r="M126" s="5">
        <v>45021</v>
      </c>
      <c r="N126" s="7">
        <v>0.45833333333333331</v>
      </c>
      <c r="O126" s="7"/>
      <c r="P126" s="14" t="s">
        <v>615</v>
      </c>
      <c r="Q126" s="7" t="s">
        <v>665</v>
      </c>
      <c r="R126" s="50">
        <v>4152162015</v>
      </c>
      <c r="S126" s="4" t="s">
        <v>578</v>
      </c>
      <c r="T126" s="4"/>
      <c r="U126" s="4"/>
      <c r="V126" s="2">
        <v>113128</v>
      </c>
      <c r="W126" s="4" t="s">
        <v>603</v>
      </c>
      <c r="X126" s="14" t="s">
        <v>633</v>
      </c>
    </row>
    <row r="127" spans="1:24" x14ac:dyDescent="0.35">
      <c r="A127" s="12">
        <v>50</v>
      </c>
      <c r="B127" s="2" t="s">
        <v>385</v>
      </c>
      <c r="C127" s="2" t="s">
        <v>478</v>
      </c>
      <c r="D127" s="2" t="s">
        <v>479</v>
      </c>
      <c r="E127" s="2" t="s">
        <v>480</v>
      </c>
      <c r="F127" s="52">
        <v>44985</v>
      </c>
      <c r="G127" s="52" t="str">
        <f>TEXT(Tabla1[[#This Row],[FECHA DE DEALER]],"MMMM")</f>
        <v>febrero</v>
      </c>
      <c r="H127" s="2" t="s">
        <v>18</v>
      </c>
      <c r="I127" s="52">
        <f t="shared" si="4"/>
        <v>45003</v>
      </c>
      <c r="J127" s="4" t="str">
        <f>TEXT(Tabla1[[#This Row],[FECHA PARA CONTACTO]],"MMMM")</f>
        <v>marzo</v>
      </c>
      <c r="K127" s="5"/>
      <c r="L127" s="5" t="str">
        <f>TEXT(Tabla1[[#This Row],[FECHA CONTACTO A.V.]],"MMMM")</f>
        <v>enero</v>
      </c>
      <c r="M127" s="5"/>
      <c r="N127" s="7"/>
      <c r="O127" s="7"/>
      <c r="P127" s="14"/>
      <c r="Q127" s="7"/>
      <c r="R127" s="2"/>
      <c r="S127" s="4"/>
      <c r="T127" s="4"/>
      <c r="U127" s="4"/>
      <c r="V127" s="2"/>
      <c r="W127" s="4"/>
      <c r="X127" s="14"/>
    </row>
    <row r="128" spans="1:24" x14ac:dyDescent="0.35">
      <c r="A128" s="12">
        <v>50</v>
      </c>
      <c r="B128" s="2" t="s">
        <v>185</v>
      </c>
      <c r="C128" s="2" t="s">
        <v>186</v>
      </c>
      <c r="D128" s="2" t="s">
        <v>187</v>
      </c>
      <c r="E128" s="2" t="s">
        <v>188</v>
      </c>
      <c r="F128" s="52">
        <v>44953</v>
      </c>
      <c r="G128" s="52" t="str">
        <f>TEXT(Tabla1[[#This Row],[FECHA DE DEALER]],"MMMM")</f>
        <v>enero</v>
      </c>
      <c r="H128" s="2" t="s">
        <v>35</v>
      </c>
      <c r="I128" s="52">
        <f t="shared" si="4"/>
        <v>44971</v>
      </c>
      <c r="J128" s="4" t="str">
        <f>TEXT(Tabla1[[#This Row],[FECHA PARA CONTACTO]],"MMMM")</f>
        <v>febrero</v>
      </c>
      <c r="K128" s="5">
        <v>45007</v>
      </c>
      <c r="L128" s="5" t="str">
        <f>TEXT(Tabla1[[#This Row],[FECHA CONTACTO A.V.]],"MMMM")</f>
        <v>marzo</v>
      </c>
      <c r="M128" s="5"/>
      <c r="N128" s="7"/>
      <c r="O128" s="7"/>
      <c r="P128" s="14"/>
      <c r="Q128" s="7"/>
      <c r="R128" s="2">
        <v>4611213866</v>
      </c>
      <c r="S128" s="4" t="s">
        <v>580</v>
      </c>
      <c r="T128" s="4" t="s">
        <v>582</v>
      </c>
      <c r="U128" s="4" t="s">
        <v>599</v>
      </c>
      <c r="V128" s="2"/>
      <c r="W128" s="4"/>
      <c r="X128" s="14"/>
    </row>
    <row r="129" spans="1:24" x14ac:dyDescent="0.35">
      <c r="A129" s="12">
        <v>51</v>
      </c>
      <c r="B129" s="2" t="s">
        <v>189</v>
      </c>
      <c r="C129" s="2" t="s">
        <v>190</v>
      </c>
      <c r="D129" s="2" t="s">
        <v>191</v>
      </c>
      <c r="E129" s="2" t="s">
        <v>192</v>
      </c>
      <c r="F129" s="52">
        <v>44954</v>
      </c>
      <c r="G129" s="52" t="str">
        <f>TEXT(Tabla1[[#This Row],[FECHA DE DEALER]],"MMMM")</f>
        <v>enero</v>
      </c>
      <c r="H129" s="2" t="s">
        <v>193</v>
      </c>
      <c r="I129" s="52">
        <f t="shared" si="4"/>
        <v>44972</v>
      </c>
      <c r="J129" s="4" t="str">
        <f>TEXT(Tabla1[[#This Row],[FECHA PARA CONTACTO]],"MMMM")</f>
        <v>febrero</v>
      </c>
      <c r="K129" s="5"/>
      <c r="L129" s="5" t="str">
        <f>TEXT(Tabla1[[#This Row],[FECHA CONTACTO A.V.]],"MMMM")</f>
        <v>enero</v>
      </c>
      <c r="M129" s="5"/>
      <c r="N129" s="7"/>
      <c r="O129" s="7"/>
      <c r="P129" s="14"/>
      <c r="Q129" s="7"/>
      <c r="R129" s="2"/>
      <c r="S129" s="4"/>
      <c r="T129" s="4"/>
      <c r="U129" s="4"/>
      <c r="V129" s="2"/>
      <c r="W129" s="4"/>
      <c r="X129" s="14"/>
    </row>
    <row r="130" spans="1:24" x14ac:dyDescent="0.35">
      <c r="A130" s="12">
        <v>52</v>
      </c>
      <c r="B130" s="2" t="s">
        <v>194</v>
      </c>
      <c r="C130" s="2" t="s">
        <v>195</v>
      </c>
      <c r="D130" s="2" t="s">
        <v>196</v>
      </c>
      <c r="E130" s="2" t="s">
        <v>99</v>
      </c>
      <c r="F130" s="52">
        <v>44954</v>
      </c>
      <c r="G130" s="52" t="str">
        <f>TEXT(Tabla1[[#This Row],[FECHA DE DEALER]],"MMMM")</f>
        <v>enero</v>
      </c>
      <c r="H130" s="2" t="s">
        <v>18</v>
      </c>
      <c r="I130" s="52">
        <f t="shared" si="4"/>
        <v>44972</v>
      </c>
      <c r="J130" s="4" t="str">
        <f>TEXT(Tabla1[[#This Row],[FECHA PARA CONTACTO]],"MMMM")</f>
        <v>febrero</v>
      </c>
      <c r="K130" s="5"/>
      <c r="L130" s="5" t="str">
        <f>TEXT(Tabla1[[#This Row],[FECHA CONTACTO A.V.]],"MMMM")</f>
        <v>enero</v>
      </c>
      <c r="M130" s="5"/>
      <c r="N130" s="7"/>
      <c r="O130" s="7"/>
      <c r="P130" s="14"/>
      <c r="Q130" s="7"/>
      <c r="R130" s="2"/>
      <c r="S130" s="4"/>
      <c r="T130" s="4"/>
      <c r="U130" s="4"/>
      <c r="V130" s="2"/>
      <c r="W130" s="4"/>
      <c r="X130" s="14"/>
    </row>
    <row r="131" spans="1:24" x14ac:dyDescent="0.35">
      <c r="A131" s="12">
        <v>88</v>
      </c>
      <c r="B131" s="2" t="s">
        <v>206</v>
      </c>
      <c r="C131" s="2" t="s">
        <v>306</v>
      </c>
      <c r="D131" s="2" t="s">
        <v>307</v>
      </c>
      <c r="E131" s="2" t="s">
        <v>308</v>
      </c>
      <c r="F131" s="52">
        <v>44957</v>
      </c>
      <c r="G131" s="52" t="str">
        <f>TEXT(Tabla1[[#This Row],[FECHA DE DEALER]],"MMMM")</f>
        <v>enero</v>
      </c>
      <c r="H131" s="2" t="s">
        <v>309</v>
      </c>
      <c r="I131" s="52">
        <f t="shared" si="4"/>
        <v>44975</v>
      </c>
      <c r="J131" s="4" t="str">
        <f>TEXT(Tabla1[[#This Row],[FECHA PARA CONTACTO]],"MMMM")</f>
        <v>febrero</v>
      </c>
      <c r="K131" s="5">
        <v>45016</v>
      </c>
      <c r="L131" s="5" t="str">
        <f>TEXT(Tabla1[[#This Row],[FECHA CONTACTO A.V.]],"MMMM")</f>
        <v>marzo</v>
      </c>
      <c r="M131" s="5">
        <v>45021</v>
      </c>
      <c r="N131" s="7">
        <v>0.39583333333333331</v>
      </c>
      <c r="O131" s="7"/>
      <c r="P131" s="14" t="s">
        <v>614</v>
      </c>
      <c r="Q131" s="7" t="s">
        <v>748</v>
      </c>
      <c r="R131" s="2" t="s">
        <v>749</v>
      </c>
      <c r="S131" s="4" t="s">
        <v>578</v>
      </c>
      <c r="T131" s="4"/>
      <c r="U131" s="4"/>
      <c r="V131" s="2">
        <v>113350</v>
      </c>
      <c r="W131" s="4" t="s">
        <v>604</v>
      </c>
      <c r="X131" s="14" t="s">
        <v>633</v>
      </c>
    </row>
    <row r="132" spans="1:24" x14ac:dyDescent="0.35">
      <c r="A132" s="12">
        <v>54</v>
      </c>
      <c r="B132" s="2" t="s">
        <v>202</v>
      </c>
      <c r="C132" s="2" t="s">
        <v>203</v>
      </c>
      <c r="D132" s="2" t="s">
        <v>204</v>
      </c>
      <c r="E132" s="2" t="s">
        <v>205</v>
      </c>
      <c r="F132" s="52">
        <v>44956</v>
      </c>
      <c r="G132" s="52" t="str">
        <f>TEXT(Tabla1[[#This Row],[FECHA DE DEALER]],"MMMM")</f>
        <v>enero</v>
      </c>
      <c r="H132" s="2" t="s">
        <v>26</v>
      </c>
      <c r="I132" s="52">
        <f t="shared" ref="I132:I166" si="5">F132+18</f>
        <v>44974</v>
      </c>
      <c r="J132" s="4" t="str">
        <f>TEXT(Tabla1[[#This Row],[FECHA PARA CONTACTO]],"MMMM")</f>
        <v>febrero</v>
      </c>
      <c r="K132" s="5">
        <v>45010</v>
      </c>
      <c r="L132" s="5" t="str">
        <f>TEXT(Tabla1[[#This Row],[FECHA CONTACTO A.V.]],"MMMM")</f>
        <v>marzo</v>
      </c>
      <c r="M132" s="5"/>
      <c r="N132" s="7"/>
      <c r="O132" s="7"/>
      <c r="P132" s="14"/>
      <c r="Q132" s="7"/>
      <c r="R132" s="2">
        <v>4111229130</v>
      </c>
      <c r="S132" s="4" t="s">
        <v>635</v>
      </c>
      <c r="T132" s="4" t="s">
        <v>584</v>
      </c>
      <c r="U132" s="4" t="s">
        <v>727</v>
      </c>
      <c r="V132" s="2"/>
      <c r="W132" s="4"/>
      <c r="X132" s="14"/>
    </row>
    <row r="133" spans="1:24" x14ac:dyDescent="0.35">
      <c r="A133" s="12">
        <v>55</v>
      </c>
      <c r="B133" s="2" t="s">
        <v>206</v>
      </c>
      <c r="C133" s="2" t="s">
        <v>207</v>
      </c>
      <c r="D133" s="2" t="s">
        <v>208</v>
      </c>
      <c r="E133" s="2" t="s">
        <v>209</v>
      </c>
      <c r="F133" s="52">
        <v>44956</v>
      </c>
      <c r="G133" s="52" t="str">
        <f>TEXT(Tabla1[[#This Row],[FECHA DE DEALER]],"MMMM")</f>
        <v>enero</v>
      </c>
      <c r="H133" s="2" t="s">
        <v>47</v>
      </c>
      <c r="I133" s="52">
        <f t="shared" si="5"/>
        <v>44974</v>
      </c>
      <c r="J133" s="4" t="str">
        <f>TEXT(Tabla1[[#This Row],[FECHA PARA CONTACTO]],"MMMM")</f>
        <v>febrero</v>
      </c>
      <c r="K133" s="5"/>
      <c r="L133" s="5" t="str">
        <f>TEXT(Tabla1[[#This Row],[FECHA CONTACTO A.V.]],"MMMM")</f>
        <v>enero</v>
      </c>
      <c r="M133" s="5"/>
      <c r="N133" s="7"/>
      <c r="O133" s="7"/>
      <c r="P133" s="14"/>
      <c r="Q133" s="7"/>
      <c r="R133" s="2"/>
      <c r="S133" s="4"/>
      <c r="T133" s="4"/>
      <c r="U133" s="4"/>
      <c r="V133" s="2"/>
      <c r="W133" s="4"/>
      <c r="X133" s="14"/>
    </row>
    <row r="134" spans="1:24" x14ac:dyDescent="0.35">
      <c r="A134" s="12">
        <v>56</v>
      </c>
      <c r="B134" s="2" t="s">
        <v>206</v>
      </c>
      <c r="C134" s="2" t="s">
        <v>210</v>
      </c>
      <c r="D134" s="2" t="s">
        <v>211</v>
      </c>
      <c r="E134" s="2" t="s">
        <v>209</v>
      </c>
      <c r="F134" s="52">
        <v>44956</v>
      </c>
      <c r="G134" s="52" t="str">
        <f>TEXT(Tabla1[[#This Row],[FECHA DE DEALER]],"MMMM")</f>
        <v>enero</v>
      </c>
      <c r="H134" s="2" t="s">
        <v>47</v>
      </c>
      <c r="I134" s="52">
        <f t="shared" si="5"/>
        <v>44974</v>
      </c>
      <c r="J134" s="4" t="str">
        <f>TEXT(Tabla1[[#This Row],[FECHA PARA CONTACTO]],"MMMM")</f>
        <v>febrero</v>
      </c>
      <c r="K134" s="5"/>
      <c r="L134" s="5" t="str">
        <f>TEXT(Tabla1[[#This Row],[FECHA CONTACTO A.V.]],"MMMM")</f>
        <v>enero</v>
      </c>
      <c r="M134" s="5"/>
      <c r="N134" s="7"/>
      <c r="O134" s="7"/>
      <c r="P134" s="14"/>
      <c r="Q134" s="7"/>
      <c r="R134" s="2"/>
      <c r="S134" s="4"/>
      <c r="T134" s="4"/>
      <c r="U134" s="4"/>
      <c r="V134" s="2"/>
      <c r="W134" s="4"/>
      <c r="X134" s="14"/>
    </row>
    <row r="135" spans="1:24" x14ac:dyDescent="0.35">
      <c r="A135" s="12">
        <v>57</v>
      </c>
      <c r="B135" s="2" t="s">
        <v>206</v>
      </c>
      <c r="C135" s="2" t="s">
        <v>212</v>
      </c>
      <c r="D135" s="2" t="s">
        <v>213</v>
      </c>
      <c r="E135" s="2" t="s">
        <v>209</v>
      </c>
      <c r="F135" s="52">
        <v>44956</v>
      </c>
      <c r="G135" s="52" t="str">
        <f>TEXT(Tabla1[[#This Row],[FECHA DE DEALER]],"MMMM")</f>
        <v>enero</v>
      </c>
      <c r="H135" s="2" t="s">
        <v>47</v>
      </c>
      <c r="I135" s="52">
        <f t="shared" si="5"/>
        <v>44974</v>
      </c>
      <c r="J135" s="4" t="str">
        <f>TEXT(Tabla1[[#This Row],[FECHA PARA CONTACTO]],"MMMM")</f>
        <v>febrero</v>
      </c>
      <c r="K135" s="5"/>
      <c r="L135" s="5" t="str">
        <f>TEXT(Tabla1[[#This Row],[FECHA CONTACTO A.V.]],"MMMM")</f>
        <v>enero</v>
      </c>
      <c r="M135" s="5"/>
      <c r="N135" s="7"/>
      <c r="O135" s="7"/>
      <c r="P135" s="14"/>
      <c r="Q135" s="7"/>
      <c r="R135" s="2"/>
      <c r="S135" s="4"/>
      <c r="T135" s="4"/>
      <c r="U135" s="4"/>
      <c r="V135" s="2"/>
      <c r="W135" s="4"/>
      <c r="X135" s="14"/>
    </row>
    <row r="136" spans="1:24" x14ac:dyDescent="0.35">
      <c r="A136" s="12">
        <v>31</v>
      </c>
      <c r="B136" s="2" t="s">
        <v>123</v>
      </c>
      <c r="C136" s="2" t="s">
        <v>124</v>
      </c>
      <c r="D136" s="2" t="s">
        <v>125</v>
      </c>
      <c r="E136" s="2" t="s">
        <v>126</v>
      </c>
      <c r="F136" s="52">
        <v>44946</v>
      </c>
      <c r="G136" s="52" t="str">
        <f>TEXT(Tabla1[[#This Row],[FECHA DE DEALER]],"MMMM")</f>
        <v>enero</v>
      </c>
      <c r="H136" s="2" t="s">
        <v>671</v>
      </c>
      <c r="I136" s="52">
        <f t="shared" si="5"/>
        <v>44964</v>
      </c>
      <c r="J136" s="4" t="str">
        <f>TEXT(Tabla1[[#This Row],[FECHA PARA CONTACTO]],"MMMM")</f>
        <v>febrero</v>
      </c>
      <c r="K136" s="5">
        <v>45009</v>
      </c>
      <c r="L136" s="5" t="str">
        <f>TEXT(Tabla1[[#This Row],[FECHA CONTACTO A.V.]],"MMMM")</f>
        <v>marzo</v>
      </c>
      <c r="M136" s="5">
        <v>45022</v>
      </c>
      <c r="N136" s="7">
        <v>0.5</v>
      </c>
      <c r="O136" s="7"/>
      <c r="P136" s="14" t="s">
        <v>614</v>
      </c>
      <c r="Q136" s="7" t="s">
        <v>673</v>
      </c>
      <c r="R136" s="50" t="s">
        <v>678</v>
      </c>
      <c r="S136" s="4" t="s">
        <v>578</v>
      </c>
      <c r="T136" s="4"/>
      <c r="U136" s="4" t="s">
        <v>774</v>
      </c>
      <c r="V136" s="2">
        <v>113480</v>
      </c>
      <c r="W136" s="4" t="s">
        <v>596</v>
      </c>
      <c r="X136" s="14" t="s">
        <v>633</v>
      </c>
    </row>
    <row r="137" spans="1:24" x14ac:dyDescent="0.35">
      <c r="A137" s="12">
        <v>59</v>
      </c>
      <c r="B137" s="2" t="s">
        <v>206</v>
      </c>
      <c r="C137" s="2" t="s">
        <v>217</v>
      </c>
      <c r="D137" s="2" t="s">
        <v>218</v>
      </c>
      <c r="E137" s="2" t="s">
        <v>209</v>
      </c>
      <c r="F137" s="52">
        <v>44956</v>
      </c>
      <c r="G137" s="52" t="str">
        <f>TEXT(Tabla1[[#This Row],[FECHA DE DEALER]],"MMMM")</f>
        <v>enero</v>
      </c>
      <c r="H137" s="2" t="s">
        <v>47</v>
      </c>
      <c r="I137" s="52">
        <f t="shared" si="5"/>
        <v>44974</v>
      </c>
      <c r="J137" s="4" t="str">
        <f>TEXT(Tabla1[[#This Row],[FECHA PARA CONTACTO]],"MMMM")</f>
        <v>febrero</v>
      </c>
      <c r="K137" s="5"/>
      <c r="L137" s="5" t="str">
        <f>TEXT(Tabla1[[#This Row],[FECHA CONTACTO A.V.]],"MMMM")</f>
        <v>enero</v>
      </c>
      <c r="M137" s="5"/>
      <c r="N137" s="7"/>
      <c r="O137" s="7"/>
      <c r="P137" s="14"/>
      <c r="Q137" s="7"/>
      <c r="R137" s="2"/>
      <c r="S137" s="4"/>
      <c r="T137" s="4"/>
      <c r="U137" s="4"/>
      <c r="V137" s="2"/>
      <c r="W137" s="4"/>
      <c r="X137" s="14"/>
    </row>
    <row r="138" spans="1:24" x14ac:dyDescent="0.35">
      <c r="A138" s="12">
        <v>30</v>
      </c>
      <c r="B138" s="2" t="s">
        <v>389</v>
      </c>
      <c r="C138" s="2" t="s">
        <v>413</v>
      </c>
      <c r="D138" s="2" t="s">
        <v>414</v>
      </c>
      <c r="E138" s="2" t="s">
        <v>415</v>
      </c>
      <c r="F138" s="63">
        <v>44984</v>
      </c>
      <c r="G138" s="63" t="str">
        <f>TEXT(Tabla1[[#This Row],[FECHA DE DEALER]],"MMMM")</f>
        <v>febrero</v>
      </c>
      <c r="H138" s="2" t="s">
        <v>70</v>
      </c>
      <c r="I138" s="63">
        <f t="shared" si="5"/>
        <v>45002</v>
      </c>
      <c r="J138" s="64" t="str">
        <f>TEXT(Tabla1[[#This Row],[FECHA PARA CONTACTO]],"MMMM")</f>
        <v>marzo</v>
      </c>
      <c r="K138" s="16">
        <v>45009</v>
      </c>
      <c r="L138" s="16" t="str">
        <f>TEXT(Tabla1[[#This Row],[FECHA CONTACTO A.V.]],"MMMM")</f>
        <v>marzo</v>
      </c>
      <c r="M138" s="5">
        <v>45027</v>
      </c>
      <c r="N138" s="7">
        <v>0.41666666666666669</v>
      </c>
      <c r="O138" s="7" t="s">
        <v>769</v>
      </c>
      <c r="P138" s="14" t="s">
        <v>614</v>
      </c>
      <c r="Q138" s="7" t="s">
        <v>695</v>
      </c>
      <c r="R138" s="2">
        <v>4612649645</v>
      </c>
      <c r="S138" s="4" t="s">
        <v>578</v>
      </c>
      <c r="T138" s="4"/>
      <c r="U138" s="4" t="s">
        <v>699</v>
      </c>
      <c r="V138" s="2">
        <v>113525</v>
      </c>
      <c r="W138" s="4" t="s">
        <v>604</v>
      </c>
      <c r="X138" s="14" t="s">
        <v>633</v>
      </c>
    </row>
    <row r="139" spans="1:24" x14ac:dyDescent="0.35">
      <c r="A139" s="12">
        <v>1</v>
      </c>
      <c r="B139" s="2" t="s">
        <v>280</v>
      </c>
      <c r="C139" s="2" t="s">
        <v>738</v>
      </c>
      <c r="D139" s="2" t="s">
        <v>739</v>
      </c>
      <c r="E139" s="2" t="s">
        <v>740</v>
      </c>
      <c r="F139" s="52">
        <v>44925</v>
      </c>
      <c r="G139" s="52" t="str">
        <f>TEXT(Tabla1[[#This Row],[FECHA DE DEALER]],"MMMM")</f>
        <v>diciembre</v>
      </c>
      <c r="H139" s="2" t="s">
        <v>201</v>
      </c>
      <c r="I139" s="52">
        <f t="shared" si="5"/>
        <v>44943</v>
      </c>
      <c r="J139" s="4" t="str">
        <f>TEXT(Tabla1[[#This Row],[FECHA PARA CONTACTO]],"MMMM")</f>
        <v>enero</v>
      </c>
      <c r="K139" s="5">
        <v>45013</v>
      </c>
      <c r="L139" s="5" t="str">
        <f>TEXT(Tabla1[[#This Row],[FECHA CONTACTO A.V.]],"MMMM")</f>
        <v>marzo</v>
      </c>
      <c r="M139" s="5">
        <v>45028</v>
      </c>
      <c r="N139" s="7">
        <v>0.46875</v>
      </c>
      <c r="O139" s="7"/>
      <c r="P139" s="14" t="s">
        <v>615</v>
      </c>
      <c r="Q139" s="7" t="s">
        <v>791</v>
      </c>
      <c r="R139" s="2">
        <v>4151056581</v>
      </c>
      <c r="S139" s="4" t="s">
        <v>578</v>
      </c>
      <c r="T139" s="4"/>
      <c r="U139" s="4"/>
      <c r="V139" s="2">
        <v>113650</v>
      </c>
      <c r="W139" s="4" t="s">
        <v>604</v>
      </c>
      <c r="X139" s="14" t="s">
        <v>777</v>
      </c>
    </row>
    <row r="140" spans="1:24" x14ac:dyDescent="0.35">
      <c r="A140" s="12">
        <v>62</v>
      </c>
      <c r="B140" s="2" t="s">
        <v>226</v>
      </c>
      <c r="C140" s="2" t="s">
        <v>227</v>
      </c>
      <c r="D140" s="2" t="s">
        <v>228</v>
      </c>
      <c r="E140" s="2" t="s">
        <v>229</v>
      </c>
      <c r="F140" s="52">
        <v>44957</v>
      </c>
      <c r="G140" s="52" t="str">
        <f>TEXT(Tabla1[[#This Row],[FECHA DE DEALER]],"MMMM")</f>
        <v>enero</v>
      </c>
      <c r="H140" s="2" t="s">
        <v>86</v>
      </c>
      <c r="I140" s="52">
        <f t="shared" si="5"/>
        <v>44975</v>
      </c>
      <c r="J140" s="4" t="str">
        <f>TEXT(Tabla1[[#This Row],[FECHA PARA CONTACTO]],"MMMM")</f>
        <v>febrero</v>
      </c>
      <c r="K140" s="5"/>
      <c r="L140" s="5" t="str">
        <f>TEXT(Tabla1[[#This Row],[FECHA CONTACTO A.V.]],"MMMM")</f>
        <v>enero</v>
      </c>
      <c r="M140" s="5"/>
      <c r="N140" s="7"/>
      <c r="O140" s="7"/>
      <c r="P140" s="14"/>
      <c r="Q140" s="7"/>
      <c r="R140" s="2"/>
      <c r="S140" s="4"/>
      <c r="T140" s="4"/>
      <c r="U140" s="4"/>
      <c r="V140" s="2"/>
      <c r="W140" s="4"/>
      <c r="X140" s="14"/>
    </row>
    <row r="141" spans="1:24" x14ac:dyDescent="0.35">
      <c r="A141" s="12">
        <v>63</v>
      </c>
      <c r="B141" s="2" t="s">
        <v>230</v>
      </c>
      <c r="C141" s="2" t="s">
        <v>231</v>
      </c>
      <c r="D141" s="2" t="s">
        <v>232</v>
      </c>
      <c r="E141" s="2" t="s">
        <v>233</v>
      </c>
      <c r="F141" s="52">
        <v>44957</v>
      </c>
      <c r="G141" s="52" t="str">
        <f>TEXT(Tabla1[[#This Row],[FECHA DE DEALER]],"MMMM")</f>
        <v>enero</v>
      </c>
      <c r="H141" s="2" t="s">
        <v>70</v>
      </c>
      <c r="I141" s="52">
        <f t="shared" si="5"/>
        <v>44975</v>
      </c>
      <c r="J141" s="4" t="str">
        <f>TEXT(Tabla1[[#This Row],[FECHA PARA CONTACTO]],"MMMM")</f>
        <v>febrero</v>
      </c>
      <c r="K141" s="5">
        <v>45009</v>
      </c>
      <c r="L141" s="5" t="str">
        <f>TEXT(Tabla1[[#This Row],[FECHA CONTACTO A.V.]],"MMMM")</f>
        <v>marzo</v>
      </c>
      <c r="M141" s="5"/>
      <c r="N141" s="7"/>
      <c r="O141" s="7"/>
      <c r="P141" s="14"/>
      <c r="Q141" s="7"/>
      <c r="R141" s="2"/>
      <c r="S141" s="4"/>
      <c r="T141" s="4"/>
      <c r="U141" s="4"/>
      <c r="V141" s="2"/>
      <c r="W141" s="4"/>
      <c r="X141" s="14"/>
    </row>
    <row r="142" spans="1:24" x14ac:dyDescent="0.35">
      <c r="A142" s="12">
        <v>64</v>
      </c>
      <c r="B142" s="2" t="s">
        <v>206</v>
      </c>
      <c r="C142" s="2" t="s">
        <v>234</v>
      </c>
      <c r="D142" s="2" t="s">
        <v>235</v>
      </c>
      <c r="E142" s="2" t="s">
        <v>236</v>
      </c>
      <c r="F142" s="52">
        <v>44957</v>
      </c>
      <c r="G142" s="52" t="str">
        <f>TEXT(Tabla1[[#This Row],[FECHA DE DEALER]],"MMMM")</f>
        <v>enero</v>
      </c>
      <c r="H142" s="2" t="s">
        <v>18</v>
      </c>
      <c r="I142" s="52">
        <f t="shared" si="5"/>
        <v>44975</v>
      </c>
      <c r="J142" s="4" t="str">
        <f>TEXT(Tabla1[[#This Row],[FECHA PARA CONTACTO]],"MMMM")</f>
        <v>febrero</v>
      </c>
      <c r="K142" s="5"/>
      <c r="L142" s="5" t="str">
        <f>TEXT(Tabla1[[#This Row],[FECHA CONTACTO A.V.]],"MMMM")</f>
        <v>enero</v>
      </c>
      <c r="M142" s="5"/>
      <c r="N142" s="7"/>
      <c r="O142" s="7"/>
      <c r="P142" s="14"/>
      <c r="Q142" s="7"/>
      <c r="R142" s="2"/>
      <c r="S142" s="4"/>
      <c r="T142" s="4"/>
      <c r="U142" s="4"/>
      <c r="V142" s="2"/>
      <c r="W142" s="4"/>
      <c r="X142" s="14"/>
    </row>
    <row r="143" spans="1:24" x14ac:dyDescent="0.35">
      <c r="A143" s="12">
        <v>65</v>
      </c>
      <c r="B143" s="2" t="s">
        <v>206</v>
      </c>
      <c r="C143" s="2" t="s">
        <v>237</v>
      </c>
      <c r="D143" s="2" t="s">
        <v>238</v>
      </c>
      <c r="E143" s="2" t="s">
        <v>239</v>
      </c>
      <c r="F143" s="52">
        <v>44957</v>
      </c>
      <c r="G143" s="52" t="str">
        <f>TEXT(Tabla1[[#This Row],[FECHA DE DEALER]],"MMMM")</f>
        <v>enero</v>
      </c>
      <c r="H143" s="2" t="s">
        <v>193</v>
      </c>
      <c r="I143" s="52">
        <f t="shared" si="5"/>
        <v>44975</v>
      </c>
      <c r="J143" s="4" t="str">
        <f>TEXT(Tabla1[[#This Row],[FECHA PARA CONTACTO]],"MMMM")</f>
        <v>febrero</v>
      </c>
      <c r="K143" s="5"/>
      <c r="L143" s="5" t="str">
        <f>TEXT(Tabla1[[#This Row],[FECHA CONTACTO A.V.]],"MMMM")</f>
        <v>enero</v>
      </c>
      <c r="M143" s="5"/>
      <c r="N143" s="7"/>
      <c r="O143" s="7"/>
      <c r="P143" s="14"/>
      <c r="Q143" s="7"/>
      <c r="R143" s="2"/>
      <c r="S143" s="4"/>
      <c r="T143" s="4"/>
      <c r="U143" s="4"/>
      <c r="V143" s="2"/>
      <c r="W143" s="4"/>
      <c r="X143" s="14"/>
    </row>
    <row r="144" spans="1:24" x14ac:dyDescent="0.35">
      <c r="A144" s="12">
        <v>9</v>
      </c>
      <c r="B144" s="2" t="s">
        <v>40</v>
      </c>
      <c r="C144" s="2" t="s">
        <v>41</v>
      </c>
      <c r="D144" s="2" t="s">
        <v>42</v>
      </c>
      <c r="E144" s="2" t="s">
        <v>40</v>
      </c>
      <c r="F144" s="52">
        <v>44942</v>
      </c>
      <c r="G144" s="52" t="str">
        <f>TEXT(Tabla1[[#This Row],[FECHA DE DEALER]],"MMMM")</f>
        <v>enero</v>
      </c>
      <c r="H144" s="2" t="s">
        <v>201</v>
      </c>
      <c r="I144" s="52">
        <f t="shared" si="5"/>
        <v>44960</v>
      </c>
      <c r="J144" s="4" t="str">
        <f>TEXT(Tabla1[[#This Row],[FECHA PARA CONTACTO]],"MMMM")</f>
        <v>febrero</v>
      </c>
      <c r="K144" s="5">
        <v>45014</v>
      </c>
      <c r="L144" s="5" t="str">
        <f>TEXT(Tabla1[[#This Row],[FECHA CONTACTO A.V.]],"MMMM")</f>
        <v>marzo</v>
      </c>
      <c r="M144" s="5">
        <v>45028</v>
      </c>
      <c r="N144" s="7">
        <v>0.41666666666666669</v>
      </c>
      <c r="O144" s="7"/>
      <c r="P144" s="14" t="s">
        <v>615</v>
      </c>
      <c r="Q144" s="7" t="s">
        <v>735</v>
      </c>
      <c r="R144" s="2">
        <v>4151002826</v>
      </c>
      <c r="S144" s="4" t="s">
        <v>578</v>
      </c>
      <c r="T144" s="4"/>
      <c r="U144" s="4"/>
      <c r="V144" s="2">
        <v>113287</v>
      </c>
      <c r="W144" s="4" t="s">
        <v>604</v>
      </c>
      <c r="X144" s="14" t="s">
        <v>777</v>
      </c>
    </row>
    <row r="145" spans="1:24" x14ac:dyDescent="0.35">
      <c r="A145" s="12">
        <v>19</v>
      </c>
      <c r="B145" s="2" t="s">
        <v>62</v>
      </c>
      <c r="C145" s="2" t="s">
        <v>78</v>
      </c>
      <c r="D145" s="2" t="s">
        <v>79</v>
      </c>
      <c r="E145" s="2" t="s">
        <v>80</v>
      </c>
      <c r="F145" s="52">
        <v>44943</v>
      </c>
      <c r="G145" s="52" t="str">
        <f>TEXT(Tabla1[[#This Row],[FECHA DE DEALER]],"MMMM")</f>
        <v>enero</v>
      </c>
      <c r="H145" s="2" t="s">
        <v>81</v>
      </c>
      <c r="I145" s="52">
        <f t="shared" si="5"/>
        <v>44961</v>
      </c>
      <c r="J145" s="4" t="str">
        <f>TEXT(Tabla1[[#This Row],[FECHA PARA CONTACTO]],"MMMM")</f>
        <v>febrero</v>
      </c>
      <c r="K145" s="5">
        <v>45016</v>
      </c>
      <c r="L145" s="5" t="str">
        <f>TEXT(Tabla1[[#This Row],[FECHA CONTACTO A.V.]],"MMMM")</f>
        <v>marzo</v>
      </c>
      <c r="M145" s="5">
        <v>45028</v>
      </c>
      <c r="N145" s="7">
        <v>0.45833333333333331</v>
      </c>
      <c r="O145" s="7" t="s">
        <v>733</v>
      </c>
      <c r="P145" s="14" t="s">
        <v>615</v>
      </c>
      <c r="Q145" s="7" t="s">
        <v>746</v>
      </c>
      <c r="R145" s="2">
        <v>4151535161</v>
      </c>
      <c r="S145" s="4" t="s">
        <v>578</v>
      </c>
      <c r="T145" s="4"/>
      <c r="U145" s="4"/>
      <c r="V145" s="2">
        <v>113343</v>
      </c>
      <c r="W145" s="4" t="s">
        <v>604</v>
      </c>
      <c r="X145" s="14" t="s">
        <v>777</v>
      </c>
    </row>
    <row r="146" spans="1:24" x14ac:dyDescent="0.35">
      <c r="A146" s="12">
        <v>68</v>
      </c>
      <c r="B146" s="2" t="s">
        <v>247</v>
      </c>
      <c r="C146" s="2" t="s">
        <v>248</v>
      </c>
      <c r="D146" s="2" t="s">
        <v>249</v>
      </c>
      <c r="E146" s="2" t="s">
        <v>250</v>
      </c>
      <c r="F146" s="52">
        <v>44957</v>
      </c>
      <c r="G146" s="52" t="str">
        <f>TEXT(Tabla1[[#This Row],[FECHA DE DEALER]],"MMMM")</f>
        <v>enero</v>
      </c>
      <c r="H146" s="2" t="s">
        <v>26</v>
      </c>
      <c r="I146" s="52">
        <f t="shared" si="5"/>
        <v>44975</v>
      </c>
      <c r="J146" s="4" t="str">
        <f>TEXT(Tabla1[[#This Row],[FECHA PARA CONTACTO]],"MMMM")</f>
        <v>febrero</v>
      </c>
      <c r="K146" s="5">
        <v>45010</v>
      </c>
      <c r="L146" s="5" t="str">
        <f>TEXT(Tabla1[[#This Row],[FECHA CONTACTO A.V.]],"MMMM")</f>
        <v>marzo</v>
      </c>
      <c r="M146" s="5"/>
      <c r="N146" s="7"/>
      <c r="O146" s="7"/>
      <c r="P146" s="14"/>
      <c r="Q146" s="7"/>
      <c r="R146" s="2">
        <v>4421688950</v>
      </c>
      <c r="S146" s="4"/>
      <c r="T146" s="4"/>
      <c r="U146" s="4"/>
      <c r="V146" s="2"/>
      <c r="W146" s="4"/>
      <c r="X146" s="14"/>
    </row>
    <row r="147" spans="1:24" x14ac:dyDescent="0.35">
      <c r="A147" s="12">
        <v>69</v>
      </c>
      <c r="B147" s="2" t="s">
        <v>185</v>
      </c>
      <c r="C147" s="2" t="s">
        <v>251</v>
      </c>
      <c r="D147" s="2" t="s">
        <v>252</v>
      </c>
      <c r="E147" s="2" t="s">
        <v>253</v>
      </c>
      <c r="F147" s="52">
        <v>44957</v>
      </c>
      <c r="G147" s="52" t="str">
        <f>TEXT(Tabla1[[#This Row],[FECHA DE DEALER]],"MMMM")</f>
        <v>enero</v>
      </c>
      <c r="H147" s="2" t="s">
        <v>70</v>
      </c>
      <c r="I147" s="52">
        <f t="shared" si="5"/>
        <v>44975</v>
      </c>
      <c r="J147" s="4" t="str">
        <f>TEXT(Tabla1[[#This Row],[FECHA PARA CONTACTO]],"MMMM")</f>
        <v>febrero</v>
      </c>
      <c r="K147" s="5">
        <v>45009</v>
      </c>
      <c r="L147" s="5" t="str">
        <f>TEXT(Tabla1[[#This Row],[FECHA CONTACTO A.V.]],"MMMM")</f>
        <v>marzo</v>
      </c>
      <c r="M147" s="5"/>
      <c r="N147" s="7"/>
      <c r="O147" s="7"/>
      <c r="P147" s="14"/>
      <c r="Q147" s="7" t="s">
        <v>694</v>
      </c>
      <c r="R147" s="2">
        <v>4422320531</v>
      </c>
      <c r="S147" s="4"/>
      <c r="T147" s="4"/>
      <c r="U147" s="4"/>
      <c r="V147" s="2"/>
      <c r="W147" s="4"/>
      <c r="X147" s="14"/>
    </row>
    <row r="148" spans="1:24" x14ac:dyDescent="0.35">
      <c r="A148" s="12">
        <v>70</v>
      </c>
      <c r="B148" s="2" t="s">
        <v>82</v>
      </c>
      <c r="C148" s="2" t="s">
        <v>254</v>
      </c>
      <c r="D148" s="2" t="s">
        <v>255</v>
      </c>
      <c r="E148" s="2" t="s">
        <v>256</v>
      </c>
      <c r="F148" s="63">
        <v>44957</v>
      </c>
      <c r="G148" s="63" t="str">
        <f>TEXT(Tabla1[[#This Row],[FECHA DE DEALER]],"MMMM")</f>
        <v>enero</v>
      </c>
      <c r="H148" s="2" t="s">
        <v>47</v>
      </c>
      <c r="I148" s="63">
        <f t="shared" si="5"/>
        <v>44975</v>
      </c>
      <c r="J148" s="64" t="str">
        <f>TEXT(Tabla1[[#This Row],[FECHA PARA CONTACTO]],"MMMM")</f>
        <v>febrero</v>
      </c>
      <c r="K148" s="16"/>
      <c r="L148" s="16" t="str">
        <f>TEXT(Tabla1[[#This Row],[FECHA CONTACTO A.V.]],"MMMM")</f>
        <v>enero</v>
      </c>
      <c r="M148" s="5">
        <v>45028</v>
      </c>
      <c r="N148" s="7">
        <v>0.4375</v>
      </c>
      <c r="O148" s="7"/>
      <c r="P148" s="14" t="s">
        <v>615</v>
      </c>
      <c r="Q148" s="7" t="s">
        <v>743</v>
      </c>
      <c r="R148" s="2">
        <v>41810133542</v>
      </c>
      <c r="S148" s="4" t="s">
        <v>578</v>
      </c>
      <c r="T148" s="4"/>
      <c r="U148" s="4" t="s">
        <v>797</v>
      </c>
      <c r="V148" s="2">
        <v>113335</v>
      </c>
      <c r="W148" s="4" t="s">
        <v>596</v>
      </c>
      <c r="X148" s="14" t="s">
        <v>752</v>
      </c>
    </row>
    <row r="149" spans="1:24" x14ac:dyDescent="0.35">
      <c r="A149" s="12">
        <v>71</v>
      </c>
      <c r="B149" s="2" t="s">
        <v>257</v>
      </c>
      <c r="C149" s="2" t="s">
        <v>258</v>
      </c>
      <c r="D149" s="2" t="s">
        <v>30</v>
      </c>
      <c r="E149" s="2"/>
      <c r="F149" s="52">
        <v>44957</v>
      </c>
      <c r="G149" s="52" t="str">
        <f>TEXT(Tabla1[[#This Row],[FECHA DE DEALER]],"MMMM")</f>
        <v>enero</v>
      </c>
      <c r="H149" s="2" t="s">
        <v>30</v>
      </c>
      <c r="I149" s="52">
        <f t="shared" si="5"/>
        <v>44975</v>
      </c>
      <c r="J149" s="4" t="str">
        <f>TEXT(Tabla1[[#This Row],[FECHA PARA CONTACTO]],"MMMM")</f>
        <v>febrero</v>
      </c>
      <c r="K149" s="5"/>
      <c r="L149" s="5" t="str">
        <f>TEXT(Tabla1[[#This Row],[FECHA CONTACTO A.V.]],"MMMM")</f>
        <v>enero</v>
      </c>
      <c r="M149" s="5"/>
      <c r="N149" s="7"/>
      <c r="O149" s="7"/>
      <c r="P149" s="14"/>
      <c r="Q149" s="7"/>
      <c r="R149" s="2"/>
      <c r="S149" s="4"/>
      <c r="T149" s="4"/>
      <c r="U149" s="4"/>
      <c r="V149" s="2"/>
      <c r="W149" s="4"/>
      <c r="X149" s="14"/>
    </row>
    <row r="150" spans="1:24" x14ac:dyDescent="0.35">
      <c r="A150" s="12">
        <v>72</v>
      </c>
      <c r="B150" s="2" t="s">
        <v>19</v>
      </c>
      <c r="C150" s="2" t="s">
        <v>259</v>
      </c>
      <c r="D150" s="2" t="s">
        <v>260</v>
      </c>
      <c r="E150" s="2" t="s">
        <v>261</v>
      </c>
      <c r="F150" s="52">
        <v>44957</v>
      </c>
      <c r="G150" s="52" t="str">
        <f>TEXT(Tabla1[[#This Row],[FECHA DE DEALER]],"MMMM")</f>
        <v>enero</v>
      </c>
      <c r="H150" s="2" t="s">
        <v>26</v>
      </c>
      <c r="I150" s="52">
        <f t="shared" si="5"/>
        <v>44975</v>
      </c>
      <c r="J150" s="4" t="str">
        <f>TEXT(Tabla1[[#This Row],[FECHA PARA CONTACTO]],"MMMM")</f>
        <v>febrero</v>
      </c>
      <c r="K150" s="5">
        <v>45010</v>
      </c>
      <c r="L150" s="5" t="str">
        <f>TEXT(Tabla1[[#This Row],[FECHA CONTACTO A.V.]],"MMMM")</f>
        <v>marzo</v>
      </c>
      <c r="M150" s="5"/>
      <c r="N150" s="7"/>
      <c r="O150" s="7"/>
      <c r="P150" s="14"/>
      <c r="Q150" s="7"/>
      <c r="R150" s="2">
        <v>4423537929</v>
      </c>
      <c r="S150" s="4"/>
      <c r="T150" s="4"/>
      <c r="U150" s="4"/>
      <c r="V150" s="2"/>
      <c r="W150" s="4"/>
      <c r="X150" s="14"/>
    </row>
    <row r="151" spans="1:24" x14ac:dyDescent="0.35">
      <c r="A151" s="12">
        <v>73</v>
      </c>
      <c r="B151" s="2" t="s">
        <v>262</v>
      </c>
      <c r="C151" s="2" t="s">
        <v>263</v>
      </c>
      <c r="D151" s="2" t="s">
        <v>264</v>
      </c>
      <c r="E151" s="2" t="s">
        <v>265</v>
      </c>
      <c r="F151" s="52">
        <v>44957</v>
      </c>
      <c r="G151" s="52" t="str">
        <f>TEXT(Tabla1[[#This Row],[FECHA DE DEALER]],"MMMM")</f>
        <v>enero</v>
      </c>
      <c r="H151" s="2" t="s">
        <v>174</v>
      </c>
      <c r="I151" s="52">
        <f t="shared" si="5"/>
        <v>44975</v>
      </c>
      <c r="J151" s="4" t="str">
        <f>TEXT(Tabla1[[#This Row],[FECHA PARA CONTACTO]],"MMMM")</f>
        <v>febrero</v>
      </c>
      <c r="K151" s="5"/>
      <c r="L151" s="5" t="str">
        <f>TEXT(Tabla1[[#This Row],[FECHA CONTACTO A.V.]],"MMMM")</f>
        <v>enero</v>
      </c>
      <c r="M151" s="5"/>
      <c r="N151" s="7"/>
      <c r="O151" s="7"/>
      <c r="P151" s="14"/>
      <c r="Q151" s="7"/>
      <c r="R151" s="2"/>
      <c r="S151" s="4"/>
      <c r="T151" s="4"/>
      <c r="U151" s="4"/>
      <c r="V151" s="2"/>
      <c r="W151" s="4"/>
      <c r="X151" s="14"/>
    </row>
    <row r="152" spans="1:24" x14ac:dyDescent="0.35">
      <c r="A152" s="12">
        <v>25</v>
      </c>
      <c r="B152" s="2" t="s">
        <v>100</v>
      </c>
      <c r="C152" s="2" t="s">
        <v>101</v>
      </c>
      <c r="D152" s="2" t="s">
        <v>102</v>
      </c>
      <c r="E152" s="2" t="s">
        <v>103</v>
      </c>
      <c r="F152" s="63">
        <v>44943</v>
      </c>
      <c r="G152" s="63" t="str">
        <f>TEXT(Tabla1[[#This Row],[FECHA DE DEALER]],"MMMM")</f>
        <v>enero</v>
      </c>
      <c r="H152" s="2" t="s">
        <v>142</v>
      </c>
      <c r="I152" s="63">
        <f t="shared" si="5"/>
        <v>44961</v>
      </c>
      <c r="J152" s="64" t="str">
        <f>TEXT(Tabla1[[#This Row],[FECHA PARA CONTACTO]],"MMMM")</f>
        <v>febrero</v>
      </c>
      <c r="K152" s="16">
        <v>45020</v>
      </c>
      <c r="L152" s="16" t="str">
        <f>TEXT(Tabla1[[#This Row],[FECHA CONTACTO A.V.]],"MMMM")</f>
        <v>abril</v>
      </c>
      <c r="M152" s="5">
        <v>45030</v>
      </c>
      <c r="N152" s="7">
        <v>0.5</v>
      </c>
      <c r="O152" s="7" t="s">
        <v>769</v>
      </c>
      <c r="P152" s="14" t="s">
        <v>614</v>
      </c>
      <c r="Q152" s="7" t="s">
        <v>775</v>
      </c>
      <c r="R152" s="2">
        <v>4111360078</v>
      </c>
      <c r="S152" s="4" t="s">
        <v>578</v>
      </c>
      <c r="T152" s="4"/>
      <c r="U152" s="4"/>
      <c r="V152" s="2">
        <v>113526</v>
      </c>
      <c r="W152" s="4" t="s">
        <v>604</v>
      </c>
      <c r="X152" s="14" t="s">
        <v>777</v>
      </c>
    </row>
    <row r="153" spans="1:24" x14ac:dyDescent="0.35">
      <c r="A153" s="12">
        <v>75</v>
      </c>
      <c r="B153" s="2" t="s">
        <v>206</v>
      </c>
      <c r="C153" s="2" t="s">
        <v>268</v>
      </c>
      <c r="D153" s="2" t="s">
        <v>269</v>
      </c>
      <c r="E153" s="2" t="s">
        <v>270</v>
      </c>
      <c r="F153" s="52">
        <v>44957</v>
      </c>
      <c r="G153" s="52" t="str">
        <f>TEXT(Tabla1[[#This Row],[FECHA DE DEALER]],"MMMM")</f>
        <v>enero</v>
      </c>
      <c r="H153" s="2" t="s">
        <v>271</v>
      </c>
      <c r="I153" s="52">
        <f t="shared" si="5"/>
        <v>44975</v>
      </c>
      <c r="J153" s="4" t="str">
        <f>TEXT(Tabla1[[#This Row],[FECHA PARA CONTACTO]],"MMMM")</f>
        <v>febrero</v>
      </c>
      <c r="K153" s="5">
        <v>45008</v>
      </c>
      <c r="L153" s="5" t="str">
        <f>TEXT(Tabla1[[#This Row],[FECHA CONTACTO A.V.]],"MMMM")</f>
        <v>marzo</v>
      </c>
      <c r="M153" s="5"/>
      <c r="N153" s="7"/>
      <c r="O153" s="7"/>
      <c r="P153" s="14"/>
      <c r="Q153" s="7" t="s">
        <v>620</v>
      </c>
      <c r="R153" s="2">
        <v>4494159319</v>
      </c>
      <c r="S153" s="4" t="s">
        <v>635</v>
      </c>
      <c r="T153" s="4"/>
      <c r="U153" s="4" t="s">
        <v>621</v>
      </c>
      <c r="V153" s="2"/>
      <c r="W153" s="4"/>
      <c r="X153" s="14"/>
    </row>
    <row r="154" spans="1:24" x14ac:dyDescent="0.35">
      <c r="A154" s="12">
        <v>19</v>
      </c>
      <c r="B154" s="2" t="s">
        <v>374</v>
      </c>
      <c r="C154" s="2" t="s">
        <v>375</v>
      </c>
      <c r="D154" s="2" t="s">
        <v>376</v>
      </c>
      <c r="E154" s="2" t="s">
        <v>377</v>
      </c>
      <c r="F154" s="61">
        <v>44977</v>
      </c>
      <c r="G154" s="61" t="str">
        <f>TEXT(Tabla1[[#This Row],[FECHA DE DEALER]],"MMMM")</f>
        <v>febrero</v>
      </c>
      <c r="H154" s="4" t="s">
        <v>276</v>
      </c>
      <c r="I154" s="61">
        <f t="shared" si="5"/>
        <v>44995</v>
      </c>
      <c r="J154" s="69" t="str">
        <f>TEXT(Tabla1[[#This Row],[FECHA PARA CONTACTO]],"MMMM")</f>
        <v>marzo</v>
      </c>
      <c r="K154" s="70">
        <v>45008</v>
      </c>
      <c r="L154" s="70" t="str">
        <f>TEXT(Tabla1[[#This Row],[FECHA CONTACTO A.V.]],"MMMM")</f>
        <v>marzo</v>
      </c>
      <c r="M154" s="5">
        <v>45031</v>
      </c>
      <c r="N154" s="7">
        <v>0.36458333333333331</v>
      </c>
      <c r="O154" s="7"/>
      <c r="P154" s="14" t="s">
        <v>614</v>
      </c>
      <c r="Q154" s="7" t="s">
        <v>647</v>
      </c>
      <c r="R154" s="50">
        <v>4111456740</v>
      </c>
      <c r="S154" s="4" t="s">
        <v>578</v>
      </c>
      <c r="T154" s="4"/>
      <c r="U154" s="4"/>
      <c r="V154" s="2">
        <v>113465</v>
      </c>
      <c r="W154" s="4" t="s">
        <v>596</v>
      </c>
      <c r="X154" s="14" t="s">
        <v>777</v>
      </c>
    </row>
    <row r="155" spans="1:24" x14ac:dyDescent="0.35">
      <c r="A155" s="12">
        <v>29</v>
      </c>
      <c r="B155" s="2" t="s">
        <v>409</v>
      </c>
      <c r="C155" s="2" t="s">
        <v>410</v>
      </c>
      <c r="D155" s="2" t="s">
        <v>411</v>
      </c>
      <c r="E155" s="2" t="s">
        <v>412</v>
      </c>
      <c r="F155" s="52">
        <v>44984</v>
      </c>
      <c r="G155" s="52" t="str">
        <f>TEXT(Tabla1[[#This Row],[FECHA DE DEALER]],"MMMM")</f>
        <v>febrero</v>
      </c>
      <c r="H155" s="2" t="s">
        <v>86</v>
      </c>
      <c r="I155" s="52">
        <f t="shared" si="5"/>
        <v>45002</v>
      </c>
      <c r="J155" s="4" t="str">
        <f>TEXT(Tabla1[[#This Row],[FECHA PARA CONTACTO]],"MMMM")</f>
        <v>marzo</v>
      </c>
      <c r="K155" s="5">
        <v>45027</v>
      </c>
      <c r="L155" s="5" t="str">
        <f>TEXT(Tabla1[[#This Row],[FECHA CONTACTO A.V.]],"MMMM")</f>
        <v>abril</v>
      </c>
      <c r="M155" s="5">
        <v>45033</v>
      </c>
      <c r="N155" s="7">
        <v>0.41666666666666669</v>
      </c>
      <c r="O155" s="7" t="s">
        <v>769</v>
      </c>
      <c r="P155" s="14" t="s">
        <v>614</v>
      </c>
      <c r="Q155" s="7" t="s">
        <v>778</v>
      </c>
      <c r="R155" s="2" t="s">
        <v>779</v>
      </c>
      <c r="S155" s="4" t="s">
        <v>578</v>
      </c>
      <c r="T155" s="4"/>
      <c r="U155" s="4" t="s">
        <v>780</v>
      </c>
      <c r="V155" s="2">
        <v>113629</v>
      </c>
      <c r="W155" s="4" t="s">
        <v>596</v>
      </c>
      <c r="X155" s="14" t="s">
        <v>777</v>
      </c>
    </row>
    <row r="156" spans="1:24" x14ac:dyDescent="0.35">
      <c r="A156" s="12">
        <v>78</v>
      </c>
      <c r="B156" s="2" t="s">
        <v>280</v>
      </c>
      <c r="C156" s="2" t="s">
        <v>281</v>
      </c>
      <c r="D156" s="2" t="s">
        <v>30</v>
      </c>
      <c r="E156" s="2" t="s">
        <v>30</v>
      </c>
      <c r="F156" s="52">
        <v>44957</v>
      </c>
      <c r="G156" s="52" t="str">
        <f>TEXT(Tabla1[[#This Row],[FECHA DE DEALER]],"MMMM")</f>
        <v>enero</v>
      </c>
      <c r="H156" s="2" t="s">
        <v>30</v>
      </c>
      <c r="I156" s="52">
        <f t="shared" si="5"/>
        <v>44975</v>
      </c>
      <c r="J156" s="4" t="str">
        <f>TEXT(Tabla1[[#This Row],[FECHA PARA CONTACTO]],"MMMM")</f>
        <v>febrero</v>
      </c>
      <c r="K156" s="5"/>
      <c r="L156" s="5" t="str">
        <f>TEXT(Tabla1[[#This Row],[FECHA CONTACTO A.V.]],"MMMM")</f>
        <v>enero</v>
      </c>
      <c r="M156" s="5"/>
      <c r="N156" s="7"/>
      <c r="O156" s="7"/>
      <c r="P156" s="14"/>
      <c r="Q156" s="7"/>
      <c r="R156" s="2"/>
      <c r="S156" s="4"/>
      <c r="T156" s="4"/>
      <c r="U156" s="4"/>
      <c r="V156" s="2"/>
      <c r="W156" s="4"/>
      <c r="X156" s="14"/>
    </row>
    <row r="157" spans="1:24" x14ac:dyDescent="0.35">
      <c r="A157" s="12">
        <v>79</v>
      </c>
      <c r="B157" s="2" t="s">
        <v>280</v>
      </c>
      <c r="C157" s="2" t="s">
        <v>282</v>
      </c>
      <c r="D157" s="2" t="s">
        <v>30</v>
      </c>
      <c r="E157" s="2" t="s">
        <v>30</v>
      </c>
      <c r="F157" s="52">
        <v>44957</v>
      </c>
      <c r="G157" s="52" t="str">
        <f>TEXT(Tabla1[[#This Row],[FECHA DE DEALER]],"MMMM")</f>
        <v>enero</v>
      </c>
      <c r="H157" s="2" t="s">
        <v>30</v>
      </c>
      <c r="I157" s="52">
        <f t="shared" si="5"/>
        <v>44975</v>
      </c>
      <c r="J157" s="4" t="str">
        <f>TEXT(Tabla1[[#This Row],[FECHA PARA CONTACTO]],"MMMM")</f>
        <v>febrero</v>
      </c>
      <c r="K157" s="5"/>
      <c r="L157" s="5" t="str">
        <f>TEXT(Tabla1[[#This Row],[FECHA CONTACTO A.V.]],"MMMM")</f>
        <v>enero</v>
      </c>
      <c r="M157" s="5"/>
      <c r="N157" s="7"/>
      <c r="O157" s="7"/>
      <c r="P157" s="14"/>
      <c r="Q157" s="7"/>
      <c r="R157" s="2"/>
      <c r="S157" s="4"/>
      <c r="T157" s="4"/>
      <c r="U157" s="4"/>
      <c r="V157" s="2"/>
      <c r="W157" s="4"/>
      <c r="X157" s="14"/>
    </row>
    <row r="158" spans="1:24" x14ac:dyDescent="0.35">
      <c r="A158" s="12">
        <v>80</v>
      </c>
      <c r="B158" s="2" t="s">
        <v>185</v>
      </c>
      <c r="C158" s="2" t="s">
        <v>283</v>
      </c>
      <c r="D158" s="2" t="s">
        <v>30</v>
      </c>
      <c r="E158" s="2" t="s">
        <v>30</v>
      </c>
      <c r="F158" s="52">
        <v>44957</v>
      </c>
      <c r="G158" s="52" t="str">
        <f>TEXT(Tabla1[[#This Row],[FECHA DE DEALER]],"MMMM")</f>
        <v>enero</v>
      </c>
      <c r="H158" s="2" t="s">
        <v>30</v>
      </c>
      <c r="I158" s="52">
        <f t="shared" si="5"/>
        <v>44975</v>
      </c>
      <c r="J158" s="4" t="str">
        <f>TEXT(Tabla1[[#This Row],[FECHA PARA CONTACTO]],"MMMM")</f>
        <v>febrero</v>
      </c>
      <c r="K158" s="5"/>
      <c r="L158" s="5" t="str">
        <f>TEXT(Tabla1[[#This Row],[FECHA CONTACTO A.V.]],"MMMM")</f>
        <v>enero</v>
      </c>
      <c r="M158" s="5"/>
      <c r="N158" s="7"/>
      <c r="O158" s="7"/>
      <c r="P158" s="14"/>
      <c r="Q158" s="7"/>
      <c r="R158" s="2"/>
      <c r="S158" s="4"/>
      <c r="T158" s="4"/>
      <c r="U158" s="4"/>
      <c r="V158" s="2"/>
      <c r="W158" s="4"/>
      <c r="X158" s="14"/>
    </row>
    <row r="159" spans="1:24" x14ac:dyDescent="0.35">
      <c r="A159" s="12">
        <v>81</v>
      </c>
      <c r="B159" s="2" t="s">
        <v>206</v>
      </c>
      <c r="C159" s="2" t="s">
        <v>284</v>
      </c>
      <c r="D159" s="2" t="s">
        <v>285</v>
      </c>
      <c r="E159" s="2" t="s">
        <v>286</v>
      </c>
      <c r="F159" s="52">
        <v>44957</v>
      </c>
      <c r="G159" s="52" t="str">
        <f>TEXT(Tabla1[[#This Row],[FECHA DE DEALER]],"MMMM")</f>
        <v>enero</v>
      </c>
      <c r="H159" s="2" t="s">
        <v>523</v>
      </c>
      <c r="I159" s="52">
        <f t="shared" si="5"/>
        <v>44975</v>
      </c>
      <c r="J159" s="4" t="str">
        <f>TEXT(Tabla1[[#This Row],[FECHA PARA CONTACTO]],"MMMM")</f>
        <v>febrero</v>
      </c>
      <c r="K159" s="5">
        <v>45009</v>
      </c>
      <c r="L159" s="5" t="str">
        <f>TEXT(Tabla1[[#This Row],[FECHA CONTACTO A.V.]],"MMMM")</f>
        <v>marzo</v>
      </c>
      <c r="M159" s="5"/>
      <c r="N159" s="7"/>
      <c r="O159" s="7"/>
      <c r="P159" s="14"/>
      <c r="Q159" s="7"/>
      <c r="R159" s="60">
        <v>4422231515</v>
      </c>
      <c r="S159" s="4"/>
      <c r="T159" s="4"/>
      <c r="U159" s="4" t="s">
        <v>666</v>
      </c>
      <c r="V159" s="2"/>
      <c r="W159" s="4"/>
      <c r="X159" s="14"/>
    </row>
    <row r="160" spans="1:24" x14ac:dyDescent="0.35">
      <c r="A160" s="12">
        <v>77</v>
      </c>
      <c r="B160" s="2" t="s">
        <v>277</v>
      </c>
      <c r="C160" s="2" t="s">
        <v>278</v>
      </c>
      <c r="D160" s="2" t="s">
        <v>279</v>
      </c>
      <c r="E160" s="2" t="s">
        <v>793</v>
      </c>
      <c r="F160" s="52">
        <v>44957</v>
      </c>
      <c r="G160" s="52" t="str">
        <f>TEXT(Tabla1[[#This Row],[FECHA DE DEALER]],"MMMM")</f>
        <v>enero</v>
      </c>
      <c r="H160" s="2" t="s">
        <v>47</v>
      </c>
      <c r="I160" s="52">
        <f t="shared" si="5"/>
        <v>44975</v>
      </c>
      <c r="J160" s="4" t="str">
        <f>TEXT(Tabla1[[#This Row],[FECHA PARA CONTACTO]],"MMMM")</f>
        <v>febrero</v>
      </c>
      <c r="K160" s="5">
        <v>45015</v>
      </c>
      <c r="L160" s="5" t="str">
        <f>TEXT(Tabla1[[#This Row],[FECHA CONTACTO A.V.]],"MMMM")</f>
        <v>marzo</v>
      </c>
      <c r="M160" s="5">
        <v>45034</v>
      </c>
      <c r="N160" s="7">
        <v>0.36458333333333331</v>
      </c>
      <c r="O160" s="7"/>
      <c r="P160" s="14" t="s">
        <v>614</v>
      </c>
      <c r="Q160" s="7" t="s">
        <v>794</v>
      </c>
      <c r="R160" s="2">
        <v>4432466917</v>
      </c>
      <c r="S160" s="4" t="s">
        <v>578</v>
      </c>
      <c r="T160" s="4"/>
      <c r="U160" s="4"/>
      <c r="V160" s="2"/>
      <c r="W160" s="4" t="s">
        <v>604</v>
      </c>
      <c r="X160" s="14" t="s">
        <v>777</v>
      </c>
    </row>
    <row r="161" spans="1:24" x14ac:dyDescent="0.35">
      <c r="A161" s="12">
        <v>83</v>
      </c>
      <c r="B161" s="2" t="s">
        <v>290</v>
      </c>
      <c r="C161" s="2" t="s">
        <v>291</v>
      </c>
      <c r="D161" s="2" t="s">
        <v>292</v>
      </c>
      <c r="E161" s="2" t="s">
        <v>293</v>
      </c>
      <c r="F161" s="52">
        <v>44957</v>
      </c>
      <c r="G161" s="52" t="str">
        <f>TEXT(Tabla1[[#This Row],[FECHA DE DEALER]],"MMMM")</f>
        <v>enero</v>
      </c>
      <c r="H161" s="2" t="s">
        <v>294</v>
      </c>
      <c r="I161" s="52">
        <f t="shared" si="5"/>
        <v>44975</v>
      </c>
      <c r="J161" s="4" t="str">
        <f>TEXT(Tabla1[[#This Row],[FECHA PARA CONTACTO]],"MMMM")</f>
        <v>febrero</v>
      </c>
      <c r="K161" s="5"/>
      <c r="L161" s="5" t="str">
        <f>TEXT(Tabla1[[#This Row],[FECHA CONTACTO A.V.]],"MMMM")</f>
        <v>enero</v>
      </c>
      <c r="M161" s="5"/>
      <c r="N161" s="7"/>
      <c r="O161" s="7"/>
      <c r="P161" s="14"/>
      <c r="Q161" s="7"/>
      <c r="R161" s="2"/>
      <c r="S161" s="4"/>
      <c r="T161" s="4"/>
      <c r="U161" s="4"/>
      <c r="V161" s="2"/>
      <c r="W161" s="4"/>
      <c r="X161" s="14"/>
    </row>
    <row r="162" spans="1:24" x14ac:dyDescent="0.35">
      <c r="A162" s="12">
        <v>84</v>
      </c>
      <c r="B162" s="2" t="s">
        <v>82</v>
      </c>
      <c r="C162" s="2" t="s">
        <v>622</v>
      </c>
      <c r="D162" s="2" t="s">
        <v>295</v>
      </c>
      <c r="E162" s="2" t="s">
        <v>623</v>
      </c>
      <c r="F162" s="52">
        <v>44957</v>
      </c>
      <c r="G162" s="52" t="str">
        <f>TEXT(Tabla1[[#This Row],[FECHA DE DEALER]],"MMMM")</f>
        <v>enero</v>
      </c>
      <c r="H162" s="2" t="s">
        <v>271</v>
      </c>
      <c r="I162" s="52">
        <f t="shared" si="5"/>
        <v>44975</v>
      </c>
      <c r="J162" s="4" t="str">
        <f>TEXT(Tabla1[[#This Row],[FECHA PARA CONTACTO]],"MMMM")</f>
        <v>febrero</v>
      </c>
      <c r="K162" s="5">
        <v>45008</v>
      </c>
      <c r="L162" s="5" t="str">
        <f>TEXT(Tabla1[[#This Row],[FECHA CONTACTO A.V.]],"MMMM")</f>
        <v>marzo</v>
      </c>
      <c r="M162" s="5"/>
      <c r="N162" s="7"/>
      <c r="O162" s="7"/>
      <c r="P162" s="14"/>
      <c r="Q162" s="7" t="s">
        <v>624</v>
      </c>
      <c r="R162" s="2">
        <v>4131626470</v>
      </c>
      <c r="S162" s="4" t="s">
        <v>580</v>
      </c>
      <c r="T162" s="4" t="s">
        <v>582</v>
      </c>
      <c r="U162" s="4" t="s">
        <v>625</v>
      </c>
      <c r="V162" s="2"/>
      <c r="W162" s="4"/>
      <c r="X162" s="14"/>
    </row>
    <row r="163" spans="1:24" x14ac:dyDescent="0.35">
      <c r="A163" s="12">
        <v>85</v>
      </c>
      <c r="B163" s="2" t="s">
        <v>296</v>
      </c>
      <c r="C163" s="2" t="s">
        <v>297</v>
      </c>
      <c r="D163" s="2" t="s">
        <v>298</v>
      </c>
      <c r="E163" s="2" t="s">
        <v>299</v>
      </c>
      <c r="F163" s="52">
        <v>44957</v>
      </c>
      <c r="G163" s="52" t="str">
        <f>TEXT(Tabla1[[#This Row],[FECHA DE DEALER]],"MMMM")</f>
        <v>enero</v>
      </c>
      <c r="H163" s="2" t="s">
        <v>26</v>
      </c>
      <c r="I163" s="52">
        <f t="shared" si="5"/>
        <v>44975</v>
      </c>
      <c r="J163" s="4" t="str">
        <f>TEXT(Tabla1[[#This Row],[FECHA PARA CONTACTO]],"MMMM")</f>
        <v>febrero</v>
      </c>
      <c r="K163" s="5"/>
      <c r="L163" s="5" t="str">
        <f>TEXT(Tabla1[[#This Row],[FECHA CONTACTO A.V.]],"MMMM")</f>
        <v>enero</v>
      </c>
      <c r="M163" s="5"/>
      <c r="N163" s="7"/>
      <c r="O163" s="7"/>
      <c r="P163" s="14"/>
      <c r="Q163" s="7"/>
      <c r="R163" s="2"/>
      <c r="S163" s="4"/>
      <c r="T163" s="4"/>
      <c r="U163" s="4"/>
      <c r="V163" s="2"/>
      <c r="W163" s="4"/>
      <c r="X163" s="14"/>
    </row>
    <row r="164" spans="1:24" x14ac:dyDescent="0.35">
      <c r="A164" s="12">
        <v>86</v>
      </c>
      <c r="B164" s="2" t="s">
        <v>206</v>
      </c>
      <c r="C164" s="2" t="s">
        <v>300</v>
      </c>
      <c r="D164" s="2" t="s">
        <v>301</v>
      </c>
      <c r="E164" s="2" t="s">
        <v>302</v>
      </c>
      <c r="F164" s="52">
        <v>44957</v>
      </c>
      <c r="G164" s="52" t="str">
        <f>TEXT(Tabla1[[#This Row],[FECHA DE DEALER]],"MMMM")</f>
        <v>enero</v>
      </c>
      <c r="H164" s="2" t="s">
        <v>81</v>
      </c>
      <c r="I164" s="52">
        <f t="shared" si="5"/>
        <v>44975</v>
      </c>
      <c r="J164" s="4" t="str">
        <f>TEXT(Tabla1[[#This Row],[FECHA PARA CONTACTO]],"MMMM")</f>
        <v>febrero</v>
      </c>
      <c r="K164" s="5"/>
      <c r="L164" s="5" t="str">
        <f>TEXT(Tabla1[[#This Row],[FECHA CONTACTO A.V.]],"MMMM")</f>
        <v>enero</v>
      </c>
      <c r="M164" s="5"/>
      <c r="N164" s="7"/>
      <c r="O164" s="7"/>
      <c r="P164" s="14"/>
      <c r="Q164" s="7"/>
      <c r="R164" s="2"/>
      <c r="S164" s="4"/>
      <c r="T164" s="4"/>
      <c r="U164" s="4"/>
      <c r="V164" s="2"/>
      <c r="W164" s="4"/>
      <c r="X164" s="14"/>
    </row>
    <row r="165" spans="1:24" x14ac:dyDescent="0.35">
      <c r="A165" s="12">
        <v>87</v>
      </c>
      <c r="B165" s="2" t="s">
        <v>206</v>
      </c>
      <c r="C165" s="2" t="s">
        <v>303</v>
      </c>
      <c r="D165" s="2" t="s">
        <v>304</v>
      </c>
      <c r="E165" s="2" t="s">
        <v>305</v>
      </c>
      <c r="F165" s="52">
        <v>44957</v>
      </c>
      <c r="G165" s="52" t="str">
        <f>TEXT(Tabla1[[#This Row],[FECHA DE DEALER]],"MMMM")</f>
        <v>enero</v>
      </c>
      <c r="H165" s="2" t="s">
        <v>35</v>
      </c>
      <c r="I165" s="52">
        <f t="shared" si="5"/>
        <v>44975</v>
      </c>
      <c r="J165" s="4" t="str">
        <f>TEXT(Tabla1[[#This Row],[FECHA PARA CONTACTO]],"MMMM")</f>
        <v>febrero</v>
      </c>
      <c r="K165" s="5">
        <v>45007</v>
      </c>
      <c r="L165" s="5" t="str">
        <f>TEXT(Tabla1[[#This Row],[FECHA CONTACTO A.V.]],"MMMM")</f>
        <v>marzo</v>
      </c>
      <c r="M165" s="5"/>
      <c r="N165" s="7"/>
      <c r="O165" s="7"/>
      <c r="P165" s="14"/>
      <c r="Q165" s="7"/>
      <c r="R165" s="2">
        <v>5551953711</v>
      </c>
      <c r="S165" s="4" t="s">
        <v>635</v>
      </c>
      <c r="T165" s="4" t="s">
        <v>636</v>
      </c>
      <c r="U165" s="4" t="s">
        <v>598</v>
      </c>
      <c r="V165" s="2"/>
      <c r="W165" s="4"/>
      <c r="X165" s="14"/>
    </row>
    <row r="166" spans="1:24" x14ac:dyDescent="0.35">
      <c r="A166" s="12">
        <v>8</v>
      </c>
      <c r="B166" s="2" t="s">
        <v>36</v>
      </c>
      <c r="C166" s="2" t="s">
        <v>37</v>
      </c>
      <c r="D166" s="2" t="s">
        <v>38</v>
      </c>
      <c r="E166" s="2" t="s">
        <v>39</v>
      </c>
      <c r="F166" s="52">
        <v>44939</v>
      </c>
      <c r="G166" s="52" t="str">
        <f>TEXT(Tabla1[[#This Row],[FECHA DE DEALER]],"MMMM")</f>
        <v>enero</v>
      </c>
      <c r="H166" s="2" t="s">
        <v>18</v>
      </c>
      <c r="I166" s="52">
        <f t="shared" si="5"/>
        <v>44957</v>
      </c>
      <c r="J166" s="4" t="str">
        <f>TEXT(Tabla1[[#This Row],[FECHA PARA CONTACTO]],"MMMM")</f>
        <v>enero</v>
      </c>
      <c r="K166" s="5">
        <v>45027</v>
      </c>
      <c r="L166" s="5" t="str">
        <f>TEXT(Tabla1[[#This Row],[FECHA CONTACTO A.V.]],"MMMM")</f>
        <v>abril</v>
      </c>
      <c r="M166" s="5">
        <v>45035</v>
      </c>
      <c r="N166" s="7">
        <v>0.375</v>
      </c>
      <c r="O166" s="7" t="s">
        <v>733</v>
      </c>
      <c r="P166" s="14" t="s">
        <v>614</v>
      </c>
      <c r="Q166" s="7" t="s">
        <v>792</v>
      </c>
      <c r="R166" s="2">
        <v>4611471922</v>
      </c>
      <c r="S166" s="4" t="s">
        <v>578</v>
      </c>
      <c r="T166" s="4"/>
      <c r="U166" s="4"/>
      <c r="V166" s="2">
        <v>113660</v>
      </c>
      <c r="W166" s="4" t="s">
        <v>596</v>
      </c>
      <c r="X166" s="14" t="s">
        <v>777</v>
      </c>
    </row>
    <row r="167" spans="1:24" x14ac:dyDescent="0.35">
      <c r="A167" s="12">
        <v>89</v>
      </c>
      <c r="B167" s="2" t="s">
        <v>290</v>
      </c>
      <c r="C167" s="2" t="s">
        <v>310</v>
      </c>
      <c r="D167" s="2" t="s">
        <v>311</v>
      </c>
      <c r="E167" s="2" t="s">
        <v>312</v>
      </c>
      <c r="F167" s="52">
        <v>44957</v>
      </c>
      <c r="G167" s="52" t="str">
        <f>TEXT(Tabla1[[#This Row],[FECHA DE DEALER]],"MMMM")</f>
        <v>enero</v>
      </c>
      <c r="H167" s="2"/>
      <c r="I167" s="52">
        <f t="shared" ref="I167:I171" si="6">F167+18</f>
        <v>44975</v>
      </c>
      <c r="J167" s="4" t="str">
        <f>TEXT(Tabla1[[#This Row],[FECHA PARA CONTACTO]],"MMMM")</f>
        <v>febrero</v>
      </c>
      <c r="K167" s="5"/>
      <c r="L167" s="5" t="str">
        <f>TEXT(Tabla1[[#This Row],[FECHA CONTACTO A.V.]],"MMMM")</f>
        <v>enero</v>
      </c>
      <c r="M167" s="5"/>
      <c r="N167" s="7"/>
      <c r="O167" s="7"/>
      <c r="P167" s="14"/>
      <c r="Q167" s="7"/>
      <c r="R167" s="2"/>
      <c r="S167" s="4"/>
      <c r="T167" s="4"/>
      <c r="U167" s="4"/>
      <c r="V167" s="2"/>
      <c r="W167" s="4"/>
      <c r="X167" s="14"/>
    </row>
    <row r="168" spans="1:24" x14ac:dyDescent="0.35">
      <c r="A168" s="12">
        <v>90</v>
      </c>
      <c r="B168" s="2" t="s">
        <v>313</v>
      </c>
      <c r="C168" s="2" t="s">
        <v>314</v>
      </c>
      <c r="D168" s="2" t="s">
        <v>30</v>
      </c>
      <c r="E168" s="2" t="s">
        <v>30</v>
      </c>
      <c r="F168" s="52">
        <v>44957</v>
      </c>
      <c r="G168" s="52" t="str">
        <f>TEXT(Tabla1[[#This Row],[FECHA DE DEALER]],"MMMM")</f>
        <v>enero</v>
      </c>
      <c r="H168" s="2" t="s">
        <v>30</v>
      </c>
      <c r="I168" s="52">
        <f t="shared" si="6"/>
        <v>44975</v>
      </c>
      <c r="J168" s="4" t="str">
        <f>TEXT(Tabla1[[#This Row],[FECHA PARA CONTACTO]],"MMMM")</f>
        <v>febrero</v>
      </c>
      <c r="K168" s="5"/>
      <c r="L168" s="5" t="str">
        <f>TEXT(Tabla1[[#This Row],[FECHA CONTACTO A.V.]],"MMMM")</f>
        <v>enero</v>
      </c>
      <c r="M168" s="5"/>
      <c r="N168" s="7"/>
      <c r="O168" s="7"/>
      <c r="P168" s="14"/>
      <c r="Q168" s="7"/>
      <c r="R168" s="2"/>
      <c r="S168" s="4"/>
      <c r="T168" s="4"/>
      <c r="U168" s="4"/>
      <c r="V168" s="2"/>
      <c r="W168" s="4"/>
      <c r="X168" s="14"/>
    </row>
    <row r="169" spans="1:24" x14ac:dyDescent="0.35">
      <c r="A169" s="12">
        <v>91</v>
      </c>
      <c r="B169" s="2" t="s">
        <v>206</v>
      </c>
      <c r="C169" s="2" t="s">
        <v>315</v>
      </c>
      <c r="D169" s="2" t="s">
        <v>316</v>
      </c>
      <c r="E169" s="2" t="s">
        <v>317</v>
      </c>
      <c r="F169" s="52">
        <v>44957</v>
      </c>
      <c r="G169" s="52" t="str">
        <f>TEXT(Tabla1[[#This Row],[FECHA DE DEALER]],"MMMM")</f>
        <v>enero</v>
      </c>
      <c r="H169" s="2" t="s">
        <v>294</v>
      </c>
      <c r="I169" s="52">
        <f t="shared" si="6"/>
        <v>44975</v>
      </c>
      <c r="J169" s="4" t="str">
        <f>TEXT(Tabla1[[#This Row],[FECHA PARA CONTACTO]],"MMMM")</f>
        <v>febrero</v>
      </c>
      <c r="K169" s="5"/>
      <c r="L169" s="5" t="str">
        <f>TEXT(Tabla1[[#This Row],[FECHA CONTACTO A.V.]],"MMMM")</f>
        <v>enero</v>
      </c>
      <c r="M169" s="5"/>
      <c r="N169" s="7"/>
      <c r="O169" s="7"/>
      <c r="P169" s="14"/>
      <c r="Q169" s="7"/>
      <c r="R169" s="2"/>
      <c r="S169" s="4"/>
      <c r="T169" s="4"/>
      <c r="U169" s="4"/>
      <c r="V169" s="2"/>
      <c r="W169" s="4"/>
      <c r="X169" s="14"/>
    </row>
    <row r="170" spans="1:24" x14ac:dyDescent="0.35">
      <c r="A170" s="12"/>
      <c r="B170" s="2" t="s">
        <v>14</v>
      </c>
      <c r="C170" s="2" t="s">
        <v>783</v>
      </c>
      <c r="D170" s="2" t="s">
        <v>784</v>
      </c>
      <c r="E170" s="2" t="s">
        <v>785</v>
      </c>
      <c r="F170" s="52">
        <v>45001</v>
      </c>
      <c r="G170" s="52" t="str">
        <f>TEXT(Tabla1[[#This Row],[FECHA DE DEALER]],"MMMM")</f>
        <v>marzo</v>
      </c>
      <c r="H170" s="4" t="s">
        <v>448</v>
      </c>
      <c r="I170" s="52">
        <f t="shared" si="6"/>
        <v>45019</v>
      </c>
      <c r="J170" s="4" t="str">
        <f>TEXT(Tabla1[[#This Row],[FECHA PARA CONTACTO]],"MMMM")</f>
        <v>abril</v>
      </c>
      <c r="K170" s="5"/>
      <c r="L170" s="5" t="str">
        <f>TEXT(Tabla1[[#This Row],[FECHA CONTACTO A.V.]],"MMMM")</f>
        <v>enero</v>
      </c>
      <c r="M170" s="5"/>
      <c r="N170" s="7"/>
      <c r="O170" s="7"/>
      <c r="P170" s="14"/>
      <c r="Q170" s="7"/>
      <c r="R170" s="2"/>
      <c r="S170" s="4"/>
      <c r="T170" s="4"/>
      <c r="U170" s="4"/>
      <c r="V170" s="2"/>
      <c r="W170" s="4"/>
      <c r="X170" s="14"/>
    </row>
    <row r="171" spans="1:24" x14ac:dyDescent="0.35">
      <c r="A171" s="12"/>
      <c r="B171" s="2" t="s">
        <v>786</v>
      </c>
      <c r="C171" s="2" t="s">
        <v>787</v>
      </c>
      <c r="D171" s="2" t="s">
        <v>788</v>
      </c>
      <c r="E171" s="2" t="s">
        <v>789</v>
      </c>
      <c r="F171" s="52">
        <v>45007</v>
      </c>
      <c r="G171" s="52" t="str">
        <f>TEXT(Tabla1[[#This Row],[FECHA DE DEALER]],"MMMM")</f>
        <v>marzo</v>
      </c>
      <c r="H171" s="4" t="s">
        <v>276</v>
      </c>
      <c r="I171" s="52">
        <f t="shared" si="6"/>
        <v>45025</v>
      </c>
      <c r="J171" s="4" t="str">
        <f>TEXT(Tabla1[[#This Row],[FECHA PARA CONTACTO]],"MMMM")</f>
        <v>abril</v>
      </c>
      <c r="K171" s="5"/>
      <c r="L171" s="5" t="str">
        <f>TEXT(Tabla1[[#This Row],[FECHA CONTACTO A.V.]],"MMMM")</f>
        <v>enero</v>
      </c>
      <c r="M171" s="5">
        <v>45036</v>
      </c>
      <c r="N171" s="7">
        <v>11</v>
      </c>
      <c r="O171" s="7"/>
      <c r="P171" s="14" t="s">
        <v>614</v>
      </c>
      <c r="Q171" s="7" t="s">
        <v>801</v>
      </c>
      <c r="R171" s="2">
        <v>4612798212</v>
      </c>
      <c r="S171" s="4" t="s">
        <v>578</v>
      </c>
      <c r="T171" s="4"/>
      <c r="U171" s="4"/>
      <c r="V171" s="2"/>
      <c r="W171" s="4" t="s">
        <v>604</v>
      </c>
      <c r="X171" s="14"/>
    </row>
    <row r="172" spans="1:24" x14ac:dyDescent="0.35">
      <c r="A172" s="12"/>
      <c r="B172" s="2"/>
      <c r="C172" s="2" t="s">
        <v>795</v>
      </c>
      <c r="D172" s="2"/>
      <c r="E172" s="2" t="s">
        <v>559</v>
      </c>
      <c r="F172" s="52"/>
      <c r="G172" s="52" t="str">
        <f>TEXT(Tabla1[[#This Row],[FECHA DE DEALER]],"MMMM")</f>
        <v>enero</v>
      </c>
      <c r="H172" s="4" t="s">
        <v>276</v>
      </c>
      <c r="I172" s="52">
        <f>F172+18</f>
        <v>18</v>
      </c>
      <c r="J172" s="4" t="str">
        <f>TEXT(Tabla1[[#This Row],[FECHA PARA CONTACTO]],"MMMM")</f>
        <v>enero</v>
      </c>
      <c r="K172" s="5"/>
      <c r="L172" s="5" t="str">
        <f>TEXT(Tabla1[[#This Row],[FECHA CONTACTO A.V.]],"MMMM")</f>
        <v>enero</v>
      </c>
      <c r="M172" s="5">
        <v>45038</v>
      </c>
      <c r="N172" s="7">
        <v>0.375</v>
      </c>
      <c r="O172" s="7"/>
      <c r="P172" s="14" t="s">
        <v>614</v>
      </c>
      <c r="Q172" s="7"/>
      <c r="R172" s="2"/>
      <c r="S172" s="4"/>
      <c r="T172" s="4"/>
      <c r="U172" s="4" t="s">
        <v>800</v>
      </c>
      <c r="V172" s="2">
        <v>113699</v>
      </c>
      <c r="W172" s="4" t="s">
        <v>604</v>
      </c>
      <c r="X172" s="14" t="s">
        <v>777</v>
      </c>
    </row>
    <row r="173" spans="1:24" x14ac:dyDescent="0.35">
      <c r="A173" s="12"/>
      <c r="B173" s="2"/>
      <c r="C173" s="2" t="s">
        <v>798</v>
      </c>
      <c r="D173" s="2"/>
      <c r="E173" s="2" t="s">
        <v>107</v>
      </c>
      <c r="F173" s="52"/>
      <c r="G173" s="52" t="str">
        <f>TEXT(Tabla1[[#This Row],[FECHA DE DEALER]],"MMMM")</f>
        <v>enero</v>
      </c>
      <c r="H173" s="4" t="s">
        <v>70</v>
      </c>
      <c r="I173" s="52">
        <f>F173+18</f>
        <v>18</v>
      </c>
      <c r="J173" s="4" t="str">
        <f>TEXT(Tabla1[[#This Row],[FECHA PARA CONTACTO]],"MMMM")</f>
        <v>enero</v>
      </c>
      <c r="K173" s="5"/>
      <c r="L173" s="5" t="str">
        <f>TEXT(Tabla1[[#This Row],[FECHA CONTACTO A.V.]],"MMMM")</f>
        <v>enero</v>
      </c>
      <c r="M173" s="5"/>
      <c r="N173" s="7"/>
      <c r="O173" s="7"/>
      <c r="P173" s="14"/>
      <c r="Q173" s="7"/>
      <c r="R173" s="2"/>
      <c r="S173" s="4"/>
      <c r="T173" s="4"/>
      <c r="U173" s="4" t="s">
        <v>799</v>
      </c>
      <c r="V173" s="2"/>
      <c r="W173" s="4"/>
      <c r="X173" s="14" t="s">
        <v>719</v>
      </c>
    </row>
  </sheetData>
  <phoneticPr fontId="16" type="noConversion"/>
  <conditionalFormatting sqref="C2:C173">
    <cfRule type="duplicateValues" dxfId="72" priority="9"/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DFC688A-7ECE-465D-8892-118F3B62E86A}">
          <x14:formula1>
            <xm:f>LISTAS!$A$2:$A$7</xm:f>
          </x14:formula1>
          <xm:sqref>S2:S173</xm:sqref>
        </x14:dataValidation>
        <x14:dataValidation type="list" allowBlank="1" showInputMessage="1" showErrorMessage="1" xr:uid="{3484BB5F-9314-4208-99CC-A2A66439BE2A}">
          <x14:formula1>
            <xm:f>LISTAS!$A$12:$A$16</xm:f>
          </x14:formula1>
          <xm:sqref>T2:T173</xm:sqref>
        </x14:dataValidation>
        <x14:dataValidation type="list" allowBlank="1" showInputMessage="1" showErrorMessage="1" xr:uid="{94667B88-357C-480D-87AA-460D15BD941B}">
          <x14:formula1>
            <xm:f>LISTAS!$A$21:$A$23</xm:f>
          </x14:formula1>
          <xm:sqref>P2:P173</xm:sqref>
        </x14:dataValidation>
        <x14:dataValidation type="list" allowBlank="1" showInputMessage="1" showErrorMessage="1" xr:uid="{E2C611D0-EB8E-4C52-9BDD-17128CEB7122}">
          <x14:formula1>
            <xm:f>LISTAS!$A$26:$A$32</xm:f>
          </x14:formula1>
          <xm:sqref>X2:X173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5E21-F511-4CD6-A1B7-08BF83972218}">
  <dimension ref="A1:W31"/>
  <sheetViews>
    <sheetView showGridLines="0" showZeros="0" topLeftCell="C1" workbookViewId="0">
      <selection activeCell="F30" sqref="F30"/>
    </sheetView>
  </sheetViews>
  <sheetFormatPr baseColWidth="10" defaultRowHeight="14.5" x14ac:dyDescent="0.35"/>
  <cols>
    <col min="1" max="1" width="16.90625" bestFit="1" customWidth="1"/>
    <col min="2" max="2" width="13.7265625" customWidth="1"/>
    <col min="3" max="3" width="10.453125" bestFit="1" customWidth="1"/>
    <col min="4" max="4" width="4.26953125" customWidth="1"/>
    <col min="5" max="5" width="17.7265625" bestFit="1" customWidth="1"/>
    <col min="6" max="6" width="8.7265625" customWidth="1"/>
    <col min="7" max="7" width="9.26953125" bestFit="1" customWidth="1"/>
    <col min="8" max="8" width="6.36328125" bestFit="1" customWidth="1"/>
    <col min="9" max="9" width="10.453125" bestFit="1" customWidth="1"/>
    <col min="10" max="10" width="12" bestFit="1" customWidth="1"/>
    <col min="11" max="11" width="2.81640625" customWidth="1"/>
    <col min="12" max="12" width="11.81640625" customWidth="1"/>
    <col min="18" max="18" width="2" customWidth="1"/>
    <col min="23" max="23" width="7.453125" customWidth="1"/>
  </cols>
  <sheetData>
    <row r="1" spans="1:23" ht="18.5" x14ac:dyDescent="0.45">
      <c r="E1" s="79" t="s">
        <v>758</v>
      </c>
      <c r="F1" s="79"/>
      <c r="G1" s="79"/>
      <c r="H1" s="79"/>
      <c r="I1" s="79"/>
      <c r="J1" s="79"/>
      <c r="L1" s="80" t="s">
        <v>758</v>
      </c>
      <c r="M1" s="80"/>
      <c r="N1" s="80"/>
      <c r="O1" s="80"/>
      <c r="P1" s="80"/>
      <c r="Q1" s="80"/>
      <c r="S1" s="80" t="s">
        <v>766</v>
      </c>
      <c r="T1" s="80"/>
      <c r="U1" s="80"/>
      <c r="V1" s="80"/>
    </row>
    <row r="2" spans="1:23" x14ac:dyDescent="0.35">
      <c r="A2" s="20" t="s">
        <v>742</v>
      </c>
      <c r="E2" s="65" t="s">
        <v>771</v>
      </c>
      <c r="F2" s="65" t="s">
        <v>754</v>
      </c>
      <c r="L2" s="65" t="s">
        <v>753</v>
      </c>
      <c r="M2" s="65" t="s">
        <v>754</v>
      </c>
      <c r="S2" s="65" t="s">
        <v>753</v>
      </c>
      <c r="T2" s="65" t="s">
        <v>754</v>
      </c>
    </row>
    <row r="3" spans="1:23" ht="19.5" x14ac:dyDescent="0.45">
      <c r="A3" s="82" t="s">
        <v>716</v>
      </c>
      <c r="B3" s="82"/>
      <c r="C3" s="82"/>
      <c r="E3" s="65" t="s">
        <v>757</v>
      </c>
      <c r="F3" t="s">
        <v>603</v>
      </c>
      <c r="G3" t="s">
        <v>604</v>
      </c>
      <c r="H3" t="s">
        <v>596</v>
      </c>
      <c r="I3" t="s">
        <v>755</v>
      </c>
      <c r="J3" t="s">
        <v>756</v>
      </c>
      <c r="L3" s="65" t="s">
        <v>757</v>
      </c>
      <c r="M3" s="13" t="s">
        <v>759</v>
      </c>
      <c r="N3" s="13" t="s">
        <v>760</v>
      </c>
      <c r="O3" s="13" t="s">
        <v>761</v>
      </c>
      <c r="P3" s="13" t="s">
        <v>762</v>
      </c>
      <c r="Q3" s="13" t="s">
        <v>756</v>
      </c>
      <c r="S3" s="65" t="s">
        <v>757</v>
      </c>
      <c r="T3" s="13" t="s">
        <v>759</v>
      </c>
      <c r="U3" s="13" t="s">
        <v>761</v>
      </c>
      <c r="V3" s="13" t="s">
        <v>756</v>
      </c>
      <c r="W3" s="67" t="s">
        <v>765</v>
      </c>
    </row>
    <row r="4" spans="1:23" ht="15" thickBot="1" x14ac:dyDescent="0.4">
      <c r="A4" s="81" t="s">
        <v>718</v>
      </c>
      <c r="B4" s="81"/>
      <c r="C4" s="81"/>
      <c r="E4" s="20" t="s">
        <v>752</v>
      </c>
      <c r="F4" s="19">
        <v>1</v>
      </c>
      <c r="G4" s="19"/>
      <c r="H4" s="19"/>
      <c r="I4" s="19"/>
      <c r="J4" s="19">
        <v>1</v>
      </c>
      <c r="L4" s="20" t="s">
        <v>70</v>
      </c>
      <c r="M4" s="19">
        <v>10</v>
      </c>
      <c r="N4" s="19">
        <v>2</v>
      </c>
      <c r="O4" s="19">
        <v>1</v>
      </c>
      <c r="P4" s="19"/>
      <c r="Q4" s="19">
        <v>13</v>
      </c>
      <c r="S4" s="20" t="s">
        <v>70</v>
      </c>
      <c r="T4" s="19"/>
      <c r="U4" s="19">
        <v>13</v>
      </c>
      <c r="V4" s="19">
        <v>13</v>
      </c>
      <c r="W4" s="66">
        <f>U4/V4</f>
        <v>1</v>
      </c>
    </row>
    <row r="5" spans="1:23" ht="15" thickBot="1" x14ac:dyDescent="0.4">
      <c r="A5" s="55" t="s">
        <v>713</v>
      </c>
      <c r="B5" s="55">
        <v>36</v>
      </c>
      <c r="C5" s="56">
        <f>36/91</f>
        <v>0.39560439560439559</v>
      </c>
      <c r="E5" s="20" t="s">
        <v>633</v>
      </c>
      <c r="F5" s="19">
        <v>4</v>
      </c>
      <c r="G5" s="19">
        <v>4</v>
      </c>
      <c r="H5" s="19">
        <v>11</v>
      </c>
      <c r="I5" s="19"/>
      <c r="J5" s="19">
        <v>19</v>
      </c>
      <c r="L5" s="20" t="s">
        <v>18</v>
      </c>
      <c r="M5" s="19">
        <v>10</v>
      </c>
      <c r="N5" s="19">
        <v>7</v>
      </c>
      <c r="O5" s="19"/>
      <c r="P5" s="19"/>
      <c r="Q5" s="19">
        <v>17</v>
      </c>
      <c r="S5" s="20" t="s">
        <v>18</v>
      </c>
      <c r="T5" s="19">
        <v>16</v>
      </c>
      <c r="U5" s="19">
        <v>1</v>
      </c>
      <c r="V5" s="19">
        <v>17</v>
      </c>
      <c r="W5" s="66">
        <f t="shared" ref="W5:W28" si="0">U5/V5</f>
        <v>5.8823529411764705E-2</v>
      </c>
    </row>
    <row r="6" spans="1:23" ht="15" thickBot="1" x14ac:dyDescent="0.4">
      <c r="A6" s="55" t="s">
        <v>714</v>
      </c>
      <c r="B6" s="55">
        <v>55</v>
      </c>
      <c r="C6" s="56">
        <f>55/91</f>
        <v>0.60439560439560436</v>
      </c>
      <c r="E6" s="20" t="s">
        <v>709</v>
      </c>
      <c r="F6" s="19">
        <v>1</v>
      </c>
      <c r="G6" s="19"/>
      <c r="H6" s="19">
        <v>1</v>
      </c>
      <c r="I6" s="19"/>
      <c r="J6" s="19">
        <v>2</v>
      </c>
      <c r="L6" s="20" t="s">
        <v>152</v>
      </c>
      <c r="M6" s="19">
        <v>1</v>
      </c>
      <c r="N6" s="19"/>
      <c r="O6" s="19">
        <v>1</v>
      </c>
      <c r="P6" s="19"/>
      <c r="Q6" s="19">
        <v>2</v>
      </c>
      <c r="S6" s="20" t="s">
        <v>152</v>
      </c>
      <c r="T6" s="19">
        <v>2</v>
      </c>
      <c r="U6" s="19"/>
      <c r="V6" s="19">
        <v>2</v>
      </c>
      <c r="W6" s="66">
        <f t="shared" si="0"/>
        <v>0</v>
      </c>
    </row>
    <row r="7" spans="1:23" ht="15" thickBot="1" x14ac:dyDescent="0.4">
      <c r="A7" s="55" t="s">
        <v>717</v>
      </c>
      <c r="B7" s="55">
        <f>SUM(B5:B6)</f>
        <v>91</v>
      </c>
      <c r="C7" s="56"/>
      <c r="E7" s="20" t="s">
        <v>719</v>
      </c>
      <c r="F7" s="19"/>
      <c r="G7" s="19"/>
      <c r="H7" s="19"/>
      <c r="I7" s="19">
        <v>2</v>
      </c>
      <c r="J7" s="19">
        <v>2</v>
      </c>
      <c r="L7" s="20" t="s">
        <v>30</v>
      </c>
      <c r="M7" s="19">
        <v>6</v>
      </c>
      <c r="N7" s="19">
        <v>1</v>
      </c>
      <c r="O7" s="19"/>
      <c r="P7" s="19"/>
      <c r="Q7" s="19">
        <v>7</v>
      </c>
      <c r="S7" s="20" t="s">
        <v>30</v>
      </c>
      <c r="T7" s="19">
        <v>7</v>
      </c>
      <c r="U7" s="19"/>
      <c r="V7" s="19">
        <v>7</v>
      </c>
      <c r="W7" s="66">
        <f t="shared" si="0"/>
        <v>0</v>
      </c>
    </row>
    <row r="8" spans="1:23" x14ac:dyDescent="0.35">
      <c r="A8" s="11"/>
      <c r="B8" s="11"/>
      <c r="C8" s="11"/>
      <c r="E8" s="20" t="s">
        <v>755</v>
      </c>
      <c r="F8" s="19">
        <v>1</v>
      </c>
      <c r="G8" s="19">
        <v>8</v>
      </c>
      <c r="H8" s="19">
        <v>8</v>
      </c>
      <c r="I8" s="19"/>
      <c r="J8" s="19">
        <v>17</v>
      </c>
      <c r="L8" s="20" t="s">
        <v>86</v>
      </c>
      <c r="M8" s="19">
        <v>2</v>
      </c>
      <c r="N8" s="19">
        <v>5</v>
      </c>
      <c r="O8" s="19"/>
      <c r="P8" s="19"/>
      <c r="Q8" s="19">
        <v>7</v>
      </c>
      <c r="S8" s="20" t="s">
        <v>86</v>
      </c>
      <c r="T8" s="19">
        <v>7</v>
      </c>
      <c r="U8" s="19"/>
      <c r="V8" s="19">
        <v>7</v>
      </c>
      <c r="W8" s="66">
        <f t="shared" si="0"/>
        <v>0</v>
      </c>
    </row>
    <row r="9" spans="1:23" x14ac:dyDescent="0.35">
      <c r="A9" s="83"/>
      <c r="B9" s="83"/>
      <c r="C9" s="83"/>
      <c r="E9" s="20" t="s">
        <v>756</v>
      </c>
      <c r="F9" s="19">
        <v>7</v>
      </c>
      <c r="G9" s="19">
        <v>12</v>
      </c>
      <c r="H9" s="19">
        <v>20</v>
      </c>
      <c r="I9" s="19">
        <v>2</v>
      </c>
      <c r="J9" s="19">
        <v>41</v>
      </c>
      <c r="L9" s="20" t="s">
        <v>470</v>
      </c>
      <c r="M9" s="19"/>
      <c r="N9" s="19">
        <v>1</v>
      </c>
      <c r="O9" s="19"/>
      <c r="P9" s="19"/>
      <c r="Q9" s="19">
        <v>1</v>
      </c>
      <c r="S9" s="20" t="s">
        <v>470</v>
      </c>
      <c r="T9" s="19">
        <v>1</v>
      </c>
      <c r="U9" s="19"/>
      <c r="V9" s="19">
        <v>1</v>
      </c>
      <c r="W9" s="66">
        <f t="shared" si="0"/>
        <v>0</v>
      </c>
    </row>
    <row r="10" spans="1:23" ht="15" thickBot="1" x14ac:dyDescent="0.4">
      <c r="A10" s="81" t="s">
        <v>715</v>
      </c>
      <c r="B10" s="81"/>
      <c r="C10" s="81"/>
      <c r="L10" s="20" t="s">
        <v>276</v>
      </c>
      <c r="M10" s="19">
        <v>1</v>
      </c>
      <c r="N10" s="19">
        <v>1</v>
      </c>
      <c r="O10" s="19">
        <v>1</v>
      </c>
      <c r="P10" s="19"/>
      <c r="Q10" s="19">
        <v>3</v>
      </c>
      <c r="S10" s="20" t="s">
        <v>276</v>
      </c>
      <c r="T10" s="19">
        <v>1</v>
      </c>
      <c r="U10" s="19">
        <v>2</v>
      </c>
      <c r="V10" s="19">
        <v>3</v>
      </c>
      <c r="W10" s="66">
        <f t="shared" si="0"/>
        <v>0.66666666666666663</v>
      </c>
    </row>
    <row r="11" spans="1:23" ht="15" thickBot="1" x14ac:dyDescent="0.4">
      <c r="A11" s="55" t="s">
        <v>713</v>
      </c>
      <c r="B11" s="55">
        <v>53</v>
      </c>
      <c r="C11" s="56">
        <f>53/166</f>
        <v>0.31927710843373491</v>
      </c>
      <c r="L11" s="20" t="s">
        <v>201</v>
      </c>
      <c r="M11" s="19">
        <v>4</v>
      </c>
      <c r="N11" s="19">
        <v>1</v>
      </c>
      <c r="O11" s="19"/>
      <c r="P11" s="19">
        <v>1</v>
      </c>
      <c r="Q11" s="19">
        <v>6</v>
      </c>
      <c r="S11" s="20" t="s">
        <v>201</v>
      </c>
      <c r="T11" s="19"/>
      <c r="U11" s="19">
        <v>6</v>
      </c>
      <c r="V11" s="19">
        <v>6</v>
      </c>
      <c r="W11" s="66">
        <f t="shared" si="0"/>
        <v>1</v>
      </c>
    </row>
    <row r="12" spans="1:23" ht="15" thickBot="1" x14ac:dyDescent="0.4">
      <c r="A12" s="55" t="s">
        <v>714</v>
      </c>
      <c r="B12" s="55">
        <v>113</v>
      </c>
      <c r="C12" s="56">
        <f>113/166</f>
        <v>0.68072289156626509</v>
      </c>
      <c r="L12" s="20" t="s">
        <v>61</v>
      </c>
      <c r="M12" s="19">
        <v>2</v>
      </c>
      <c r="N12" s="19">
        <v>2</v>
      </c>
      <c r="O12" s="19">
        <v>2</v>
      </c>
      <c r="P12" s="19"/>
      <c r="Q12" s="19">
        <v>6</v>
      </c>
      <c r="S12" s="20" t="s">
        <v>61</v>
      </c>
      <c r="T12" s="19">
        <v>3</v>
      </c>
      <c r="U12" s="19">
        <v>3</v>
      </c>
      <c r="V12" s="19">
        <v>6</v>
      </c>
      <c r="W12" s="66">
        <f t="shared" si="0"/>
        <v>0.5</v>
      </c>
    </row>
    <row r="13" spans="1:23" ht="15" thickBot="1" x14ac:dyDescent="0.4">
      <c r="A13" s="55" t="s">
        <v>717</v>
      </c>
      <c r="B13" s="55">
        <f>SUM(B11:B12)</f>
        <v>166</v>
      </c>
      <c r="C13" s="56"/>
      <c r="L13" s="20" t="s">
        <v>523</v>
      </c>
      <c r="M13" s="19">
        <v>1</v>
      </c>
      <c r="N13" s="19">
        <v>3</v>
      </c>
      <c r="O13" s="19">
        <v>2</v>
      </c>
      <c r="P13" s="19"/>
      <c r="Q13" s="19">
        <v>6</v>
      </c>
      <c r="S13" s="20" t="s">
        <v>523</v>
      </c>
      <c r="T13" s="19"/>
      <c r="U13" s="19">
        <v>6</v>
      </c>
      <c r="V13" s="19">
        <v>6</v>
      </c>
      <c r="W13" s="66">
        <f t="shared" si="0"/>
        <v>1</v>
      </c>
    </row>
    <row r="14" spans="1:23" ht="15" thickBot="1" x14ac:dyDescent="0.4">
      <c r="L14" s="20" t="s">
        <v>294</v>
      </c>
      <c r="M14" s="19">
        <v>2</v>
      </c>
      <c r="N14" s="19"/>
      <c r="O14" s="19">
        <v>3</v>
      </c>
      <c r="P14" s="19"/>
      <c r="Q14" s="19">
        <v>5</v>
      </c>
      <c r="S14" s="20" t="s">
        <v>294</v>
      </c>
      <c r="T14" s="19">
        <v>5</v>
      </c>
      <c r="U14" s="19"/>
      <c r="V14" s="19">
        <v>5</v>
      </c>
      <c r="W14" s="66">
        <f t="shared" si="0"/>
        <v>0</v>
      </c>
    </row>
    <row r="15" spans="1:23" ht="15.5" thickTop="1" thickBot="1" x14ac:dyDescent="0.4">
      <c r="A15" s="84" t="s">
        <v>720</v>
      </c>
      <c r="B15" s="84"/>
      <c r="C15" s="84"/>
      <c r="L15" s="20" t="s">
        <v>174</v>
      </c>
      <c r="M15" s="19">
        <v>4</v>
      </c>
      <c r="N15" s="19">
        <v>3</v>
      </c>
      <c r="O15" s="19">
        <v>2</v>
      </c>
      <c r="P15" s="19"/>
      <c r="Q15" s="19">
        <v>9</v>
      </c>
      <c r="S15" s="20" t="s">
        <v>174</v>
      </c>
      <c r="T15" s="19">
        <v>6</v>
      </c>
      <c r="U15" s="19">
        <v>3</v>
      </c>
      <c r="V15" s="19">
        <v>9</v>
      </c>
      <c r="W15" s="66">
        <f t="shared" si="0"/>
        <v>0.33333333333333331</v>
      </c>
    </row>
    <row r="16" spans="1:23" ht="15.5" thickTop="1" thickBot="1" x14ac:dyDescent="0.4">
      <c r="A16" s="57" t="s">
        <v>722</v>
      </c>
      <c r="B16" s="57">
        <v>22</v>
      </c>
      <c r="C16" s="58"/>
      <c r="L16" s="20" t="s">
        <v>193</v>
      </c>
      <c r="M16" s="19">
        <v>3</v>
      </c>
      <c r="N16" s="19">
        <v>2</v>
      </c>
      <c r="O16" s="19">
        <v>1</v>
      </c>
      <c r="P16" s="19"/>
      <c r="Q16" s="19">
        <v>6</v>
      </c>
      <c r="S16" s="20" t="s">
        <v>193</v>
      </c>
      <c r="T16" s="19">
        <v>4</v>
      </c>
      <c r="U16" s="19">
        <v>2</v>
      </c>
      <c r="V16" s="19">
        <v>6</v>
      </c>
      <c r="W16" s="66">
        <f t="shared" si="0"/>
        <v>0.33333333333333331</v>
      </c>
    </row>
    <row r="17" spans="1:23" ht="15.5" thickTop="1" thickBot="1" x14ac:dyDescent="0.4">
      <c r="A17" s="57" t="s">
        <v>721</v>
      </c>
      <c r="B17" s="57">
        <v>3</v>
      </c>
      <c r="C17" s="59">
        <f>3/22</f>
        <v>0.13636363636363635</v>
      </c>
      <c r="L17" s="20" t="s">
        <v>26</v>
      </c>
      <c r="M17" s="19">
        <v>8</v>
      </c>
      <c r="N17" s="19">
        <v>3</v>
      </c>
      <c r="O17" s="19"/>
      <c r="P17" s="19"/>
      <c r="Q17" s="19">
        <v>11</v>
      </c>
      <c r="S17" s="20" t="s">
        <v>26</v>
      </c>
      <c r="T17" s="19">
        <v>5</v>
      </c>
      <c r="U17" s="19">
        <v>6</v>
      </c>
      <c r="V17" s="19">
        <v>11</v>
      </c>
      <c r="W17" s="66">
        <f t="shared" si="0"/>
        <v>0.54545454545454541</v>
      </c>
    </row>
    <row r="18" spans="1:23" ht="15.5" thickTop="1" thickBot="1" x14ac:dyDescent="0.4">
      <c r="A18" s="57" t="s">
        <v>723</v>
      </c>
      <c r="B18" s="57">
        <v>1</v>
      </c>
      <c r="C18" s="58"/>
      <c r="L18" s="20" t="s">
        <v>671</v>
      </c>
      <c r="M18" s="19">
        <v>9</v>
      </c>
      <c r="N18" s="19">
        <v>3</v>
      </c>
      <c r="O18" s="19">
        <v>1</v>
      </c>
      <c r="P18" s="19"/>
      <c r="Q18" s="19">
        <v>13</v>
      </c>
      <c r="S18" s="20" t="s">
        <v>671</v>
      </c>
      <c r="T18" s="19">
        <v>4</v>
      </c>
      <c r="U18" s="19">
        <v>9</v>
      </c>
      <c r="V18" s="19">
        <v>13</v>
      </c>
      <c r="W18" s="66">
        <f t="shared" si="0"/>
        <v>0.69230769230769229</v>
      </c>
    </row>
    <row r="19" spans="1:23" ht="15" thickTop="1" x14ac:dyDescent="0.35">
      <c r="L19" s="20" t="s">
        <v>47</v>
      </c>
      <c r="M19" s="19">
        <v>9</v>
      </c>
      <c r="N19" s="19">
        <v>4</v>
      </c>
      <c r="O19" s="19"/>
      <c r="P19" s="19"/>
      <c r="Q19" s="19">
        <v>13</v>
      </c>
      <c r="S19" s="20" t="s">
        <v>47</v>
      </c>
      <c r="T19" s="19">
        <v>12</v>
      </c>
      <c r="U19" s="19">
        <v>1</v>
      </c>
      <c r="V19" s="19">
        <v>13</v>
      </c>
      <c r="W19" s="66">
        <f t="shared" si="0"/>
        <v>7.6923076923076927E-2</v>
      </c>
    </row>
    <row r="20" spans="1:23" x14ac:dyDescent="0.35">
      <c r="L20" s="20" t="s">
        <v>309</v>
      </c>
      <c r="M20" s="19">
        <v>1</v>
      </c>
      <c r="N20" s="19"/>
      <c r="O20" s="19">
        <v>1</v>
      </c>
      <c r="P20" s="19"/>
      <c r="Q20" s="19">
        <v>2</v>
      </c>
      <c r="S20" s="20" t="s">
        <v>309</v>
      </c>
      <c r="T20" s="19">
        <v>1</v>
      </c>
      <c r="U20" s="19">
        <v>1</v>
      </c>
      <c r="V20" s="19">
        <v>2</v>
      </c>
      <c r="W20" s="66">
        <f t="shared" si="0"/>
        <v>0.5</v>
      </c>
    </row>
    <row r="21" spans="1:23" x14ac:dyDescent="0.35">
      <c r="L21" s="20" t="s">
        <v>507</v>
      </c>
      <c r="M21" s="19"/>
      <c r="N21" s="19"/>
      <c r="O21" s="19">
        <v>1</v>
      </c>
      <c r="P21" s="19"/>
      <c r="Q21" s="19">
        <v>1</v>
      </c>
      <c r="S21" s="20" t="s">
        <v>507</v>
      </c>
      <c r="T21" s="19">
        <v>1</v>
      </c>
      <c r="U21" s="19"/>
      <c r="V21" s="19">
        <v>1</v>
      </c>
      <c r="W21" s="66">
        <f t="shared" si="0"/>
        <v>0</v>
      </c>
    </row>
    <row r="22" spans="1:23" x14ac:dyDescent="0.35">
      <c r="L22" s="20" t="s">
        <v>35</v>
      </c>
      <c r="M22" s="19">
        <v>7</v>
      </c>
      <c r="N22" s="19">
        <v>6</v>
      </c>
      <c r="O22" s="19">
        <v>4</v>
      </c>
      <c r="P22" s="19"/>
      <c r="Q22" s="19">
        <v>17</v>
      </c>
      <c r="S22" s="20" t="s">
        <v>35</v>
      </c>
      <c r="T22" s="19">
        <v>9</v>
      </c>
      <c r="U22" s="19">
        <v>8</v>
      </c>
      <c r="V22" s="19">
        <v>17</v>
      </c>
      <c r="W22" s="66">
        <f t="shared" si="0"/>
        <v>0.47058823529411764</v>
      </c>
    </row>
    <row r="23" spans="1:23" x14ac:dyDescent="0.35">
      <c r="L23" s="20" t="s">
        <v>271</v>
      </c>
      <c r="M23" s="19">
        <v>2</v>
      </c>
      <c r="N23" s="19">
        <v>3</v>
      </c>
      <c r="O23" s="19">
        <v>1</v>
      </c>
      <c r="P23" s="19"/>
      <c r="Q23" s="19">
        <v>6</v>
      </c>
      <c r="S23" s="20" t="s">
        <v>271</v>
      </c>
      <c r="T23" s="19">
        <v>1</v>
      </c>
      <c r="U23" s="19">
        <v>5</v>
      </c>
      <c r="V23" s="19">
        <v>6</v>
      </c>
      <c r="W23" s="66">
        <f t="shared" si="0"/>
        <v>0.83333333333333337</v>
      </c>
    </row>
    <row r="24" spans="1:23" x14ac:dyDescent="0.35">
      <c r="L24" s="20" t="s">
        <v>81</v>
      </c>
      <c r="M24" s="19">
        <v>4</v>
      </c>
      <c r="N24" s="19"/>
      <c r="O24" s="19"/>
      <c r="P24" s="19"/>
      <c r="Q24" s="19">
        <v>4</v>
      </c>
      <c r="S24" s="20" t="s">
        <v>81</v>
      </c>
      <c r="T24" s="19">
        <v>3</v>
      </c>
      <c r="U24" s="19">
        <v>1</v>
      </c>
      <c r="V24" s="19">
        <v>4</v>
      </c>
      <c r="W24" s="66">
        <f t="shared" si="0"/>
        <v>0.25</v>
      </c>
    </row>
    <row r="25" spans="1:23" x14ac:dyDescent="0.35">
      <c r="L25" s="20" t="s">
        <v>142</v>
      </c>
      <c r="M25" s="19">
        <v>4</v>
      </c>
      <c r="N25" s="19">
        <v>1</v>
      </c>
      <c r="O25" s="19">
        <v>3</v>
      </c>
      <c r="P25" s="19"/>
      <c r="Q25" s="19">
        <v>8</v>
      </c>
      <c r="S25" s="20" t="s">
        <v>142</v>
      </c>
      <c r="T25" s="19">
        <v>6</v>
      </c>
      <c r="U25" s="19">
        <v>2</v>
      </c>
      <c r="V25" s="19">
        <v>8</v>
      </c>
      <c r="W25" s="66">
        <f t="shared" si="0"/>
        <v>0.25</v>
      </c>
    </row>
    <row r="26" spans="1:23" x14ac:dyDescent="0.35">
      <c r="L26" s="20" t="s">
        <v>448</v>
      </c>
      <c r="M26" s="19"/>
      <c r="N26" s="19">
        <v>1</v>
      </c>
      <c r="O26" s="19">
        <v>2</v>
      </c>
      <c r="P26" s="19"/>
      <c r="Q26" s="19">
        <v>3</v>
      </c>
      <c r="S26" s="20" t="s">
        <v>448</v>
      </c>
      <c r="T26" s="19">
        <v>3</v>
      </c>
      <c r="U26" s="19"/>
      <c r="V26" s="19">
        <v>3</v>
      </c>
      <c r="W26" s="66">
        <f t="shared" si="0"/>
        <v>0</v>
      </c>
    </row>
    <row r="27" spans="1:23" x14ac:dyDescent="0.35">
      <c r="L27" s="20" t="s">
        <v>755</v>
      </c>
      <c r="M27" s="19">
        <v>1</v>
      </c>
      <c r="N27" s="19"/>
      <c r="O27" s="19"/>
      <c r="P27" s="19"/>
      <c r="Q27" s="19">
        <v>1</v>
      </c>
      <c r="S27" s="20" t="s">
        <v>755</v>
      </c>
      <c r="T27" s="19">
        <v>1</v>
      </c>
      <c r="U27" s="19"/>
      <c r="V27" s="19">
        <v>1</v>
      </c>
      <c r="W27" s="66">
        <f t="shared" si="0"/>
        <v>0</v>
      </c>
    </row>
    <row r="28" spans="1:23" x14ac:dyDescent="0.35">
      <c r="L28" s="20" t="s">
        <v>756</v>
      </c>
      <c r="M28" s="19">
        <v>91</v>
      </c>
      <c r="N28" s="19">
        <v>49</v>
      </c>
      <c r="O28" s="19">
        <v>26</v>
      </c>
      <c r="P28" s="19">
        <v>1</v>
      </c>
      <c r="Q28" s="19">
        <v>167</v>
      </c>
      <c r="S28" s="20" t="s">
        <v>756</v>
      </c>
      <c r="T28" s="19">
        <v>98</v>
      </c>
      <c r="U28" s="19">
        <v>69</v>
      </c>
      <c r="V28" s="19">
        <v>167</v>
      </c>
      <c r="W28" s="66">
        <f t="shared" si="0"/>
        <v>0.41317365269461076</v>
      </c>
    </row>
    <row r="31" spans="1:23" ht="18.5" x14ac:dyDescent="0.45">
      <c r="S31" s="78" t="s">
        <v>770</v>
      </c>
      <c r="T31" s="78"/>
      <c r="U31" s="78"/>
      <c r="V31" s="68">
        <f>GETPIVOTDATA("SERIE",$S$2,"MES CONTACTO A.V.","marzo")/GETPIVOTDATA("SERIE",$S$2)</f>
        <v>0.41317365269461076</v>
      </c>
    </row>
  </sheetData>
  <mergeCells count="9">
    <mergeCell ref="S31:U31"/>
    <mergeCell ref="E1:J1"/>
    <mergeCell ref="L1:Q1"/>
    <mergeCell ref="S1:V1"/>
    <mergeCell ref="A10:C10"/>
    <mergeCell ref="A3:C3"/>
    <mergeCell ref="A4:C4"/>
    <mergeCell ref="A9:C9"/>
    <mergeCell ref="A15:C15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07E8-4102-47EC-A9BB-FFB41888D0E1}">
  <dimension ref="A1:AS34"/>
  <sheetViews>
    <sheetView showGridLines="0" zoomScaleNormal="100" workbookViewId="0">
      <selection activeCell="N14" sqref="N14"/>
    </sheetView>
  </sheetViews>
  <sheetFormatPr baseColWidth="10" defaultRowHeight="14.5" x14ac:dyDescent="0.35"/>
  <cols>
    <col min="1" max="42" width="4.54296875" customWidth="1"/>
  </cols>
  <sheetData>
    <row r="1" spans="1:45" x14ac:dyDescent="0.35">
      <c r="A1" s="100" t="s">
        <v>644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</row>
    <row r="2" spans="1:45" ht="19" customHeight="1" x14ac:dyDescent="0.35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</row>
    <row r="3" spans="1:45" ht="19" customHeight="1" x14ac:dyDescent="0.8">
      <c r="A3" s="102" t="s">
        <v>649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24"/>
      <c r="N3" s="24"/>
      <c r="O3" s="25"/>
      <c r="P3" s="26" t="s">
        <v>645</v>
      </c>
      <c r="Q3" s="24"/>
      <c r="R3" s="24"/>
      <c r="S3" s="24"/>
      <c r="T3" s="91" t="s">
        <v>705</v>
      </c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48"/>
      <c r="AR3" s="48"/>
      <c r="AS3" s="48"/>
    </row>
    <row r="4" spans="1:45" ht="19" customHeight="1" x14ac:dyDescent="0.8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24"/>
      <c r="N4" s="24"/>
      <c r="O4" s="27"/>
      <c r="P4" s="26" t="s">
        <v>648</v>
      </c>
      <c r="Q4" s="24"/>
      <c r="R4" s="24"/>
      <c r="S4" s="26"/>
      <c r="T4" s="99" t="s">
        <v>706</v>
      </c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</row>
    <row r="5" spans="1:45" ht="18.5" customHeight="1" x14ac:dyDescent="0.7">
      <c r="A5" s="104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23"/>
      <c r="N5" s="23"/>
      <c r="T5" s="99" t="s">
        <v>707</v>
      </c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</row>
    <row r="6" spans="1:45" s="37" customFormat="1" ht="15.5" x14ac:dyDescent="0.35">
      <c r="A6" s="94" t="s">
        <v>637</v>
      </c>
      <c r="B6" s="94"/>
      <c r="C6" s="94"/>
      <c r="D6" s="94"/>
      <c r="E6" s="94"/>
      <c r="F6" s="95"/>
      <c r="G6" s="96" t="s">
        <v>638</v>
      </c>
      <c r="H6" s="94"/>
      <c r="I6" s="94"/>
      <c r="J6" s="94"/>
      <c r="K6" s="94"/>
      <c r="L6" s="95"/>
      <c r="M6" s="96" t="s">
        <v>639</v>
      </c>
      <c r="N6" s="94"/>
      <c r="O6" s="94"/>
      <c r="P6" s="94"/>
      <c r="Q6" s="94"/>
      <c r="R6" s="95"/>
      <c r="S6" s="96" t="s">
        <v>640</v>
      </c>
      <c r="T6" s="94"/>
      <c r="U6" s="94"/>
      <c r="V6" s="94"/>
      <c r="W6" s="94"/>
      <c r="X6" s="95"/>
      <c r="Y6" s="96" t="s">
        <v>641</v>
      </c>
      <c r="Z6" s="94"/>
      <c r="AA6" s="94"/>
      <c r="AB6" s="94"/>
      <c r="AC6" s="94"/>
      <c r="AD6" s="95"/>
      <c r="AE6" s="96" t="s">
        <v>642</v>
      </c>
      <c r="AF6" s="94"/>
      <c r="AG6" s="94"/>
      <c r="AH6" s="94"/>
      <c r="AI6" s="94"/>
      <c r="AJ6" s="95"/>
      <c r="AK6" s="105" t="s">
        <v>643</v>
      </c>
      <c r="AL6" s="94"/>
      <c r="AM6" s="94"/>
      <c r="AN6" s="94"/>
      <c r="AO6" s="94"/>
      <c r="AP6" s="94"/>
    </row>
    <row r="7" spans="1:45" s="11" customFormat="1" x14ac:dyDescent="0.35">
      <c r="A7" s="93">
        <v>45005</v>
      </c>
      <c r="B7" s="93"/>
      <c r="C7" s="93"/>
      <c r="D7" s="93"/>
      <c r="E7" s="93"/>
      <c r="F7" s="98"/>
      <c r="G7" s="97">
        <f>A7+1</f>
        <v>45006</v>
      </c>
      <c r="H7" s="93"/>
      <c r="I7" s="93"/>
      <c r="J7" s="93"/>
      <c r="K7" s="93"/>
      <c r="L7" s="98"/>
      <c r="M7" s="97">
        <f>G7+1</f>
        <v>45007</v>
      </c>
      <c r="N7" s="93"/>
      <c r="O7" s="93"/>
      <c r="P7" s="93"/>
      <c r="Q7" s="93"/>
      <c r="R7" s="98"/>
      <c r="S7" s="97">
        <f>M7+1</f>
        <v>45008</v>
      </c>
      <c r="T7" s="93"/>
      <c r="U7" s="93"/>
      <c r="V7" s="93"/>
      <c r="W7" s="93"/>
      <c r="X7" s="98"/>
      <c r="Y7" s="97">
        <f>S7+1</f>
        <v>45009</v>
      </c>
      <c r="Z7" s="93"/>
      <c r="AA7" s="93"/>
      <c r="AB7" s="93"/>
      <c r="AC7" s="93"/>
      <c r="AD7" s="98"/>
      <c r="AE7" s="97">
        <f>Y7+1</f>
        <v>45010</v>
      </c>
      <c r="AF7" s="93"/>
      <c r="AG7" s="93"/>
      <c r="AH7" s="93"/>
      <c r="AI7" s="93"/>
      <c r="AJ7" s="98"/>
      <c r="AK7" s="92">
        <f>AE7+1</f>
        <v>45011</v>
      </c>
      <c r="AL7" s="93"/>
      <c r="AM7" s="93"/>
      <c r="AN7" s="93"/>
      <c r="AO7" s="93"/>
      <c r="AP7" s="93"/>
    </row>
    <row r="8" spans="1:45" s="22" customFormat="1" ht="10.5" x14ac:dyDescent="0.25">
      <c r="A8" s="21">
        <v>0.375</v>
      </c>
      <c r="B8" s="21">
        <v>0.39583333333333331</v>
      </c>
      <c r="C8" s="21">
        <v>0.41666666666666669</v>
      </c>
      <c r="D8" s="21">
        <v>0.4375</v>
      </c>
      <c r="E8" s="21">
        <v>0.45833333333333331</v>
      </c>
      <c r="F8" s="31">
        <v>0.47916666666666669</v>
      </c>
      <c r="G8" s="33">
        <v>0.375</v>
      </c>
      <c r="H8" s="21">
        <v>0.39583333333333331</v>
      </c>
      <c r="I8" s="21">
        <v>0.41666666666666669</v>
      </c>
      <c r="J8" s="21">
        <v>0.4375</v>
      </c>
      <c r="K8" s="21">
        <v>0.45833333333333331</v>
      </c>
      <c r="L8" s="31">
        <v>0.47916666666666669</v>
      </c>
      <c r="M8" s="33">
        <v>0.375</v>
      </c>
      <c r="N8" s="21">
        <v>0.39583333333333331</v>
      </c>
      <c r="O8" s="21">
        <v>0.41666666666666669</v>
      </c>
      <c r="P8" s="21">
        <v>0.4375</v>
      </c>
      <c r="Q8" s="21">
        <v>0.45833333333333331</v>
      </c>
      <c r="R8" s="31">
        <v>0.47916666666666669</v>
      </c>
      <c r="S8" s="33">
        <v>0.375</v>
      </c>
      <c r="T8" s="21">
        <v>0.39583333333333331</v>
      </c>
      <c r="U8" s="21">
        <v>0.41666666666666669</v>
      </c>
      <c r="V8" s="21">
        <v>0.4375</v>
      </c>
      <c r="W8" s="21">
        <v>0.45833333333333331</v>
      </c>
      <c r="X8" s="31">
        <v>0.47916666666666669</v>
      </c>
      <c r="Y8" s="33">
        <v>0.375</v>
      </c>
      <c r="Z8" s="21">
        <v>0.39583333333333331</v>
      </c>
      <c r="AA8" s="21">
        <v>0.41666666666666669</v>
      </c>
      <c r="AB8" s="21">
        <v>0.4375</v>
      </c>
      <c r="AC8" s="21">
        <v>0.45833333333333331</v>
      </c>
      <c r="AD8" s="31">
        <v>0.47916666666666669</v>
      </c>
      <c r="AE8" s="33">
        <v>0.375</v>
      </c>
      <c r="AF8" s="21">
        <v>0.39583333333333331</v>
      </c>
      <c r="AG8" s="43">
        <v>0.41666666666666669</v>
      </c>
      <c r="AH8" s="21">
        <v>0.4375</v>
      </c>
      <c r="AI8" s="43">
        <v>0.45833333333333331</v>
      </c>
      <c r="AJ8" s="31">
        <v>0.47916666666666669</v>
      </c>
      <c r="AK8" s="29"/>
      <c r="AL8" s="29"/>
      <c r="AM8" s="29"/>
      <c r="AN8" s="29"/>
      <c r="AO8" s="29"/>
      <c r="AP8" s="29"/>
    </row>
    <row r="9" spans="1:45" x14ac:dyDescent="0.35">
      <c r="A9" s="21">
        <v>0.5</v>
      </c>
      <c r="B9" s="21">
        <v>0.52083333333333337</v>
      </c>
      <c r="C9" s="21">
        <v>0.54166666666666663</v>
      </c>
      <c r="D9" s="21">
        <v>0.5625</v>
      </c>
      <c r="E9" s="21">
        <v>0.58333333333333337</v>
      </c>
      <c r="F9" s="31"/>
      <c r="G9" s="33">
        <v>0.5</v>
      </c>
      <c r="H9" s="21">
        <v>0.52083333333333337</v>
      </c>
      <c r="I9" s="21">
        <v>0.54166666666666663</v>
      </c>
      <c r="J9" s="21">
        <v>0.5625</v>
      </c>
      <c r="K9" s="21">
        <v>0.58333333333333337</v>
      </c>
      <c r="L9" s="31"/>
      <c r="M9" s="33">
        <v>0.5</v>
      </c>
      <c r="N9" s="21">
        <v>0.52083333333333337</v>
      </c>
      <c r="O9" s="21">
        <v>0.54166666666666663</v>
      </c>
      <c r="P9" s="21">
        <v>0.5625</v>
      </c>
      <c r="Q9" s="21">
        <v>0.58333333333333337</v>
      </c>
      <c r="R9" s="31"/>
      <c r="S9" s="33">
        <v>0.5</v>
      </c>
      <c r="T9" s="21">
        <v>0.52083333333333337</v>
      </c>
      <c r="U9" s="21">
        <v>0.54166666666666663</v>
      </c>
      <c r="V9" s="21">
        <v>0.5625</v>
      </c>
      <c r="W9" s="21">
        <v>0.58333333333333337</v>
      </c>
      <c r="X9" s="31"/>
      <c r="Y9" s="33">
        <v>0.5</v>
      </c>
      <c r="Z9" s="21">
        <v>0.52083333333333337</v>
      </c>
      <c r="AA9" s="21">
        <v>0.54166666666666663</v>
      </c>
      <c r="AB9" s="21">
        <v>0.5625</v>
      </c>
      <c r="AC9" s="21">
        <v>0.58333333333333337</v>
      </c>
      <c r="AD9" s="31"/>
      <c r="AE9" s="33">
        <v>0.5</v>
      </c>
      <c r="AF9" s="21">
        <v>0.52083333333333337</v>
      </c>
      <c r="AG9" s="21">
        <v>0.54166666666666663</v>
      </c>
      <c r="AH9" s="21">
        <v>0.5625</v>
      </c>
      <c r="AI9" s="21">
        <v>0.58333333333333337</v>
      </c>
      <c r="AJ9" s="31"/>
      <c r="AK9" s="30"/>
      <c r="AL9" s="30"/>
      <c r="AM9" s="30"/>
      <c r="AN9" s="30"/>
      <c r="AO9" s="30"/>
      <c r="AP9" s="30"/>
    </row>
    <row r="10" spans="1:45" ht="5.5" customHeight="1" x14ac:dyDescent="0.35">
      <c r="F10" s="32"/>
      <c r="G10" s="34"/>
      <c r="L10" s="32"/>
      <c r="M10" s="34"/>
      <c r="R10" s="32"/>
      <c r="S10" s="34"/>
      <c r="X10" s="32"/>
      <c r="Y10" s="34"/>
      <c r="AD10" s="32"/>
      <c r="AE10" s="34"/>
      <c r="AJ10" s="32"/>
    </row>
    <row r="11" spans="1:45" ht="5.5" customHeight="1" x14ac:dyDescent="0.35">
      <c r="F11" s="32"/>
      <c r="G11" s="34"/>
      <c r="L11" s="32"/>
      <c r="M11" s="34"/>
      <c r="R11" s="32"/>
      <c r="S11" s="34"/>
      <c r="X11" s="32"/>
      <c r="Y11" s="34"/>
      <c r="AD11" s="32"/>
      <c r="AE11" s="34"/>
      <c r="AJ11" s="32"/>
    </row>
    <row r="12" spans="1:45" x14ac:dyDescent="0.35">
      <c r="A12" s="93">
        <f>A7+7</f>
        <v>45012</v>
      </c>
      <c r="B12" s="93"/>
      <c r="C12" s="93"/>
      <c r="D12" s="93"/>
      <c r="E12" s="93"/>
      <c r="F12" s="98"/>
      <c r="G12" s="93">
        <f>G7+7</f>
        <v>45013</v>
      </c>
      <c r="H12" s="93"/>
      <c r="I12" s="93"/>
      <c r="J12" s="93"/>
      <c r="K12" s="93"/>
      <c r="L12" s="98"/>
      <c r="M12" s="93">
        <f>M7+7</f>
        <v>45014</v>
      </c>
      <c r="N12" s="93"/>
      <c r="O12" s="93"/>
      <c r="P12" s="93"/>
      <c r="Q12" s="93"/>
      <c r="R12" s="98"/>
      <c r="S12" s="93">
        <f>S7+7</f>
        <v>45015</v>
      </c>
      <c r="T12" s="93"/>
      <c r="U12" s="93"/>
      <c r="V12" s="93"/>
      <c r="W12" s="93"/>
      <c r="X12" s="98"/>
      <c r="Y12" s="93">
        <f>Y7+7</f>
        <v>45016</v>
      </c>
      <c r="Z12" s="93"/>
      <c r="AA12" s="93"/>
      <c r="AB12" s="93"/>
      <c r="AC12" s="93"/>
      <c r="AD12" s="98"/>
      <c r="AE12" s="93">
        <f>AE7+7</f>
        <v>45017</v>
      </c>
      <c r="AF12" s="93"/>
      <c r="AG12" s="93"/>
      <c r="AH12" s="93"/>
      <c r="AI12" s="93"/>
      <c r="AJ12" s="98"/>
      <c r="AK12" s="93">
        <f>AK7+7</f>
        <v>45018</v>
      </c>
      <c r="AL12" s="93"/>
      <c r="AM12" s="93"/>
      <c r="AN12" s="93"/>
      <c r="AO12" s="93"/>
      <c r="AP12" s="98"/>
    </row>
    <row r="13" spans="1:45" x14ac:dyDescent="0.35">
      <c r="A13" s="28">
        <v>0.375</v>
      </c>
      <c r="B13" s="21">
        <v>0.39583333333333331</v>
      </c>
      <c r="C13" s="21">
        <v>0.41666666666666669</v>
      </c>
      <c r="D13" s="21">
        <v>0.4375</v>
      </c>
      <c r="E13" s="21">
        <v>0.45833333333333331</v>
      </c>
      <c r="F13" s="31">
        <v>0.47916666666666669</v>
      </c>
      <c r="G13" s="28">
        <v>0.375</v>
      </c>
      <c r="H13" s="21">
        <v>0.39583333333333331</v>
      </c>
      <c r="I13" s="21">
        <v>0.41666666666666669</v>
      </c>
      <c r="J13" s="21">
        <v>0.4375</v>
      </c>
      <c r="K13" s="28">
        <v>0.45833333333333331</v>
      </c>
      <c r="L13" s="31">
        <v>0.47916666666666669</v>
      </c>
      <c r="M13" s="33">
        <v>0.375</v>
      </c>
      <c r="N13" s="21">
        <v>0.39583333333333331</v>
      </c>
      <c r="O13" s="21">
        <v>0.41666666666666669</v>
      </c>
      <c r="P13" s="21">
        <v>0.4375</v>
      </c>
      <c r="Q13" s="28">
        <v>0.45833333333333331</v>
      </c>
      <c r="R13" s="31">
        <v>0.47916666666666669</v>
      </c>
      <c r="S13" s="33">
        <v>0.375</v>
      </c>
      <c r="T13" s="21">
        <v>0.39583333333333331</v>
      </c>
      <c r="U13" s="21">
        <v>0.41666666666666669</v>
      </c>
      <c r="V13" s="21">
        <v>0.4375</v>
      </c>
      <c r="W13" s="21">
        <v>0.45833333333333331</v>
      </c>
      <c r="X13" s="31">
        <v>0.47916666666666669</v>
      </c>
      <c r="Y13" s="33">
        <v>0.375</v>
      </c>
      <c r="Z13" s="21">
        <v>0.39583333333333331</v>
      </c>
      <c r="AA13" s="21">
        <v>0.41666666666666669</v>
      </c>
      <c r="AB13" s="21">
        <v>0.4375</v>
      </c>
      <c r="AC13" s="21">
        <v>0.45833333333333331</v>
      </c>
      <c r="AD13" s="31">
        <v>0.47916666666666669</v>
      </c>
      <c r="AE13" s="46">
        <v>0.375</v>
      </c>
      <c r="AF13" s="21">
        <v>0.39583333333333331</v>
      </c>
      <c r="AG13" s="21">
        <v>0.41666666666666669</v>
      </c>
      <c r="AH13" s="21">
        <v>0.4375</v>
      </c>
      <c r="AI13" s="21">
        <v>0.45833333333333331</v>
      </c>
      <c r="AJ13" s="31">
        <v>0.47916666666666669</v>
      </c>
    </row>
    <row r="14" spans="1:45" x14ac:dyDescent="0.35">
      <c r="A14" s="28">
        <v>0.5</v>
      </c>
      <c r="B14" s="21">
        <v>0.52083333333333337</v>
      </c>
      <c r="C14" s="21">
        <v>0.54166666666666663</v>
      </c>
      <c r="D14" s="21">
        <v>0.5625</v>
      </c>
      <c r="E14" s="21">
        <v>0.58333333333333337</v>
      </c>
      <c r="F14" s="31"/>
      <c r="G14" s="44">
        <v>0.5</v>
      </c>
      <c r="H14" s="21">
        <v>0.52083333333333337</v>
      </c>
      <c r="I14" s="21">
        <v>0.54166666666666663</v>
      </c>
      <c r="J14" s="21">
        <v>0.5625</v>
      </c>
      <c r="K14" s="21">
        <v>0.58333333333333337</v>
      </c>
      <c r="L14" s="31"/>
      <c r="M14" s="46">
        <v>0.5</v>
      </c>
      <c r="N14" s="21">
        <v>0.52083333333333337</v>
      </c>
      <c r="O14" s="21">
        <v>0.54166666666666663</v>
      </c>
      <c r="P14" s="21">
        <v>0.5625</v>
      </c>
      <c r="Q14" s="28">
        <v>0.58333333333333337</v>
      </c>
      <c r="R14" s="43">
        <v>0.59375</v>
      </c>
      <c r="S14" s="33">
        <v>0.5</v>
      </c>
      <c r="T14" s="21">
        <v>0.52083333333333337</v>
      </c>
      <c r="U14" s="21">
        <v>0.54166666666666663</v>
      </c>
      <c r="V14" s="21">
        <v>0.5625</v>
      </c>
      <c r="W14" s="21">
        <v>0.58333333333333337</v>
      </c>
      <c r="X14" s="31"/>
      <c r="Y14" s="33">
        <v>0.5</v>
      </c>
      <c r="Z14" s="21">
        <v>0.52083333333333337</v>
      </c>
      <c r="AA14" s="28">
        <v>0.54166666666666663</v>
      </c>
      <c r="AB14" s="21">
        <v>0.5625</v>
      </c>
      <c r="AC14" s="21">
        <v>0.58333333333333337</v>
      </c>
      <c r="AD14" s="31"/>
      <c r="AE14" s="33">
        <v>0.5</v>
      </c>
      <c r="AF14" s="21">
        <v>0.52083333333333337</v>
      </c>
      <c r="AG14" s="21">
        <v>0.54166666666666663</v>
      </c>
      <c r="AH14" s="21">
        <v>0.5625</v>
      </c>
      <c r="AI14" s="21">
        <v>0.58333333333333337</v>
      </c>
      <c r="AJ14" s="31"/>
    </row>
    <row r="15" spans="1:45" ht="9" customHeight="1" x14ac:dyDescent="0.35">
      <c r="F15" s="32"/>
      <c r="G15" s="34"/>
      <c r="L15" s="32"/>
      <c r="M15" s="34"/>
      <c r="R15" s="32"/>
      <c r="S15" s="34"/>
      <c r="X15" s="32"/>
      <c r="Y15" s="34"/>
      <c r="AD15" s="32"/>
      <c r="AE15" s="34"/>
      <c r="AJ15" s="32"/>
    </row>
    <row r="16" spans="1:45" x14ac:dyDescent="0.35">
      <c r="A16" s="93">
        <f>A7+14</f>
        <v>45019</v>
      </c>
      <c r="B16" s="93"/>
      <c r="C16" s="93"/>
      <c r="D16" s="93"/>
      <c r="E16" s="93"/>
      <c r="F16" s="98"/>
      <c r="G16" s="93">
        <f>G7+14</f>
        <v>45020</v>
      </c>
      <c r="H16" s="93"/>
      <c r="I16" s="93"/>
      <c r="J16" s="93"/>
      <c r="K16" s="93"/>
      <c r="L16" s="98"/>
      <c r="M16" s="93">
        <f>M7+14</f>
        <v>45021</v>
      </c>
      <c r="N16" s="93"/>
      <c r="O16" s="93"/>
      <c r="P16" s="93"/>
      <c r="Q16" s="93"/>
      <c r="R16" s="98"/>
      <c r="S16" s="93">
        <f>S7+14</f>
        <v>45022</v>
      </c>
      <c r="T16" s="93"/>
      <c r="U16" s="93"/>
      <c r="V16" s="93"/>
      <c r="W16" s="93"/>
      <c r="X16" s="98"/>
      <c r="Y16" s="93">
        <f>Y7+14</f>
        <v>45023</v>
      </c>
      <c r="Z16" s="93"/>
      <c r="AA16" s="93"/>
      <c r="AB16" s="93"/>
      <c r="AC16" s="93"/>
      <c r="AD16" s="98"/>
      <c r="AE16" s="93">
        <f>AE7+14</f>
        <v>45024</v>
      </c>
      <c r="AF16" s="93"/>
      <c r="AG16" s="93"/>
      <c r="AH16" s="93"/>
      <c r="AI16" s="93"/>
      <c r="AJ16" s="98"/>
      <c r="AK16" s="93">
        <f>AK7+14</f>
        <v>45025</v>
      </c>
      <c r="AL16" s="93"/>
      <c r="AM16" s="93"/>
      <c r="AN16" s="93"/>
      <c r="AO16" s="93"/>
      <c r="AP16" s="98"/>
    </row>
    <row r="17" spans="1:42" x14ac:dyDescent="0.35">
      <c r="A17" s="21">
        <v>0.375</v>
      </c>
      <c r="B17" s="21">
        <v>0.39583333333333331</v>
      </c>
      <c r="C17" s="21">
        <v>0.41666666666666669</v>
      </c>
      <c r="D17" s="21">
        <v>0.4375</v>
      </c>
      <c r="E17" s="21">
        <v>0.45833333333333331</v>
      </c>
      <c r="F17" s="31">
        <v>0.47916666666666669</v>
      </c>
      <c r="G17" s="33">
        <v>0.375</v>
      </c>
      <c r="H17" s="21">
        <v>0.39583333333333331</v>
      </c>
      <c r="I17" s="21">
        <v>0.41666666666666669</v>
      </c>
      <c r="J17" s="21">
        <v>0.4375</v>
      </c>
      <c r="K17" s="21">
        <v>0.45833333333333331</v>
      </c>
      <c r="L17" s="31">
        <v>0.47916666666666669</v>
      </c>
      <c r="M17" s="46">
        <v>0.375</v>
      </c>
      <c r="N17" s="21">
        <v>0.39583333333333331</v>
      </c>
      <c r="O17" s="21">
        <v>0.41666666666666669</v>
      </c>
      <c r="P17" s="21">
        <v>0.4375</v>
      </c>
      <c r="Q17" s="21">
        <v>0.45833333333333331</v>
      </c>
      <c r="R17" s="31">
        <v>0.47916666666666669</v>
      </c>
      <c r="S17" s="33">
        <v>0.375</v>
      </c>
      <c r="T17" s="21">
        <v>0.39583333333333331</v>
      </c>
      <c r="U17" s="21">
        <v>0.41666666666666669</v>
      </c>
      <c r="V17" s="21">
        <v>0.4375</v>
      </c>
      <c r="W17" s="21">
        <v>0.45833333333333331</v>
      </c>
      <c r="X17" s="31">
        <v>0.47916666666666669</v>
      </c>
      <c r="Y17" s="33">
        <v>0.375</v>
      </c>
      <c r="Z17" s="21">
        <v>0.39583333333333331</v>
      </c>
      <c r="AA17" s="21">
        <v>0.41666666666666669</v>
      </c>
      <c r="AB17" s="21">
        <v>0.4375</v>
      </c>
      <c r="AC17" s="21">
        <v>0.45833333333333331</v>
      </c>
      <c r="AD17" s="31">
        <v>0.47916666666666669</v>
      </c>
      <c r="AE17" s="33">
        <v>0.375</v>
      </c>
      <c r="AF17" s="21">
        <v>0.39583333333333331</v>
      </c>
      <c r="AG17" s="21">
        <v>0.41666666666666669</v>
      </c>
      <c r="AH17" s="21">
        <v>0.4375</v>
      </c>
      <c r="AI17" s="21">
        <v>0.45833333333333331</v>
      </c>
      <c r="AJ17" s="31">
        <v>0.47916666666666669</v>
      </c>
      <c r="AK17" s="29"/>
      <c r="AL17" s="29"/>
      <c r="AM17" s="29"/>
      <c r="AN17" s="29"/>
      <c r="AO17" s="29"/>
      <c r="AP17" s="29"/>
    </row>
    <row r="18" spans="1:42" x14ac:dyDescent="0.35">
      <c r="A18" s="21">
        <v>0.5</v>
      </c>
      <c r="B18" s="21">
        <v>0.52083333333333337</v>
      </c>
      <c r="C18" s="21">
        <v>0.54166666666666663</v>
      </c>
      <c r="D18" s="21">
        <v>0.5625</v>
      </c>
      <c r="E18" s="21">
        <v>0.58333333333333337</v>
      </c>
      <c r="F18" s="31"/>
      <c r="G18" s="46">
        <v>0.5</v>
      </c>
      <c r="H18" s="21">
        <v>0.52083333333333337</v>
      </c>
      <c r="I18" s="21">
        <v>0.54166666666666663</v>
      </c>
      <c r="J18" s="21">
        <v>0.5625</v>
      </c>
      <c r="K18" s="21">
        <v>0.58333333333333337</v>
      </c>
      <c r="L18" s="31"/>
      <c r="M18" s="33">
        <v>0.5</v>
      </c>
      <c r="N18" s="21">
        <v>0.52083333333333337</v>
      </c>
      <c r="O18" s="21">
        <v>0.54166666666666663</v>
      </c>
      <c r="P18" s="21">
        <v>0.5625</v>
      </c>
      <c r="Q18" s="21">
        <v>0.58333333333333337</v>
      </c>
      <c r="R18" s="31"/>
      <c r="S18" s="33">
        <v>0.5</v>
      </c>
      <c r="T18" s="21">
        <v>0.52083333333333337</v>
      </c>
      <c r="U18" s="21">
        <v>0.54166666666666663</v>
      </c>
      <c r="V18" s="21">
        <v>0.5625</v>
      </c>
      <c r="W18" s="21">
        <v>0.58333333333333337</v>
      </c>
      <c r="X18" s="31"/>
      <c r="Y18" s="46">
        <v>0.5</v>
      </c>
      <c r="Z18" s="21">
        <v>0.52083333333333337</v>
      </c>
      <c r="AA18" s="21">
        <v>0.54166666666666663</v>
      </c>
      <c r="AB18" s="21">
        <v>0.5625</v>
      </c>
      <c r="AC18" s="21">
        <v>0.58333333333333337</v>
      </c>
      <c r="AD18" s="31"/>
      <c r="AE18" s="33">
        <v>0.5</v>
      </c>
      <c r="AF18" s="21">
        <v>0.52083333333333337</v>
      </c>
      <c r="AG18" s="21">
        <v>0.54166666666666663</v>
      </c>
      <c r="AH18" s="21">
        <v>0.5625</v>
      </c>
      <c r="AI18" s="21">
        <v>0.58333333333333337</v>
      </c>
      <c r="AJ18" s="31"/>
      <c r="AK18" s="30"/>
      <c r="AL18" s="30"/>
      <c r="AM18" s="30"/>
      <c r="AN18" s="30"/>
      <c r="AO18" s="30"/>
      <c r="AP18" s="30"/>
    </row>
    <row r="19" spans="1:42" ht="9" customHeight="1" x14ac:dyDescent="0.35">
      <c r="F19" s="32"/>
      <c r="G19" s="34"/>
      <c r="L19" s="32"/>
      <c r="M19" s="34"/>
      <c r="R19" s="32"/>
      <c r="S19" s="34"/>
      <c r="X19" s="32"/>
      <c r="Y19" s="34"/>
      <c r="AD19" s="32"/>
      <c r="AE19" s="34"/>
      <c r="AJ19" s="32"/>
    </row>
    <row r="20" spans="1:42" x14ac:dyDescent="0.35">
      <c r="A20" s="93">
        <f>A7+21</f>
        <v>45026</v>
      </c>
      <c r="B20" s="93"/>
      <c r="C20" s="93"/>
      <c r="D20" s="93"/>
      <c r="E20" s="93"/>
      <c r="F20" s="98"/>
      <c r="G20" s="93">
        <f>G7+21</f>
        <v>45027</v>
      </c>
      <c r="H20" s="93"/>
      <c r="I20" s="93"/>
      <c r="J20" s="93"/>
      <c r="K20" s="93"/>
      <c r="L20" s="98"/>
      <c r="M20" s="93">
        <f>M7+21</f>
        <v>45028</v>
      </c>
      <c r="N20" s="93"/>
      <c r="O20" s="93"/>
      <c r="P20" s="93"/>
      <c r="Q20" s="93"/>
      <c r="R20" s="98"/>
      <c r="S20" s="93">
        <f>S7+21</f>
        <v>45029</v>
      </c>
      <c r="T20" s="93"/>
      <c r="U20" s="93"/>
      <c r="V20" s="93"/>
      <c r="W20" s="93"/>
      <c r="X20" s="98"/>
      <c r="Y20" s="93">
        <f>Y7+21</f>
        <v>45030</v>
      </c>
      <c r="Z20" s="93"/>
      <c r="AA20" s="93"/>
      <c r="AB20" s="93"/>
      <c r="AC20" s="93"/>
      <c r="AD20" s="98"/>
      <c r="AE20" s="93">
        <f>AE7+21</f>
        <v>45031</v>
      </c>
      <c r="AF20" s="93"/>
      <c r="AG20" s="93"/>
      <c r="AH20" s="93"/>
      <c r="AI20" s="93"/>
      <c r="AJ20" s="98"/>
      <c r="AK20" s="93">
        <f t="shared" ref="AK20" si="0">AK7+21</f>
        <v>45032</v>
      </c>
      <c r="AL20" s="93"/>
      <c r="AM20" s="93"/>
      <c r="AN20" s="93"/>
      <c r="AO20" s="93"/>
      <c r="AP20" s="98"/>
    </row>
    <row r="21" spans="1:42" x14ac:dyDescent="0.35">
      <c r="A21" s="21">
        <v>0.375</v>
      </c>
      <c r="B21" s="21">
        <v>0.39583333333333331</v>
      </c>
      <c r="C21" s="21">
        <v>0.41666666666666669</v>
      </c>
      <c r="D21" s="21">
        <v>0.4375</v>
      </c>
      <c r="E21" s="21">
        <v>0.45833333333333331</v>
      </c>
      <c r="F21" s="31">
        <v>0.47916666666666669</v>
      </c>
      <c r="G21" s="33">
        <v>0.375</v>
      </c>
      <c r="H21" s="21">
        <v>0.39583333333333331</v>
      </c>
      <c r="I21" s="21">
        <v>0.41666666666666669</v>
      </c>
      <c r="J21" s="21">
        <v>0.4375</v>
      </c>
      <c r="K21" s="21">
        <v>0.45833333333333331</v>
      </c>
      <c r="L21" s="31">
        <v>0.47916666666666669</v>
      </c>
      <c r="M21" s="33">
        <v>0.375</v>
      </c>
      <c r="N21" s="21">
        <v>0.39583333333333331</v>
      </c>
      <c r="O21" s="21">
        <v>0.41666666666666669</v>
      </c>
      <c r="P21" s="21">
        <v>0.4375</v>
      </c>
      <c r="Q21" s="21">
        <v>0.45833333333333331</v>
      </c>
      <c r="R21" s="31">
        <v>0.47916666666666669</v>
      </c>
      <c r="S21" s="33">
        <v>0.375</v>
      </c>
      <c r="T21" s="21">
        <v>0.39583333333333331</v>
      </c>
      <c r="U21" s="21">
        <v>0.41666666666666669</v>
      </c>
      <c r="V21" s="21">
        <v>0.4375</v>
      </c>
      <c r="W21" s="21">
        <v>0.45833333333333331</v>
      </c>
      <c r="X21" s="31">
        <v>0.47916666666666669</v>
      </c>
      <c r="Y21" s="33">
        <v>0.375</v>
      </c>
      <c r="Z21" s="21">
        <v>0.39583333333333331</v>
      </c>
      <c r="AA21" s="21">
        <v>0.41666666666666669</v>
      </c>
      <c r="AB21" s="21">
        <v>0.4375</v>
      </c>
      <c r="AC21" s="21">
        <v>0.45833333333333331</v>
      </c>
      <c r="AD21" s="31">
        <v>0.47916666666666669</v>
      </c>
      <c r="AE21" s="33">
        <v>0.375</v>
      </c>
      <c r="AF21" s="21">
        <v>0.39583333333333331</v>
      </c>
      <c r="AG21" s="21">
        <v>0.41666666666666669</v>
      </c>
      <c r="AH21" s="21">
        <v>0.4375</v>
      </c>
      <c r="AI21" s="21">
        <v>0.45833333333333331</v>
      </c>
      <c r="AJ21" s="31">
        <v>0.47916666666666669</v>
      </c>
      <c r="AK21" s="29"/>
      <c r="AL21" s="29"/>
      <c r="AM21" s="29"/>
      <c r="AN21" s="29"/>
      <c r="AO21" s="29"/>
      <c r="AP21" s="29"/>
    </row>
    <row r="22" spans="1:42" x14ac:dyDescent="0.35">
      <c r="A22" s="21">
        <v>0.5</v>
      </c>
      <c r="B22" s="21">
        <v>0.52083333333333337</v>
      </c>
      <c r="C22" s="21">
        <v>0.54166666666666663</v>
      </c>
      <c r="D22" s="21">
        <v>0.5625</v>
      </c>
      <c r="E22" s="21">
        <v>0.58333333333333337</v>
      </c>
      <c r="F22" s="31"/>
      <c r="G22" s="33">
        <v>0.5</v>
      </c>
      <c r="H22" s="21">
        <v>0.52083333333333337</v>
      </c>
      <c r="I22" s="21">
        <v>0.54166666666666663</v>
      </c>
      <c r="J22" s="21">
        <v>0.5625</v>
      </c>
      <c r="K22" s="21">
        <v>0.58333333333333337</v>
      </c>
      <c r="L22" s="31"/>
      <c r="M22" s="33">
        <v>0.5</v>
      </c>
      <c r="N22" s="21">
        <v>0.52083333333333337</v>
      </c>
      <c r="O22" s="21">
        <v>0.54166666666666663</v>
      </c>
      <c r="P22" s="21">
        <v>0.5625</v>
      </c>
      <c r="Q22" s="21">
        <v>0.58333333333333337</v>
      </c>
      <c r="R22" s="31"/>
      <c r="S22" s="33">
        <v>0.5</v>
      </c>
      <c r="T22" s="21">
        <v>0.52083333333333337</v>
      </c>
      <c r="U22" s="21">
        <v>0.54166666666666663</v>
      </c>
      <c r="V22" s="21">
        <v>0.5625</v>
      </c>
      <c r="W22" s="21">
        <v>0.58333333333333337</v>
      </c>
      <c r="X22" s="31"/>
      <c r="Y22" s="33">
        <v>0.5</v>
      </c>
      <c r="Z22" s="21">
        <v>0.52083333333333337</v>
      </c>
      <c r="AA22" s="21">
        <v>0.54166666666666663</v>
      </c>
      <c r="AB22" s="21">
        <v>0.5625</v>
      </c>
      <c r="AC22" s="21">
        <v>0.58333333333333337</v>
      </c>
      <c r="AD22" s="31"/>
      <c r="AE22" s="33">
        <v>0.5</v>
      </c>
      <c r="AF22" s="21">
        <v>0.52083333333333337</v>
      </c>
      <c r="AG22" s="21">
        <v>0.54166666666666663</v>
      </c>
      <c r="AH22" s="21">
        <v>0.5625</v>
      </c>
      <c r="AI22" s="21">
        <v>0.58333333333333337</v>
      </c>
      <c r="AJ22" s="31"/>
      <c r="AK22" s="30"/>
      <c r="AL22" s="30"/>
      <c r="AM22" s="30"/>
      <c r="AN22" s="30"/>
      <c r="AO22" s="30"/>
      <c r="AP22" s="30"/>
    </row>
    <row r="23" spans="1:42" ht="7.5" customHeight="1" x14ac:dyDescent="0.35">
      <c r="F23" s="32"/>
      <c r="G23" s="34"/>
      <c r="L23" s="32"/>
      <c r="M23" s="34"/>
      <c r="R23" s="32"/>
      <c r="S23" s="34"/>
      <c r="X23" s="32"/>
      <c r="Y23" s="34"/>
      <c r="AD23" s="32"/>
      <c r="AE23" s="34"/>
      <c r="AJ23" s="32"/>
    </row>
    <row r="24" spans="1:42" x14ac:dyDescent="0.35">
      <c r="A24" s="93">
        <f>A7+28</f>
        <v>45033</v>
      </c>
      <c r="B24" s="93"/>
      <c r="C24" s="93"/>
      <c r="D24" s="93"/>
      <c r="E24" s="93"/>
      <c r="F24" s="98"/>
      <c r="G24" s="93">
        <f t="shared" ref="G24" si="1">G7+28</f>
        <v>45034</v>
      </c>
      <c r="H24" s="93"/>
      <c r="I24" s="93"/>
      <c r="J24" s="93"/>
      <c r="K24" s="93"/>
      <c r="L24" s="98"/>
      <c r="M24" s="93">
        <f t="shared" ref="M24" si="2">M7+28</f>
        <v>45035</v>
      </c>
      <c r="N24" s="93"/>
      <c r="O24" s="93"/>
      <c r="P24" s="93"/>
      <c r="Q24" s="93"/>
      <c r="R24" s="98"/>
      <c r="S24" s="93">
        <f t="shared" ref="S24" si="3">S7+28</f>
        <v>45036</v>
      </c>
      <c r="T24" s="93"/>
      <c r="U24" s="93"/>
      <c r="V24" s="93"/>
      <c r="W24" s="93"/>
      <c r="X24" s="98"/>
      <c r="Y24" s="93">
        <f t="shared" ref="Y24" si="4">Y7+28</f>
        <v>45037</v>
      </c>
      <c r="Z24" s="93"/>
      <c r="AA24" s="93"/>
      <c r="AB24" s="93"/>
      <c r="AC24" s="93"/>
      <c r="AD24" s="98"/>
      <c r="AE24" s="93">
        <f t="shared" ref="AE24" si="5">AE7+28</f>
        <v>45038</v>
      </c>
      <c r="AF24" s="93"/>
      <c r="AG24" s="93"/>
      <c r="AH24" s="93"/>
      <c r="AI24" s="93"/>
      <c r="AJ24" s="98"/>
      <c r="AK24" s="93">
        <f t="shared" ref="AK24" si="6">AK7+28</f>
        <v>45039</v>
      </c>
      <c r="AL24" s="93"/>
      <c r="AM24" s="93"/>
      <c r="AN24" s="93"/>
      <c r="AO24" s="93"/>
      <c r="AP24" s="98"/>
    </row>
    <row r="25" spans="1:42" x14ac:dyDescent="0.35">
      <c r="A25" s="21">
        <v>0.375</v>
      </c>
      <c r="B25" s="21">
        <v>0.39583333333333331</v>
      </c>
      <c r="C25" s="21">
        <v>0.41666666666666669</v>
      </c>
      <c r="D25" s="21">
        <v>0.4375</v>
      </c>
      <c r="E25" s="21">
        <v>0.45833333333333331</v>
      </c>
      <c r="F25" s="31">
        <v>0.47916666666666669</v>
      </c>
      <c r="G25" s="33">
        <v>0.375</v>
      </c>
      <c r="H25" s="21">
        <v>0.39583333333333331</v>
      </c>
      <c r="I25" s="21">
        <v>0.41666666666666669</v>
      </c>
      <c r="J25" s="21">
        <v>0.4375</v>
      </c>
      <c r="K25" s="21">
        <v>0.45833333333333331</v>
      </c>
      <c r="L25" s="31">
        <v>0.47916666666666669</v>
      </c>
      <c r="M25" s="33">
        <v>0.375</v>
      </c>
      <c r="N25" s="21">
        <v>0.39583333333333331</v>
      </c>
      <c r="O25" s="21">
        <v>0.41666666666666669</v>
      </c>
      <c r="P25" s="21">
        <v>0.4375</v>
      </c>
      <c r="Q25" s="21">
        <v>0.45833333333333331</v>
      </c>
      <c r="R25" s="31">
        <v>0.47916666666666669</v>
      </c>
      <c r="S25" s="33">
        <v>0.375</v>
      </c>
      <c r="T25" s="21">
        <v>0.39583333333333331</v>
      </c>
      <c r="U25" s="21">
        <v>0.41666666666666669</v>
      </c>
      <c r="V25" s="21">
        <v>0.4375</v>
      </c>
      <c r="W25" s="21">
        <v>0.45833333333333331</v>
      </c>
      <c r="X25" s="31">
        <v>0.47916666666666669</v>
      </c>
      <c r="Y25" s="33">
        <v>0.375</v>
      </c>
      <c r="Z25" s="21">
        <v>0.39583333333333331</v>
      </c>
      <c r="AA25" s="21">
        <v>0.41666666666666669</v>
      </c>
      <c r="AB25" s="21">
        <v>0.4375</v>
      </c>
      <c r="AC25" s="21">
        <v>0.45833333333333331</v>
      </c>
      <c r="AD25" s="31">
        <v>0.47916666666666669</v>
      </c>
      <c r="AE25" s="33">
        <v>0.375</v>
      </c>
      <c r="AF25" s="21">
        <v>0.39583333333333331</v>
      </c>
      <c r="AG25" s="21">
        <v>0.41666666666666669</v>
      </c>
      <c r="AH25" s="21">
        <v>0.4375</v>
      </c>
      <c r="AI25" s="21">
        <v>0.45833333333333331</v>
      </c>
      <c r="AJ25" s="31">
        <v>0.47916666666666669</v>
      </c>
      <c r="AK25" s="29"/>
      <c r="AL25" s="29"/>
      <c r="AM25" s="29"/>
      <c r="AN25" s="29"/>
      <c r="AO25" s="29"/>
      <c r="AP25" s="29"/>
    </row>
    <row r="26" spans="1:42" x14ac:dyDescent="0.35">
      <c r="A26" s="21">
        <v>0.5</v>
      </c>
      <c r="B26" s="21">
        <v>0.52083333333333337</v>
      </c>
      <c r="C26" s="21">
        <v>0.54166666666666663</v>
      </c>
      <c r="D26" s="21">
        <v>0.5625</v>
      </c>
      <c r="E26" s="21">
        <v>0.58333333333333337</v>
      </c>
      <c r="F26" s="31"/>
      <c r="G26" s="33">
        <v>0.5</v>
      </c>
      <c r="H26" s="21">
        <v>0.52083333333333337</v>
      </c>
      <c r="I26" s="21">
        <v>0.54166666666666663</v>
      </c>
      <c r="J26" s="21">
        <v>0.5625</v>
      </c>
      <c r="K26" s="21">
        <v>0.58333333333333337</v>
      </c>
      <c r="L26" s="31"/>
      <c r="M26" s="33">
        <v>0.5</v>
      </c>
      <c r="N26" s="21">
        <v>0.52083333333333337</v>
      </c>
      <c r="O26" s="21">
        <v>0.54166666666666663</v>
      </c>
      <c r="P26" s="21">
        <v>0.5625</v>
      </c>
      <c r="Q26" s="21">
        <v>0.58333333333333337</v>
      </c>
      <c r="R26" s="31"/>
      <c r="S26" s="33">
        <v>0.5</v>
      </c>
      <c r="T26" s="21">
        <v>0.52083333333333337</v>
      </c>
      <c r="U26" s="21">
        <v>0.54166666666666663</v>
      </c>
      <c r="V26" s="21">
        <v>0.5625</v>
      </c>
      <c r="W26" s="21">
        <v>0.58333333333333337</v>
      </c>
      <c r="X26" s="31"/>
      <c r="Y26" s="33">
        <v>0.5</v>
      </c>
      <c r="Z26" s="21">
        <v>0.52083333333333337</v>
      </c>
      <c r="AA26" s="21">
        <v>0.54166666666666663</v>
      </c>
      <c r="AB26" s="21">
        <v>0.5625</v>
      </c>
      <c r="AC26" s="21">
        <v>0.58333333333333337</v>
      </c>
      <c r="AD26" s="31"/>
      <c r="AE26" s="33">
        <v>0.5</v>
      </c>
      <c r="AF26" s="21">
        <v>0.52083333333333337</v>
      </c>
      <c r="AG26" s="21">
        <v>0.54166666666666663</v>
      </c>
      <c r="AH26" s="21">
        <v>0.5625</v>
      </c>
      <c r="AI26" s="21">
        <v>0.58333333333333337</v>
      </c>
      <c r="AJ26" s="31"/>
      <c r="AK26" s="30"/>
      <c r="AL26" s="30"/>
      <c r="AM26" s="30"/>
      <c r="AN26" s="30"/>
      <c r="AO26" s="30"/>
      <c r="AP26" s="30"/>
    </row>
    <row r="27" spans="1:42" ht="4.5" customHeight="1" x14ac:dyDescent="0.35">
      <c r="F27" s="32"/>
      <c r="G27" s="34"/>
      <c r="L27" s="32"/>
      <c r="M27" s="34"/>
      <c r="R27" s="32"/>
      <c r="S27" s="34"/>
      <c r="X27" s="32"/>
      <c r="Y27" s="34"/>
      <c r="AD27" s="32"/>
      <c r="AE27" s="34"/>
      <c r="AJ27" s="32"/>
    </row>
    <row r="28" spans="1:42" x14ac:dyDescent="0.35">
      <c r="A28" s="93">
        <f>A7+35</f>
        <v>45040</v>
      </c>
      <c r="B28" s="93"/>
      <c r="C28" s="93"/>
      <c r="D28" s="93"/>
      <c r="E28" s="93"/>
      <c r="F28" s="98"/>
      <c r="G28" s="93">
        <f t="shared" ref="G28" si="7">G7+35</f>
        <v>45041</v>
      </c>
      <c r="H28" s="93"/>
      <c r="I28" s="93"/>
      <c r="J28" s="93"/>
      <c r="K28" s="93"/>
      <c r="L28" s="98"/>
      <c r="M28" s="93">
        <f t="shared" ref="M28" si="8">M7+35</f>
        <v>45042</v>
      </c>
      <c r="N28" s="93"/>
      <c r="O28" s="93"/>
      <c r="P28" s="93"/>
      <c r="Q28" s="93"/>
      <c r="R28" s="98"/>
      <c r="S28" s="93">
        <f t="shared" ref="S28" si="9">S7+35</f>
        <v>45043</v>
      </c>
      <c r="T28" s="93"/>
      <c r="U28" s="93"/>
      <c r="V28" s="93"/>
      <c r="W28" s="93"/>
      <c r="X28" s="98"/>
      <c r="Y28" s="93">
        <f t="shared" ref="Y28" si="10">Y7+35</f>
        <v>45044</v>
      </c>
      <c r="Z28" s="93"/>
      <c r="AA28" s="93"/>
      <c r="AB28" s="93"/>
      <c r="AC28" s="93"/>
      <c r="AD28" s="98"/>
      <c r="AE28" s="93">
        <f t="shared" ref="AE28" si="11">AE7+35</f>
        <v>45045</v>
      </c>
      <c r="AF28" s="93"/>
      <c r="AG28" s="93"/>
      <c r="AH28" s="93"/>
      <c r="AI28" s="93"/>
      <c r="AJ28" s="98"/>
      <c r="AK28" s="93">
        <f t="shared" ref="AK28" si="12">AK7+35</f>
        <v>45046</v>
      </c>
      <c r="AL28" s="93"/>
      <c r="AM28" s="93"/>
      <c r="AN28" s="93"/>
      <c r="AO28" s="93"/>
      <c r="AP28" s="98"/>
    </row>
    <row r="29" spans="1:42" x14ac:dyDescent="0.35">
      <c r="A29" s="21">
        <v>0.375</v>
      </c>
      <c r="B29" s="21">
        <v>0.39583333333333331</v>
      </c>
      <c r="C29" s="21">
        <v>0.41666666666666669</v>
      </c>
      <c r="D29" s="21">
        <v>0.4375</v>
      </c>
      <c r="E29" s="21">
        <v>0.45833333333333331</v>
      </c>
      <c r="F29" s="31">
        <v>0.47916666666666669</v>
      </c>
      <c r="G29" s="33">
        <v>0.375</v>
      </c>
      <c r="H29" s="21">
        <v>0.39583333333333331</v>
      </c>
      <c r="I29" s="21">
        <v>0.41666666666666669</v>
      </c>
      <c r="J29" s="21">
        <v>0.4375</v>
      </c>
      <c r="K29" s="21">
        <v>0.45833333333333331</v>
      </c>
      <c r="L29" s="31">
        <v>0.47916666666666669</v>
      </c>
      <c r="M29" s="33">
        <v>0.375</v>
      </c>
      <c r="N29" s="21">
        <v>0.39583333333333331</v>
      </c>
      <c r="O29" s="21">
        <v>0.41666666666666669</v>
      </c>
      <c r="P29" s="21">
        <v>0.4375</v>
      </c>
      <c r="Q29" s="21">
        <v>0.45833333333333331</v>
      </c>
      <c r="R29" s="31">
        <v>0.47916666666666669</v>
      </c>
      <c r="S29" s="33">
        <v>0.375</v>
      </c>
      <c r="T29" s="21">
        <v>0.39583333333333331</v>
      </c>
      <c r="U29" s="21">
        <v>0.41666666666666669</v>
      </c>
      <c r="V29" s="21">
        <v>0.4375</v>
      </c>
      <c r="W29" s="21">
        <v>0.45833333333333331</v>
      </c>
      <c r="X29" s="31">
        <v>0.47916666666666669</v>
      </c>
      <c r="Y29" s="33">
        <v>0.375</v>
      </c>
      <c r="Z29" s="21">
        <v>0.39583333333333331</v>
      </c>
      <c r="AA29" s="21">
        <v>0.41666666666666669</v>
      </c>
      <c r="AB29" s="21">
        <v>0.4375</v>
      </c>
      <c r="AC29" s="21">
        <v>0.45833333333333331</v>
      </c>
      <c r="AD29" s="31">
        <v>0.47916666666666669</v>
      </c>
      <c r="AE29" s="33">
        <v>0.375</v>
      </c>
      <c r="AF29" s="21">
        <v>0.39583333333333331</v>
      </c>
      <c r="AG29" s="21">
        <v>0.41666666666666669</v>
      </c>
      <c r="AH29" s="21">
        <v>0.4375</v>
      </c>
      <c r="AI29" s="21">
        <v>0.45833333333333331</v>
      </c>
      <c r="AJ29" s="31">
        <v>0.47916666666666669</v>
      </c>
      <c r="AK29" s="29"/>
      <c r="AL29" s="29"/>
      <c r="AM29" s="29"/>
      <c r="AN29" s="29"/>
      <c r="AO29" s="29"/>
      <c r="AP29" s="29"/>
    </row>
    <row r="30" spans="1:42" x14ac:dyDescent="0.35">
      <c r="A30" s="21">
        <v>0.5</v>
      </c>
      <c r="B30" s="21">
        <v>0.52083333333333337</v>
      </c>
      <c r="C30" s="21">
        <v>0.54166666666666663</v>
      </c>
      <c r="D30" s="21">
        <v>0.5625</v>
      </c>
      <c r="E30" s="21">
        <v>0.58333333333333337</v>
      </c>
      <c r="F30" s="31"/>
      <c r="G30" s="33">
        <v>0.5</v>
      </c>
      <c r="H30" s="21">
        <v>0.52083333333333337</v>
      </c>
      <c r="I30" s="21">
        <v>0.54166666666666663</v>
      </c>
      <c r="J30" s="21">
        <v>0.5625</v>
      </c>
      <c r="K30" s="21">
        <v>0.58333333333333337</v>
      </c>
      <c r="L30" s="31"/>
      <c r="M30" s="33">
        <v>0.5</v>
      </c>
      <c r="N30" s="21">
        <v>0.52083333333333337</v>
      </c>
      <c r="O30" s="21">
        <v>0.54166666666666663</v>
      </c>
      <c r="P30" s="21">
        <v>0.5625</v>
      </c>
      <c r="Q30" s="21">
        <v>0.58333333333333337</v>
      </c>
      <c r="R30" s="31"/>
      <c r="S30" s="33">
        <v>0.5</v>
      </c>
      <c r="T30" s="21">
        <v>0.52083333333333337</v>
      </c>
      <c r="U30" s="21">
        <v>0.54166666666666663</v>
      </c>
      <c r="V30" s="21">
        <v>0.5625</v>
      </c>
      <c r="W30" s="21">
        <v>0.58333333333333337</v>
      </c>
      <c r="X30" s="31"/>
      <c r="Y30" s="33">
        <v>0.5</v>
      </c>
      <c r="Z30" s="21">
        <v>0.52083333333333337</v>
      </c>
      <c r="AA30" s="21">
        <v>0.54166666666666663</v>
      </c>
      <c r="AB30" s="21">
        <v>0.5625</v>
      </c>
      <c r="AC30" s="21">
        <v>0.58333333333333337</v>
      </c>
      <c r="AD30" s="31"/>
      <c r="AE30" s="33">
        <v>0.5</v>
      </c>
      <c r="AF30" s="21">
        <v>0.52083333333333337</v>
      </c>
      <c r="AG30" s="21">
        <v>0.54166666666666663</v>
      </c>
      <c r="AH30" s="21">
        <v>0.5625</v>
      </c>
      <c r="AI30" s="21">
        <v>0.58333333333333337</v>
      </c>
      <c r="AJ30" s="31"/>
      <c r="AK30" s="30"/>
      <c r="AL30" s="30"/>
      <c r="AM30" s="30"/>
      <c r="AN30" s="30"/>
      <c r="AO30" s="30"/>
      <c r="AP30" s="30"/>
    </row>
    <row r="31" spans="1:42" ht="4.5" customHeight="1" x14ac:dyDescent="0.35">
      <c r="F31" s="32"/>
      <c r="G31" s="34"/>
      <c r="L31" s="32"/>
      <c r="M31" s="34"/>
      <c r="R31" s="32"/>
      <c r="S31" s="34"/>
      <c r="X31" s="32"/>
      <c r="Y31" s="34"/>
      <c r="AD31" s="32"/>
      <c r="AE31" s="34"/>
      <c r="AJ31" s="32"/>
    </row>
    <row r="32" spans="1:42" x14ac:dyDescent="0.35">
      <c r="A32" s="93">
        <f>A7+42</f>
        <v>45047</v>
      </c>
      <c r="B32" s="93"/>
      <c r="C32" s="93"/>
      <c r="D32" s="93"/>
      <c r="E32" s="93"/>
      <c r="F32" s="98"/>
      <c r="G32" s="93">
        <f t="shared" ref="G32" si="13">G7+42</f>
        <v>45048</v>
      </c>
      <c r="H32" s="93"/>
      <c r="I32" s="93"/>
      <c r="J32" s="93"/>
      <c r="K32" s="93"/>
      <c r="L32" s="98"/>
      <c r="M32" s="93">
        <f t="shared" ref="M32" si="14">M7+42</f>
        <v>45049</v>
      </c>
      <c r="N32" s="93"/>
      <c r="O32" s="93"/>
      <c r="P32" s="93"/>
      <c r="Q32" s="93"/>
      <c r="R32" s="98"/>
      <c r="S32" s="93">
        <f t="shared" ref="S32" si="15">S7+42</f>
        <v>45050</v>
      </c>
      <c r="T32" s="93"/>
      <c r="U32" s="93"/>
      <c r="V32" s="93"/>
      <c r="W32" s="93"/>
      <c r="X32" s="98"/>
      <c r="Y32" s="93">
        <f t="shared" ref="Y32" si="16">Y7+42</f>
        <v>45051</v>
      </c>
      <c r="Z32" s="93"/>
      <c r="AA32" s="93"/>
      <c r="AB32" s="93"/>
      <c r="AC32" s="93"/>
      <c r="AD32" s="98"/>
      <c r="AE32" s="93">
        <f t="shared" ref="AE32" si="17">AE7+42</f>
        <v>45052</v>
      </c>
      <c r="AF32" s="93"/>
      <c r="AG32" s="93"/>
      <c r="AH32" s="93"/>
      <c r="AI32" s="93"/>
      <c r="AJ32" s="98"/>
      <c r="AK32" s="93">
        <f t="shared" ref="AK32" si="18">AK7+42</f>
        <v>45053</v>
      </c>
      <c r="AL32" s="93"/>
      <c r="AM32" s="93"/>
      <c r="AN32" s="93"/>
      <c r="AO32" s="93"/>
      <c r="AP32" s="98"/>
    </row>
    <row r="33" spans="1:42" x14ac:dyDescent="0.35">
      <c r="A33" s="85" t="s">
        <v>703</v>
      </c>
      <c r="B33" s="86"/>
      <c r="C33" s="86"/>
      <c r="D33" s="86"/>
      <c r="E33" s="86"/>
      <c r="F33" s="87"/>
      <c r="G33" s="33">
        <v>0.375</v>
      </c>
      <c r="H33" s="21">
        <v>0.39583333333333331</v>
      </c>
      <c r="I33" s="21">
        <v>0.41666666666666669</v>
      </c>
      <c r="J33" s="21">
        <v>0.4375</v>
      </c>
      <c r="K33" s="21">
        <v>0.45833333333333331</v>
      </c>
      <c r="L33" s="31">
        <v>0.47916666666666669</v>
      </c>
      <c r="M33" s="33">
        <v>0.375</v>
      </c>
      <c r="N33" s="21">
        <v>0.39583333333333331</v>
      </c>
      <c r="O33" s="21">
        <v>0.41666666666666669</v>
      </c>
      <c r="P33" s="21">
        <v>0.4375</v>
      </c>
      <c r="Q33" s="21">
        <v>0.45833333333333331</v>
      </c>
      <c r="R33" s="31">
        <v>0.47916666666666669</v>
      </c>
      <c r="S33" s="33">
        <v>0.375</v>
      </c>
      <c r="T33" s="21">
        <v>0.39583333333333331</v>
      </c>
      <c r="U33" s="21">
        <v>0.41666666666666669</v>
      </c>
      <c r="V33" s="21">
        <v>0.4375</v>
      </c>
      <c r="W33" s="21">
        <v>0.45833333333333331</v>
      </c>
      <c r="X33" s="31">
        <v>0.47916666666666669</v>
      </c>
      <c r="Y33" s="33">
        <v>0.375</v>
      </c>
      <c r="Z33" s="21">
        <v>0.39583333333333331</v>
      </c>
      <c r="AA33" s="21">
        <v>0.41666666666666669</v>
      </c>
      <c r="AB33" s="21">
        <v>0.4375</v>
      </c>
      <c r="AC33" s="21">
        <v>0.45833333333333331</v>
      </c>
      <c r="AD33" s="31">
        <v>0.47916666666666669</v>
      </c>
      <c r="AE33" s="33">
        <v>0.375</v>
      </c>
      <c r="AF33" s="21">
        <v>0.39583333333333331</v>
      </c>
      <c r="AG33" s="21">
        <v>0.41666666666666669</v>
      </c>
      <c r="AH33" s="21">
        <v>0.4375</v>
      </c>
      <c r="AI33" s="21">
        <v>0.45833333333333331</v>
      </c>
      <c r="AJ33" s="31">
        <v>0.47916666666666669</v>
      </c>
      <c r="AK33" s="29"/>
      <c r="AL33" s="29"/>
      <c r="AM33" s="29"/>
      <c r="AN33" s="29"/>
      <c r="AO33" s="29"/>
      <c r="AP33" s="29"/>
    </row>
    <row r="34" spans="1:42" x14ac:dyDescent="0.35">
      <c r="A34" s="88"/>
      <c r="B34" s="89"/>
      <c r="C34" s="89"/>
      <c r="D34" s="89"/>
      <c r="E34" s="89"/>
      <c r="F34" s="90"/>
      <c r="G34" s="33">
        <v>0.5</v>
      </c>
      <c r="H34" s="21">
        <v>0.52083333333333337</v>
      </c>
      <c r="I34" s="21">
        <v>0.54166666666666663</v>
      </c>
      <c r="J34" s="21">
        <v>0.5625</v>
      </c>
      <c r="K34" s="21">
        <v>0.58333333333333337</v>
      </c>
      <c r="L34" s="31"/>
      <c r="M34" s="33">
        <v>0.5</v>
      </c>
      <c r="N34" s="21">
        <v>0.52083333333333337</v>
      </c>
      <c r="O34" s="21">
        <v>0.54166666666666663</v>
      </c>
      <c r="P34" s="21">
        <v>0.5625</v>
      </c>
      <c r="Q34" s="21">
        <v>0.58333333333333337</v>
      </c>
      <c r="R34" s="31"/>
      <c r="S34" s="33">
        <v>0.5</v>
      </c>
      <c r="T34" s="21">
        <v>0.52083333333333337</v>
      </c>
      <c r="U34" s="21">
        <v>0.54166666666666663</v>
      </c>
      <c r="V34" s="21">
        <v>0.5625</v>
      </c>
      <c r="W34" s="21">
        <v>0.58333333333333337</v>
      </c>
      <c r="X34" s="31"/>
      <c r="Y34" s="33">
        <v>0.5</v>
      </c>
      <c r="Z34" s="21">
        <v>0.52083333333333337</v>
      </c>
      <c r="AA34" s="21">
        <v>0.54166666666666663</v>
      </c>
      <c r="AB34" s="21">
        <v>0.5625</v>
      </c>
      <c r="AC34" s="21">
        <v>0.58333333333333337</v>
      </c>
      <c r="AD34" s="31"/>
      <c r="AE34" s="33">
        <v>0.5</v>
      </c>
      <c r="AF34" s="21">
        <v>0.52083333333333337</v>
      </c>
      <c r="AG34" s="21">
        <v>0.54166666666666663</v>
      </c>
      <c r="AH34" s="21">
        <v>0.5625</v>
      </c>
      <c r="AI34" s="21">
        <v>0.58333333333333337</v>
      </c>
      <c r="AJ34" s="31"/>
      <c r="AK34" s="30"/>
      <c r="AL34" s="30"/>
      <c r="AM34" s="30"/>
      <c r="AN34" s="30"/>
      <c r="AO34" s="30"/>
      <c r="AP34" s="30"/>
    </row>
  </sheetData>
  <mergeCells count="62">
    <mergeCell ref="AK6:AP6"/>
    <mergeCell ref="A7:F7"/>
    <mergeCell ref="A12:F12"/>
    <mergeCell ref="G12:L12"/>
    <mergeCell ref="AK32:AP32"/>
    <mergeCell ref="M16:R16"/>
    <mergeCell ref="S16:X16"/>
    <mergeCell ref="Y16:AD16"/>
    <mergeCell ref="AE16:AJ16"/>
    <mergeCell ref="G28:L28"/>
    <mergeCell ref="M28:R28"/>
    <mergeCell ref="S28:X28"/>
    <mergeCell ref="Y28:AD28"/>
    <mergeCell ref="AE28:AJ28"/>
    <mergeCell ref="T5:AP5"/>
    <mergeCell ref="A32:F32"/>
    <mergeCell ref="G32:L32"/>
    <mergeCell ref="M32:R32"/>
    <mergeCell ref="S32:X32"/>
    <mergeCell ref="Y32:AD32"/>
    <mergeCell ref="AE32:AJ32"/>
    <mergeCell ref="AK28:AP28"/>
    <mergeCell ref="M12:R12"/>
    <mergeCell ref="S12:X12"/>
    <mergeCell ref="Y12:AD12"/>
    <mergeCell ref="AE12:AJ12"/>
    <mergeCell ref="AK12:AP12"/>
    <mergeCell ref="AK24:AP24"/>
    <mergeCell ref="A16:F16"/>
    <mergeCell ref="G16:L16"/>
    <mergeCell ref="A1:AP2"/>
    <mergeCell ref="A3:L5"/>
    <mergeCell ref="A24:F24"/>
    <mergeCell ref="G24:L24"/>
    <mergeCell ref="M24:R24"/>
    <mergeCell ref="S24:X24"/>
    <mergeCell ref="Y24:AD24"/>
    <mergeCell ref="AE24:AJ24"/>
    <mergeCell ref="AK16:AP16"/>
    <mergeCell ref="A20:F20"/>
    <mergeCell ref="G20:L20"/>
    <mergeCell ref="M20:R20"/>
    <mergeCell ref="S20:X20"/>
    <mergeCell ref="Y20:AD20"/>
    <mergeCell ref="AE20:AJ20"/>
    <mergeCell ref="AK20:AP20"/>
    <mergeCell ref="A33:F34"/>
    <mergeCell ref="T3:AP3"/>
    <mergeCell ref="AK7:AP7"/>
    <mergeCell ref="A6:F6"/>
    <mergeCell ref="G6:L6"/>
    <mergeCell ref="M6:R6"/>
    <mergeCell ref="S6:X6"/>
    <mergeCell ref="Y6:AD6"/>
    <mergeCell ref="AE6:AJ6"/>
    <mergeCell ref="G7:L7"/>
    <mergeCell ref="M7:R7"/>
    <mergeCell ref="S7:X7"/>
    <mergeCell ref="Y7:AD7"/>
    <mergeCell ref="AE7:AJ7"/>
    <mergeCell ref="T4:AP4"/>
    <mergeCell ref="A28:F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5B41-DFE0-41A8-8FDA-022677A55EF8}">
  <dimension ref="A1:AP26"/>
  <sheetViews>
    <sheetView showGridLines="0" workbookViewId="0">
      <selection activeCell="M16" sqref="M16:R16"/>
    </sheetView>
  </sheetViews>
  <sheetFormatPr baseColWidth="10" defaultRowHeight="14.5" x14ac:dyDescent="0.35"/>
  <cols>
    <col min="1" max="42" width="4.54296875" customWidth="1"/>
  </cols>
  <sheetData>
    <row r="1" spans="1:42" x14ac:dyDescent="0.35">
      <c r="A1" s="113" t="s">
        <v>644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</row>
    <row r="2" spans="1:42" ht="19" customHeight="1" x14ac:dyDescent="0.35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</row>
    <row r="3" spans="1:42" ht="19" customHeight="1" x14ac:dyDescent="0.8">
      <c r="A3" s="115" t="s">
        <v>650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24"/>
      <c r="N3" s="24"/>
      <c r="O3" s="25"/>
      <c r="P3" s="26" t="s">
        <v>645</v>
      </c>
      <c r="Q3" s="24"/>
      <c r="R3" s="24"/>
      <c r="S3" s="24"/>
      <c r="T3" s="126" t="s">
        <v>651</v>
      </c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</row>
    <row r="4" spans="1:42" ht="19" customHeight="1" x14ac:dyDescent="0.8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24"/>
      <c r="N4" s="24"/>
      <c r="O4" s="35"/>
      <c r="P4" s="26" t="s">
        <v>646</v>
      </c>
      <c r="Q4" s="36"/>
      <c r="R4" s="36"/>
      <c r="S4" s="3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</row>
    <row r="5" spans="1:42" ht="18.5" customHeight="1" x14ac:dyDescent="0.45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2" t="s">
        <v>708</v>
      </c>
      <c r="N5" s="112"/>
      <c r="O5" s="110">
        <f ca="1">TODAY()</f>
        <v>45029</v>
      </c>
      <c r="P5" s="111"/>
      <c r="Q5" s="111"/>
      <c r="R5" s="111"/>
      <c r="T5" s="109" t="s">
        <v>704</v>
      </c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</row>
    <row r="6" spans="1:42" x14ac:dyDescent="0.35">
      <c r="A6" s="118" t="s">
        <v>637</v>
      </c>
      <c r="B6" s="118"/>
      <c r="C6" s="118"/>
      <c r="D6" s="118"/>
      <c r="E6" s="118"/>
      <c r="F6" s="119"/>
      <c r="G6" s="120" t="s">
        <v>638</v>
      </c>
      <c r="H6" s="118"/>
      <c r="I6" s="118"/>
      <c r="J6" s="118"/>
      <c r="K6" s="118"/>
      <c r="L6" s="119"/>
      <c r="M6" s="120" t="s">
        <v>639</v>
      </c>
      <c r="N6" s="118"/>
      <c r="O6" s="118"/>
      <c r="P6" s="118"/>
      <c r="Q6" s="118"/>
      <c r="R6" s="119"/>
      <c r="S6" s="120" t="s">
        <v>640</v>
      </c>
      <c r="T6" s="118"/>
      <c r="U6" s="118"/>
      <c r="V6" s="118"/>
      <c r="W6" s="118"/>
      <c r="X6" s="119"/>
      <c r="Y6" s="120" t="s">
        <v>641</v>
      </c>
      <c r="Z6" s="118"/>
      <c r="AA6" s="118"/>
      <c r="AB6" s="118"/>
      <c r="AC6" s="118"/>
      <c r="AD6" s="119"/>
      <c r="AE6" s="120" t="s">
        <v>642</v>
      </c>
      <c r="AF6" s="118"/>
      <c r="AG6" s="118"/>
      <c r="AH6" s="118"/>
      <c r="AI6" s="118"/>
      <c r="AJ6" s="119"/>
      <c r="AK6" s="121" t="s">
        <v>643</v>
      </c>
      <c r="AL6" s="118"/>
      <c r="AM6" s="118"/>
      <c r="AN6" s="118"/>
      <c r="AO6" s="118"/>
      <c r="AP6" s="118"/>
    </row>
    <row r="7" spans="1:42" s="38" customFormat="1" x14ac:dyDescent="0.35">
      <c r="A7" s="122">
        <v>45005</v>
      </c>
      <c r="B7" s="122"/>
      <c r="C7" s="122"/>
      <c r="D7" s="122"/>
      <c r="E7" s="122"/>
      <c r="F7" s="123"/>
      <c r="G7" s="124">
        <f>A7+1</f>
        <v>45006</v>
      </c>
      <c r="H7" s="122"/>
      <c r="I7" s="122"/>
      <c r="J7" s="122"/>
      <c r="K7" s="122"/>
      <c r="L7" s="123"/>
      <c r="M7" s="124">
        <f>G7+1</f>
        <v>45007</v>
      </c>
      <c r="N7" s="122"/>
      <c r="O7" s="122"/>
      <c r="P7" s="122"/>
      <c r="Q7" s="122"/>
      <c r="R7" s="123"/>
      <c r="S7" s="124">
        <f>M7+1</f>
        <v>45008</v>
      </c>
      <c r="T7" s="122"/>
      <c r="U7" s="122"/>
      <c r="V7" s="122"/>
      <c r="W7" s="122"/>
      <c r="X7" s="123"/>
      <c r="Y7" s="124">
        <f>S7+1</f>
        <v>45009</v>
      </c>
      <c r="Z7" s="122"/>
      <c r="AA7" s="122"/>
      <c r="AB7" s="122"/>
      <c r="AC7" s="122"/>
      <c r="AD7" s="123"/>
      <c r="AE7" s="124">
        <f>Y7+1</f>
        <v>45010</v>
      </c>
      <c r="AF7" s="122"/>
      <c r="AG7" s="122"/>
      <c r="AH7" s="122"/>
      <c r="AI7" s="122"/>
      <c r="AJ7" s="123"/>
      <c r="AK7" s="125">
        <f>AE7+1</f>
        <v>45011</v>
      </c>
      <c r="AL7" s="122"/>
      <c r="AM7" s="122"/>
      <c r="AN7" s="122"/>
      <c r="AO7" s="122"/>
      <c r="AP7" s="122"/>
    </row>
    <row r="8" spans="1:42" s="22" customFormat="1" ht="10.5" x14ac:dyDescent="0.25">
      <c r="A8" s="21">
        <v>0.41666666666666669</v>
      </c>
      <c r="B8" s="21">
        <v>0.4375</v>
      </c>
      <c r="C8" s="21">
        <v>0.45833333333333331</v>
      </c>
      <c r="D8" s="21">
        <v>0.47916666666666669</v>
      </c>
      <c r="E8" s="21">
        <v>0.5</v>
      </c>
      <c r="F8" s="31"/>
      <c r="G8" s="21">
        <v>0.41666666666666669</v>
      </c>
      <c r="H8" s="21">
        <v>0.4375</v>
      </c>
      <c r="I8" s="21">
        <v>0.45833333333333331</v>
      </c>
      <c r="J8" s="21">
        <v>0.47916666666666669</v>
      </c>
      <c r="K8" s="21">
        <v>0.5</v>
      </c>
      <c r="L8" s="31"/>
      <c r="M8" s="21">
        <v>0.41666666666666669</v>
      </c>
      <c r="N8" s="21">
        <v>0.4375</v>
      </c>
      <c r="O8" s="21">
        <v>0.45833333333333331</v>
      </c>
      <c r="P8" s="21">
        <v>0.47916666666666669</v>
      </c>
      <c r="Q8" s="21">
        <v>0.5</v>
      </c>
      <c r="R8" s="31"/>
      <c r="S8" s="21">
        <v>0.41666666666666669</v>
      </c>
      <c r="T8" s="21">
        <v>0.4375</v>
      </c>
      <c r="U8" s="21">
        <v>0.45833333333333331</v>
      </c>
      <c r="V8" s="21">
        <v>0.47916666666666669</v>
      </c>
      <c r="W8" s="21">
        <v>0.5</v>
      </c>
      <c r="X8" s="31"/>
      <c r="Y8" s="21">
        <v>0.41666666666666669</v>
      </c>
      <c r="Z8" s="21">
        <v>0.4375</v>
      </c>
      <c r="AA8" s="21">
        <v>0.45833333333333331</v>
      </c>
      <c r="AB8" s="21">
        <v>0.47916666666666669</v>
      </c>
      <c r="AC8" s="21">
        <v>0.5</v>
      </c>
      <c r="AD8" s="31"/>
      <c r="AE8" s="21">
        <v>0.41666666666666669</v>
      </c>
      <c r="AF8" s="21">
        <v>0.4375</v>
      </c>
      <c r="AG8" s="21">
        <v>0.45833333333333331</v>
      </c>
      <c r="AH8" s="21">
        <v>0.47916666666666669</v>
      </c>
      <c r="AI8" s="21">
        <v>0.5</v>
      </c>
      <c r="AJ8" s="31"/>
      <c r="AK8" s="29"/>
      <c r="AL8" s="29"/>
      <c r="AM8" s="29"/>
      <c r="AN8" s="29"/>
      <c r="AO8" s="29"/>
      <c r="AP8" s="29"/>
    </row>
    <row r="9" spans="1:42" ht="5.5" customHeight="1" x14ac:dyDescent="0.35">
      <c r="F9" s="32"/>
      <c r="G9" s="34"/>
      <c r="L9" s="32"/>
      <c r="M9" s="34"/>
      <c r="R9" s="32"/>
      <c r="S9" s="34"/>
      <c r="X9" s="32"/>
      <c r="Y9" s="34"/>
      <c r="AD9" s="32"/>
      <c r="AE9" s="34"/>
      <c r="AJ9" s="32"/>
    </row>
    <row r="10" spans="1:42" x14ac:dyDescent="0.35">
      <c r="A10" s="122">
        <f>A7+7</f>
        <v>45012</v>
      </c>
      <c r="B10" s="122"/>
      <c r="C10" s="122"/>
      <c r="D10" s="122"/>
      <c r="E10" s="122"/>
      <c r="F10" s="123"/>
      <c r="G10" s="122">
        <f t="shared" ref="G10" si="0">G7+7</f>
        <v>45013</v>
      </c>
      <c r="H10" s="122"/>
      <c r="I10" s="122"/>
      <c r="J10" s="122"/>
      <c r="K10" s="122"/>
      <c r="L10" s="123"/>
      <c r="M10" s="122">
        <f t="shared" ref="M10" si="1">M7+7</f>
        <v>45014</v>
      </c>
      <c r="N10" s="122"/>
      <c r="O10" s="122"/>
      <c r="P10" s="122"/>
      <c r="Q10" s="122"/>
      <c r="R10" s="123"/>
      <c r="S10" s="122">
        <f t="shared" ref="S10" si="2">S7+7</f>
        <v>45015</v>
      </c>
      <c r="T10" s="122"/>
      <c r="U10" s="122"/>
      <c r="V10" s="122"/>
      <c r="W10" s="122"/>
      <c r="X10" s="123"/>
      <c r="Y10" s="122">
        <f t="shared" ref="Y10" si="3">Y7+7</f>
        <v>45016</v>
      </c>
      <c r="Z10" s="122"/>
      <c r="AA10" s="122"/>
      <c r="AB10" s="122"/>
      <c r="AC10" s="122"/>
      <c r="AD10" s="123"/>
      <c r="AE10" s="122">
        <f t="shared" ref="AE10" si="4">AE7+7</f>
        <v>45017</v>
      </c>
      <c r="AF10" s="122"/>
      <c r="AG10" s="122"/>
      <c r="AH10" s="122"/>
      <c r="AI10" s="122"/>
      <c r="AJ10" s="123"/>
      <c r="AK10" s="122">
        <f t="shared" ref="AK10" si="5">AK7+7</f>
        <v>45018</v>
      </c>
      <c r="AL10" s="122"/>
      <c r="AM10" s="122"/>
      <c r="AN10" s="122"/>
      <c r="AO10" s="122"/>
      <c r="AP10" s="123"/>
    </row>
    <row r="11" spans="1:42" x14ac:dyDescent="0.35">
      <c r="A11" s="21">
        <v>0.41666666666666669</v>
      </c>
      <c r="B11" s="21">
        <v>0.4375</v>
      </c>
      <c r="C11" s="21">
        <v>0.45833333333333331</v>
      </c>
      <c r="D11" s="21">
        <v>0.47916666666666669</v>
      </c>
      <c r="E11" s="21">
        <v>0.5</v>
      </c>
      <c r="F11" s="31"/>
      <c r="G11" s="45">
        <v>0.41666666666666669</v>
      </c>
      <c r="H11" s="45">
        <v>0.4375</v>
      </c>
      <c r="I11" s="45">
        <v>0.45833333333333331</v>
      </c>
      <c r="J11" s="45">
        <v>0.47916666666666669</v>
      </c>
      <c r="K11" s="45">
        <v>0.5</v>
      </c>
      <c r="L11" s="31"/>
      <c r="M11" s="21">
        <v>0.41666666666666669</v>
      </c>
      <c r="N11" s="21">
        <v>0.4375</v>
      </c>
      <c r="O11" s="21">
        <v>0.45833333333333331</v>
      </c>
      <c r="P11" s="21">
        <v>0.47916666666666669</v>
      </c>
      <c r="Q11" s="45">
        <v>0.5</v>
      </c>
      <c r="R11" s="31"/>
      <c r="S11" s="21">
        <v>0.41666666666666669</v>
      </c>
      <c r="T11" s="21">
        <v>0.4375</v>
      </c>
      <c r="U11" s="21">
        <v>0.45833333333333331</v>
      </c>
      <c r="V11" s="21">
        <v>0.47916666666666669</v>
      </c>
      <c r="W11" s="21">
        <v>0.5</v>
      </c>
      <c r="X11" s="31"/>
      <c r="Y11" s="21">
        <v>0.41666666666666669</v>
      </c>
      <c r="Z11" s="21">
        <v>0.4375</v>
      </c>
      <c r="AA11" s="21">
        <v>0.45833333333333331</v>
      </c>
      <c r="AB11" s="21">
        <v>0.47916666666666669</v>
      </c>
      <c r="AC11" s="21">
        <v>0.5</v>
      </c>
      <c r="AD11" s="31"/>
      <c r="AE11" s="21">
        <v>0.41666666666666669</v>
      </c>
      <c r="AF11" s="21">
        <v>0.4375</v>
      </c>
      <c r="AG11" s="21">
        <v>0.45833333333333331</v>
      </c>
      <c r="AH11" s="21">
        <v>0.47916666666666669</v>
      </c>
      <c r="AI11" s="21">
        <v>0.5</v>
      </c>
      <c r="AJ11" s="31"/>
    </row>
    <row r="12" spans="1:42" ht="9" customHeight="1" x14ac:dyDescent="0.35">
      <c r="F12" s="32"/>
      <c r="G12" s="34"/>
      <c r="L12" s="32"/>
      <c r="M12" s="34"/>
      <c r="R12" s="32"/>
      <c r="S12" s="34"/>
      <c r="X12" s="32"/>
      <c r="Y12" s="34"/>
      <c r="AD12" s="32"/>
      <c r="AE12" s="34"/>
      <c r="AJ12" s="32"/>
    </row>
    <row r="13" spans="1:42" x14ac:dyDescent="0.35">
      <c r="A13" s="122">
        <f>A7+14</f>
        <v>45019</v>
      </c>
      <c r="B13" s="122"/>
      <c r="C13" s="122"/>
      <c r="D13" s="122"/>
      <c r="E13" s="122"/>
      <c r="F13" s="123"/>
      <c r="G13" s="122">
        <f t="shared" ref="G13" si="6">G7+14</f>
        <v>45020</v>
      </c>
      <c r="H13" s="122"/>
      <c r="I13" s="122"/>
      <c r="J13" s="122"/>
      <c r="K13" s="122"/>
      <c r="L13" s="123"/>
      <c r="M13" s="122">
        <f t="shared" ref="M13" si="7">M7+14</f>
        <v>45021</v>
      </c>
      <c r="N13" s="122"/>
      <c r="O13" s="122"/>
      <c r="P13" s="122"/>
      <c r="Q13" s="122"/>
      <c r="R13" s="123"/>
      <c r="S13" s="122">
        <f t="shared" ref="S13" si="8">S7+14</f>
        <v>45022</v>
      </c>
      <c r="T13" s="122"/>
      <c r="U13" s="122"/>
      <c r="V13" s="122"/>
      <c r="W13" s="122"/>
      <c r="X13" s="123"/>
      <c r="Y13" s="122">
        <f t="shared" ref="Y13" si="9">Y7+14</f>
        <v>45023</v>
      </c>
      <c r="Z13" s="122"/>
      <c r="AA13" s="122"/>
      <c r="AB13" s="122"/>
      <c r="AC13" s="122"/>
      <c r="AD13" s="123"/>
      <c r="AE13" s="122">
        <f t="shared" ref="AE13" si="10">AE7+14</f>
        <v>45024</v>
      </c>
      <c r="AF13" s="122"/>
      <c r="AG13" s="122"/>
      <c r="AH13" s="122"/>
      <c r="AI13" s="122"/>
      <c r="AJ13" s="123"/>
      <c r="AK13" s="122">
        <f t="shared" ref="AK13" si="11">AK7+14</f>
        <v>45025</v>
      </c>
      <c r="AL13" s="122"/>
      <c r="AM13" s="122"/>
      <c r="AN13" s="122"/>
      <c r="AO13" s="122"/>
      <c r="AP13" s="123"/>
    </row>
    <row r="14" spans="1:42" x14ac:dyDescent="0.35">
      <c r="A14" s="45">
        <v>0.41666666666666669</v>
      </c>
      <c r="B14" s="45">
        <v>0.4375</v>
      </c>
      <c r="C14" s="45">
        <v>0.45833333333333331</v>
      </c>
      <c r="D14" s="45">
        <v>0.47916666666666669</v>
      </c>
      <c r="E14" s="45">
        <v>0.5</v>
      </c>
      <c r="F14" s="31"/>
      <c r="G14" s="21">
        <v>0.41666666666666669</v>
      </c>
      <c r="H14" s="21">
        <v>0.4375</v>
      </c>
      <c r="I14" s="21">
        <v>0.45833333333333331</v>
      </c>
      <c r="J14" s="21">
        <v>0.47916666666666669</v>
      </c>
      <c r="K14" s="21">
        <v>0.5</v>
      </c>
      <c r="L14" s="31"/>
      <c r="M14" s="21">
        <v>0.41666666666666669</v>
      </c>
      <c r="N14" s="21">
        <v>0.4375</v>
      </c>
      <c r="O14" s="47">
        <v>0.45833333333333331</v>
      </c>
      <c r="P14" s="21">
        <v>0.47916666666666669</v>
      </c>
      <c r="Q14" s="47">
        <v>0.5</v>
      </c>
      <c r="R14" s="31"/>
      <c r="S14" s="21">
        <v>0.41666666666666669</v>
      </c>
      <c r="T14" s="21">
        <v>0.4375</v>
      </c>
      <c r="U14" s="21">
        <v>0.45833333333333331</v>
      </c>
      <c r="V14" s="21">
        <v>0.47916666666666669</v>
      </c>
      <c r="W14" s="21">
        <v>0.5</v>
      </c>
      <c r="X14" s="31"/>
      <c r="Y14" s="21">
        <v>0.41666666666666669</v>
      </c>
      <c r="Z14" s="21">
        <v>0.4375</v>
      </c>
      <c r="AA14" s="21">
        <v>0.45833333333333331</v>
      </c>
      <c r="AB14" s="21">
        <v>0.47916666666666669</v>
      </c>
      <c r="AC14" s="21">
        <v>0.5</v>
      </c>
      <c r="AD14" s="31"/>
      <c r="AE14" s="21">
        <v>0.41666666666666669</v>
      </c>
      <c r="AF14" s="21">
        <v>0.4375</v>
      </c>
      <c r="AG14" s="21">
        <v>0.45833333333333331</v>
      </c>
      <c r="AH14" s="21">
        <v>0.47916666666666669</v>
      </c>
      <c r="AI14" s="21">
        <v>0.5</v>
      </c>
      <c r="AJ14" s="31"/>
      <c r="AK14" s="29"/>
      <c r="AL14" s="29"/>
      <c r="AM14" s="29"/>
      <c r="AN14" s="29"/>
      <c r="AO14" s="29"/>
      <c r="AP14" s="29"/>
    </row>
    <row r="15" spans="1:42" ht="9" customHeight="1" x14ac:dyDescent="0.35">
      <c r="F15" s="32"/>
      <c r="G15" s="34"/>
      <c r="L15" s="32"/>
      <c r="M15" s="34"/>
      <c r="R15" s="32"/>
      <c r="S15" s="34"/>
      <c r="X15" s="32"/>
      <c r="Y15" s="34"/>
      <c r="AD15" s="32"/>
      <c r="AE15" s="34"/>
      <c r="AJ15" s="32"/>
    </row>
    <row r="16" spans="1:42" x14ac:dyDescent="0.35">
      <c r="A16" s="122">
        <f>A7+21</f>
        <v>45026</v>
      </c>
      <c r="B16" s="122"/>
      <c r="C16" s="122"/>
      <c r="D16" s="122"/>
      <c r="E16" s="122"/>
      <c r="F16" s="123"/>
      <c r="G16" s="122">
        <f t="shared" ref="G16" si="12">G7+21</f>
        <v>45027</v>
      </c>
      <c r="H16" s="122"/>
      <c r="I16" s="122"/>
      <c r="J16" s="122"/>
      <c r="K16" s="122"/>
      <c r="L16" s="123"/>
      <c r="M16" s="122">
        <f t="shared" ref="M16" si="13">M7+21</f>
        <v>45028</v>
      </c>
      <c r="N16" s="122"/>
      <c r="O16" s="122"/>
      <c r="P16" s="122"/>
      <c r="Q16" s="122"/>
      <c r="R16" s="123"/>
      <c r="S16" s="122">
        <f t="shared" ref="S16" si="14">S7+21</f>
        <v>45029</v>
      </c>
      <c r="T16" s="122"/>
      <c r="U16" s="122"/>
      <c r="V16" s="122"/>
      <c r="W16" s="122"/>
      <c r="X16" s="123"/>
      <c r="Y16" s="122">
        <f t="shared" ref="Y16" si="15">Y7+21</f>
        <v>45030</v>
      </c>
      <c r="Z16" s="122"/>
      <c r="AA16" s="122"/>
      <c r="AB16" s="122"/>
      <c r="AC16" s="122"/>
      <c r="AD16" s="123"/>
      <c r="AE16" s="122">
        <f t="shared" ref="AE16" si="16">AE7+21</f>
        <v>45031</v>
      </c>
      <c r="AF16" s="122"/>
      <c r="AG16" s="122"/>
      <c r="AH16" s="122"/>
      <c r="AI16" s="122"/>
      <c r="AJ16" s="123"/>
      <c r="AK16" s="122">
        <f t="shared" ref="AK16" si="17">AK7+21</f>
        <v>45032</v>
      </c>
      <c r="AL16" s="122"/>
      <c r="AM16" s="122"/>
      <c r="AN16" s="122"/>
      <c r="AO16" s="122"/>
      <c r="AP16" s="123"/>
    </row>
    <row r="17" spans="1:42" x14ac:dyDescent="0.35">
      <c r="A17" s="21">
        <v>0.41666666666666669</v>
      </c>
      <c r="B17" s="21">
        <v>0.4375</v>
      </c>
      <c r="C17" s="21">
        <v>0.45833333333333331</v>
      </c>
      <c r="D17" s="21">
        <v>0.47916666666666669</v>
      </c>
      <c r="E17" s="21">
        <v>0.5</v>
      </c>
      <c r="F17" s="31"/>
      <c r="G17" s="21">
        <v>0.41666666666666669</v>
      </c>
      <c r="H17" s="21">
        <v>0.4375</v>
      </c>
      <c r="I17" s="21">
        <v>0.45833333333333331</v>
      </c>
      <c r="J17" s="21">
        <v>0.47916666666666669</v>
      </c>
      <c r="K17" s="21">
        <v>0.5</v>
      </c>
      <c r="L17" s="31"/>
      <c r="M17" s="21">
        <v>0.41666666666666669</v>
      </c>
      <c r="N17" s="21">
        <v>0.4375</v>
      </c>
      <c r="O17" s="21">
        <v>0.45833333333333331</v>
      </c>
      <c r="P17" s="21">
        <v>0.47916666666666669</v>
      </c>
      <c r="Q17" s="21">
        <v>0.5</v>
      </c>
      <c r="R17" s="31"/>
      <c r="S17" s="21">
        <v>0.41666666666666669</v>
      </c>
      <c r="T17" s="21">
        <v>0.4375</v>
      </c>
      <c r="U17" s="21">
        <v>0.45833333333333331</v>
      </c>
      <c r="V17" s="21">
        <v>0.47916666666666669</v>
      </c>
      <c r="W17" s="21">
        <v>0.5</v>
      </c>
      <c r="X17" s="31"/>
      <c r="Y17" s="21">
        <v>0.41666666666666669</v>
      </c>
      <c r="Z17" s="21">
        <v>0.4375</v>
      </c>
      <c r="AA17" s="21">
        <v>0.45833333333333331</v>
      </c>
      <c r="AB17" s="21">
        <v>0.47916666666666669</v>
      </c>
      <c r="AC17" s="21">
        <v>0.5</v>
      </c>
      <c r="AD17" s="31"/>
      <c r="AE17" s="21">
        <v>0.41666666666666669</v>
      </c>
      <c r="AF17" s="21">
        <v>0.4375</v>
      </c>
      <c r="AG17" s="21">
        <v>0.45833333333333331</v>
      </c>
      <c r="AH17" s="21">
        <v>0.47916666666666669</v>
      </c>
      <c r="AI17" s="21">
        <v>0.5</v>
      </c>
      <c r="AJ17" s="31"/>
      <c r="AK17" s="29"/>
      <c r="AL17" s="29"/>
      <c r="AM17" s="29"/>
      <c r="AN17" s="29"/>
      <c r="AO17" s="29"/>
      <c r="AP17" s="29"/>
    </row>
    <row r="18" spans="1:42" ht="7.5" customHeight="1" x14ac:dyDescent="0.35">
      <c r="F18" s="32"/>
      <c r="G18" s="34"/>
      <c r="L18" s="32"/>
      <c r="M18" s="34"/>
      <c r="R18" s="32"/>
      <c r="S18" s="34"/>
      <c r="X18" s="32"/>
      <c r="Y18" s="34"/>
      <c r="AD18" s="32"/>
      <c r="AE18" s="34"/>
      <c r="AJ18" s="32"/>
    </row>
    <row r="19" spans="1:42" x14ac:dyDescent="0.35">
      <c r="A19" s="122">
        <f>A7+28</f>
        <v>45033</v>
      </c>
      <c r="B19" s="122"/>
      <c r="C19" s="122"/>
      <c r="D19" s="122"/>
      <c r="E19" s="122"/>
      <c r="F19" s="123"/>
      <c r="G19" s="122">
        <f t="shared" ref="G19" si="18">G7+28</f>
        <v>45034</v>
      </c>
      <c r="H19" s="122"/>
      <c r="I19" s="122"/>
      <c r="J19" s="122"/>
      <c r="K19" s="122"/>
      <c r="L19" s="123"/>
      <c r="M19" s="122">
        <f t="shared" ref="M19" si="19">M7+28</f>
        <v>45035</v>
      </c>
      <c r="N19" s="122"/>
      <c r="O19" s="122"/>
      <c r="P19" s="122"/>
      <c r="Q19" s="122"/>
      <c r="R19" s="123"/>
      <c r="S19" s="122">
        <f t="shared" ref="S19" si="20">S7+28</f>
        <v>45036</v>
      </c>
      <c r="T19" s="122"/>
      <c r="U19" s="122"/>
      <c r="V19" s="122"/>
      <c r="W19" s="122"/>
      <c r="X19" s="123"/>
      <c r="Y19" s="122">
        <f t="shared" ref="Y19" si="21">Y7+28</f>
        <v>45037</v>
      </c>
      <c r="Z19" s="122"/>
      <c r="AA19" s="122"/>
      <c r="AB19" s="122"/>
      <c r="AC19" s="122"/>
      <c r="AD19" s="123"/>
      <c r="AE19" s="122">
        <f t="shared" ref="AE19" si="22">AE7+28</f>
        <v>45038</v>
      </c>
      <c r="AF19" s="122"/>
      <c r="AG19" s="122"/>
      <c r="AH19" s="122"/>
      <c r="AI19" s="122"/>
      <c r="AJ19" s="123"/>
      <c r="AK19" s="122">
        <f t="shared" ref="AK19" si="23">AK7+28</f>
        <v>45039</v>
      </c>
      <c r="AL19" s="122"/>
      <c r="AM19" s="122"/>
      <c r="AN19" s="122"/>
      <c r="AO19" s="122"/>
      <c r="AP19" s="123"/>
    </row>
    <row r="20" spans="1:42" x14ac:dyDescent="0.35">
      <c r="A20" s="21">
        <v>0.41666666666666669</v>
      </c>
      <c r="B20" s="21">
        <v>0.4375</v>
      </c>
      <c r="C20" s="21">
        <v>0.45833333333333331</v>
      </c>
      <c r="D20" s="21">
        <v>0.47916666666666669</v>
      </c>
      <c r="E20" s="21">
        <v>0.5</v>
      </c>
      <c r="F20" s="31"/>
      <c r="G20" s="21">
        <v>0.41666666666666669</v>
      </c>
      <c r="H20" s="21">
        <v>0.4375</v>
      </c>
      <c r="I20" s="21">
        <v>0.45833333333333331</v>
      </c>
      <c r="J20" s="21">
        <v>0.47916666666666669</v>
      </c>
      <c r="K20" s="21">
        <v>0.5</v>
      </c>
      <c r="L20" s="31"/>
      <c r="M20" s="21">
        <v>0.41666666666666669</v>
      </c>
      <c r="N20" s="21">
        <v>0.4375</v>
      </c>
      <c r="O20" s="21">
        <v>0.45833333333333331</v>
      </c>
      <c r="P20" s="21">
        <v>0.47916666666666669</v>
      </c>
      <c r="Q20" s="21">
        <v>0.5</v>
      </c>
      <c r="R20" s="31"/>
      <c r="S20" s="21">
        <v>0.41666666666666669</v>
      </c>
      <c r="T20" s="21">
        <v>0.4375</v>
      </c>
      <c r="U20" s="21">
        <v>0.45833333333333331</v>
      </c>
      <c r="V20" s="21">
        <v>0.47916666666666669</v>
      </c>
      <c r="W20" s="21">
        <v>0.5</v>
      </c>
      <c r="X20" s="31"/>
      <c r="Y20" s="21">
        <v>0.41666666666666669</v>
      </c>
      <c r="Z20" s="21">
        <v>0.4375</v>
      </c>
      <c r="AA20" s="21">
        <v>0.45833333333333331</v>
      </c>
      <c r="AB20" s="21">
        <v>0.47916666666666669</v>
      </c>
      <c r="AC20" s="21">
        <v>0.5</v>
      </c>
      <c r="AD20" s="31"/>
      <c r="AE20" s="21">
        <v>0.41666666666666669</v>
      </c>
      <c r="AF20" s="21">
        <v>0.4375</v>
      </c>
      <c r="AG20" s="21">
        <v>0.45833333333333331</v>
      </c>
      <c r="AH20" s="21">
        <v>0.47916666666666669</v>
      </c>
      <c r="AI20" s="21">
        <v>0.5</v>
      </c>
      <c r="AJ20" s="31"/>
      <c r="AK20" s="29"/>
      <c r="AL20" s="29"/>
      <c r="AM20" s="29"/>
      <c r="AN20" s="29"/>
      <c r="AO20" s="29"/>
      <c r="AP20" s="29"/>
    </row>
    <row r="21" spans="1:42" ht="4.5" customHeight="1" x14ac:dyDescent="0.35">
      <c r="F21" s="32"/>
      <c r="G21" s="34"/>
      <c r="L21" s="32"/>
      <c r="M21" s="34"/>
      <c r="R21" s="32"/>
      <c r="S21" s="34"/>
      <c r="X21" s="32"/>
      <c r="Y21" s="34"/>
      <c r="AD21" s="32"/>
      <c r="AE21" s="34"/>
      <c r="AJ21" s="32"/>
    </row>
    <row r="22" spans="1:42" x14ac:dyDescent="0.35">
      <c r="A22" s="122">
        <f>A7+35</f>
        <v>45040</v>
      </c>
      <c r="B22" s="122"/>
      <c r="C22" s="122"/>
      <c r="D22" s="122"/>
      <c r="E22" s="122"/>
      <c r="F22" s="123"/>
      <c r="G22" s="122">
        <f t="shared" ref="G22" si="24">G7+35</f>
        <v>45041</v>
      </c>
      <c r="H22" s="122"/>
      <c r="I22" s="122"/>
      <c r="J22" s="122"/>
      <c r="K22" s="122"/>
      <c r="L22" s="123"/>
      <c r="M22" s="122">
        <f t="shared" ref="M22" si="25">M7+35</f>
        <v>45042</v>
      </c>
      <c r="N22" s="122"/>
      <c r="O22" s="122"/>
      <c r="P22" s="122"/>
      <c r="Q22" s="122"/>
      <c r="R22" s="123"/>
      <c r="S22" s="122">
        <f t="shared" ref="S22" si="26">S7+35</f>
        <v>45043</v>
      </c>
      <c r="T22" s="122"/>
      <c r="U22" s="122"/>
      <c r="V22" s="122"/>
      <c r="W22" s="122"/>
      <c r="X22" s="123"/>
      <c r="Y22" s="122">
        <f t="shared" ref="Y22" si="27">Y7+35</f>
        <v>45044</v>
      </c>
      <c r="Z22" s="122"/>
      <c r="AA22" s="122"/>
      <c r="AB22" s="122"/>
      <c r="AC22" s="122"/>
      <c r="AD22" s="123"/>
      <c r="AE22" s="122">
        <f t="shared" ref="AE22" si="28">AE7+35</f>
        <v>45045</v>
      </c>
      <c r="AF22" s="122"/>
      <c r="AG22" s="122"/>
      <c r="AH22" s="122"/>
      <c r="AI22" s="122"/>
      <c r="AJ22" s="123"/>
      <c r="AK22" s="122">
        <f t="shared" ref="AK22" si="29">AK7+35</f>
        <v>45046</v>
      </c>
      <c r="AL22" s="122"/>
      <c r="AM22" s="122"/>
      <c r="AN22" s="122"/>
      <c r="AO22" s="122"/>
      <c r="AP22" s="123"/>
    </row>
    <row r="23" spans="1:42" x14ac:dyDescent="0.35">
      <c r="A23" s="21">
        <v>0.41666666666666669</v>
      </c>
      <c r="B23" s="21">
        <v>0.4375</v>
      </c>
      <c r="C23" s="21">
        <v>0.45833333333333331</v>
      </c>
      <c r="D23" s="21">
        <v>0.47916666666666669</v>
      </c>
      <c r="E23" s="21">
        <v>0.5</v>
      </c>
      <c r="F23" s="31"/>
      <c r="G23" s="21">
        <v>0.41666666666666669</v>
      </c>
      <c r="H23" s="21">
        <v>0.4375</v>
      </c>
      <c r="I23" s="21">
        <v>0.45833333333333331</v>
      </c>
      <c r="J23" s="21">
        <v>0.47916666666666669</v>
      </c>
      <c r="K23" s="21">
        <v>0.5</v>
      </c>
      <c r="L23" s="31"/>
      <c r="M23" s="21">
        <v>0.41666666666666669</v>
      </c>
      <c r="N23" s="21">
        <v>0.4375</v>
      </c>
      <c r="O23" s="21">
        <v>0.45833333333333331</v>
      </c>
      <c r="P23" s="21">
        <v>0.47916666666666669</v>
      </c>
      <c r="Q23" s="21">
        <v>0.5</v>
      </c>
      <c r="R23" s="31"/>
      <c r="S23" s="21">
        <v>0.41666666666666669</v>
      </c>
      <c r="T23" s="21">
        <v>0.4375</v>
      </c>
      <c r="U23" s="21">
        <v>0.45833333333333331</v>
      </c>
      <c r="V23" s="21">
        <v>0.47916666666666669</v>
      </c>
      <c r="W23" s="21">
        <v>0.5</v>
      </c>
      <c r="X23" s="31"/>
      <c r="Y23" s="21">
        <v>0.41666666666666669</v>
      </c>
      <c r="Z23" s="21">
        <v>0.4375</v>
      </c>
      <c r="AA23" s="21">
        <v>0.45833333333333331</v>
      </c>
      <c r="AB23" s="21">
        <v>0.47916666666666669</v>
      </c>
      <c r="AC23" s="21">
        <v>0.5</v>
      </c>
      <c r="AD23" s="31"/>
      <c r="AE23" s="21">
        <v>0.41666666666666669</v>
      </c>
      <c r="AF23" s="21">
        <v>0.4375</v>
      </c>
      <c r="AG23" s="21">
        <v>0.45833333333333331</v>
      </c>
      <c r="AH23" s="21">
        <v>0.47916666666666669</v>
      </c>
      <c r="AI23" s="21">
        <v>0.5</v>
      </c>
      <c r="AJ23" s="31"/>
      <c r="AK23" s="29"/>
      <c r="AL23" s="29"/>
      <c r="AM23" s="29"/>
      <c r="AN23" s="29"/>
      <c r="AO23" s="29"/>
      <c r="AP23" s="29"/>
    </row>
    <row r="24" spans="1:42" ht="4.5" customHeight="1" x14ac:dyDescent="0.35">
      <c r="F24" s="32"/>
      <c r="G24" s="34"/>
      <c r="L24" s="32"/>
      <c r="M24" s="34"/>
      <c r="R24" s="32"/>
      <c r="S24" s="34"/>
      <c r="X24" s="32"/>
      <c r="Y24" s="34"/>
      <c r="AD24" s="32"/>
      <c r="AE24" s="34"/>
      <c r="AJ24" s="32"/>
    </row>
    <row r="25" spans="1:42" x14ac:dyDescent="0.35">
      <c r="A25" s="122">
        <f>A7+42</f>
        <v>45047</v>
      </c>
      <c r="B25" s="122"/>
      <c r="C25" s="122"/>
      <c r="D25" s="122"/>
      <c r="E25" s="122"/>
      <c r="F25" s="123"/>
      <c r="G25" s="122">
        <f t="shared" ref="G25" si="30">G7+42</f>
        <v>45048</v>
      </c>
      <c r="H25" s="122"/>
      <c r="I25" s="122"/>
      <c r="J25" s="122"/>
      <c r="K25" s="122"/>
      <c r="L25" s="123"/>
      <c r="M25" s="122">
        <f t="shared" ref="M25" si="31">M7+42</f>
        <v>45049</v>
      </c>
      <c r="N25" s="122"/>
      <c r="O25" s="122"/>
      <c r="P25" s="122"/>
      <c r="Q25" s="122"/>
      <c r="R25" s="123"/>
      <c r="S25" s="122">
        <f t="shared" ref="S25" si="32">S7+42</f>
        <v>45050</v>
      </c>
      <c r="T25" s="122"/>
      <c r="U25" s="122"/>
      <c r="V25" s="122"/>
      <c r="W25" s="122"/>
      <c r="X25" s="123"/>
      <c r="Y25" s="122">
        <f t="shared" ref="Y25" si="33">Y7+42</f>
        <v>45051</v>
      </c>
      <c r="Z25" s="122"/>
      <c r="AA25" s="122"/>
      <c r="AB25" s="122"/>
      <c r="AC25" s="122"/>
      <c r="AD25" s="123"/>
      <c r="AE25" s="122">
        <f t="shared" ref="AE25" si="34">AE7+42</f>
        <v>45052</v>
      </c>
      <c r="AF25" s="122"/>
      <c r="AG25" s="122"/>
      <c r="AH25" s="122"/>
      <c r="AI25" s="122"/>
      <c r="AJ25" s="123"/>
      <c r="AK25" s="122">
        <f t="shared" ref="AK25" si="35">AK7+42</f>
        <v>45053</v>
      </c>
      <c r="AL25" s="122"/>
      <c r="AM25" s="122"/>
      <c r="AN25" s="122"/>
      <c r="AO25" s="122"/>
      <c r="AP25" s="123"/>
    </row>
    <row r="26" spans="1:42" x14ac:dyDescent="0.35">
      <c r="A26" s="106" t="s">
        <v>703</v>
      </c>
      <c r="B26" s="107"/>
      <c r="C26" s="107"/>
      <c r="D26" s="107"/>
      <c r="E26" s="107"/>
      <c r="F26" s="108"/>
      <c r="G26" s="21">
        <v>0.41666666666666669</v>
      </c>
      <c r="H26" s="21">
        <v>0.4375</v>
      </c>
      <c r="I26" s="21">
        <v>0.45833333333333331</v>
      </c>
      <c r="J26" s="21">
        <v>0.47916666666666669</v>
      </c>
      <c r="K26" s="21">
        <v>0.5</v>
      </c>
      <c r="L26" s="31"/>
      <c r="M26" s="21">
        <v>0.41666666666666669</v>
      </c>
      <c r="N26" s="21">
        <v>0.4375</v>
      </c>
      <c r="O26" s="21">
        <v>0.45833333333333331</v>
      </c>
      <c r="P26" s="21">
        <v>0.47916666666666669</v>
      </c>
      <c r="Q26" s="21">
        <v>0.5</v>
      </c>
      <c r="R26" s="31"/>
      <c r="S26" s="21">
        <v>0.41666666666666669</v>
      </c>
      <c r="T26" s="21">
        <v>0.4375</v>
      </c>
      <c r="U26" s="21">
        <v>0.45833333333333331</v>
      </c>
      <c r="V26" s="21">
        <v>0.47916666666666669</v>
      </c>
      <c r="W26" s="21">
        <v>0.5</v>
      </c>
      <c r="X26" s="31"/>
      <c r="Y26" s="21">
        <v>0.41666666666666669</v>
      </c>
      <c r="Z26" s="21">
        <v>0.4375</v>
      </c>
      <c r="AA26" s="21">
        <v>0.45833333333333331</v>
      </c>
      <c r="AB26" s="21">
        <v>0.47916666666666669</v>
      </c>
      <c r="AC26" s="21">
        <v>0.5</v>
      </c>
      <c r="AD26" s="31"/>
      <c r="AE26" s="21">
        <v>0.41666666666666669</v>
      </c>
      <c r="AF26" s="21">
        <v>0.4375</v>
      </c>
      <c r="AG26" s="21">
        <v>0.45833333333333331</v>
      </c>
      <c r="AH26" s="21">
        <v>0.47916666666666669</v>
      </c>
      <c r="AI26" s="21">
        <v>0.5</v>
      </c>
      <c r="AJ26" s="31"/>
      <c r="AK26" s="29"/>
      <c r="AL26" s="29"/>
      <c r="AM26" s="29"/>
      <c r="AN26" s="29"/>
      <c r="AO26" s="29"/>
      <c r="AP26" s="29"/>
    </row>
  </sheetData>
  <mergeCells count="63">
    <mergeCell ref="T3:AP4"/>
    <mergeCell ref="AK22:AP22"/>
    <mergeCell ref="A25:F25"/>
    <mergeCell ref="G25:L25"/>
    <mergeCell ref="M25:R25"/>
    <mergeCell ref="S25:X25"/>
    <mergeCell ref="Y25:AD25"/>
    <mergeCell ref="AE25:AJ25"/>
    <mergeCell ref="AK25:AP25"/>
    <mergeCell ref="A22:F22"/>
    <mergeCell ref="G22:L22"/>
    <mergeCell ref="M22:R22"/>
    <mergeCell ref="S22:X22"/>
    <mergeCell ref="Y22:AD22"/>
    <mergeCell ref="AE22:AJ22"/>
    <mergeCell ref="AK16:AP16"/>
    <mergeCell ref="AE19:AJ19"/>
    <mergeCell ref="AK19:AP19"/>
    <mergeCell ref="A16:F16"/>
    <mergeCell ref="G16:L16"/>
    <mergeCell ref="M16:R16"/>
    <mergeCell ref="S16:X16"/>
    <mergeCell ref="Y16:AD16"/>
    <mergeCell ref="AE16:AJ16"/>
    <mergeCell ref="A19:F19"/>
    <mergeCell ref="G19:L19"/>
    <mergeCell ref="M19:R19"/>
    <mergeCell ref="S19:X19"/>
    <mergeCell ref="Y19:AD19"/>
    <mergeCell ref="AE13:AJ13"/>
    <mergeCell ref="AK13:AP13"/>
    <mergeCell ref="A10:F10"/>
    <mergeCell ref="G10:L10"/>
    <mergeCell ref="M10:R10"/>
    <mergeCell ref="S10:X10"/>
    <mergeCell ref="Y10:AD10"/>
    <mergeCell ref="AE10:AJ10"/>
    <mergeCell ref="A13:F13"/>
    <mergeCell ref="G13:L13"/>
    <mergeCell ref="M13:R13"/>
    <mergeCell ref="S13:X13"/>
    <mergeCell ref="Y13:AD13"/>
    <mergeCell ref="S7:X7"/>
    <mergeCell ref="Y7:AD7"/>
    <mergeCell ref="AE7:AJ7"/>
    <mergeCell ref="AK7:AP7"/>
    <mergeCell ref="AK10:AP10"/>
    <mergeCell ref="A26:F26"/>
    <mergeCell ref="T5:AP5"/>
    <mergeCell ref="O5:R5"/>
    <mergeCell ref="M5:N5"/>
    <mergeCell ref="A1:AP2"/>
    <mergeCell ref="A3:L5"/>
    <mergeCell ref="A6:F6"/>
    <mergeCell ref="G6:L6"/>
    <mergeCell ref="M6:R6"/>
    <mergeCell ref="S6:X6"/>
    <mergeCell ref="Y6:AD6"/>
    <mergeCell ref="AE6:AJ6"/>
    <mergeCell ref="AK6:AP6"/>
    <mergeCell ref="A7:F7"/>
    <mergeCell ref="G7:L7"/>
    <mergeCell ref="M7:R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9B2A-5FCB-4BFB-B292-80F84DE5D7F0}">
  <dimension ref="A1:A32"/>
  <sheetViews>
    <sheetView workbookViewId="0">
      <selection activeCell="A32" sqref="A32"/>
    </sheetView>
  </sheetViews>
  <sheetFormatPr baseColWidth="10" defaultRowHeight="14.5" x14ac:dyDescent="0.35"/>
  <cols>
    <col min="1" max="1" width="21.54296875" style="13" customWidth="1"/>
    <col min="2" max="2" width="25.36328125" customWidth="1"/>
  </cols>
  <sheetData>
    <row r="1" spans="1:1" x14ac:dyDescent="0.35">
      <c r="A1" s="19" t="s">
        <v>577</v>
      </c>
    </row>
    <row r="2" spans="1:1" x14ac:dyDescent="0.35">
      <c r="A2" s="20" t="s">
        <v>578</v>
      </c>
    </row>
    <row r="3" spans="1:1" x14ac:dyDescent="0.35">
      <c r="A3" s="20" t="s">
        <v>586</v>
      </c>
    </row>
    <row r="4" spans="1:1" x14ac:dyDescent="0.35">
      <c r="A4" s="20" t="s">
        <v>585</v>
      </c>
    </row>
    <row r="5" spans="1:1" x14ac:dyDescent="0.35">
      <c r="A5" s="20" t="s">
        <v>635</v>
      </c>
    </row>
    <row r="6" spans="1:1" x14ac:dyDescent="0.35">
      <c r="A6" s="20" t="s">
        <v>579</v>
      </c>
    </row>
    <row r="7" spans="1:1" x14ac:dyDescent="0.35">
      <c r="A7" s="20" t="s">
        <v>580</v>
      </c>
    </row>
    <row r="8" spans="1:1" x14ac:dyDescent="0.35">
      <c r="A8" s="19"/>
    </row>
    <row r="9" spans="1:1" x14ac:dyDescent="0.35">
      <c r="A9" s="19"/>
    </row>
    <row r="10" spans="1:1" x14ac:dyDescent="0.35">
      <c r="A10" s="19"/>
    </row>
    <row r="11" spans="1:1" x14ac:dyDescent="0.35">
      <c r="A11" s="19" t="s">
        <v>581</v>
      </c>
    </row>
    <row r="12" spans="1:1" x14ac:dyDescent="0.35">
      <c r="A12" s="20" t="s">
        <v>582</v>
      </c>
    </row>
    <row r="13" spans="1:1" x14ac:dyDescent="0.35">
      <c r="A13" s="20" t="s">
        <v>587</v>
      </c>
    </row>
    <row r="14" spans="1:1" x14ac:dyDescent="0.35">
      <c r="A14" s="20" t="s">
        <v>584</v>
      </c>
    </row>
    <row r="15" spans="1:1" x14ac:dyDescent="0.35">
      <c r="A15" s="20" t="s">
        <v>636</v>
      </c>
    </row>
    <row r="16" spans="1:1" x14ac:dyDescent="0.35">
      <c r="A16" s="20" t="s">
        <v>583</v>
      </c>
    </row>
    <row r="20" spans="1:1" x14ac:dyDescent="0.35">
      <c r="A20" s="19" t="s">
        <v>613</v>
      </c>
    </row>
    <row r="21" spans="1:1" x14ac:dyDescent="0.35">
      <c r="A21" s="20" t="s">
        <v>614</v>
      </c>
    </row>
    <row r="22" spans="1:1" x14ac:dyDescent="0.35">
      <c r="A22" s="20" t="s">
        <v>615</v>
      </c>
    </row>
    <row r="23" spans="1:1" x14ac:dyDescent="0.35">
      <c r="A23" s="19"/>
    </row>
    <row r="25" spans="1:1" x14ac:dyDescent="0.35">
      <c r="A25" s="19" t="s">
        <v>632</v>
      </c>
    </row>
    <row r="26" spans="1:1" x14ac:dyDescent="0.35">
      <c r="A26" s="20" t="s">
        <v>633</v>
      </c>
    </row>
    <row r="27" spans="1:1" x14ac:dyDescent="0.35">
      <c r="A27" s="20" t="s">
        <v>634</v>
      </c>
    </row>
    <row r="28" spans="1:1" x14ac:dyDescent="0.35">
      <c r="A28" s="20" t="s">
        <v>709</v>
      </c>
    </row>
    <row r="29" spans="1:1" x14ac:dyDescent="0.35">
      <c r="A29" s="20" t="s">
        <v>710</v>
      </c>
    </row>
    <row r="30" spans="1:1" x14ac:dyDescent="0.35">
      <c r="A30" s="20" t="s">
        <v>752</v>
      </c>
    </row>
    <row r="31" spans="1:1" x14ac:dyDescent="0.35">
      <c r="A31" s="20" t="s">
        <v>777</v>
      </c>
    </row>
    <row r="32" spans="1:1" x14ac:dyDescent="0.35">
      <c r="A32" s="20" t="s">
        <v>719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E111-C6B3-46D2-9154-FDADC9F9EC1B}">
  <dimension ref="A1:V178"/>
  <sheetViews>
    <sheetView tabSelected="1" workbookViewId="0">
      <selection activeCell="F21" sqref="F21"/>
    </sheetView>
  </sheetViews>
  <sheetFormatPr baseColWidth="10" defaultRowHeight="14.5" x14ac:dyDescent="0.35"/>
  <cols>
    <col min="1" max="1" width="5.453125" customWidth="1"/>
    <col min="2" max="2" width="5.453125" style="13" customWidth="1"/>
    <col min="3" max="3" width="28.7265625" customWidth="1"/>
    <col min="4" max="4" width="21.26953125" customWidth="1"/>
    <col min="5" max="5" width="13.54296875" hidden="1" customWidth="1"/>
    <col min="6" max="6" width="49.26953125" customWidth="1"/>
    <col min="7" max="7" width="10.81640625" style="13" customWidth="1"/>
    <col min="8" max="8" width="12.1796875" customWidth="1"/>
    <col min="9" max="9" width="11.453125" customWidth="1"/>
    <col min="10" max="11" width="15.54296875" style="6" customWidth="1"/>
    <col min="12" max="12" width="15.81640625" style="8" customWidth="1"/>
    <col min="13" max="13" width="31" style="8" customWidth="1"/>
    <col min="14" max="14" width="24.54296875" style="8" customWidth="1"/>
    <col min="15" max="15" width="74.54296875" customWidth="1"/>
    <col min="16" max="16" width="33.7265625" customWidth="1"/>
    <col min="17" max="17" width="70.7265625" customWidth="1"/>
    <col min="18" max="21" width="33.7265625" customWidth="1"/>
    <col min="22" max="22" width="49.7265625" customWidth="1"/>
  </cols>
  <sheetData>
    <row r="1" spans="1:22" ht="23.5" thickBot="1" x14ac:dyDescent="0.4">
      <c r="B1" s="3" t="s">
        <v>575</v>
      </c>
      <c r="C1" s="3" t="s">
        <v>0</v>
      </c>
      <c r="D1" s="3" t="s">
        <v>1</v>
      </c>
      <c r="E1" s="127" t="s">
        <v>2</v>
      </c>
      <c r="F1" s="3" t="s">
        <v>3</v>
      </c>
      <c r="G1" s="3" t="s">
        <v>4</v>
      </c>
      <c r="H1" s="3" t="s">
        <v>5</v>
      </c>
      <c r="I1" s="1" t="s">
        <v>574</v>
      </c>
      <c r="J1" s="9" t="s">
        <v>576</v>
      </c>
      <c r="K1" s="128" t="s">
        <v>589</v>
      </c>
      <c r="L1" s="10" t="s">
        <v>590</v>
      </c>
      <c r="M1" s="10" t="s">
        <v>592</v>
      </c>
      <c r="N1" s="10" t="s">
        <v>591</v>
      </c>
      <c r="O1" s="9" t="s">
        <v>577</v>
      </c>
      <c r="P1" s="9" t="s">
        <v>581</v>
      </c>
      <c r="Q1" s="9" t="s">
        <v>588</v>
      </c>
      <c r="R1" s="9" t="s">
        <v>803</v>
      </c>
      <c r="S1" s="9" t="s">
        <v>804</v>
      </c>
      <c r="T1" s="9" t="s">
        <v>805</v>
      </c>
      <c r="U1" s="9" t="s">
        <v>806</v>
      </c>
      <c r="V1" s="9" t="s">
        <v>807</v>
      </c>
    </row>
    <row r="2" spans="1:22" ht="16.5" customHeight="1" thickTop="1" thickBot="1" x14ac:dyDescent="0.4">
      <c r="A2">
        <v>1</v>
      </c>
      <c r="B2" s="129">
        <v>46</v>
      </c>
      <c r="C2" s="130" t="s">
        <v>170</v>
      </c>
      <c r="D2" s="130" t="s">
        <v>171</v>
      </c>
      <c r="E2" s="130" t="s">
        <v>172</v>
      </c>
      <c r="F2" s="130" t="s">
        <v>173</v>
      </c>
      <c r="G2" s="131">
        <v>44953</v>
      </c>
      <c r="H2" s="130" t="s">
        <v>174</v>
      </c>
      <c r="I2" s="132">
        <f>G2+18</f>
        <v>44971</v>
      </c>
      <c r="J2" s="133">
        <v>45010</v>
      </c>
      <c r="K2" s="134">
        <v>0.41666666666666669</v>
      </c>
      <c r="L2" s="135" t="s">
        <v>173</v>
      </c>
      <c r="M2" s="135"/>
      <c r="N2" s="135">
        <v>4121362874</v>
      </c>
      <c r="O2" s="135"/>
      <c r="P2" s="136"/>
      <c r="Q2" s="132"/>
      <c r="R2" s="130">
        <v>1</v>
      </c>
      <c r="S2" s="130"/>
      <c r="T2" s="130"/>
      <c r="U2" s="130"/>
      <c r="V2" s="132"/>
    </row>
    <row r="3" spans="1:22" ht="16.5" customHeight="1" thickTop="1" thickBot="1" x14ac:dyDescent="0.4">
      <c r="A3">
        <v>2</v>
      </c>
      <c r="B3" s="137">
        <v>2</v>
      </c>
      <c r="C3" s="138" t="s">
        <v>10</v>
      </c>
      <c r="D3" s="138" t="s">
        <v>11</v>
      </c>
      <c r="E3" s="138" t="s">
        <v>12</v>
      </c>
      <c r="F3" s="138" t="s">
        <v>13</v>
      </c>
      <c r="G3" s="139">
        <v>44931</v>
      </c>
      <c r="H3" s="140" t="s">
        <v>808</v>
      </c>
      <c r="I3" s="141">
        <f>G3+18</f>
        <v>44949</v>
      </c>
      <c r="J3" s="142"/>
      <c r="K3" s="142"/>
      <c r="L3" s="143"/>
      <c r="M3" s="143" t="s">
        <v>809</v>
      </c>
      <c r="N3" s="138">
        <v>4681261261</v>
      </c>
      <c r="O3" s="141"/>
      <c r="P3" s="141"/>
      <c r="Q3" t="s">
        <v>810</v>
      </c>
      <c r="R3" s="138"/>
      <c r="S3" s="138">
        <v>1</v>
      </c>
      <c r="T3" s="138"/>
      <c r="U3" s="138"/>
      <c r="V3" s="141"/>
    </row>
    <row r="4" spans="1:22" ht="16.5" customHeight="1" thickTop="1" thickBot="1" x14ac:dyDescent="0.4">
      <c r="A4">
        <v>3</v>
      </c>
      <c r="B4" s="137">
        <v>3</v>
      </c>
      <c r="C4" s="138" t="s">
        <v>14</v>
      </c>
      <c r="D4" s="138" t="s">
        <v>15</v>
      </c>
      <c r="E4" s="138" t="s">
        <v>16</v>
      </c>
      <c r="F4" s="138" t="s">
        <v>17</v>
      </c>
      <c r="G4" s="139">
        <v>44931</v>
      </c>
      <c r="H4" s="138" t="s">
        <v>18</v>
      </c>
      <c r="I4" s="141">
        <f>G4+18</f>
        <v>44949</v>
      </c>
      <c r="J4" s="142">
        <v>45040</v>
      </c>
      <c r="K4" s="142"/>
      <c r="L4" s="143"/>
      <c r="M4" s="143"/>
      <c r="N4" s="144" t="s">
        <v>811</v>
      </c>
      <c r="O4" s="141"/>
      <c r="P4" s="141"/>
      <c r="Q4" s="145" t="s">
        <v>812</v>
      </c>
      <c r="R4" s="138"/>
      <c r="S4" s="138"/>
      <c r="T4" s="138"/>
      <c r="U4" s="138"/>
      <c r="V4" s="141"/>
    </row>
    <row r="5" spans="1:22" ht="16.5" customHeight="1" thickTop="1" thickBot="1" x14ac:dyDescent="0.4">
      <c r="A5">
        <v>4</v>
      </c>
      <c r="B5" s="137">
        <v>4</v>
      </c>
      <c r="C5" s="138" t="s">
        <v>19</v>
      </c>
      <c r="D5" s="138" t="s">
        <v>20</v>
      </c>
      <c r="E5" s="138" t="s">
        <v>21</v>
      </c>
      <c r="F5" s="138" t="s">
        <v>22</v>
      </c>
      <c r="G5" s="139">
        <v>44931</v>
      </c>
      <c r="H5" s="138" t="s">
        <v>18</v>
      </c>
      <c r="I5" s="141">
        <f>G5+18</f>
        <v>44949</v>
      </c>
      <c r="J5" s="142"/>
      <c r="K5" s="142"/>
      <c r="L5" s="143"/>
      <c r="M5" s="143"/>
      <c r="N5" s="146" t="s">
        <v>813</v>
      </c>
      <c r="O5" s="141"/>
      <c r="P5" s="141"/>
      <c r="Q5" s="141"/>
      <c r="R5" s="138"/>
      <c r="S5" s="138"/>
      <c r="T5" s="138"/>
      <c r="U5" s="138"/>
      <c r="V5" s="141"/>
    </row>
    <row r="6" spans="1:22" ht="16.5" customHeight="1" thickTop="1" thickBot="1" x14ac:dyDescent="0.4">
      <c r="A6">
        <v>5</v>
      </c>
      <c r="B6" s="137">
        <v>5</v>
      </c>
      <c r="C6" s="138" t="s">
        <v>19</v>
      </c>
      <c r="D6" s="138" t="s">
        <v>23</v>
      </c>
      <c r="E6" s="138" t="s">
        <v>24</v>
      </c>
      <c r="F6" s="138" t="s">
        <v>25</v>
      </c>
      <c r="G6" s="139">
        <v>44931</v>
      </c>
      <c r="H6" s="138" t="s">
        <v>26</v>
      </c>
      <c r="I6" s="141">
        <f>G6+18</f>
        <v>44949</v>
      </c>
      <c r="J6" s="142"/>
      <c r="K6" s="142"/>
      <c r="L6" s="143"/>
      <c r="M6" s="147"/>
      <c r="N6" s="138">
        <v>4411218055</v>
      </c>
      <c r="O6" s="141"/>
      <c r="P6" s="141"/>
      <c r="Q6" s="141"/>
      <c r="R6" s="138"/>
      <c r="S6" s="138"/>
      <c r="T6" s="138"/>
      <c r="U6" s="138"/>
      <c r="V6" s="141"/>
    </row>
    <row r="7" spans="1:22" ht="16.5" customHeight="1" thickTop="1" thickBot="1" x14ac:dyDescent="0.4">
      <c r="A7">
        <v>6</v>
      </c>
      <c r="B7" s="137">
        <v>6</v>
      </c>
      <c r="C7" s="138" t="s">
        <v>27</v>
      </c>
      <c r="D7" s="138" t="s">
        <v>28</v>
      </c>
      <c r="E7" s="138" t="s">
        <v>29</v>
      </c>
      <c r="F7" s="138" t="s">
        <v>30</v>
      </c>
      <c r="G7" s="139">
        <v>44931</v>
      </c>
      <c r="H7" s="138" t="s">
        <v>30</v>
      </c>
      <c r="I7" s="141">
        <f>G7+18</f>
        <v>44949</v>
      </c>
      <c r="J7" s="142"/>
      <c r="K7" s="142"/>
      <c r="L7" s="143"/>
      <c r="M7" s="143"/>
      <c r="N7" s="143"/>
      <c r="O7" s="141"/>
      <c r="P7" s="141"/>
      <c r="Q7" s="141"/>
      <c r="R7" s="138"/>
      <c r="S7" s="138"/>
      <c r="T7" s="138"/>
      <c r="U7" s="138"/>
      <c r="V7" s="141"/>
    </row>
    <row r="8" spans="1:22" ht="16.5" customHeight="1" thickTop="1" thickBot="1" x14ac:dyDescent="0.4">
      <c r="A8">
        <v>7</v>
      </c>
      <c r="B8" s="129">
        <v>67</v>
      </c>
      <c r="C8" s="130" t="s">
        <v>243</v>
      </c>
      <c r="D8" s="130" t="s">
        <v>244</v>
      </c>
      <c r="E8" s="130" t="s">
        <v>245</v>
      </c>
      <c r="F8" s="130" t="s">
        <v>246</v>
      </c>
      <c r="G8" s="131">
        <v>44957</v>
      </c>
      <c r="H8" s="130" t="s">
        <v>174</v>
      </c>
      <c r="I8" s="132">
        <f>G8+18</f>
        <v>44975</v>
      </c>
      <c r="J8" s="148">
        <v>45010</v>
      </c>
      <c r="K8" s="148">
        <v>0.45833333333333331</v>
      </c>
      <c r="L8" s="149" t="s">
        <v>246</v>
      </c>
      <c r="M8" s="130"/>
      <c r="N8" s="130">
        <v>5544888492</v>
      </c>
      <c r="O8" s="130"/>
      <c r="P8" s="132"/>
      <c r="Q8" s="132"/>
      <c r="R8" s="130">
        <v>1</v>
      </c>
      <c r="S8" s="130"/>
      <c r="T8" s="130"/>
      <c r="U8" s="130"/>
      <c r="V8" s="132"/>
    </row>
    <row r="9" spans="1:22" ht="16.5" customHeight="1" thickTop="1" thickBot="1" x14ac:dyDescent="0.4">
      <c r="A9">
        <v>8</v>
      </c>
      <c r="B9" s="137">
        <v>8</v>
      </c>
      <c r="C9" s="138" t="s">
        <v>36</v>
      </c>
      <c r="D9" s="138" t="s">
        <v>37</v>
      </c>
      <c r="E9" s="138" t="s">
        <v>38</v>
      </c>
      <c r="F9" s="138" t="s">
        <v>39</v>
      </c>
      <c r="G9" s="139">
        <v>44939</v>
      </c>
      <c r="H9" s="138" t="s">
        <v>18</v>
      </c>
      <c r="I9" s="141">
        <f>G9+18</f>
        <v>44957</v>
      </c>
      <c r="J9" s="142">
        <v>45036</v>
      </c>
      <c r="K9" s="142"/>
      <c r="L9" s="143"/>
      <c r="M9" s="143"/>
      <c r="N9" s="144" t="s">
        <v>814</v>
      </c>
      <c r="O9" s="141"/>
      <c r="P9" s="141"/>
      <c r="Q9" s="145" t="s">
        <v>812</v>
      </c>
      <c r="R9" s="138"/>
      <c r="S9" s="138"/>
      <c r="T9" s="138"/>
      <c r="U9" s="138"/>
      <c r="V9" s="141"/>
    </row>
    <row r="10" spans="1:22" ht="16.5" customHeight="1" thickTop="1" thickBot="1" x14ac:dyDescent="0.4">
      <c r="A10">
        <v>9</v>
      </c>
      <c r="B10" s="129">
        <v>33</v>
      </c>
      <c r="C10" s="130" t="s">
        <v>48</v>
      </c>
      <c r="D10" s="130" t="s">
        <v>131</v>
      </c>
      <c r="E10" s="130" t="s">
        <v>132</v>
      </c>
      <c r="F10" s="130" t="s">
        <v>133</v>
      </c>
      <c r="G10" s="131">
        <v>44947</v>
      </c>
      <c r="H10" s="130" t="s">
        <v>35</v>
      </c>
      <c r="I10" s="132">
        <f>G10+18</f>
        <v>44965</v>
      </c>
      <c r="J10" s="150">
        <v>45014</v>
      </c>
      <c r="K10" s="151">
        <v>44989</v>
      </c>
      <c r="L10" s="152">
        <v>9.375E-2</v>
      </c>
      <c r="M10" s="130" t="s">
        <v>133</v>
      </c>
      <c r="N10" s="153">
        <v>4611711222</v>
      </c>
      <c r="O10" s="154"/>
      <c r="P10" s="154"/>
      <c r="Q10" s="154"/>
      <c r="R10" s="153">
        <v>1</v>
      </c>
      <c r="S10" s="153"/>
      <c r="T10" s="153"/>
      <c r="U10" s="153"/>
      <c r="V10" s="154"/>
    </row>
    <row r="11" spans="1:22" ht="16.5" customHeight="1" thickTop="1" thickBot="1" x14ac:dyDescent="0.4">
      <c r="A11">
        <v>10</v>
      </c>
      <c r="B11" s="137">
        <v>10</v>
      </c>
      <c r="C11" s="138" t="s">
        <v>43</v>
      </c>
      <c r="D11" s="138" t="s">
        <v>44</v>
      </c>
      <c r="E11" s="138" t="s">
        <v>45</v>
      </c>
      <c r="F11" s="138" t="s">
        <v>46</v>
      </c>
      <c r="G11" s="139">
        <v>44942</v>
      </c>
      <c r="H11" s="138" t="s">
        <v>47</v>
      </c>
      <c r="I11" s="141">
        <f>G11+18</f>
        <v>44960</v>
      </c>
      <c r="J11" s="142">
        <v>45015</v>
      </c>
      <c r="K11" s="142"/>
      <c r="L11" s="143"/>
      <c r="M11" s="143"/>
      <c r="N11" s="155">
        <v>4171009983</v>
      </c>
      <c r="O11" s="155"/>
      <c r="P11" s="141"/>
      <c r="Q11" s="145" t="s">
        <v>815</v>
      </c>
      <c r="R11" s="140"/>
      <c r="S11" s="140"/>
      <c r="T11" s="140"/>
      <c r="U11" s="140"/>
      <c r="V11" s="145"/>
    </row>
    <row r="12" spans="1:22" ht="16.5" customHeight="1" thickTop="1" thickBot="1" x14ac:dyDescent="0.4">
      <c r="A12">
        <v>11</v>
      </c>
      <c r="B12" s="129">
        <v>19</v>
      </c>
      <c r="C12" s="130" t="s">
        <v>374</v>
      </c>
      <c r="D12" s="130" t="s">
        <v>375</v>
      </c>
      <c r="E12" s="130" t="s">
        <v>376</v>
      </c>
      <c r="F12" s="130" t="s">
        <v>377</v>
      </c>
      <c r="G12" s="131">
        <v>44977</v>
      </c>
      <c r="H12" s="132" t="s">
        <v>276</v>
      </c>
      <c r="I12" s="132">
        <f>G12+18</f>
        <v>44995</v>
      </c>
      <c r="J12" s="148">
        <v>45008</v>
      </c>
      <c r="K12" s="148">
        <v>44990</v>
      </c>
      <c r="L12" s="149">
        <v>0.375</v>
      </c>
      <c r="M12" s="156" t="s">
        <v>816</v>
      </c>
      <c r="N12" s="130">
        <v>4121719228</v>
      </c>
      <c r="O12" s="132"/>
      <c r="P12" s="132"/>
      <c r="Q12" s="132"/>
      <c r="R12" s="130">
        <v>1</v>
      </c>
      <c r="S12" s="130"/>
      <c r="T12" s="130"/>
      <c r="U12" s="130"/>
      <c r="V12" s="132"/>
    </row>
    <row r="13" spans="1:22" ht="16.5" customHeight="1" thickTop="1" thickBot="1" x14ac:dyDescent="0.4">
      <c r="A13">
        <v>12</v>
      </c>
      <c r="B13" s="137">
        <v>12</v>
      </c>
      <c r="C13" s="138" t="s">
        <v>48</v>
      </c>
      <c r="D13" s="138" t="s">
        <v>52</v>
      </c>
      <c r="E13" s="138" t="s">
        <v>53</v>
      </c>
      <c r="F13" s="138" t="s">
        <v>54</v>
      </c>
      <c r="G13" s="139">
        <v>44942</v>
      </c>
      <c r="H13" s="138" t="s">
        <v>817</v>
      </c>
      <c r="I13" s="141">
        <f>G13+18</f>
        <v>44960</v>
      </c>
      <c r="J13" s="157">
        <v>45009</v>
      </c>
      <c r="K13" s="157" t="s">
        <v>818</v>
      </c>
      <c r="L13" s="158"/>
      <c r="M13" s="158"/>
      <c r="N13" s="155">
        <v>4721180864</v>
      </c>
      <c r="O13" s="159"/>
      <c r="P13" s="159"/>
      <c r="Q13" s="159" t="s">
        <v>819</v>
      </c>
      <c r="R13" s="155"/>
      <c r="S13" s="155">
        <v>1</v>
      </c>
      <c r="T13" s="155"/>
      <c r="U13" s="155"/>
      <c r="V13" s="155"/>
    </row>
    <row r="14" spans="1:22" ht="16.5" customHeight="1" thickTop="1" thickBot="1" x14ac:dyDescent="0.4">
      <c r="A14">
        <v>13</v>
      </c>
      <c r="B14" s="137">
        <v>13</v>
      </c>
      <c r="C14" s="138" t="s">
        <v>48</v>
      </c>
      <c r="D14" s="138" t="s">
        <v>55</v>
      </c>
      <c r="E14" s="138" t="s">
        <v>56</v>
      </c>
      <c r="F14" s="138" t="s">
        <v>57</v>
      </c>
      <c r="G14" s="139">
        <v>44942</v>
      </c>
      <c r="H14" s="138" t="s">
        <v>817</v>
      </c>
      <c r="I14" s="141">
        <f>G14+18</f>
        <v>44960</v>
      </c>
      <c r="J14" s="160">
        <v>45009</v>
      </c>
      <c r="K14" s="160" t="s">
        <v>820</v>
      </c>
      <c r="L14" s="146"/>
      <c r="M14" s="146"/>
      <c r="N14" s="155">
        <v>4721180864</v>
      </c>
      <c r="O14" s="145"/>
      <c r="P14" s="145"/>
      <c r="Q14" s="145" t="s">
        <v>683</v>
      </c>
      <c r="R14" s="140"/>
      <c r="S14" s="140">
        <v>1</v>
      </c>
      <c r="T14" s="140"/>
      <c r="U14" s="140">
        <v>1</v>
      </c>
      <c r="V14" s="140"/>
    </row>
    <row r="15" spans="1:22" ht="16.5" customHeight="1" thickTop="1" thickBot="1" x14ac:dyDescent="0.4">
      <c r="A15">
        <v>14</v>
      </c>
      <c r="B15" s="129">
        <v>32</v>
      </c>
      <c r="C15" s="130" t="s">
        <v>419</v>
      </c>
      <c r="D15" s="130" t="s">
        <v>420</v>
      </c>
      <c r="E15" s="130" t="s">
        <v>421</v>
      </c>
      <c r="F15" s="130" t="s">
        <v>422</v>
      </c>
      <c r="G15" s="131">
        <v>44985</v>
      </c>
      <c r="H15" s="130" t="s">
        <v>271</v>
      </c>
      <c r="I15" s="132">
        <f>G15+18</f>
        <v>45003</v>
      </c>
      <c r="J15" s="148">
        <v>45008</v>
      </c>
      <c r="K15" s="148">
        <v>45009</v>
      </c>
      <c r="L15" s="149">
        <v>0.64583333333333304</v>
      </c>
      <c r="M15" s="149" t="s">
        <v>821</v>
      </c>
      <c r="N15" s="130">
        <v>4611457200</v>
      </c>
      <c r="O15" s="132"/>
      <c r="P15" s="132"/>
      <c r="Q15" s="132" t="s">
        <v>629</v>
      </c>
      <c r="R15" s="130">
        <v>1</v>
      </c>
      <c r="S15" s="130"/>
      <c r="T15" s="130"/>
      <c r="U15" s="130"/>
      <c r="V15" s="132"/>
    </row>
    <row r="16" spans="1:22" ht="16.5" customHeight="1" thickTop="1" thickBot="1" x14ac:dyDescent="0.4">
      <c r="A16">
        <v>15</v>
      </c>
      <c r="B16" s="137">
        <v>15</v>
      </c>
      <c r="C16" s="138" t="s">
        <v>62</v>
      </c>
      <c r="D16" s="138" t="s">
        <v>63</v>
      </c>
      <c r="E16" s="138" t="s">
        <v>64</v>
      </c>
      <c r="F16" s="138" t="s">
        <v>65</v>
      </c>
      <c r="G16" s="139">
        <v>44942</v>
      </c>
      <c r="H16" s="138" t="s">
        <v>61</v>
      </c>
      <c r="I16" s="141">
        <f>G16+18</f>
        <v>44960</v>
      </c>
      <c r="J16" s="142"/>
      <c r="K16" s="142"/>
      <c r="L16" s="143"/>
      <c r="M16" s="143"/>
      <c r="N16" s="155">
        <v>4721180864</v>
      </c>
      <c r="O16" s="141"/>
      <c r="P16" s="141"/>
      <c r="Q16" s="141"/>
      <c r="R16" s="138"/>
      <c r="S16" s="138"/>
      <c r="T16" s="138"/>
      <c r="U16" s="138"/>
      <c r="V16" s="141"/>
    </row>
    <row r="17" spans="1:22" ht="16.5" customHeight="1" thickTop="1" thickBot="1" x14ac:dyDescent="0.4">
      <c r="A17">
        <v>16</v>
      </c>
      <c r="B17" s="129">
        <v>16</v>
      </c>
      <c r="C17" s="130" t="s">
        <v>66</v>
      </c>
      <c r="D17" s="130" t="s">
        <v>67</v>
      </c>
      <c r="E17" s="130" t="s">
        <v>68</v>
      </c>
      <c r="F17" s="130" t="s">
        <v>69</v>
      </c>
      <c r="G17" s="131">
        <v>44942</v>
      </c>
      <c r="H17" s="130" t="s">
        <v>70</v>
      </c>
      <c r="I17" s="132">
        <f>G17+18</f>
        <v>44960</v>
      </c>
      <c r="J17" s="148"/>
      <c r="K17" s="148">
        <v>45012</v>
      </c>
      <c r="L17" s="149" t="s">
        <v>822</v>
      </c>
      <c r="M17" s="149" t="s">
        <v>823</v>
      </c>
      <c r="N17" s="161">
        <v>4611286301</v>
      </c>
      <c r="O17" s="132"/>
      <c r="P17" s="132"/>
      <c r="Q17" s="132"/>
      <c r="R17" s="130">
        <v>1</v>
      </c>
      <c r="S17" s="130"/>
      <c r="T17" s="130"/>
      <c r="U17" s="130"/>
      <c r="V17" s="132"/>
    </row>
    <row r="18" spans="1:22" ht="16.5" customHeight="1" thickTop="1" thickBot="1" x14ac:dyDescent="0.4">
      <c r="A18">
        <v>17</v>
      </c>
      <c r="B18" s="137">
        <v>17</v>
      </c>
      <c r="C18" s="138" t="s">
        <v>71</v>
      </c>
      <c r="D18" s="138" t="s">
        <v>72</v>
      </c>
      <c r="E18" s="138" t="s">
        <v>73</v>
      </c>
      <c r="F18" s="138" t="s">
        <v>74</v>
      </c>
      <c r="G18" s="139">
        <v>44943</v>
      </c>
      <c r="H18" s="138" t="s">
        <v>174</v>
      </c>
      <c r="I18" s="141">
        <f>G18+18</f>
        <v>44961</v>
      </c>
      <c r="J18" s="142"/>
      <c r="K18" s="142"/>
      <c r="L18" s="143"/>
      <c r="M18" s="155">
        <v>3322583288</v>
      </c>
      <c r="N18" s="140">
        <v>4181013542</v>
      </c>
      <c r="O18" s="141"/>
      <c r="P18" s="141"/>
      <c r="Q18" s="159" t="s">
        <v>824</v>
      </c>
      <c r="R18" s="155"/>
      <c r="S18" s="155"/>
      <c r="T18" s="155"/>
      <c r="U18" s="155"/>
      <c r="V18" s="159"/>
    </row>
    <row r="19" spans="1:22" ht="16.5" customHeight="1" thickTop="1" thickBot="1" x14ac:dyDescent="0.4">
      <c r="A19">
        <v>18</v>
      </c>
      <c r="B19" s="129">
        <v>18</v>
      </c>
      <c r="C19" s="130" t="s">
        <v>62</v>
      </c>
      <c r="D19" s="130" t="s">
        <v>75</v>
      </c>
      <c r="E19" s="130" t="s">
        <v>76</v>
      </c>
      <c r="F19" s="130" t="s">
        <v>77</v>
      </c>
      <c r="G19" s="131">
        <v>44943</v>
      </c>
      <c r="H19" s="130" t="s">
        <v>817</v>
      </c>
      <c r="I19" s="132">
        <f>G19+18</f>
        <v>44961</v>
      </c>
      <c r="J19" s="133">
        <v>45009</v>
      </c>
      <c r="K19" s="133">
        <v>45012</v>
      </c>
      <c r="L19" s="162">
        <v>0.66666666666666663</v>
      </c>
      <c r="M19" s="162" t="s">
        <v>825</v>
      </c>
      <c r="N19" s="161">
        <v>4432466917</v>
      </c>
      <c r="O19" s="163"/>
      <c r="P19" s="163"/>
      <c r="Q19" s="163" t="s">
        <v>684</v>
      </c>
      <c r="R19" s="161">
        <v>1</v>
      </c>
      <c r="S19" s="161"/>
      <c r="T19" s="161"/>
      <c r="U19" s="161"/>
      <c r="V19" s="163"/>
    </row>
    <row r="20" spans="1:22" ht="16.5" customHeight="1" thickTop="1" thickBot="1" x14ac:dyDescent="0.4">
      <c r="A20">
        <v>19</v>
      </c>
      <c r="B20" s="137">
        <v>28</v>
      </c>
      <c r="C20" s="130" t="s">
        <v>48</v>
      </c>
      <c r="D20" s="130" t="s">
        <v>112</v>
      </c>
      <c r="E20" s="130" t="s">
        <v>113</v>
      </c>
      <c r="F20" s="130" t="s">
        <v>114</v>
      </c>
      <c r="G20" s="131">
        <v>44943</v>
      </c>
      <c r="H20" s="130" t="s">
        <v>26</v>
      </c>
      <c r="I20" s="132">
        <f>G20+18</f>
        <v>44961</v>
      </c>
      <c r="J20" s="148">
        <v>45010</v>
      </c>
      <c r="K20" s="148">
        <v>45012</v>
      </c>
      <c r="L20" s="149">
        <v>0.54166666666666663</v>
      </c>
      <c r="M20" s="149" t="s">
        <v>114</v>
      </c>
      <c r="N20" s="130">
        <v>4454552124</v>
      </c>
      <c r="O20" s="132"/>
      <c r="P20" s="132"/>
      <c r="Q20" s="132"/>
      <c r="R20" s="130">
        <v>1</v>
      </c>
      <c r="S20" s="130"/>
      <c r="T20" s="130"/>
      <c r="U20" s="130"/>
      <c r="V20" s="132"/>
    </row>
    <row r="21" spans="1:22" ht="16.5" customHeight="1" thickTop="1" thickBot="1" x14ac:dyDescent="0.4">
      <c r="A21">
        <v>20</v>
      </c>
      <c r="B21" s="137">
        <v>20</v>
      </c>
      <c r="C21" s="138" t="s">
        <v>82</v>
      </c>
      <c r="D21" s="138" t="s">
        <v>83</v>
      </c>
      <c r="E21" s="138" t="s">
        <v>84</v>
      </c>
      <c r="F21" s="138" t="s">
        <v>85</v>
      </c>
      <c r="G21" s="139">
        <v>44943</v>
      </c>
      <c r="H21" s="138" t="s">
        <v>86</v>
      </c>
      <c r="I21" s="141">
        <f>G21+18</f>
        <v>44961</v>
      </c>
      <c r="J21" s="142"/>
      <c r="K21" s="142"/>
      <c r="L21" s="143"/>
      <c r="M21" s="143"/>
      <c r="N21" s="155">
        <v>4613591860</v>
      </c>
      <c r="O21" s="141"/>
      <c r="P21" s="141"/>
      <c r="Q21" s="141"/>
      <c r="R21" s="138"/>
      <c r="S21" s="138"/>
      <c r="T21" s="138"/>
      <c r="U21" s="138"/>
      <c r="V21" s="141"/>
    </row>
    <row r="22" spans="1:22" ht="16.5" customHeight="1" thickTop="1" thickBot="1" x14ac:dyDescent="0.4">
      <c r="A22">
        <v>21</v>
      </c>
      <c r="B22" s="137">
        <v>21</v>
      </c>
      <c r="C22" s="138" t="s">
        <v>48</v>
      </c>
      <c r="D22" s="138" t="s">
        <v>87</v>
      </c>
      <c r="E22" s="138" t="s">
        <v>88</v>
      </c>
      <c r="F22" s="138" t="s">
        <v>89</v>
      </c>
      <c r="G22" s="139">
        <v>44943</v>
      </c>
      <c r="H22" s="138" t="s">
        <v>70</v>
      </c>
      <c r="I22" s="141">
        <f>G22+18</f>
        <v>44961</v>
      </c>
      <c r="J22" s="142"/>
      <c r="K22" s="142"/>
      <c r="L22" s="143"/>
      <c r="M22" s="143"/>
      <c r="N22" s="140">
        <v>4461390037</v>
      </c>
      <c r="O22" s="141" t="s">
        <v>698</v>
      </c>
      <c r="P22" s="141"/>
      <c r="Q22" s="141"/>
      <c r="R22" s="138"/>
      <c r="S22" s="138">
        <v>1</v>
      </c>
      <c r="T22" s="138"/>
      <c r="U22" s="138"/>
      <c r="V22" s="138"/>
    </row>
    <row r="23" spans="1:22" ht="16.5" customHeight="1" thickTop="1" thickBot="1" x14ac:dyDescent="0.4">
      <c r="A23">
        <v>22</v>
      </c>
      <c r="B23" s="137">
        <v>22</v>
      </c>
      <c r="C23" s="138" t="s">
        <v>62</v>
      </c>
      <c r="D23" s="138" t="s">
        <v>90</v>
      </c>
      <c r="E23" s="138" t="s">
        <v>91</v>
      </c>
      <c r="F23" s="138" t="s">
        <v>92</v>
      </c>
      <c r="G23" s="139">
        <v>44943</v>
      </c>
      <c r="H23" s="138" t="s">
        <v>70</v>
      </c>
      <c r="I23" s="141">
        <f>G23+18</f>
        <v>44961</v>
      </c>
      <c r="J23" s="142"/>
      <c r="K23" s="142"/>
      <c r="L23" s="143"/>
      <c r="M23" s="143"/>
      <c r="N23" s="155">
        <v>4422848984</v>
      </c>
      <c r="O23" s="141"/>
      <c r="P23" s="141"/>
      <c r="Q23" s="141"/>
      <c r="R23" s="138"/>
      <c r="S23" s="138"/>
      <c r="T23" s="138"/>
      <c r="U23" s="138"/>
      <c r="V23" s="141"/>
    </row>
    <row r="24" spans="1:22" ht="16.5" customHeight="1" thickTop="1" thickBot="1" x14ac:dyDescent="0.4">
      <c r="A24">
        <v>23</v>
      </c>
      <c r="B24" s="137">
        <v>23</v>
      </c>
      <c r="C24" s="138" t="s">
        <v>62</v>
      </c>
      <c r="D24" s="138" t="s">
        <v>93</v>
      </c>
      <c r="E24" s="138" t="s">
        <v>94</v>
      </c>
      <c r="F24" s="140" t="s">
        <v>826</v>
      </c>
      <c r="G24" s="139">
        <v>44943</v>
      </c>
      <c r="H24" s="138" t="s">
        <v>81</v>
      </c>
      <c r="I24" s="141">
        <f>G24+18</f>
        <v>44961</v>
      </c>
      <c r="J24" s="142">
        <v>45016</v>
      </c>
      <c r="K24" s="142"/>
      <c r="L24" s="143"/>
      <c r="M24" s="143"/>
      <c r="N24" s="164" t="s">
        <v>827</v>
      </c>
      <c r="O24" s="141"/>
      <c r="P24" s="141"/>
      <c r="Q24" s="145" t="s">
        <v>828</v>
      </c>
      <c r="R24" s="140"/>
      <c r="S24" s="140"/>
      <c r="T24" s="140"/>
      <c r="U24" s="140"/>
      <c r="V24" s="145"/>
    </row>
    <row r="25" spans="1:22" ht="16.5" customHeight="1" thickTop="1" thickBot="1" x14ac:dyDescent="0.4">
      <c r="A25">
        <v>24</v>
      </c>
      <c r="B25" s="137">
        <v>24</v>
      </c>
      <c r="C25" s="138" t="s">
        <v>96</v>
      </c>
      <c r="D25" s="138" t="s">
        <v>97</v>
      </c>
      <c r="E25" s="138" t="s">
        <v>98</v>
      </c>
      <c r="F25" s="138" t="s">
        <v>99</v>
      </c>
      <c r="G25" s="139">
        <v>44943</v>
      </c>
      <c r="H25" s="138" t="s">
        <v>829</v>
      </c>
      <c r="I25" s="141">
        <f>G25+18</f>
        <v>44961</v>
      </c>
      <c r="J25" s="142"/>
      <c r="K25" s="142"/>
      <c r="L25" s="143"/>
      <c r="M25" s="143"/>
      <c r="N25" s="146" t="s">
        <v>813</v>
      </c>
      <c r="O25" s="141"/>
      <c r="P25" s="141"/>
      <c r="Q25" s="141"/>
      <c r="R25" s="138"/>
      <c r="S25" s="138"/>
      <c r="T25" s="138"/>
      <c r="U25" s="138"/>
      <c r="V25" s="141"/>
    </row>
    <row r="26" spans="1:22" ht="16.5" customHeight="1" thickTop="1" thickBot="1" x14ac:dyDescent="0.4">
      <c r="A26">
        <v>25</v>
      </c>
      <c r="B26" s="129">
        <v>35</v>
      </c>
      <c r="C26" s="130" t="s">
        <v>48</v>
      </c>
      <c r="D26" s="130" t="s">
        <v>137</v>
      </c>
      <c r="E26" s="130" t="s">
        <v>138</v>
      </c>
      <c r="F26" s="130" t="s">
        <v>139</v>
      </c>
      <c r="G26" s="131">
        <v>44949</v>
      </c>
      <c r="H26" s="130" t="s">
        <v>35</v>
      </c>
      <c r="I26" s="132">
        <f>G26+18</f>
        <v>44967</v>
      </c>
      <c r="J26" s="165">
        <v>45007</v>
      </c>
      <c r="K26" s="134">
        <v>45012</v>
      </c>
      <c r="L26" s="156" t="s">
        <v>830</v>
      </c>
      <c r="M26" s="156" t="s">
        <v>831</v>
      </c>
      <c r="N26" s="135">
        <v>3312743892</v>
      </c>
      <c r="O26" s="166"/>
      <c r="P26" s="167"/>
      <c r="Q26" s="167"/>
      <c r="R26" s="135">
        <v>1</v>
      </c>
      <c r="S26" s="135"/>
      <c r="T26" s="135"/>
      <c r="U26" s="135"/>
      <c r="V26" s="167"/>
    </row>
    <row r="27" spans="1:22" ht="16.5" customHeight="1" thickTop="1" thickBot="1" x14ac:dyDescent="0.4">
      <c r="A27">
        <v>26</v>
      </c>
      <c r="B27" s="129">
        <v>41</v>
      </c>
      <c r="C27" s="130" t="s">
        <v>156</v>
      </c>
      <c r="D27" s="130" t="s">
        <v>157</v>
      </c>
      <c r="E27" s="130" t="s">
        <v>158</v>
      </c>
      <c r="F27" s="130" t="s">
        <v>159</v>
      </c>
      <c r="G27" s="131">
        <v>44951</v>
      </c>
      <c r="H27" s="130" t="s">
        <v>817</v>
      </c>
      <c r="I27" s="132">
        <f>G27+18</f>
        <v>44969</v>
      </c>
      <c r="J27" s="133">
        <v>45009</v>
      </c>
      <c r="K27" s="133">
        <v>45012</v>
      </c>
      <c r="L27" s="162">
        <v>0.625</v>
      </c>
      <c r="M27" s="162" t="s">
        <v>832</v>
      </c>
      <c r="N27" s="162" t="s">
        <v>679</v>
      </c>
      <c r="O27" s="163"/>
      <c r="P27" s="163"/>
      <c r="Q27" s="163" t="s">
        <v>833</v>
      </c>
      <c r="R27" s="161">
        <v>1</v>
      </c>
      <c r="S27" s="161"/>
      <c r="T27" s="161"/>
      <c r="U27" s="161"/>
      <c r="V27" s="163"/>
    </row>
    <row r="28" spans="1:22" ht="16.5" customHeight="1" thickTop="1" thickBot="1" x14ac:dyDescent="0.4">
      <c r="A28">
        <v>27</v>
      </c>
      <c r="B28" s="137">
        <v>27</v>
      </c>
      <c r="C28" s="138" t="s">
        <v>108</v>
      </c>
      <c r="D28" s="138" t="s">
        <v>109</v>
      </c>
      <c r="E28" s="138" t="s">
        <v>110</v>
      </c>
      <c r="F28" s="138" t="s">
        <v>111</v>
      </c>
      <c r="G28" s="139">
        <v>44943</v>
      </c>
      <c r="H28" s="138" t="s">
        <v>47</v>
      </c>
      <c r="I28" s="141">
        <f>G28+18</f>
        <v>44961</v>
      </c>
      <c r="J28" s="142">
        <v>45015</v>
      </c>
      <c r="K28" s="142"/>
      <c r="L28" s="143"/>
      <c r="M28" s="143"/>
      <c r="N28" s="140">
        <v>4612111497</v>
      </c>
      <c r="O28" s="140"/>
      <c r="P28" s="141"/>
      <c r="Q28" s="145" t="s">
        <v>834</v>
      </c>
      <c r="R28" s="140"/>
      <c r="S28" s="140"/>
      <c r="T28" s="140"/>
      <c r="U28" s="140"/>
      <c r="V28" s="145"/>
    </row>
    <row r="29" spans="1:22" ht="16.5" customHeight="1" thickTop="1" thickBot="1" x14ac:dyDescent="0.4">
      <c r="A29">
        <v>28</v>
      </c>
      <c r="B29" s="129">
        <v>47</v>
      </c>
      <c r="C29" s="130" t="s">
        <v>48</v>
      </c>
      <c r="D29" s="130" t="s">
        <v>175</v>
      </c>
      <c r="E29" s="130" t="s">
        <v>176</v>
      </c>
      <c r="F29" s="130" t="s">
        <v>177</v>
      </c>
      <c r="G29" s="131">
        <v>44953</v>
      </c>
      <c r="H29" s="130" t="s">
        <v>35</v>
      </c>
      <c r="I29" s="132">
        <f>G29+18</f>
        <v>44971</v>
      </c>
      <c r="J29" s="150">
        <v>45007</v>
      </c>
      <c r="K29" s="151">
        <v>45012</v>
      </c>
      <c r="L29" s="152" t="s">
        <v>835</v>
      </c>
      <c r="M29" s="168" t="s">
        <v>836</v>
      </c>
      <c r="N29" s="153">
        <v>4616190059</v>
      </c>
      <c r="O29" s="154"/>
      <c r="P29" s="154"/>
      <c r="Q29" s="154"/>
      <c r="R29" s="153">
        <v>1</v>
      </c>
      <c r="S29" s="153"/>
      <c r="T29" s="153"/>
      <c r="U29" s="153"/>
      <c r="V29" s="154"/>
    </row>
    <row r="30" spans="1:22" ht="16.5" customHeight="1" thickTop="1" thickBot="1" x14ac:dyDescent="0.4">
      <c r="A30">
        <v>29</v>
      </c>
      <c r="B30" s="137">
        <v>29</v>
      </c>
      <c r="C30" s="138" t="s">
        <v>115</v>
      </c>
      <c r="D30" s="138" t="s">
        <v>116</v>
      </c>
      <c r="E30" s="138" t="s">
        <v>117</v>
      </c>
      <c r="F30" s="138" t="s">
        <v>118</v>
      </c>
      <c r="G30" s="139">
        <v>44943</v>
      </c>
      <c r="H30" s="138" t="s">
        <v>81</v>
      </c>
      <c r="I30" s="141">
        <f>G30+18</f>
        <v>44961</v>
      </c>
      <c r="J30" s="142">
        <v>45016</v>
      </c>
      <c r="K30" s="142"/>
      <c r="L30" s="143"/>
      <c r="M30" s="143"/>
      <c r="N30" s="164" t="s">
        <v>837</v>
      </c>
      <c r="O30" s="141"/>
      <c r="P30" s="141"/>
      <c r="Q30" s="145" t="s">
        <v>838</v>
      </c>
      <c r="R30" s="140"/>
      <c r="S30" s="140">
        <v>1</v>
      </c>
      <c r="T30" s="140"/>
      <c r="U30" s="140"/>
      <c r="V30" s="140"/>
    </row>
    <row r="31" spans="1:22" ht="16.5" customHeight="1" thickTop="1" thickBot="1" x14ac:dyDescent="0.4">
      <c r="A31">
        <v>30</v>
      </c>
      <c r="B31" s="137">
        <v>30</v>
      </c>
      <c r="C31" s="138" t="s">
        <v>119</v>
      </c>
      <c r="D31" s="138" t="s">
        <v>120</v>
      </c>
      <c r="E31" s="138" t="s">
        <v>121</v>
      </c>
      <c r="F31" s="138" t="s">
        <v>122</v>
      </c>
      <c r="G31" s="139">
        <v>44943</v>
      </c>
      <c r="H31" s="138" t="s">
        <v>839</v>
      </c>
      <c r="I31" s="141">
        <f>G31+18</f>
        <v>44961</v>
      </c>
      <c r="J31" s="142"/>
      <c r="K31" s="142"/>
      <c r="L31" s="143"/>
      <c r="M31" s="143"/>
      <c r="N31" s="169" t="s">
        <v>840</v>
      </c>
      <c r="O31" s="141"/>
      <c r="P31" s="141"/>
      <c r="Q31" s="141"/>
      <c r="R31" s="138"/>
      <c r="S31" s="138"/>
      <c r="T31" s="138"/>
      <c r="U31" s="138"/>
      <c r="V31" s="141"/>
    </row>
    <row r="32" spans="1:22" ht="16.5" customHeight="1" thickTop="1" thickBot="1" x14ac:dyDescent="0.4">
      <c r="A32">
        <v>31</v>
      </c>
      <c r="B32" s="129">
        <v>7</v>
      </c>
      <c r="C32" s="130" t="s">
        <v>31</v>
      </c>
      <c r="D32" s="130" t="s">
        <v>32</v>
      </c>
      <c r="E32" s="130" t="s">
        <v>33</v>
      </c>
      <c r="F32" s="130" t="s">
        <v>34</v>
      </c>
      <c r="G32" s="131">
        <v>44939</v>
      </c>
      <c r="H32" s="130" t="s">
        <v>35</v>
      </c>
      <c r="I32" s="132">
        <f>G32+18</f>
        <v>44957</v>
      </c>
      <c r="J32" s="150">
        <v>45007</v>
      </c>
      <c r="K32" s="151">
        <v>45013</v>
      </c>
      <c r="L32" s="152" t="s">
        <v>841</v>
      </c>
      <c r="M32" s="152" t="s">
        <v>842</v>
      </c>
      <c r="N32" s="153">
        <v>4611233417</v>
      </c>
      <c r="O32" s="154"/>
      <c r="P32" s="154"/>
      <c r="Q32" s="154"/>
      <c r="R32" s="153">
        <v>1</v>
      </c>
      <c r="S32" s="153"/>
      <c r="T32" s="153"/>
      <c r="U32" s="153"/>
      <c r="V32" s="154"/>
    </row>
    <row r="33" spans="1:22" ht="16.5" customHeight="1" thickTop="1" thickBot="1" x14ac:dyDescent="0.4">
      <c r="A33">
        <v>32</v>
      </c>
      <c r="B33" s="137">
        <v>32</v>
      </c>
      <c r="C33" s="138" t="s">
        <v>127</v>
      </c>
      <c r="D33" s="138" t="s">
        <v>128</v>
      </c>
      <c r="E33" s="138" t="s">
        <v>129</v>
      </c>
      <c r="F33" s="140" t="s">
        <v>843</v>
      </c>
      <c r="G33" s="139">
        <v>44946</v>
      </c>
      <c r="H33" s="138" t="s">
        <v>35</v>
      </c>
      <c r="I33" s="141">
        <f>G33+18</f>
        <v>44964</v>
      </c>
      <c r="J33" s="142">
        <v>45040</v>
      </c>
      <c r="K33" s="142"/>
      <c r="L33" s="143"/>
      <c r="M33" s="143"/>
      <c r="N33" s="170" t="s">
        <v>844</v>
      </c>
      <c r="O33" s="141"/>
      <c r="P33" s="141"/>
      <c r="Q33" s="145" t="s">
        <v>845</v>
      </c>
      <c r="R33" s="138"/>
      <c r="S33" s="138"/>
      <c r="T33" s="138"/>
      <c r="U33" s="138"/>
      <c r="V33" s="141"/>
    </row>
    <row r="34" spans="1:22" ht="16.5" customHeight="1" thickTop="1" thickBot="1" x14ac:dyDescent="0.4">
      <c r="A34">
        <v>33</v>
      </c>
      <c r="B34" s="129">
        <v>14</v>
      </c>
      <c r="C34" s="130" t="s">
        <v>48</v>
      </c>
      <c r="D34" s="130" t="s">
        <v>58</v>
      </c>
      <c r="E34" s="130" t="s">
        <v>59</v>
      </c>
      <c r="F34" s="130" t="s">
        <v>60</v>
      </c>
      <c r="G34" s="131">
        <v>44942</v>
      </c>
      <c r="H34" s="130" t="s">
        <v>61</v>
      </c>
      <c r="I34" s="132">
        <f>G34+18</f>
        <v>44960</v>
      </c>
      <c r="J34" s="133">
        <v>45008</v>
      </c>
      <c r="K34" s="133">
        <v>45013</v>
      </c>
      <c r="L34" s="162">
        <v>0.45833333333333331</v>
      </c>
      <c r="M34" s="162" t="s">
        <v>846</v>
      </c>
      <c r="N34" s="161">
        <v>4721180864</v>
      </c>
      <c r="O34" s="163"/>
      <c r="P34" s="163"/>
      <c r="Q34" s="163"/>
      <c r="R34" s="161">
        <v>1</v>
      </c>
      <c r="S34" s="161"/>
      <c r="T34" s="161"/>
      <c r="U34" s="161"/>
      <c r="V34" s="163"/>
    </row>
    <row r="35" spans="1:22" ht="16.5" customHeight="1" thickTop="1" thickBot="1" x14ac:dyDescent="0.4">
      <c r="A35">
        <v>34</v>
      </c>
      <c r="B35" s="137">
        <v>34</v>
      </c>
      <c r="C35" s="138" t="s">
        <v>48</v>
      </c>
      <c r="D35" s="138" t="s">
        <v>134</v>
      </c>
      <c r="E35" s="138" t="s">
        <v>135</v>
      </c>
      <c r="F35" s="138" t="s">
        <v>136</v>
      </c>
      <c r="G35" s="139">
        <v>44949</v>
      </c>
      <c r="H35" s="138" t="s">
        <v>70</v>
      </c>
      <c r="I35" s="141">
        <f>G35+18</f>
        <v>44967</v>
      </c>
      <c r="J35" s="142"/>
      <c r="K35" s="142"/>
      <c r="L35" s="143"/>
      <c r="M35" s="143"/>
      <c r="N35" s="138">
        <v>4686821900</v>
      </c>
      <c r="O35" s="141" t="s">
        <v>847</v>
      </c>
      <c r="P35" s="141"/>
      <c r="Q35" s="141"/>
      <c r="R35" s="138"/>
      <c r="S35" s="138"/>
      <c r="T35" s="138"/>
      <c r="U35" s="138"/>
      <c r="V35" s="138">
        <v>1</v>
      </c>
    </row>
    <row r="36" spans="1:22" ht="16.5" customHeight="1" thickTop="1" thickBot="1" x14ac:dyDescent="0.4">
      <c r="A36">
        <v>35</v>
      </c>
      <c r="B36" s="129">
        <v>48</v>
      </c>
      <c r="C36" s="130" t="s">
        <v>36</v>
      </c>
      <c r="D36" s="130" t="s">
        <v>178</v>
      </c>
      <c r="E36" s="130" t="s">
        <v>179</v>
      </c>
      <c r="F36" s="130" t="s">
        <v>180</v>
      </c>
      <c r="G36" s="131">
        <v>44954</v>
      </c>
      <c r="H36" s="130" t="s">
        <v>848</v>
      </c>
      <c r="I36" s="132">
        <f>G36+18</f>
        <v>44972</v>
      </c>
      <c r="J36" s="148">
        <v>45008</v>
      </c>
      <c r="K36" s="148">
        <v>45013</v>
      </c>
      <c r="L36" s="149">
        <v>0.375</v>
      </c>
      <c r="M36" s="130" t="s">
        <v>180</v>
      </c>
      <c r="N36" s="171" t="s">
        <v>849</v>
      </c>
      <c r="O36" s="132"/>
      <c r="P36" s="132"/>
      <c r="Q36" s="132"/>
      <c r="R36" s="130">
        <v>1</v>
      </c>
      <c r="S36" s="130"/>
      <c r="T36" s="130"/>
      <c r="U36" s="130"/>
      <c r="V36" s="132"/>
    </row>
    <row r="37" spans="1:22" ht="16.5" customHeight="1" thickTop="1" thickBot="1" x14ac:dyDescent="0.4">
      <c r="A37">
        <v>36</v>
      </c>
      <c r="B37" s="129">
        <v>36</v>
      </c>
      <c r="C37" s="130" t="s">
        <v>48</v>
      </c>
      <c r="D37" s="130" t="s">
        <v>140</v>
      </c>
      <c r="E37" s="130" t="s">
        <v>50</v>
      </c>
      <c r="F37" s="130" t="s">
        <v>141</v>
      </c>
      <c r="G37" s="131">
        <v>44949</v>
      </c>
      <c r="H37" s="135" t="s">
        <v>808</v>
      </c>
      <c r="I37" s="132">
        <f>G37+18</f>
        <v>44967</v>
      </c>
      <c r="J37" s="148">
        <v>45009</v>
      </c>
      <c r="K37" s="148" t="s">
        <v>850</v>
      </c>
      <c r="L37" s="149"/>
      <c r="M37" s="149" t="s">
        <v>141</v>
      </c>
      <c r="N37" s="130">
        <v>4611012052</v>
      </c>
      <c r="O37" s="132"/>
      <c r="P37" s="132"/>
      <c r="Q37" s="132"/>
      <c r="R37" s="130">
        <v>1</v>
      </c>
      <c r="S37" s="130"/>
      <c r="T37" s="130"/>
      <c r="U37" s="130"/>
      <c r="V37" s="132"/>
    </row>
    <row r="38" spans="1:22" ht="16.5" customHeight="1" thickTop="1" thickBot="1" x14ac:dyDescent="0.4">
      <c r="A38">
        <v>37</v>
      </c>
      <c r="B38" s="137">
        <v>37</v>
      </c>
      <c r="C38" s="138" t="s">
        <v>48</v>
      </c>
      <c r="D38" s="138" t="s">
        <v>143</v>
      </c>
      <c r="E38" s="138" t="s">
        <v>144</v>
      </c>
      <c r="F38" s="138" t="s">
        <v>145</v>
      </c>
      <c r="G38" s="139">
        <v>44949</v>
      </c>
      <c r="H38" s="138" t="s">
        <v>70</v>
      </c>
      <c r="I38" s="141">
        <f>G38+18</f>
        <v>44967</v>
      </c>
      <c r="J38" s="142">
        <v>45040</v>
      </c>
      <c r="K38" s="142"/>
      <c r="L38" s="143"/>
      <c r="M38" s="143"/>
      <c r="N38" s="172" t="s">
        <v>851</v>
      </c>
      <c r="O38" s="141"/>
      <c r="P38" s="141"/>
      <c r="Q38" s="145" t="s">
        <v>845</v>
      </c>
      <c r="R38" s="138"/>
      <c r="S38" s="138"/>
      <c r="T38" s="138"/>
      <c r="U38" s="138"/>
      <c r="V38" s="141"/>
    </row>
    <row r="39" spans="1:22" ht="16.5" customHeight="1" thickTop="1" thickBot="1" x14ac:dyDescent="0.4">
      <c r="A39">
        <v>38</v>
      </c>
      <c r="B39" s="137">
        <v>38</v>
      </c>
      <c r="C39" s="138" t="s">
        <v>127</v>
      </c>
      <c r="D39" s="138" t="s">
        <v>146</v>
      </c>
      <c r="E39" s="138" t="s">
        <v>56</v>
      </c>
      <c r="F39" s="138" t="s">
        <v>147</v>
      </c>
      <c r="G39" s="139">
        <v>44949</v>
      </c>
      <c r="H39" s="138" t="s">
        <v>26</v>
      </c>
      <c r="I39" s="141">
        <f>G39+18</f>
        <v>44967</v>
      </c>
      <c r="J39" s="142"/>
      <c r="K39" s="142"/>
      <c r="L39" s="143"/>
      <c r="M39" s="147"/>
      <c r="N39" s="138">
        <v>4616197133</v>
      </c>
      <c r="O39" s="141"/>
      <c r="P39" s="141"/>
      <c r="Q39" s="159" t="s">
        <v>852</v>
      </c>
      <c r="R39" s="155"/>
      <c r="S39" s="155"/>
      <c r="T39" s="155"/>
      <c r="U39" s="155"/>
      <c r="V39" s="159"/>
    </row>
    <row r="40" spans="1:22" ht="16.5" customHeight="1" thickTop="1" thickBot="1" x14ac:dyDescent="0.4">
      <c r="A40">
        <v>39</v>
      </c>
      <c r="B40" s="137">
        <v>39</v>
      </c>
      <c r="C40" s="138" t="s">
        <v>148</v>
      </c>
      <c r="D40" s="138" t="s">
        <v>149</v>
      </c>
      <c r="E40" s="138" t="s">
        <v>150</v>
      </c>
      <c r="F40" s="138" t="s">
        <v>151</v>
      </c>
      <c r="G40" s="139">
        <v>44950</v>
      </c>
      <c r="H40" s="138" t="s">
        <v>152</v>
      </c>
      <c r="I40" s="141">
        <f>G40+18</f>
        <v>44968</v>
      </c>
      <c r="J40" s="142">
        <v>31</v>
      </c>
      <c r="K40" s="142"/>
      <c r="L40" s="143"/>
      <c r="M40" s="143"/>
      <c r="N40" s="164" t="s">
        <v>853</v>
      </c>
      <c r="O40" s="141"/>
      <c r="P40" s="141"/>
      <c r="Q40" s="145" t="s">
        <v>854</v>
      </c>
      <c r="R40" s="140"/>
      <c r="S40" s="140"/>
      <c r="T40" s="140"/>
      <c r="U40" s="140"/>
      <c r="V40" s="145"/>
    </row>
    <row r="41" spans="1:22" ht="16.5" customHeight="1" thickTop="1" thickBot="1" x14ac:dyDescent="0.4">
      <c r="A41">
        <v>40</v>
      </c>
      <c r="B41" s="137">
        <v>40</v>
      </c>
      <c r="C41" s="138" t="s">
        <v>48</v>
      </c>
      <c r="D41" s="138" t="s">
        <v>153</v>
      </c>
      <c r="E41" s="138" t="s">
        <v>154</v>
      </c>
      <c r="F41" s="138" t="s">
        <v>155</v>
      </c>
      <c r="G41" s="139">
        <v>44951</v>
      </c>
      <c r="H41" s="138" t="s">
        <v>70</v>
      </c>
      <c r="I41" s="141">
        <f>G41+18</f>
        <v>44969</v>
      </c>
      <c r="J41" s="157"/>
      <c r="K41" s="157"/>
      <c r="L41" s="158"/>
      <c r="M41" s="158" t="s">
        <v>855</v>
      </c>
      <c r="N41" s="155">
        <v>4612117912</v>
      </c>
      <c r="O41" s="159"/>
      <c r="P41" s="141"/>
      <c r="Q41" s="141"/>
      <c r="R41" s="138"/>
      <c r="S41" s="138"/>
      <c r="T41" s="138"/>
      <c r="U41" s="138"/>
      <c r="V41" s="138">
        <v>1</v>
      </c>
    </row>
    <row r="42" spans="1:22" ht="16.5" customHeight="1" thickTop="1" thickBot="1" x14ac:dyDescent="0.4">
      <c r="A42">
        <v>41</v>
      </c>
      <c r="B42" s="129">
        <v>53</v>
      </c>
      <c r="C42" s="130" t="s">
        <v>197</v>
      </c>
      <c r="D42" s="130" t="s">
        <v>198</v>
      </c>
      <c r="E42" s="130" t="s">
        <v>199</v>
      </c>
      <c r="F42" s="130" t="s">
        <v>200</v>
      </c>
      <c r="G42" s="131">
        <v>44956</v>
      </c>
      <c r="H42" s="130" t="s">
        <v>201</v>
      </c>
      <c r="I42" s="132">
        <f>G42+18</f>
        <v>44974</v>
      </c>
      <c r="J42" s="133">
        <v>45008</v>
      </c>
      <c r="K42" s="133">
        <v>45013</v>
      </c>
      <c r="L42" s="173" t="s">
        <v>856</v>
      </c>
      <c r="M42" s="162" t="s">
        <v>857</v>
      </c>
      <c r="N42" s="162" t="s">
        <v>660</v>
      </c>
      <c r="O42" s="163"/>
      <c r="P42" s="163"/>
      <c r="Q42" s="163"/>
      <c r="R42" s="161">
        <v>1</v>
      </c>
      <c r="S42" s="161"/>
      <c r="T42" s="161"/>
      <c r="U42" s="161"/>
      <c r="V42" s="163"/>
    </row>
    <row r="43" spans="1:22" ht="16.5" customHeight="1" thickTop="1" thickBot="1" x14ac:dyDescent="0.4">
      <c r="A43">
        <v>42</v>
      </c>
      <c r="B43" s="137">
        <v>42</v>
      </c>
      <c r="C43" s="138" t="s">
        <v>160</v>
      </c>
      <c r="D43" s="138" t="s">
        <v>161</v>
      </c>
      <c r="E43" s="138" t="s">
        <v>162</v>
      </c>
      <c r="F43" s="138" t="s">
        <v>99</v>
      </c>
      <c r="G43" s="139">
        <v>44951</v>
      </c>
      <c r="H43" s="138" t="s">
        <v>18</v>
      </c>
      <c r="I43" s="141">
        <f>G43+18</f>
        <v>44969</v>
      </c>
      <c r="J43" s="142"/>
      <c r="K43" s="142"/>
      <c r="L43" s="143"/>
      <c r="M43" s="143"/>
      <c r="N43" s="146" t="s">
        <v>813</v>
      </c>
      <c r="O43" s="141"/>
      <c r="P43" s="141"/>
      <c r="Q43" s="141"/>
      <c r="R43" s="138"/>
      <c r="S43" s="138"/>
      <c r="T43" s="138"/>
      <c r="U43" s="138"/>
      <c r="V43" s="141"/>
    </row>
    <row r="44" spans="1:22" ht="16.5" customHeight="1" thickTop="1" thickBot="1" x14ac:dyDescent="0.4">
      <c r="A44">
        <v>43</v>
      </c>
      <c r="B44" s="137">
        <v>43</v>
      </c>
      <c r="C44" s="138" t="s">
        <v>160</v>
      </c>
      <c r="D44" s="138" t="s">
        <v>163</v>
      </c>
      <c r="E44" s="138" t="s">
        <v>162</v>
      </c>
      <c r="F44" s="138" t="s">
        <v>99</v>
      </c>
      <c r="G44" s="139">
        <v>44951</v>
      </c>
      <c r="H44" s="138" t="s">
        <v>18</v>
      </c>
      <c r="I44" s="141">
        <f>G44+18</f>
        <v>44969</v>
      </c>
      <c r="J44" s="142"/>
      <c r="K44" s="142"/>
      <c r="L44" s="143"/>
      <c r="M44" s="143"/>
      <c r="N44" s="146" t="s">
        <v>813</v>
      </c>
      <c r="O44" s="141"/>
      <c r="P44" s="141"/>
      <c r="Q44" s="141"/>
      <c r="R44" s="138"/>
      <c r="S44" s="138"/>
      <c r="T44" s="138"/>
      <c r="U44" s="138"/>
      <c r="V44" s="141"/>
    </row>
    <row r="45" spans="1:22" ht="16.5" customHeight="1" thickTop="1" thickBot="1" x14ac:dyDescent="0.4">
      <c r="A45">
        <v>44</v>
      </c>
      <c r="B45" s="137">
        <v>44</v>
      </c>
      <c r="C45" s="138" t="s">
        <v>48</v>
      </c>
      <c r="D45" s="138" t="s">
        <v>164</v>
      </c>
      <c r="E45" s="138" t="s">
        <v>165</v>
      </c>
      <c r="F45" s="138" t="s">
        <v>166</v>
      </c>
      <c r="G45" s="139">
        <v>44951</v>
      </c>
      <c r="H45" s="138" t="s">
        <v>26</v>
      </c>
      <c r="I45" s="141">
        <f>G45+18</f>
        <v>44969</v>
      </c>
      <c r="J45" s="142"/>
      <c r="K45" s="142"/>
      <c r="L45" s="143"/>
      <c r="M45" s="147"/>
      <c r="N45" s="140">
        <v>4611912463</v>
      </c>
      <c r="O45" s="141"/>
      <c r="P45" s="141"/>
      <c r="Q45" s="145" t="s">
        <v>726</v>
      </c>
      <c r="R45" s="140"/>
      <c r="S45" s="140"/>
      <c r="T45" s="140"/>
      <c r="U45" s="140"/>
      <c r="V45" s="145"/>
    </row>
    <row r="46" spans="1:22" ht="16.5" customHeight="1" thickTop="1" thickBot="1" x14ac:dyDescent="0.4">
      <c r="A46">
        <v>45</v>
      </c>
      <c r="B46" s="137">
        <v>45</v>
      </c>
      <c r="C46" s="138" t="s">
        <v>82</v>
      </c>
      <c r="D46" s="138" t="s">
        <v>167</v>
      </c>
      <c r="E46" s="138" t="s">
        <v>168</v>
      </c>
      <c r="F46" s="138" t="s">
        <v>169</v>
      </c>
      <c r="G46" s="139">
        <v>44952</v>
      </c>
      <c r="H46" s="138" t="s">
        <v>817</v>
      </c>
      <c r="I46" s="141">
        <f>G46+18</f>
        <v>44970</v>
      </c>
      <c r="J46" s="160">
        <v>45009</v>
      </c>
      <c r="K46" s="160"/>
      <c r="L46" s="146"/>
      <c r="M46" s="146"/>
      <c r="N46" s="170" t="s">
        <v>858</v>
      </c>
      <c r="O46" s="145"/>
      <c r="P46" s="145"/>
      <c r="Q46" s="145" t="s">
        <v>685</v>
      </c>
      <c r="R46" s="140"/>
      <c r="S46" s="140"/>
      <c r="T46" s="140"/>
      <c r="U46" s="140"/>
      <c r="V46" s="140">
        <v>1</v>
      </c>
    </row>
    <row r="47" spans="1:22" ht="16.5" customHeight="1" thickTop="1" thickBot="1" x14ac:dyDescent="0.4">
      <c r="A47">
        <v>46</v>
      </c>
      <c r="B47" s="129">
        <v>74</v>
      </c>
      <c r="C47" s="130" t="s">
        <v>19</v>
      </c>
      <c r="D47" s="130" t="s">
        <v>266</v>
      </c>
      <c r="E47" s="130" t="s">
        <v>267</v>
      </c>
      <c r="F47" s="130" t="s">
        <v>859</v>
      </c>
      <c r="G47" s="131">
        <v>44957</v>
      </c>
      <c r="H47" s="130" t="s">
        <v>201</v>
      </c>
      <c r="I47" s="132">
        <f>G47+18</f>
        <v>44975</v>
      </c>
      <c r="J47" s="134">
        <v>45008</v>
      </c>
      <c r="K47" s="133">
        <v>45013</v>
      </c>
      <c r="L47" s="174" t="s">
        <v>860</v>
      </c>
      <c r="M47" s="156" t="s">
        <v>861</v>
      </c>
      <c r="N47" s="156" t="s">
        <v>661</v>
      </c>
      <c r="O47" s="136"/>
      <c r="P47" s="136"/>
      <c r="Q47" s="136"/>
      <c r="R47" s="135">
        <v>1</v>
      </c>
      <c r="S47" s="135"/>
      <c r="T47" s="135"/>
      <c r="U47" s="135"/>
      <c r="V47" s="136"/>
    </row>
    <row r="48" spans="1:22" ht="16.5" customHeight="1" thickTop="1" thickBot="1" x14ac:dyDescent="0.4">
      <c r="A48">
        <v>47</v>
      </c>
      <c r="B48" s="129">
        <v>82</v>
      </c>
      <c r="C48" s="130" t="s">
        <v>277</v>
      </c>
      <c r="D48" s="130" t="s">
        <v>287</v>
      </c>
      <c r="E48" s="130" t="s">
        <v>288</v>
      </c>
      <c r="F48" s="130" t="s">
        <v>289</v>
      </c>
      <c r="G48" s="131">
        <v>44957</v>
      </c>
      <c r="H48" s="130" t="s">
        <v>201</v>
      </c>
      <c r="I48" s="132">
        <f>G48+18</f>
        <v>44975</v>
      </c>
      <c r="J48" s="133">
        <v>45008</v>
      </c>
      <c r="K48" s="133">
        <v>45013</v>
      </c>
      <c r="L48" s="173" t="s">
        <v>862</v>
      </c>
      <c r="M48" s="162" t="s">
        <v>863</v>
      </c>
      <c r="N48" s="162" t="s">
        <v>662</v>
      </c>
      <c r="O48" s="163"/>
      <c r="P48" s="163"/>
      <c r="Q48" s="163"/>
      <c r="R48" s="161">
        <v>1</v>
      </c>
      <c r="S48" s="161"/>
      <c r="T48" s="161"/>
      <c r="U48" s="161"/>
      <c r="V48" s="163"/>
    </row>
    <row r="49" spans="1:22" ht="16.5" customHeight="1" thickTop="1" thickBot="1" x14ac:dyDescent="0.4">
      <c r="A49">
        <v>48</v>
      </c>
      <c r="B49" s="129">
        <v>36</v>
      </c>
      <c r="C49" s="130" t="s">
        <v>257</v>
      </c>
      <c r="D49" s="130" t="s">
        <v>434</v>
      </c>
      <c r="E49" s="130" t="s">
        <v>435</v>
      </c>
      <c r="F49" s="130" t="s">
        <v>436</v>
      </c>
      <c r="G49" s="131">
        <v>44985</v>
      </c>
      <c r="H49" s="130" t="s">
        <v>201</v>
      </c>
      <c r="I49" s="132">
        <f>G49+18</f>
        <v>45003</v>
      </c>
      <c r="J49" s="134">
        <v>45008</v>
      </c>
      <c r="K49" s="133">
        <v>45013</v>
      </c>
      <c r="L49" s="174" t="s">
        <v>864</v>
      </c>
      <c r="M49" s="156" t="s">
        <v>865</v>
      </c>
      <c r="N49" s="156" t="s">
        <v>663</v>
      </c>
      <c r="O49" s="136"/>
      <c r="P49" s="136"/>
      <c r="Q49" s="136"/>
      <c r="R49" s="135">
        <v>1</v>
      </c>
      <c r="S49" s="135"/>
      <c r="T49" s="135"/>
      <c r="U49" s="135"/>
      <c r="V49" s="136"/>
    </row>
    <row r="50" spans="1:22" ht="16.5" customHeight="1" thickTop="1" thickBot="1" x14ac:dyDescent="0.4">
      <c r="A50">
        <v>49</v>
      </c>
      <c r="B50" s="129">
        <v>11</v>
      </c>
      <c r="C50" s="130" t="s">
        <v>48</v>
      </c>
      <c r="D50" s="130" t="s">
        <v>49</v>
      </c>
      <c r="E50" s="130" t="s">
        <v>50</v>
      </c>
      <c r="F50" s="130" t="s">
        <v>51</v>
      </c>
      <c r="G50" s="131">
        <v>44942</v>
      </c>
      <c r="H50" s="135" t="s">
        <v>142</v>
      </c>
      <c r="I50" s="132">
        <f>G50+18</f>
        <v>44960</v>
      </c>
      <c r="J50" s="148">
        <v>45009</v>
      </c>
      <c r="K50" s="148">
        <v>45013</v>
      </c>
      <c r="L50" s="149">
        <v>0.375</v>
      </c>
      <c r="M50" s="149" t="s">
        <v>51</v>
      </c>
      <c r="N50" s="135">
        <v>4612111497</v>
      </c>
      <c r="O50" s="132"/>
      <c r="P50" s="132"/>
      <c r="Q50" s="132"/>
      <c r="R50" s="130">
        <v>1</v>
      </c>
      <c r="S50" s="130"/>
      <c r="T50" s="130"/>
      <c r="U50" s="130"/>
      <c r="V50" s="132"/>
    </row>
    <row r="51" spans="1:22" ht="16.5" customHeight="1" thickTop="1" thickBot="1" x14ac:dyDescent="0.4">
      <c r="A51">
        <v>50</v>
      </c>
      <c r="B51" s="137">
        <v>50</v>
      </c>
      <c r="C51" s="138" t="s">
        <v>185</v>
      </c>
      <c r="D51" s="138" t="s">
        <v>186</v>
      </c>
      <c r="E51" s="138" t="s">
        <v>187</v>
      </c>
      <c r="F51" s="138" t="s">
        <v>188</v>
      </c>
      <c r="G51" s="139">
        <v>44953</v>
      </c>
      <c r="H51" s="138" t="s">
        <v>35</v>
      </c>
      <c r="I51" s="141">
        <f>G51+18</f>
        <v>44971</v>
      </c>
      <c r="J51" s="175"/>
      <c r="K51" s="175"/>
      <c r="L51" s="146"/>
      <c r="M51" s="146"/>
      <c r="N51" s="140">
        <v>4611213866</v>
      </c>
      <c r="O51" s="176"/>
      <c r="P51" s="176"/>
      <c r="Q51" s="176" t="s">
        <v>599</v>
      </c>
      <c r="R51" s="140"/>
      <c r="S51" s="140"/>
      <c r="T51" s="140"/>
      <c r="U51" s="140"/>
      <c r="V51" s="176"/>
    </row>
    <row r="52" spans="1:22" ht="16.5" customHeight="1" thickTop="1" thickBot="1" x14ac:dyDescent="0.4">
      <c r="A52">
        <v>51</v>
      </c>
      <c r="B52" s="137">
        <v>51</v>
      </c>
      <c r="C52" s="138" t="s">
        <v>189</v>
      </c>
      <c r="D52" s="138" t="s">
        <v>190</v>
      </c>
      <c r="E52" s="138" t="s">
        <v>191</v>
      </c>
      <c r="F52" s="138" t="s">
        <v>192</v>
      </c>
      <c r="G52" s="139">
        <v>44954</v>
      </c>
      <c r="H52" s="138" t="s">
        <v>193</v>
      </c>
      <c r="I52" s="141">
        <f>G52+18</f>
        <v>44972</v>
      </c>
      <c r="J52" s="142">
        <v>45016</v>
      </c>
      <c r="K52" s="142"/>
      <c r="L52" s="143"/>
      <c r="M52" s="143"/>
      <c r="N52" s="164" t="s">
        <v>866</v>
      </c>
      <c r="O52" s="141"/>
      <c r="P52" s="141"/>
      <c r="Q52" s="145" t="s">
        <v>854</v>
      </c>
      <c r="R52" s="140"/>
      <c r="S52" s="140"/>
      <c r="T52" s="140"/>
      <c r="U52" s="140"/>
      <c r="V52" s="145"/>
    </row>
    <row r="53" spans="1:22" ht="16.5" customHeight="1" thickTop="1" thickBot="1" x14ac:dyDescent="0.4">
      <c r="A53">
        <v>52</v>
      </c>
      <c r="B53" s="137">
        <v>52</v>
      </c>
      <c r="C53" s="138" t="s">
        <v>194</v>
      </c>
      <c r="D53" s="138" t="s">
        <v>195</v>
      </c>
      <c r="E53" s="138" t="s">
        <v>196</v>
      </c>
      <c r="F53" s="138" t="s">
        <v>99</v>
      </c>
      <c r="G53" s="139">
        <v>44954</v>
      </c>
      <c r="H53" s="138" t="s">
        <v>18</v>
      </c>
      <c r="I53" s="141">
        <f>G53+18</f>
        <v>44972</v>
      </c>
      <c r="J53" s="142"/>
      <c r="K53" s="142"/>
      <c r="L53" s="143"/>
      <c r="M53" s="143"/>
      <c r="N53" s="146" t="s">
        <v>813</v>
      </c>
      <c r="O53" s="141"/>
      <c r="P53" s="141"/>
      <c r="Q53" s="141"/>
      <c r="R53" s="138"/>
      <c r="S53" s="138"/>
      <c r="T53" s="138"/>
      <c r="U53" s="138"/>
      <c r="V53" s="141"/>
    </row>
    <row r="54" spans="1:22" ht="16.5" customHeight="1" thickTop="1" thickBot="1" x14ac:dyDescent="0.4">
      <c r="A54">
        <v>53</v>
      </c>
      <c r="B54" s="129">
        <v>49</v>
      </c>
      <c r="C54" s="130" t="s">
        <v>181</v>
      </c>
      <c r="D54" s="130" t="s">
        <v>182</v>
      </c>
      <c r="E54" s="130" t="s">
        <v>183</v>
      </c>
      <c r="F54" s="130" t="s">
        <v>184</v>
      </c>
      <c r="G54" s="131">
        <v>44954</v>
      </c>
      <c r="H54" s="130" t="s">
        <v>70</v>
      </c>
      <c r="I54" s="132">
        <f>G54+18</f>
        <v>44972</v>
      </c>
      <c r="J54" s="148"/>
      <c r="K54" s="148">
        <v>45014</v>
      </c>
      <c r="L54" s="149" t="s">
        <v>867</v>
      </c>
      <c r="M54" s="149" t="s">
        <v>868</v>
      </c>
      <c r="N54" s="130">
        <v>4421093793</v>
      </c>
      <c r="O54" s="132" t="s">
        <v>701</v>
      </c>
      <c r="P54" s="132"/>
      <c r="Q54" s="132"/>
      <c r="R54" s="130">
        <v>1</v>
      </c>
      <c r="S54" s="130"/>
      <c r="T54" s="130"/>
      <c r="U54" s="130"/>
      <c r="V54" s="132"/>
    </row>
    <row r="55" spans="1:22" ht="16.5" customHeight="1" thickTop="1" thickBot="1" x14ac:dyDescent="0.4">
      <c r="A55">
        <v>54</v>
      </c>
      <c r="B55" s="137">
        <v>54</v>
      </c>
      <c r="C55" s="138" t="s">
        <v>202</v>
      </c>
      <c r="D55" s="138" t="s">
        <v>203</v>
      </c>
      <c r="E55" s="138" t="s">
        <v>204</v>
      </c>
      <c r="F55" s="138" t="s">
        <v>205</v>
      </c>
      <c r="G55" s="139">
        <v>44956</v>
      </c>
      <c r="H55" s="138" t="s">
        <v>26</v>
      </c>
      <c r="I55" s="141">
        <f>G55+18</f>
        <v>44974</v>
      </c>
      <c r="J55" s="142"/>
      <c r="K55" s="142"/>
      <c r="L55" s="143"/>
      <c r="M55" s="147"/>
      <c r="N55" s="155">
        <v>4111229130</v>
      </c>
      <c r="O55" s="141"/>
      <c r="P55" s="141"/>
      <c r="Q55" s="159" t="s">
        <v>727</v>
      </c>
      <c r="R55" s="155"/>
      <c r="S55" s="155"/>
      <c r="T55" s="155"/>
      <c r="U55" s="155"/>
      <c r="V55" s="159"/>
    </row>
    <row r="56" spans="1:22" ht="16.5" customHeight="1" thickTop="1" thickBot="1" x14ac:dyDescent="0.4">
      <c r="A56">
        <v>55</v>
      </c>
      <c r="B56" s="137">
        <v>55</v>
      </c>
      <c r="C56" s="138" t="s">
        <v>206</v>
      </c>
      <c r="D56" s="138" t="s">
        <v>207</v>
      </c>
      <c r="E56" s="138" t="s">
        <v>208</v>
      </c>
      <c r="F56" s="138" t="s">
        <v>209</v>
      </c>
      <c r="G56" s="139">
        <v>44956</v>
      </c>
      <c r="H56" s="138" t="s">
        <v>47</v>
      </c>
      <c r="I56" s="141">
        <f>G56+18</f>
        <v>44974</v>
      </c>
      <c r="J56" s="142">
        <v>45015</v>
      </c>
      <c r="K56" s="142"/>
      <c r="L56" s="143"/>
      <c r="M56" s="143"/>
      <c r="N56" s="155">
        <v>4721180864</v>
      </c>
      <c r="O56" s="155"/>
      <c r="P56" s="141"/>
      <c r="Q56" s="145" t="s">
        <v>869</v>
      </c>
      <c r="R56" s="140"/>
      <c r="S56" s="140">
        <v>1</v>
      </c>
      <c r="T56" s="140"/>
      <c r="U56" s="140"/>
      <c r="V56" s="140"/>
    </row>
    <row r="57" spans="1:22" ht="16.5" customHeight="1" thickTop="1" thickBot="1" x14ac:dyDescent="0.4">
      <c r="A57">
        <v>56</v>
      </c>
      <c r="B57" s="137">
        <v>56</v>
      </c>
      <c r="C57" s="138" t="s">
        <v>206</v>
      </c>
      <c r="D57" s="138" t="s">
        <v>210</v>
      </c>
      <c r="E57" s="138" t="s">
        <v>211</v>
      </c>
      <c r="F57" s="138" t="s">
        <v>209</v>
      </c>
      <c r="G57" s="139">
        <v>44956</v>
      </c>
      <c r="H57" s="138" t="s">
        <v>47</v>
      </c>
      <c r="I57" s="141">
        <f>G57+18</f>
        <v>44974</v>
      </c>
      <c r="J57" s="142">
        <v>45015</v>
      </c>
      <c r="K57" s="142"/>
      <c r="L57" s="143"/>
      <c r="M57" s="143"/>
      <c r="N57" s="155">
        <v>4721180864</v>
      </c>
      <c r="O57" s="155"/>
      <c r="P57" s="141"/>
      <c r="Q57" s="145" t="s">
        <v>869</v>
      </c>
      <c r="R57" s="140"/>
      <c r="S57" s="140">
        <v>1</v>
      </c>
      <c r="T57" s="140"/>
      <c r="U57" s="140"/>
      <c r="V57" s="140"/>
    </row>
    <row r="58" spans="1:22" ht="16.5" customHeight="1" thickTop="1" thickBot="1" x14ac:dyDescent="0.4">
      <c r="A58">
        <v>57</v>
      </c>
      <c r="B58" s="137">
        <v>57</v>
      </c>
      <c r="C58" s="138" t="s">
        <v>206</v>
      </c>
      <c r="D58" s="138" t="s">
        <v>212</v>
      </c>
      <c r="E58" s="138" t="s">
        <v>213</v>
      </c>
      <c r="F58" s="138" t="s">
        <v>209</v>
      </c>
      <c r="G58" s="139">
        <v>44956</v>
      </c>
      <c r="H58" s="138" t="s">
        <v>47</v>
      </c>
      <c r="I58" s="141">
        <f>G58+18</f>
        <v>44974</v>
      </c>
      <c r="J58" s="142">
        <v>45015</v>
      </c>
      <c r="K58" s="142"/>
      <c r="L58" s="143"/>
      <c r="M58" s="143"/>
      <c r="N58" s="155">
        <v>4721180864</v>
      </c>
      <c r="O58" s="155"/>
      <c r="P58" s="141"/>
      <c r="Q58" s="145" t="s">
        <v>869</v>
      </c>
      <c r="R58" s="140"/>
      <c r="S58" s="140">
        <v>1</v>
      </c>
      <c r="T58" s="140"/>
      <c r="U58" s="140"/>
      <c r="V58" s="140"/>
    </row>
    <row r="59" spans="1:22" ht="16.5" customHeight="1" thickTop="1" thickBot="1" x14ac:dyDescent="0.4">
      <c r="A59">
        <v>58</v>
      </c>
      <c r="B59" s="129">
        <v>76</v>
      </c>
      <c r="C59" s="130" t="s">
        <v>272</v>
      </c>
      <c r="D59" s="130" t="s">
        <v>273</v>
      </c>
      <c r="E59" s="130" t="s">
        <v>274</v>
      </c>
      <c r="F59" s="130" t="s">
        <v>275</v>
      </c>
      <c r="G59" s="131">
        <v>44957</v>
      </c>
      <c r="H59" s="130" t="s">
        <v>276</v>
      </c>
      <c r="I59" s="132">
        <f>G59+18</f>
        <v>44975</v>
      </c>
      <c r="J59" s="148">
        <v>45008</v>
      </c>
      <c r="K59" s="148">
        <v>45014</v>
      </c>
      <c r="L59" s="149">
        <v>0.5</v>
      </c>
      <c r="M59" s="149" t="s">
        <v>275</v>
      </c>
      <c r="N59" s="177">
        <v>4121719229</v>
      </c>
      <c r="O59" s="132"/>
      <c r="P59" s="132"/>
      <c r="Q59" s="132"/>
      <c r="R59" s="130">
        <v>1</v>
      </c>
      <c r="S59" s="130"/>
      <c r="T59" s="130"/>
      <c r="U59" s="130"/>
      <c r="V59" s="132"/>
    </row>
    <row r="60" spans="1:22" ht="16.5" customHeight="1" thickTop="1" thickBot="1" x14ac:dyDescent="0.4">
      <c r="A60">
        <v>59</v>
      </c>
      <c r="B60" s="137">
        <v>59</v>
      </c>
      <c r="C60" s="138" t="s">
        <v>206</v>
      </c>
      <c r="D60" s="138" t="s">
        <v>217</v>
      </c>
      <c r="E60" s="138" t="s">
        <v>218</v>
      </c>
      <c r="F60" s="138" t="s">
        <v>209</v>
      </c>
      <c r="G60" s="139">
        <v>44956</v>
      </c>
      <c r="H60" s="138" t="s">
        <v>47</v>
      </c>
      <c r="I60" s="141">
        <f>G60+18</f>
        <v>44974</v>
      </c>
      <c r="J60" s="142">
        <v>45015</v>
      </c>
      <c r="K60" s="142"/>
      <c r="L60" s="143"/>
      <c r="M60" s="143"/>
      <c r="N60" s="155">
        <v>4721180864</v>
      </c>
      <c r="O60" s="155"/>
      <c r="P60" s="141"/>
      <c r="Q60" s="145" t="s">
        <v>869</v>
      </c>
      <c r="R60" s="140"/>
      <c r="S60" s="140">
        <v>1</v>
      </c>
      <c r="T60" s="140"/>
      <c r="U60" s="140"/>
      <c r="V60" s="140"/>
    </row>
    <row r="61" spans="1:22" ht="16.5" customHeight="1" thickTop="1" thickBot="1" x14ac:dyDescent="0.4">
      <c r="A61">
        <v>60</v>
      </c>
      <c r="B61" s="129">
        <v>2</v>
      </c>
      <c r="C61" s="130" t="s">
        <v>321</v>
      </c>
      <c r="D61" s="130" t="s">
        <v>322</v>
      </c>
      <c r="E61" s="130" t="s">
        <v>323</v>
      </c>
      <c r="F61" s="130" t="s">
        <v>870</v>
      </c>
      <c r="G61" s="131">
        <v>44964</v>
      </c>
      <c r="H61" s="130" t="s">
        <v>35</v>
      </c>
      <c r="I61" s="132">
        <f>G61+18</f>
        <v>44982</v>
      </c>
      <c r="J61" s="165">
        <v>45013</v>
      </c>
      <c r="K61" s="134">
        <v>45014</v>
      </c>
      <c r="L61" s="156">
        <v>4.1666666666666664E-2</v>
      </c>
      <c r="M61" s="130" t="s">
        <v>870</v>
      </c>
      <c r="N61" s="135">
        <v>4611230501</v>
      </c>
      <c r="O61" s="167"/>
      <c r="P61" s="167"/>
      <c r="Q61" s="167"/>
      <c r="R61" s="135">
        <v>1</v>
      </c>
      <c r="S61" s="135"/>
      <c r="T61" s="135"/>
      <c r="U61" s="135"/>
      <c r="V61" s="167"/>
    </row>
    <row r="62" spans="1:22" ht="16.5" customHeight="1" thickTop="1" thickBot="1" x14ac:dyDescent="0.4">
      <c r="A62">
        <v>61</v>
      </c>
      <c r="B62" s="129">
        <v>13</v>
      </c>
      <c r="C62" s="130" t="s">
        <v>82</v>
      </c>
      <c r="D62" s="130" t="s">
        <v>781</v>
      </c>
      <c r="E62" s="130" t="s">
        <v>355</v>
      </c>
      <c r="F62" s="130" t="s">
        <v>356</v>
      </c>
      <c r="G62" s="131">
        <v>44977</v>
      </c>
      <c r="H62" s="132" t="s">
        <v>271</v>
      </c>
      <c r="I62" s="132">
        <f>G62+18</f>
        <v>44995</v>
      </c>
      <c r="J62" s="148">
        <v>45008</v>
      </c>
      <c r="K62" s="148">
        <v>45014</v>
      </c>
      <c r="L62" s="149">
        <v>0.51041666666666696</v>
      </c>
      <c r="M62" s="149" t="s">
        <v>871</v>
      </c>
      <c r="N62" s="130">
        <v>4181347883</v>
      </c>
      <c r="O62" s="132"/>
      <c r="P62" s="132"/>
      <c r="Q62" s="132" t="s">
        <v>627</v>
      </c>
      <c r="R62" s="130">
        <v>1</v>
      </c>
      <c r="S62" s="130"/>
      <c r="T62" s="130"/>
      <c r="U62" s="130"/>
      <c r="V62" s="132"/>
    </row>
    <row r="63" spans="1:22" ht="16.5" customHeight="1" thickTop="1" thickBot="1" x14ac:dyDescent="0.4">
      <c r="A63">
        <v>62</v>
      </c>
      <c r="B63" s="137">
        <v>62</v>
      </c>
      <c r="C63" s="138" t="s">
        <v>226</v>
      </c>
      <c r="D63" s="138" t="s">
        <v>227</v>
      </c>
      <c r="E63" s="138" t="s">
        <v>228</v>
      </c>
      <c r="F63" s="138" t="s">
        <v>229</v>
      </c>
      <c r="G63" s="139">
        <v>44957</v>
      </c>
      <c r="H63" s="138" t="s">
        <v>86</v>
      </c>
      <c r="I63" s="141">
        <f>G63+18</f>
        <v>44975</v>
      </c>
      <c r="J63" s="142">
        <v>45040</v>
      </c>
      <c r="K63" s="142"/>
      <c r="L63" s="143"/>
      <c r="M63" s="143"/>
      <c r="N63" s="172" t="s">
        <v>872</v>
      </c>
      <c r="O63" s="141"/>
      <c r="P63" s="141"/>
      <c r="Q63" s="145" t="s">
        <v>873</v>
      </c>
      <c r="R63" s="140"/>
      <c r="S63" s="140"/>
      <c r="T63" s="140"/>
      <c r="U63" s="140"/>
      <c r="V63" s="145"/>
    </row>
    <row r="64" spans="1:22" ht="16.5" customHeight="1" thickTop="1" thickBot="1" x14ac:dyDescent="0.4">
      <c r="A64">
        <v>63</v>
      </c>
      <c r="B64" s="137">
        <v>63</v>
      </c>
      <c r="C64" s="138" t="s">
        <v>230</v>
      </c>
      <c r="D64" s="138" t="s">
        <v>231</v>
      </c>
      <c r="E64" s="138" t="s">
        <v>232</v>
      </c>
      <c r="F64" s="138" t="s">
        <v>233</v>
      </c>
      <c r="G64" s="139">
        <v>44957</v>
      </c>
      <c r="H64" s="138" t="s">
        <v>70</v>
      </c>
      <c r="I64" s="141">
        <f>G64+18</f>
        <v>44975</v>
      </c>
      <c r="J64" s="142"/>
      <c r="K64" s="142"/>
      <c r="L64" s="143"/>
      <c r="M64" s="143"/>
      <c r="N64" s="138"/>
      <c r="O64" s="141"/>
      <c r="P64" s="141"/>
      <c r="Q64" s="141"/>
      <c r="R64" s="138"/>
      <c r="S64" s="138"/>
      <c r="T64" s="138"/>
      <c r="U64" s="138"/>
      <c r="V64" s="138">
        <v>1</v>
      </c>
    </row>
    <row r="65" spans="1:22" ht="16.5" customHeight="1" thickTop="1" thickBot="1" x14ac:dyDescent="0.4">
      <c r="A65">
        <v>64</v>
      </c>
      <c r="B65" s="137">
        <v>64</v>
      </c>
      <c r="C65" s="138" t="s">
        <v>206</v>
      </c>
      <c r="D65" s="138" t="s">
        <v>234</v>
      </c>
      <c r="E65" s="138" t="s">
        <v>235</v>
      </c>
      <c r="F65" s="138" t="s">
        <v>236</v>
      </c>
      <c r="G65" s="139">
        <v>44957</v>
      </c>
      <c r="H65" s="138" t="s">
        <v>18</v>
      </c>
      <c r="I65" s="141">
        <f>G65+18</f>
        <v>44975</v>
      </c>
      <c r="J65" s="142">
        <v>45039</v>
      </c>
      <c r="K65" s="142"/>
      <c r="L65" s="143"/>
      <c r="M65" s="143"/>
      <c r="N65" s="144" t="s">
        <v>874</v>
      </c>
      <c r="O65" s="141"/>
      <c r="P65" s="141"/>
      <c r="Q65" s="145" t="s">
        <v>812</v>
      </c>
      <c r="R65" s="138"/>
      <c r="S65" s="138"/>
      <c r="T65" s="138"/>
      <c r="U65" s="138"/>
      <c r="V65" s="141"/>
    </row>
    <row r="66" spans="1:22" ht="16.5" customHeight="1" thickTop="1" thickBot="1" x14ac:dyDescent="0.4">
      <c r="A66">
        <v>65</v>
      </c>
      <c r="B66" s="137">
        <v>65</v>
      </c>
      <c r="C66" s="138" t="s">
        <v>206</v>
      </c>
      <c r="D66" s="138" t="s">
        <v>237</v>
      </c>
      <c r="E66" s="138" t="s">
        <v>238</v>
      </c>
      <c r="F66" s="138" t="s">
        <v>239</v>
      </c>
      <c r="G66" s="139">
        <v>44957</v>
      </c>
      <c r="H66" s="138" t="s">
        <v>193</v>
      </c>
      <c r="I66" s="141">
        <f>G66+18</f>
        <v>44975</v>
      </c>
      <c r="J66" s="142">
        <v>45016</v>
      </c>
      <c r="K66" s="142"/>
      <c r="L66" s="143"/>
      <c r="M66" s="143"/>
      <c r="N66" s="178" t="s">
        <v>813</v>
      </c>
      <c r="O66" s="141"/>
      <c r="P66" s="141"/>
      <c r="Q66" s="145"/>
      <c r="R66" s="140"/>
      <c r="S66" s="140"/>
      <c r="T66" s="140"/>
      <c r="U66" s="140"/>
      <c r="V66" s="145"/>
    </row>
    <row r="67" spans="1:22" ht="16.5" customHeight="1" thickTop="1" thickBot="1" x14ac:dyDescent="0.4">
      <c r="A67">
        <v>66</v>
      </c>
      <c r="B67" s="129">
        <v>4</v>
      </c>
      <c r="C67" s="130" t="s">
        <v>36</v>
      </c>
      <c r="D67" s="130" t="s">
        <v>493</v>
      </c>
      <c r="E67" s="130" t="s">
        <v>494</v>
      </c>
      <c r="F67" s="130" t="s">
        <v>495</v>
      </c>
      <c r="G67" s="131">
        <v>44989</v>
      </c>
      <c r="H67" s="130" t="s">
        <v>70</v>
      </c>
      <c r="I67" s="132">
        <f>G67+18</f>
        <v>45007</v>
      </c>
      <c r="J67" s="179">
        <v>45009</v>
      </c>
      <c r="K67" s="179">
        <v>45014</v>
      </c>
      <c r="L67" s="180">
        <v>0.47916666666666669</v>
      </c>
      <c r="M67" s="180" t="s">
        <v>495</v>
      </c>
      <c r="N67" s="181">
        <v>4611149010</v>
      </c>
      <c r="O67" s="182" t="s">
        <v>875</v>
      </c>
      <c r="P67" s="182"/>
      <c r="Q67" s="182"/>
      <c r="R67" s="181">
        <v>1</v>
      </c>
      <c r="S67" s="181"/>
      <c r="T67" s="181"/>
      <c r="U67" s="181"/>
      <c r="V67" s="182"/>
    </row>
    <row r="68" spans="1:22" ht="16.5" customHeight="1" thickTop="1" thickBot="1" x14ac:dyDescent="0.4">
      <c r="A68">
        <v>67</v>
      </c>
      <c r="B68" s="129">
        <v>60</v>
      </c>
      <c r="C68" s="130" t="s">
        <v>206</v>
      </c>
      <c r="D68" s="130" t="s">
        <v>219</v>
      </c>
      <c r="E68" s="130" t="s">
        <v>220</v>
      </c>
      <c r="F68" s="130" t="s">
        <v>221</v>
      </c>
      <c r="G68" s="131">
        <v>44956</v>
      </c>
      <c r="H68" s="130" t="s">
        <v>817</v>
      </c>
      <c r="I68" s="132">
        <f>G68+18</f>
        <v>44974</v>
      </c>
      <c r="J68" s="134">
        <v>45009</v>
      </c>
      <c r="K68" s="134">
        <v>45015</v>
      </c>
      <c r="L68" s="156">
        <v>0.54166666666666663</v>
      </c>
      <c r="M68" s="156" t="s">
        <v>676</v>
      </c>
      <c r="N68" s="156" t="s">
        <v>681</v>
      </c>
      <c r="O68" s="136"/>
      <c r="P68" s="136"/>
      <c r="Q68" s="136" t="s">
        <v>686</v>
      </c>
      <c r="R68" s="135">
        <v>1</v>
      </c>
      <c r="S68" s="135"/>
      <c r="T68" s="135"/>
      <c r="U68" s="135"/>
      <c r="V68" s="136"/>
    </row>
    <row r="69" spans="1:22" ht="16.5" customHeight="1" thickTop="1" thickBot="1" x14ac:dyDescent="0.4">
      <c r="A69">
        <v>68</v>
      </c>
      <c r="B69" s="137">
        <v>68</v>
      </c>
      <c r="C69" s="138" t="s">
        <v>247</v>
      </c>
      <c r="D69" s="138" t="s">
        <v>248</v>
      </c>
      <c r="E69" s="138" t="s">
        <v>249</v>
      </c>
      <c r="F69" s="138" t="s">
        <v>250</v>
      </c>
      <c r="G69" s="139">
        <v>44957</v>
      </c>
      <c r="H69" s="138" t="s">
        <v>26</v>
      </c>
      <c r="I69" s="141">
        <f>G69+18</f>
        <v>44975</v>
      </c>
      <c r="J69" s="142"/>
      <c r="K69" s="142"/>
      <c r="L69" s="143"/>
      <c r="M69" s="147"/>
      <c r="N69" s="140">
        <v>4611352419</v>
      </c>
      <c r="O69" s="141"/>
      <c r="P69" s="141"/>
      <c r="Q69" s="145" t="s">
        <v>876</v>
      </c>
      <c r="R69" s="140"/>
      <c r="S69" s="140"/>
      <c r="T69" s="140"/>
      <c r="U69" s="140"/>
      <c r="V69" s="145"/>
    </row>
    <row r="70" spans="1:22" ht="16.5" customHeight="1" thickTop="1" thickBot="1" x14ac:dyDescent="0.4">
      <c r="A70">
        <v>69</v>
      </c>
      <c r="B70" s="137">
        <v>69</v>
      </c>
      <c r="C70" s="138" t="s">
        <v>185</v>
      </c>
      <c r="D70" s="138" t="s">
        <v>251</v>
      </c>
      <c r="E70" s="138" t="s">
        <v>252</v>
      </c>
      <c r="F70" s="138" t="s">
        <v>253</v>
      </c>
      <c r="G70" s="139">
        <v>44957</v>
      </c>
      <c r="H70" s="138" t="s">
        <v>70</v>
      </c>
      <c r="I70" s="141">
        <f>G70+18</f>
        <v>44975</v>
      </c>
      <c r="J70" s="142">
        <v>45022</v>
      </c>
      <c r="K70" s="142" t="s">
        <v>877</v>
      </c>
      <c r="L70" s="143" t="s">
        <v>877</v>
      </c>
      <c r="M70" s="143" t="s">
        <v>878</v>
      </c>
      <c r="N70" s="138">
        <v>4422320531</v>
      </c>
      <c r="O70" s="141" t="s">
        <v>879</v>
      </c>
      <c r="P70" s="141"/>
      <c r="Q70" s="141"/>
      <c r="R70" s="138"/>
      <c r="S70" s="138">
        <v>1</v>
      </c>
      <c r="T70" s="138"/>
      <c r="U70" s="138"/>
      <c r="V70" s="138">
        <v>1</v>
      </c>
    </row>
    <row r="71" spans="1:22" ht="16.5" customHeight="1" thickTop="1" thickBot="1" x14ac:dyDescent="0.4">
      <c r="A71">
        <v>70</v>
      </c>
      <c r="B71" s="129">
        <v>66</v>
      </c>
      <c r="C71" s="130" t="s">
        <v>206</v>
      </c>
      <c r="D71" s="130" t="s">
        <v>240</v>
      </c>
      <c r="E71" s="130" t="s">
        <v>241</v>
      </c>
      <c r="F71" s="130" t="s">
        <v>242</v>
      </c>
      <c r="G71" s="131">
        <v>44957</v>
      </c>
      <c r="H71" s="130" t="s">
        <v>817</v>
      </c>
      <c r="I71" s="132">
        <f>G71+18</f>
        <v>44975</v>
      </c>
      <c r="J71" s="133">
        <v>45009</v>
      </c>
      <c r="K71" s="133">
        <v>45015</v>
      </c>
      <c r="L71" s="162">
        <v>6.25E-2</v>
      </c>
      <c r="M71" s="135" t="s">
        <v>880</v>
      </c>
      <c r="N71" s="183">
        <v>4421166302</v>
      </c>
      <c r="O71" s="163"/>
      <c r="P71" s="163"/>
      <c r="Q71" s="163"/>
      <c r="R71" s="161">
        <v>1</v>
      </c>
      <c r="S71" s="161"/>
      <c r="T71" s="161"/>
      <c r="U71" s="161"/>
      <c r="V71" s="163"/>
    </row>
    <row r="72" spans="1:22" ht="16.5" customHeight="1" thickTop="1" thickBot="1" x14ac:dyDescent="0.4">
      <c r="A72">
        <v>71</v>
      </c>
      <c r="B72" s="137">
        <v>71</v>
      </c>
      <c r="C72" s="138" t="s">
        <v>257</v>
      </c>
      <c r="D72" s="138" t="s">
        <v>258</v>
      </c>
      <c r="E72" s="138" t="s">
        <v>30</v>
      </c>
      <c r="F72" s="138"/>
      <c r="G72" s="139">
        <v>44957</v>
      </c>
      <c r="H72" s="138" t="s">
        <v>30</v>
      </c>
      <c r="I72" s="141">
        <f>G72+18</f>
        <v>44975</v>
      </c>
      <c r="J72" s="142"/>
      <c r="K72" s="142"/>
      <c r="L72" s="143"/>
      <c r="M72" s="143"/>
      <c r="N72" s="143"/>
      <c r="O72" s="141"/>
      <c r="P72" s="141"/>
      <c r="Q72" s="141"/>
      <c r="R72" s="138"/>
      <c r="S72" s="138"/>
      <c r="T72" s="138"/>
      <c r="U72" s="138"/>
      <c r="V72" s="141"/>
    </row>
    <row r="73" spans="1:22" ht="16.5" customHeight="1" thickTop="1" thickBot="1" x14ac:dyDescent="0.4">
      <c r="A73">
        <v>72</v>
      </c>
      <c r="B73" s="137">
        <v>72</v>
      </c>
      <c r="C73" s="138" t="s">
        <v>19</v>
      </c>
      <c r="D73" s="138" t="s">
        <v>259</v>
      </c>
      <c r="E73" s="138" t="s">
        <v>260</v>
      </c>
      <c r="F73" s="138" t="s">
        <v>261</v>
      </c>
      <c r="G73" s="139">
        <v>44957</v>
      </c>
      <c r="H73" s="138" t="s">
        <v>26</v>
      </c>
      <c r="I73" s="141">
        <f>G73+18</f>
        <v>44975</v>
      </c>
      <c r="J73" s="142"/>
      <c r="K73" s="142"/>
      <c r="L73" s="143"/>
      <c r="M73" s="147"/>
      <c r="N73" s="155">
        <v>4423537929</v>
      </c>
      <c r="O73" s="141"/>
      <c r="P73" s="141"/>
      <c r="Q73" s="159" t="s">
        <v>881</v>
      </c>
      <c r="R73" s="155"/>
      <c r="S73" s="155"/>
      <c r="T73" s="155"/>
      <c r="U73" s="155"/>
      <c r="V73" s="159"/>
    </row>
    <row r="74" spans="1:22" ht="16.5" customHeight="1" thickTop="1" thickBot="1" x14ac:dyDescent="0.4">
      <c r="A74">
        <v>73</v>
      </c>
      <c r="B74" s="137">
        <v>73</v>
      </c>
      <c r="C74" s="138" t="s">
        <v>262</v>
      </c>
      <c r="D74" s="138" t="s">
        <v>263</v>
      </c>
      <c r="E74" s="138" t="s">
        <v>264</v>
      </c>
      <c r="F74" s="138" t="s">
        <v>265</v>
      </c>
      <c r="G74" s="139">
        <v>44957</v>
      </c>
      <c r="H74" s="138" t="s">
        <v>174</v>
      </c>
      <c r="I74" s="141">
        <f>G74+18</f>
        <v>44975</v>
      </c>
      <c r="J74" s="142"/>
      <c r="K74" s="142"/>
      <c r="L74" s="143"/>
      <c r="M74" s="140"/>
      <c r="N74" s="140">
        <v>4611352419</v>
      </c>
      <c r="O74" s="140"/>
      <c r="P74" s="141"/>
      <c r="Q74" s="145" t="s">
        <v>882</v>
      </c>
      <c r="R74" s="140"/>
      <c r="S74" s="140"/>
      <c r="T74" s="140"/>
      <c r="U74" s="140"/>
      <c r="V74" s="145"/>
    </row>
    <row r="75" spans="1:22" ht="16.5" customHeight="1" thickTop="1" thickBot="1" x14ac:dyDescent="0.4">
      <c r="A75">
        <v>74</v>
      </c>
      <c r="B75" s="129">
        <v>58</v>
      </c>
      <c r="C75" s="130" t="s">
        <v>206</v>
      </c>
      <c r="D75" s="130" t="s">
        <v>214</v>
      </c>
      <c r="E75" s="130" t="s">
        <v>215</v>
      </c>
      <c r="F75" s="130" t="s">
        <v>216</v>
      </c>
      <c r="G75" s="131">
        <v>44956</v>
      </c>
      <c r="H75" s="130" t="s">
        <v>817</v>
      </c>
      <c r="I75" s="132">
        <f>G75+18</f>
        <v>44974</v>
      </c>
      <c r="J75" s="133">
        <v>45009</v>
      </c>
      <c r="K75" s="133">
        <v>45016</v>
      </c>
      <c r="L75" s="162">
        <v>0.66666666666666663</v>
      </c>
      <c r="M75" s="162" t="s">
        <v>883</v>
      </c>
      <c r="N75" s="162" t="s">
        <v>680</v>
      </c>
      <c r="O75" s="163"/>
      <c r="P75" s="163"/>
      <c r="Q75" s="163"/>
      <c r="R75" s="161">
        <v>1</v>
      </c>
      <c r="S75" s="161"/>
      <c r="T75" s="161"/>
      <c r="U75" s="161"/>
      <c r="V75" s="163"/>
    </row>
    <row r="76" spans="1:22" ht="16.5" customHeight="1" thickTop="1" thickBot="1" x14ac:dyDescent="0.4">
      <c r="A76">
        <v>75</v>
      </c>
      <c r="B76" s="137">
        <v>75</v>
      </c>
      <c r="C76" s="138" t="s">
        <v>206</v>
      </c>
      <c r="D76" s="138" t="s">
        <v>268</v>
      </c>
      <c r="E76" s="138" t="s">
        <v>269</v>
      </c>
      <c r="F76" s="138" t="s">
        <v>270</v>
      </c>
      <c r="G76" s="139">
        <v>44957</v>
      </c>
      <c r="H76" s="138" t="s">
        <v>271</v>
      </c>
      <c r="I76" s="141">
        <f>G76+18</f>
        <v>44975</v>
      </c>
      <c r="J76" s="142">
        <v>45008</v>
      </c>
      <c r="K76" s="142"/>
      <c r="L76" s="143"/>
      <c r="M76" s="143" t="s">
        <v>884</v>
      </c>
      <c r="N76" s="138">
        <v>4494159319</v>
      </c>
      <c r="O76" s="141"/>
      <c r="P76" s="141"/>
      <c r="Q76" s="141" t="s">
        <v>885</v>
      </c>
      <c r="R76" s="138"/>
      <c r="S76" s="138">
        <v>1</v>
      </c>
      <c r="T76" s="138"/>
      <c r="U76" s="138"/>
      <c r="V76" s="138"/>
    </row>
    <row r="77" spans="1:22" ht="16.5" customHeight="1" thickTop="1" thickBot="1" x14ac:dyDescent="0.4">
      <c r="A77">
        <v>76</v>
      </c>
      <c r="B77" s="129">
        <v>17</v>
      </c>
      <c r="C77" s="130" t="s">
        <v>366</v>
      </c>
      <c r="D77" s="130" t="s">
        <v>367</v>
      </c>
      <c r="E77" s="130" t="s">
        <v>368</v>
      </c>
      <c r="F77" s="130" t="s">
        <v>369</v>
      </c>
      <c r="G77" s="131">
        <v>44977</v>
      </c>
      <c r="H77" s="132" t="s">
        <v>35</v>
      </c>
      <c r="I77" s="132">
        <f>G77+18</f>
        <v>44995</v>
      </c>
      <c r="J77" s="150"/>
      <c r="K77" s="151">
        <v>45016</v>
      </c>
      <c r="L77" s="152"/>
      <c r="M77" s="152" t="s">
        <v>886</v>
      </c>
      <c r="N77" s="153">
        <v>4611522239</v>
      </c>
      <c r="O77" s="154"/>
      <c r="P77" s="154"/>
      <c r="Q77" s="154"/>
      <c r="R77" s="153">
        <v>1</v>
      </c>
      <c r="S77" s="153"/>
      <c r="T77" s="153"/>
      <c r="U77" s="153"/>
      <c r="V77" s="154"/>
    </row>
    <row r="78" spans="1:22" ht="16.5" customHeight="1" thickTop="1" thickBot="1" x14ac:dyDescent="0.4">
      <c r="A78">
        <v>77</v>
      </c>
      <c r="B78" s="137">
        <v>77</v>
      </c>
      <c r="C78" s="138" t="s">
        <v>277</v>
      </c>
      <c r="D78" s="138" t="s">
        <v>278</v>
      </c>
      <c r="E78" s="138" t="s">
        <v>279</v>
      </c>
      <c r="F78" s="140" t="s">
        <v>793</v>
      </c>
      <c r="G78" s="139">
        <v>44957</v>
      </c>
      <c r="H78" s="138" t="s">
        <v>47</v>
      </c>
      <c r="I78" s="141">
        <f>G78+18</f>
        <v>44975</v>
      </c>
      <c r="J78" s="142">
        <v>45015</v>
      </c>
      <c r="K78" s="142"/>
      <c r="L78" s="143"/>
      <c r="M78" s="143"/>
      <c r="N78" s="155">
        <v>4432466917</v>
      </c>
      <c r="O78" s="155"/>
      <c r="P78" s="141"/>
      <c r="Q78" s="145" t="s">
        <v>887</v>
      </c>
      <c r="R78" s="140"/>
      <c r="S78" s="140"/>
      <c r="T78" s="140"/>
      <c r="U78" s="140"/>
      <c r="V78" s="145"/>
    </row>
    <row r="79" spans="1:22" ht="16.5" customHeight="1" thickTop="1" thickBot="1" x14ac:dyDescent="0.4">
      <c r="A79">
        <v>78</v>
      </c>
      <c r="B79" s="137">
        <v>78</v>
      </c>
      <c r="C79" s="138" t="s">
        <v>280</v>
      </c>
      <c r="D79" s="138" t="s">
        <v>281</v>
      </c>
      <c r="E79" s="138" t="s">
        <v>30</v>
      </c>
      <c r="F79" s="138" t="s">
        <v>30</v>
      </c>
      <c r="G79" s="139">
        <v>44957</v>
      </c>
      <c r="H79" s="138" t="s">
        <v>30</v>
      </c>
      <c r="I79" s="141">
        <f>G79+18</f>
        <v>44975</v>
      </c>
      <c r="J79" s="142"/>
      <c r="K79" s="142"/>
      <c r="L79" s="143"/>
      <c r="M79" s="143"/>
      <c r="N79" s="143"/>
      <c r="O79" s="141"/>
      <c r="P79" s="141"/>
      <c r="Q79" s="141"/>
      <c r="R79" s="138"/>
      <c r="S79" s="138"/>
      <c r="T79" s="138"/>
      <c r="U79" s="138"/>
      <c r="V79" s="141"/>
    </row>
    <row r="80" spans="1:22" ht="16.5" customHeight="1" thickTop="1" thickBot="1" x14ac:dyDescent="0.4">
      <c r="A80">
        <v>79</v>
      </c>
      <c r="B80" s="137">
        <v>79</v>
      </c>
      <c r="C80" s="138" t="s">
        <v>280</v>
      </c>
      <c r="D80" s="138" t="s">
        <v>282</v>
      </c>
      <c r="E80" s="138" t="s">
        <v>30</v>
      </c>
      <c r="F80" s="138" t="s">
        <v>30</v>
      </c>
      <c r="G80" s="139">
        <v>44957</v>
      </c>
      <c r="H80" s="138" t="s">
        <v>30</v>
      </c>
      <c r="I80" s="141">
        <f>G80+18</f>
        <v>44975</v>
      </c>
      <c r="J80" s="142"/>
      <c r="K80" s="142"/>
      <c r="L80" s="143"/>
      <c r="M80" s="143"/>
      <c r="N80" s="143"/>
      <c r="O80" s="141"/>
      <c r="P80" s="141"/>
      <c r="Q80" s="141"/>
      <c r="R80" s="138"/>
      <c r="S80" s="138"/>
      <c r="T80" s="138"/>
      <c r="U80" s="138"/>
      <c r="V80" s="141"/>
    </row>
    <row r="81" spans="1:22" ht="16.5" customHeight="1" thickTop="1" thickBot="1" x14ac:dyDescent="0.4">
      <c r="A81">
        <v>80</v>
      </c>
      <c r="B81" s="137">
        <v>80</v>
      </c>
      <c r="C81" s="138" t="s">
        <v>185</v>
      </c>
      <c r="D81" s="138" t="s">
        <v>283</v>
      </c>
      <c r="E81" s="138" t="s">
        <v>30</v>
      </c>
      <c r="F81" s="138" t="s">
        <v>30</v>
      </c>
      <c r="G81" s="139">
        <v>44957</v>
      </c>
      <c r="H81" s="138" t="s">
        <v>30</v>
      </c>
      <c r="I81" s="141">
        <f>G81+18</f>
        <v>44975</v>
      </c>
      <c r="J81" s="142"/>
      <c r="K81" s="142"/>
      <c r="L81" s="143"/>
      <c r="M81" s="143"/>
      <c r="N81" s="143"/>
      <c r="O81" s="141"/>
      <c r="P81" s="141"/>
      <c r="Q81" s="141"/>
      <c r="R81" s="138"/>
      <c r="S81" s="138"/>
      <c r="T81" s="138"/>
      <c r="U81" s="138"/>
      <c r="V81" s="141"/>
    </row>
    <row r="82" spans="1:22" ht="16.5" customHeight="1" thickTop="1" thickBot="1" x14ac:dyDescent="0.4">
      <c r="A82">
        <v>81</v>
      </c>
      <c r="B82" s="137">
        <v>81</v>
      </c>
      <c r="C82" s="138" t="s">
        <v>206</v>
      </c>
      <c r="D82" s="138" t="s">
        <v>284</v>
      </c>
      <c r="E82" s="138" t="s">
        <v>285</v>
      </c>
      <c r="F82" s="138" t="s">
        <v>286</v>
      </c>
      <c r="G82" s="139">
        <v>44957</v>
      </c>
      <c r="H82" s="138" t="s">
        <v>888</v>
      </c>
      <c r="I82" s="141">
        <f>G82+18</f>
        <v>44975</v>
      </c>
      <c r="J82" s="142">
        <v>45009</v>
      </c>
      <c r="K82" s="142"/>
      <c r="L82" s="143"/>
      <c r="M82" s="143"/>
      <c r="N82" s="138">
        <v>4422231515</v>
      </c>
      <c r="O82" s="141"/>
      <c r="P82" s="141"/>
      <c r="Q82" s="141" t="s">
        <v>666</v>
      </c>
      <c r="R82" s="138"/>
      <c r="S82" s="138">
        <v>1</v>
      </c>
      <c r="T82" s="138"/>
      <c r="U82" s="138"/>
      <c r="V82" s="138"/>
    </row>
    <row r="83" spans="1:22" ht="16.5" customHeight="1" thickTop="1" thickBot="1" x14ac:dyDescent="0.4">
      <c r="A83">
        <v>82</v>
      </c>
      <c r="B83" s="129">
        <v>26</v>
      </c>
      <c r="C83" s="130" t="s">
        <v>104</v>
      </c>
      <c r="D83" s="130" t="s">
        <v>105</v>
      </c>
      <c r="E83" s="130" t="s">
        <v>106</v>
      </c>
      <c r="F83" s="130" t="s">
        <v>107</v>
      </c>
      <c r="G83" s="131">
        <v>44943</v>
      </c>
      <c r="H83" s="130" t="s">
        <v>70</v>
      </c>
      <c r="I83" s="132">
        <f>G83+18</f>
        <v>44961</v>
      </c>
      <c r="J83" s="148">
        <v>45013</v>
      </c>
      <c r="K83" s="148">
        <v>45017</v>
      </c>
      <c r="L83" s="149">
        <v>0.47916666666666669</v>
      </c>
      <c r="M83" s="130" t="s">
        <v>107</v>
      </c>
      <c r="N83" s="130">
        <v>4612011857</v>
      </c>
      <c r="O83" s="132"/>
      <c r="P83" s="132"/>
      <c r="Q83" s="132"/>
      <c r="R83" s="130">
        <v>1</v>
      </c>
      <c r="S83" s="130"/>
      <c r="T83" s="130"/>
      <c r="U83" s="130"/>
      <c r="V83" s="132"/>
    </row>
    <row r="84" spans="1:22" ht="16.5" customHeight="1" thickTop="1" thickBot="1" x14ac:dyDescent="0.4">
      <c r="A84">
        <v>83</v>
      </c>
      <c r="B84" s="137">
        <v>83</v>
      </c>
      <c r="C84" s="138" t="s">
        <v>290</v>
      </c>
      <c r="D84" s="138" t="s">
        <v>291</v>
      </c>
      <c r="E84" s="138" t="s">
        <v>292</v>
      </c>
      <c r="F84" s="138" t="s">
        <v>293</v>
      </c>
      <c r="G84" s="139">
        <v>44957</v>
      </c>
      <c r="H84" s="138" t="s">
        <v>294</v>
      </c>
      <c r="I84" s="141">
        <f>G84+18</f>
        <v>44975</v>
      </c>
      <c r="J84" s="142"/>
      <c r="K84" s="142"/>
      <c r="L84" s="143"/>
      <c r="M84" s="143"/>
      <c r="N84" s="143"/>
      <c r="O84" s="141"/>
      <c r="P84" s="141"/>
      <c r="Q84" s="145" t="s">
        <v>889</v>
      </c>
      <c r="R84" s="140"/>
      <c r="S84" s="140"/>
      <c r="T84" s="140"/>
      <c r="U84" s="140"/>
      <c r="V84" s="145"/>
    </row>
    <row r="85" spans="1:22" ht="16.5" customHeight="1" thickTop="1" thickBot="1" x14ac:dyDescent="0.4">
      <c r="A85">
        <v>84</v>
      </c>
      <c r="B85" s="137">
        <v>84</v>
      </c>
      <c r="C85" s="138" t="s">
        <v>82</v>
      </c>
      <c r="D85" s="138" t="s">
        <v>890</v>
      </c>
      <c r="E85" s="138" t="s">
        <v>295</v>
      </c>
      <c r="F85" s="138" t="s">
        <v>891</v>
      </c>
      <c r="G85" s="139">
        <v>44957</v>
      </c>
      <c r="H85" s="138" t="s">
        <v>271</v>
      </c>
      <c r="I85" s="141">
        <f>G85+18</f>
        <v>44975</v>
      </c>
      <c r="J85" s="142">
        <v>37703</v>
      </c>
      <c r="K85" s="142"/>
      <c r="L85" s="143"/>
      <c r="M85" s="143" t="s">
        <v>892</v>
      </c>
      <c r="N85" s="138">
        <v>4131626470</v>
      </c>
      <c r="O85" s="141"/>
      <c r="P85" s="141"/>
      <c r="Q85" s="141" t="s">
        <v>625</v>
      </c>
      <c r="R85" s="138"/>
      <c r="S85" s="138">
        <v>1</v>
      </c>
      <c r="T85" s="138"/>
      <c r="U85" s="138">
        <v>1</v>
      </c>
      <c r="V85" s="138"/>
    </row>
    <row r="86" spans="1:22" ht="16.5" customHeight="1" thickTop="1" thickBot="1" x14ac:dyDescent="0.4">
      <c r="A86">
        <v>85</v>
      </c>
      <c r="B86" s="129">
        <v>4</v>
      </c>
      <c r="C86" s="130" t="s">
        <v>328</v>
      </c>
      <c r="D86" s="130" t="s">
        <v>329</v>
      </c>
      <c r="E86" s="130" t="s">
        <v>330</v>
      </c>
      <c r="F86" s="130" t="s">
        <v>331</v>
      </c>
      <c r="G86" s="131">
        <v>44966</v>
      </c>
      <c r="H86" s="130" t="s">
        <v>61</v>
      </c>
      <c r="I86" s="132">
        <f>G86+18</f>
        <v>44984</v>
      </c>
      <c r="J86" s="133">
        <v>45008</v>
      </c>
      <c r="K86" s="184">
        <v>45017</v>
      </c>
      <c r="L86" s="185" t="s">
        <v>893</v>
      </c>
      <c r="M86" s="186" t="s">
        <v>894</v>
      </c>
      <c r="N86" s="187">
        <v>4451093109</v>
      </c>
      <c r="O86" s="163"/>
      <c r="P86" s="163"/>
      <c r="Q86" s="163"/>
      <c r="R86" s="161">
        <v>1</v>
      </c>
      <c r="S86" s="161"/>
      <c r="T86" s="161"/>
      <c r="U86" s="161"/>
      <c r="V86" s="163"/>
    </row>
    <row r="87" spans="1:22" ht="16.5" customHeight="1" thickTop="1" thickBot="1" x14ac:dyDescent="0.4">
      <c r="A87">
        <v>86</v>
      </c>
      <c r="B87" s="137">
        <v>86</v>
      </c>
      <c r="C87" s="138" t="s">
        <v>206</v>
      </c>
      <c r="D87" s="138" t="s">
        <v>300</v>
      </c>
      <c r="E87" s="138" t="s">
        <v>301</v>
      </c>
      <c r="F87" s="140" t="s">
        <v>895</v>
      </c>
      <c r="G87" s="139">
        <v>44957</v>
      </c>
      <c r="H87" s="138" t="s">
        <v>81</v>
      </c>
      <c r="I87" s="141">
        <f>G87+18</f>
        <v>44975</v>
      </c>
      <c r="J87" s="142">
        <v>45016</v>
      </c>
      <c r="K87" s="142"/>
      <c r="L87" s="143"/>
      <c r="M87" s="143"/>
      <c r="N87" s="164" t="s">
        <v>896</v>
      </c>
      <c r="O87" s="141"/>
      <c r="P87" s="141"/>
      <c r="Q87" s="145" t="s">
        <v>897</v>
      </c>
      <c r="R87" s="140"/>
      <c r="S87" s="140">
        <v>1</v>
      </c>
      <c r="T87" s="140"/>
      <c r="U87" s="140"/>
      <c r="V87" s="140"/>
    </row>
    <row r="88" spans="1:22" ht="16.5" customHeight="1" thickTop="1" thickBot="1" x14ac:dyDescent="0.4">
      <c r="A88">
        <v>87</v>
      </c>
      <c r="B88" s="188">
        <v>87</v>
      </c>
      <c r="C88" s="189" t="s">
        <v>206</v>
      </c>
      <c r="D88" s="189" t="s">
        <v>303</v>
      </c>
      <c r="E88" s="189" t="s">
        <v>304</v>
      </c>
      <c r="F88" s="189" t="s">
        <v>305</v>
      </c>
      <c r="G88" s="190">
        <v>44957</v>
      </c>
      <c r="H88" s="189" t="s">
        <v>35</v>
      </c>
      <c r="I88" s="191">
        <f>G88+18</f>
        <v>44975</v>
      </c>
      <c r="J88" s="192">
        <v>45007</v>
      </c>
      <c r="K88" s="192"/>
      <c r="L88" s="193"/>
      <c r="M88" s="193"/>
      <c r="N88" s="194">
        <v>5551953711</v>
      </c>
      <c r="O88" s="195"/>
      <c r="P88" s="195"/>
      <c r="Q88" s="195" t="s">
        <v>898</v>
      </c>
      <c r="R88" s="194"/>
      <c r="S88" s="194">
        <v>1</v>
      </c>
      <c r="T88" s="194"/>
      <c r="U88" s="194"/>
      <c r="V88" s="194"/>
    </row>
    <row r="89" spans="1:22" ht="16.5" customHeight="1" thickTop="1" thickBot="1" x14ac:dyDescent="0.4">
      <c r="A89">
        <v>88</v>
      </c>
      <c r="B89" s="129">
        <v>61</v>
      </c>
      <c r="C89" s="130" t="s">
        <v>222</v>
      </c>
      <c r="D89" s="130" t="s">
        <v>223</v>
      </c>
      <c r="E89" s="196" t="s">
        <v>224</v>
      </c>
      <c r="F89" s="130" t="s">
        <v>225</v>
      </c>
      <c r="G89" s="131">
        <v>44957</v>
      </c>
      <c r="H89" s="130" t="s">
        <v>47</v>
      </c>
      <c r="I89" s="132">
        <f>G89+18</f>
        <v>44975</v>
      </c>
      <c r="J89" s="148">
        <v>45015</v>
      </c>
      <c r="K89" s="148">
        <v>45020</v>
      </c>
      <c r="L89" s="149">
        <v>0.45833333333333331</v>
      </c>
      <c r="M89" s="130" t="s">
        <v>225</v>
      </c>
      <c r="N89" s="161">
        <v>4611286301</v>
      </c>
      <c r="O89" s="161"/>
      <c r="P89" s="132"/>
      <c r="Q89" s="132"/>
      <c r="R89" s="130">
        <v>1</v>
      </c>
      <c r="S89" s="130"/>
      <c r="T89" s="130"/>
      <c r="U89" s="130"/>
      <c r="V89" s="132"/>
    </row>
    <row r="90" spans="1:22" ht="16.5" customHeight="1" thickTop="1" thickBot="1" x14ac:dyDescent="0.4">
      <c r="A90">
        <v>89</v>
      </c>
      <c r="B90" s="137">
        <v>89</v>
      </c>
      <c r="C90" s="138" t="s">
        <v>290</v>
      </c>
      <c r="D90" s="138" t="s">
        <v>310</v>
      </c>
      <c r="E90" s="138" t="s">
        <v>311</v>
      </c>
      <c r="F90" s="138" t="s">
        <v>312</v>
      </c>
      <c r="G90" s="139">
        <v>44957</v>
      </c>
      <c r="H90" s="138"/>
      <c r="I90" s="141">
        <f>G90+18</f>
        <v>44975</v>
      </c>
      <c r="J90" s="142"/>
      <c r="K90" s="142"/>
      <c r="L90" s="143"/>
      <c r="M90" s="143"/>
      <c r="N90" s="170" t="s">
        <v>899</v>
      </c>
      <c r="O90" s="141"/>
      <c r="P90" s="141"/>
      <c r="Q90" s="145" t="s">
        <v>900</v>
      </c>
      <c r="R90" s="138"/>
      <c r="S90" s="138"/>
      <c r="T90" s="138"/>
      <c r="U90" s="138"/>
      <c r="V90" s="141"/>
    </row>
    <row r="91" spans="1:22" ht="16.5" customHeight="1" thickTop="1" thickBot="1" x14ac:dyDescent="0.4">
      <c r="A91">
        <v>90</v>
      </c>
      <c r="B91" s="137">
        <v>90</v>
      </c>
      <c r="C91" s="138" t="s">
        <v>313</v>
      </c>
      <c r="D91" s="138" t="s">
        <v>314</v>
      </c>
      <c r="E91" s="138" t="s">
        <v>30</v>
      </c>
      <c r="F91" s="138" t="s">
        <v>30</v>
      </c>
      <c r="G91" s="139">
        <v>44957</v>
      </c>
      <c r="H91" s="138" t="s">
        <v>30</v>
      </c>
      <c r="I91" s="141">
        <f>G91+18</f>
        <v>44975</v>
      </c>
      <c r="J91" s="142"/>
      <c r="K91" s="142"/>
      <c r="L91" s="143"/>
      <c r="M91" s="143"/>
      <c r="N91" s="143"/>
      <c r="O91" s="141"/>
      <c r="P91" s="141"/>
      <c r="Q91" s="141"/>
      <c r="R91" s="138"/>
      <c r="S91" s="138"/>
      <c r="T91" s="138"/>
      <c r="U91" s="138"/>
      <c r="V91" s="141"/>
    </row>
    <row r="92" spans="1:22" ht="16.5" customHeight="1" thickTop="1" thickBot="1" x14ac:dyDescent="0.4">
      <c r="A92">
        <v>91</v>
      </c>
      <c r="B92" s="137">
        <v>91</v>
      </c>
      <c r="C92" s="138" t="s">
        <v>206</v>
      </c>
      <c r="D92" s="138" t="s">
        <v>315</v>
      </c>
      <c r="E92" s="138" t="s">
        <v>316</v>
      </c>
      <c r="F92" s="138" t="s">
        <v>317</v>
      </c>
      <c r="G92" s="139">
        <v>44957</v>
      </c>
      <c r="H92" s="138" t="s">
        <v>294</v>
      </c>
      <c r="I92" s="141">
        <f>G92+18</f>
        <v>44975</v>
      </c>
      <c r="J92" s="142"/>
      <c r="K92" s="142"/>
      <c r="L92" s="143"/>
      <c r="M92" s="143"/>
      <c r="N92" s="146" t="s">
        <v>901</v>
      </c>
      <c r="O92" s="141"/>
      <c r="P92" s="141"/>
      <c r="Q92" s="145" t="s">
        <v>889</v>
      </c>
      <c r="R92" s="140"/>
      <c r="S92" s="140"/>
      <c r="T92" s="140"/>
      <c r="U92" s="140"/>
      <c r="V92" s="145"/>
    </row>
    <row r="93" spans="1:22" ht="16.5" customHeight="1" thickTop="1" thickBot="1" x14ac:dyDescent="0.4">
      <c r="A93">
        <v>92</v>
      </c>
      <c r="B93" s="137">
        <v>1</v>
      </c>
      <c r="C93" s="138" t="s">
        <v>318</v>
      </c>
      <c r="D93" s="138" t="s">
        <v>319</v>
      </c>
      <c r="E93" s="138" t="s">
        <v>320</v>
      </c>
      <c r="F93" s="138" t="s">
        <v>317</v>
      </c>
      <c r="G93" s="139">
        <v>44964</v>
      </c>
      <c r="H93" s="138" t="s">
        <v>18</v>
      </c>
      <c r="I93" s="141">
        <f>G93+18</f>
        <v>44982</v>
      </c>
      <c r="J93" s="142"/>
      <c r="K93" s="142"/>
      <c r="L93" s="143"/>
      <c r="M93" s="143"/>
      <c r="N93" s="146" t="s">
        <v>813</v>
      </c>
      <c r="O93" s="141"/>
      <c r="P93" s="141"/>
      <c r="Q93" s="141"/>
      <c r="R93" s="138"/>
      <c r="S93" s="138"/>
      <c r="T93" s="138"/>
      <c r="U93" s="138"/>
      <c r="V93" s="141"/>
    </row>
    <row r="94" spans="1:22" ht="16.5" customHeight="1" thickTop="1" thickBot="1" x14ac:dyDescent="0.4">
      <c r="A94">
        <v>93</v>
      </c>
      <c r="B94" s="129">
        <v>85</v>
      </c>
      <c r="C94" s="130" t="s">
        <v>296</v>
      </c>
      <c r="D94" s="130" t="s">
        <v>297</v>
      </c>
      <c r="E94" s="130" t="s">
        <v>298</v>
      </c>
      <c r="F94" s="130" t="s">
        <v>299</v>
      </c>
      <c r="G94" s="131">
        <v>44957</v>
      </c>
      <c r="H94" s="130" t="s">
        <v>26</v>
      </c>
      <c r="I94" s="132">
        <f>G94+18</f>
        <v>44975</v>
      </c>
      <c r="J94" s="148">
        <v>45013</v>
      </c>
      <c r="K94" s="134">
        <v>45020</v>
      </c>
      <c r="L94" s="156">
        <v>0.61111111111111105</v>
      </c>
      <c r="M94" s="135" t="s">
        <v>902</v>
      </c>
      <c r="N94" s="135">
        <v>4611784905</v>
      </c>
      <c r="O94" s="132"/>
      <c r="P94" s="132"/>
      <c r="Q94" s="132"/>
      <c r="R94" s="130">
        <v>1</v>
      </c>
      <c r="S94" s="130"/>
      <c r="T94" s="130"/>
      <c r="U94" s="130"/>
      <c r="V94" s="132"/>
    </row>
    <row r="95" spans="1:22" ht="16.5" customHeight="1" thickTop="1" thickBot="1" x14ac:dyDescent="0.4">
      <c r="A95">
        <v>94</v>
      </c>
      <c r="B95" s="137">
        <v>3</v>
      </c>
      <c r="C95" s="138" t="s">
        <v>324</v>
      </c>
      <c r="D95" s="138" t="s">
        <v>325</v>
      </c>
      <c r="E95" s="138" t="s">
        <v>326</v>
      </c>
      <c r="F95" s="138" t="s">
        <v>327</v>
      </c>
      <c r="G95" s="139">
        <v>44966</v>
      </c>
      <c r="H95" s="138" t="s">
        <v>35</v>
      </c>
      <c r="I95" s="141">
        <f>G95+18</f>
        <v>44984</v>
      </c>
      <c r="J95" s="197">
        <v>45007</v>
      </c>
      <c r="K95" s="197"/>
      <c r="L95" s="198"/>
      <c r="M95" s="198"/>
      <c r="N95" s="199">
        <v>5564813565</v>
      </c>
      <c r="O95" s="200"/>
      <c r="P95" s="200"/>
      <c r="Q95" s="200" t="s">
        <v>903</v>
      </c>
      <c r="R95" s="199"/>
      <c r="S95" s="199"/>
      <c r="T95" s="199"/>
      <c r="U95" s="199"/>
      <c r="V95" s="200"/>
    </row>
    <row r="96" spans="1:22" ht="16.5" customHeight="1" thickTop="1" thickBot="1" x14ac:dyDescent="0.4">
      <c r="A96">
        <v>95</v>
      </c>
      <c r="B96" s="129">
        <v>28</v>
      </c>
      <c r="C96" s="130" t="s">
        <v>405</v>
      </c>
      <c r="D96" s="130" t="s">
        <v>406</v>
      </c>
      <c r="E96" s="130" t="s">
        <v>407</v>
      </c>
      <c r="F96" s="130" t="s">
        <v>408</v>
      </c>
      <c r="G96" s="131">
        <v>44984</v>
      </c>
      <c r="H96" s="130" t="s">
        <v>888</v>
      </c>
      <c r="I96" s="132">
        <f>G96+18</f>
        <v>45002</v>
      </c>
      <c r="J96" s="148">
        <v>45009</v>
      </c>
      <c r="K96" s="148">
        <v>45020</v>
      </c>
      <c r="L96" s="149" t="s">
        <v>904</v>
      </c>
      <c r="M96" s="149" t="s">
        <v>905</v>
      </c>
      <c r="N96" s="130">
        <v>4152162015</v>
      </c>
      <c r="O96" s="132"/>
      <c r="P96" s="132"/>
      <c r="Q96" s="132" t="s">
        <v>906</v>
      </c>
      <c r="R96" s="130">
        <v>1</v>
      </c>
      <c r="S96" s="130"/>
      <c r="T96" s="130"/>
      <c r="U96" s="130"/>
      <c r="V96" s="132"/>
    </row>
    <row r="97" spans="1:22" ht="16.5" customHeight="1" thickTop="1" thickBot="1" x14ac:dyDescent="0.4">
      <c r="A97">
        <v>96</v>
      </c>
      <c r="B97" s="137">
        <v>5</v>
      </c>
      <c r="C97" s="138" t="s">
        <v>332</v>
      </c>
      <c r="D97" s="138" t="s">
        <v>333</v>
      </c>
      <c r="E97" s="138" t="s">
        <v>334</v>
      </c>
      <c r="F97" s="138" t="s">
        <v>335</v>
      </c>
      <c r="G97" s="139">
        <v>44966</v>
      </c>
      <c r="H97" s="138" t="s">
        <v>47</v>
      </c>
      <c r="I97" s="141">
        <f>G97+18</f>
        <v>44984</v>
      </c>
      <c r="J97" s="142"/>
      <c r="K97" s="142"/>
      <c r="L97" s="143"/>
      <c r="M97" s="143"/>
      <c r="N97" s="170" t="s">
        <v>907</v>
      </c>
      <c r="O97" s="141"/>
      <c r="P97" s="141"/>
      <c r="Q97" s="145" t="s">
        <v>908</v>
      </c>
      <c r="R97" s="140"/>
      <c r="S97" s="140"/>
      <c r="T97" s="140"/>
      <c r="U97" s="140"/>
      <c r="V97" s="145"/>
    </row>
    <row r="98" spans="1:22" ht="16.5" customHeight="1" thickTop="1" thickBot="1" x14ac:dyDescent="0.4">
      <c r="A98">
        <v>97</v>
      </c>
      <c r="B98" s="137">
        <v>6</v>
      </c>
      <c r="C98" s="138" t="s">
        <v>40</v>
      </c>
      <c r="D98" s="138" t="s">
        <v>336</v>
      </c>
      <c r="E98" s="138" t="s">
        <v>337</v>
      </c>
      <c r="F98" s="138" t="s">
        <v>338</v>
      </c>
      <c r="G98" s="139">
        <v>44972</v>
      </c>
      <c r="H98" s="138" t="s">
        <v>35</v>
      </c>
      <c r="I98" s="141">
        <f>G98+18</f>
        <v>44990</v>
      </c>
      <c r="J98" s="175"/>
      <c r="K98" s="175"/>
      <c r="L98" s="146"/>
      <c r="M98" s="146"/>
      <c r="N98" s="140">
        <v>4423239243</v>
      </c>
      <c r="O98" s="176"/>
      <c r="P98" s="176"/>
      <c r="Q98" s="176"/>
      <c r="R98" s="140"/>
      <c r="S98" s="140"/>
      <c r="T98" s="140"/>
      <c r="U98" s="140"/>
      <c r="V98" s="176"/>
    </row>
    <row r="99" spans="1:22" ht="16.5" customHeight="1" thickTop="1" thickBot="1" x14ac:dyDescent="0.4">
      <c r="A99">
        <v>98</v>
      </c>
      <c r="B99" s="137">
        <v>7</v>
      </c>
      <c r="C99" s="138" t="s">
        <v>324</v>
      </c>
      <c r="D99" s="138" t="s">
        <v>339</v>
      </c>
      <c r="E99" s="138" t="s">
        <v>340</v>
      </c>
      <c r="F99" s="138" t="s">
        <v>341</v>
      </c>
      <c r="G99" s="139">
        <v>44972</v>
      </c>
      <c r="H99" s="138" t="s">
        <v>18</v>
      </c>
      <c r="I99" s="141">
        <f>G99+18</f>
        <v>44990</v>
      </c>
      <c r="J99" s="142"/>
      <c r="K99" s="142"/>
      <c r="L99" s="143"/>
      <c r="M99" s="143"/>
      <c r="N99" s="201" t="s">
        <v>341</v>
      </c>
      <c r="O99" s="141"/>
      <c r="P99" s="141"/>
      <c r="Q99" s="141"/>
      <c r="R99" s="138"/>
      <c r="S99" s="138"/>
      <c r="T99" s="138"/>
      <c r="U99" s="138"/>
      <c r="V99" s="141"/>
    </row>
    <row r="100" spans="1:22" ht="16.5" customHeight="1" thickTop="1" thickBot="1" x14ac:dyDescent="0.4">
      <c r="A100">
        <v>99</v>
      </c>
      <c r="B100" s="137">
        <v>8</v>
      </c>
      <c r="C100" s="138" t="s">
        <v>342</v>
      </c>
      <c r="D100" s="138" t="s">
        <v>343</v>
      </c>
      <c r="E100" s="138" t="s">
        <v>344</v>
      </c>
      <c r="F100" s="138" t="s">
        <v>345</v>
      </c>
      <c r="G100" s="139">
        <v>44972</v>
      </c>
      <c r="H100" s="138" t="s">
        <v>86</v>
      </c>
      <c r="I100" s="141">
        <f>G100+18</f>
        <v>44990</v>
      </c>
      <c r="J100" s="142"/>
      <c r="K100" s="142"/>
      <c r="L100" s="143"/>
      <c r="M100" s="143"/>
      <c r="N100" s="143" t="s">
        <v>909</v>
      </c>
      <c r="O100" s="141"/>
      <c r="P100" s="141"/>
      <c r="Q100" s="141"/>
      <c r="R100" s="138"/>
      <c r="S100" s="138"/>
      <c r="T100" s="138"/>
      <c r="U100" s="138"/>
      <c r="V100" s="141"/>
    </row>
    <row r="101" spans="1:22" ht="16.5" customHeight="1" thickTop="1" thickBot="1" x14ac:dyDescent="0.4">
      <c r="A101">
        <v>100</v>
      </c>
      <c r="B101" s="137">
        <v>10</v>
      </c>
      <c r="C101" s="138" t="s">
        <v>10</v>
      </c>
      <c r="D101" s="138" t="s">
        <v>346</v>
      </c>
      <c r="E101" s="138" t="s">
        <v>347</v>
      </c>
      <c r="F101" s="138" t="s">
        <v>348</v>
      </c>
      <c r="G101" s="139">
        <v>44977</v>
      </c>
      <c r="H101" s="141" t="s">
        <v>86</v>
      </c>
      <c r="I101" s="141">
        <f>G101+18</f>
        <v>44995</v>
      </c>
      <c r="J101" s="142">
        <v>45040</v>
      </c>
      <c r="K101" s="142"/>
      <c r="L101" s="143"/>
      <c r="M101" s="143"/>
      <c r="N101" s="170" t="s">
        <v>910</v>
      </c>
      <c r="O101" s="141"/>
      <c r="P101" s="141"/>
      <c r="Q101" s="145" t="s">
        <v>911</v>
      </c>
      <c r="R101" s="138"/>
      <c r="S101" s="138"/>
      <c r="T101" s="138"/>
      <c r="U101" s="138"/>
      <c r="V101" s="141"/>
    </row>
    <row r="102" spans="1:22" ht="16.5" customHeight="1" thickTop="1" thickBot="1" x14ac:dyDescent="0.4">
      <c r="A102">
        <v>101</v>
      </c>
      <c r="B102" s="129">
        <v>1</v>
      </c>
      <c r="C102" s="130" t="s">
        <v>6</v>
      </c>
      <c r="D102" s="130" t="s">
        <v>7</v>
      </c>
      <c r="E102" s="130" t="s">
        <v>8</v>
      </c>
      <c r="F102" s="130" t="s">
        <v>9</v>
      </c>
      <c r="G102" s="131">
        <v>44930</v>
      </c>
      <c r="H102" s="135" t="s">
        <v>193</v>
      </c>
      <c r="I102" s="132">
        <f>G102+18</f>
        <v>44948</v>
      </c>
      <c r="J102" s="148">
        <v>45016</v>
      </c>
      <c r="K102" s="148">
        <v>45021</v>
      </c>
      <c r="L102" s="149">
        <v>0.47916666666666669</v>
      </c>
      <c r="M102" s="130" t="s">
        <v>9</v>
      </c>
      <c r="N102" s="202" t="s">
        <v>912</v>
      </c>
      <c r="O102" s="132"/>
      <c r="P102" s="132"/>
      <c r="Q102" s="136" t="s">
        <v>828</v>
      </c>
      <c r="R102" s="135">
        <v>1</v>
      </c>
      <c r="S102" s="135"/>
      <c r="T102" s="135"/>
      <c r="U102" s="135"/>
      <c r="V102" s="136"/>
    </row>
    <row r="103" spans="1:22" ht="16.5" customHeight="1" thickTop="1" thickBot="1" x14ac:dyDescent="0.4">
      <c r="A103">
        <v>102</v>
      </c>
      <c r="B103" s="137">
        <v>12</v>
      </c>
      <c r="C103" s="138" t="s">
        <v>123</v>
      </c>
      <c r="D103" s="138" t="s">
        <v>352</v>
      </c>
      <c r="E103" s="138" t="s">
        <v>353</v>
      </c>
      <c r="F103" s="138" t="s">
        <v>354</v>
      </c>
      <c r="G103" s="139">
        <v>44977</v>
      </c>
      <c r="H103" s="141" t="s">
        <v>18</v>
      </c>
      <c r="I103" s="141">
        <f>G103+18</f>
        <v>44995</v>
      </c>
      <c r="J103" s="142"/>
      <c r="K103" s="142"/>
      <c r="L103" s="143"/>
      <c r="M103" s="143"/>
      <c r="N103" s="146" t="s">
        <v>813</v>
      </c>
      <c r="O103" s="141"/>
      <c r="P103" s="141"/>
      <c r="Q103" s="141"/>
      <c r="R103" s="138"/>
      <c r="S103" s="138"/>
      <c r="T103" s="138"/>
      <c r="U103" s="138"/>
      <c r="V103" s="141"/>
    </row>
    <row r="104" spans="1:22" ht="16.5" customHeight="1" thickTop="1" thickBot="1" x14ac:dyDescent="0.4">
      <c r="A104">
        <v>103</v>
      </c>
      <c r="B104" s="129">
        <v>88</v>
      </c>
      <c r="C104" s="130" t="s">
        <v>206</v>
      </c>
      <c r="D104" s="130" t="s">
        <v>306</v>
      </c>
      <c r="E104" s="130" t="s">
        <v>307</v>
      </c>
      <c r="F104" s="130" t="s">
        <v>308</v>
      </c>
      <c r="G104" s="131">
        <v>44957</v>
      </c>
      <c r="H104" s="130" t="s">
        <v>309</v>
      </c>
      <c r="I104" s="132">
        <f>G104+18</f>
        <v>44975</v>
      </c>
      <c r="J104" s="148">
        <v>45016</v>
      </c>
      <c r="K104" s="148">
        <v>45021</v>
      </c>
      <c r="L104" s="149">
        <v>0.39583333333333331</v>
      </c>
      <c r="M104" s="130" t="s">
        <v>308</v>
      </c>
      <c r="N104" s="202" t="s">
        <v>913</v>
      </c>
      <c r="O104" s="132"/>
      <c r="P104" s="132"/>
      <c r="Q104" s="132"/>
      <c r="R104" s="130">
        <v>1</v>
      </c>
      <c r="S104" s="130"/>
      <c r="T104" s="130"/>
      <c r="U104" s="130"/>
      <c r="V104" s="132"/>
    </row>
    <row r="105" spans="1:22" ht="16.5" customHeight="1" thickTop="1" thickBot="1" x14ac:dyDescent="0.4">
      <c r="A105">
        <v>104</v>
      </c>
      <c r="B105" s="137">
        <v>14</v>
      </c>
      <c r="C105" s="138" t="s">
        <v>62</v>
      </c>
      <c r="D105" s="138" t="s">
        <v>357</v>
      </c>
      <c r="E105" s="138" t="s">
        <v>358</v>
      </c>
      <c r="F105" s="138" t="s">
        <v>359</v>
      </c>
      <c r="G105" s="139">
        <v>44977</v>
      </c>
      <c r="H105" s="141" t="s">
        <v>817</v>
      </c>
      <c r="I105" s="141">
        <f>G105+18</f>
        <v>44995</v>
      </c>
      <c r="J105" s="160">
        <v>45009</v>
      </c>
      <c r="K105" s="160"/>
      <c r="L105" s="146"/>
      <c r="M105" s="146"/>
      <c r="N105" s="203" t="s">
        <v>914</v>
      </c>
      <c r="O105" s="145"/>
      <c r="P105" s="145"/>
      <c r="Q105" s="145" t="s">
        <v>688</v>
      </c>
      <c r="R105" s="140"/>
      <c r="S105" s="140">
        <v>1</v>
      </c>
      <c r="T105" s="140"/>
      <c r="U105" s="140"/>
      <c r="V105" s="140"/>
    </row>
    <row r="106" spans="1:22" ht="16.5" customHeight="1" thickTop="1" thickBot="1" x14ac:dyDescent="0.4">
      <c r="A106">
        <v>105</v>
      </c>
      <c r="B106" s="137">
        <v>15</v>
      </c>
      <c r="C106" s="138" t="s">
        <v>62</v>
      </c>
      <c r="D106" s="138" t="s">
        <v>360</v>
      </c>
      <c r="E106" s="138" t="s">
        <v>361</v>
      </c>
      <c r="F106" s="138" t="s">
        <v>362</v>
      </c>
      <c r="G106" s="139">
        <v>44977</v>
      </c>
      <c r="H106" s="138" t="s">
        <v>26</v>
      </c>
      <c r="I106" s="141">
        <f>G106+18</f>
        <v>44995</v>
      </c>
      <c r="J106" s="142"/>
      <c r="K106" s="142"/>
      <c r="L106" s="143"/>
      <c r="M106" s="147"/>
      <c r="N106" s="155">
        <v>4451009483</v>
      </c>
      <c r="O106" s="141"/>
      <c r="P106" s="141"/>
      <c r="Q106" s="159" t="s">
        <v>915</v>
      </c>
      <c r="R106" s="155"/>
      <c r="S106" s="155"/>
      <c r="T106" s="155"/>
      <c r="U106" s="155"/>
      <c r="V106" s="159"/>
    </row>
    <row r="107" spans="1:22" ht="73.5" customHeight="1" thickTop="1" thickBot="1" x14ac:dyDescent="0.4">
      <c r="A107">
        <v>106</v>
      </c>
      <c r="B107" s="204">
        <v>16</v>
      </c>
      <c r="C107" s="205" t="s">
        <v>160</v>
      </c>
      <c r="D107" s="205" t="s">
        <v>363</v>
      </c>
      <c r="E107" s="205" t="s">
        <v>364</v>
      </c>
      <c r="F107" s="205" t="s">
        <v>365</v>
      </c>
      <c r="G107" s="206">
        <v>44977</v>
      </c>
      <c r="H107" s="207" t="s">
        <v>61</v>
      </c>
      <c r="I107" s="207">
        <f>G107+18</f>
        <v>44995</v>
      </c>
      <c r="J107" s="208"/>
      <c r="K107" s="208"/>
      <c r="L107" s="209"/>
      <c r="M107" s="209"/>
      <c r="N107" s="205">
        <v>3222108073</v>
      </c>
      <c r="O107" s="207"/>
      <c r="P107" s="207"/>
      <c r="Q107" s="210" t="s">
        <v>916</v>
      </c>
      <c r="R107" s="211"/>
      <c r="S107" s="211">
        <v>1</v>
      </c>
      <c r="T107" s="211"/>
      <c r="U107" s="211"/>
      <c r="V107" s="211"/>
    </row>
    <row r="108" spans="1:22" ht="16.5" customHeight="1" thickTop="1" thickBot="1" x14ac:dyDescent="0.4">
      <c r="A108">
        <v>107</v>
      </c>
      <c r="B108" s="129">
        <v>11</v>
      </c>
      <c r="C108" s="130" t="s">
        <v>123</v>
      </c>
      <c r="D108" s="130" t="s">
        <v>349</v>
      </c>
      <c r="E108" s="130" t="s">
        <v>350</v>
      </c>
      <c r="F108" s="130" t="s">
        <v>351</v>
      </c>
      <c r="G108" s="131">
        <v>44977</v>
      </c>
      <c r="H108" s="132" t="s">
        <v>174</v>
      </c>
      <c r="I108" s="132">
        <f>G108+18</f>
        <v>44995</v>
      </c>
      <c r="J108" s="148">
        <v>45012</v>
      </c>
      <c r="K108" s="148">
        <v>45021</v>
      </c>
      <c r="L108" s="130" t="s">
        <v>351</v>
      </c>
      <c r="M108" s="161"/>
      <c r="N108" s="161">
        <v>4151519862</v>
      </c>
      <c r="O108" s="161"/>
      <c r="P108" s="132"/>
      <c r="Q108" s="163"/>
      <c r="R108" s="161">
        <v>1</v>
      </c>
      <c r="S108" s="161"/>
      <c r="T108" s="161"/>
      <c r="U108" s="161"/>
      <c r="V108" s="161"/>
    </row>
    <row r="109" spans="1:22" ht="16.5" customHeight="1" thickTop="1" thickBot="1" x14ac:dyDescent="0.4">
      <c r="A109">
        <v>108</v>
      </c>
      <c r="B109" s="137">
        <v>18</v>
      </c>
      <c r="C109" s="138" t="s">
        <v>370</v>
      </c>
      <c r="D109" s="138" t="s">
        <v>371</v>
      </c>
      <c r="E109" s="138" t="s">
        <v>372</v>
      </c>
      <c r="F109" s="138" t="s">
        <v>373</v>
      </c>
      <c r="G109" s="139">
        <v>44977</v>
      </c>
      <c r="H109" s="141" t="s">
        <v>47</v>
      </c>
      <c r="I109" s="141">
        <f>G109+18</f>
        <v>44995</v>
      </c>
      <c r="J109" s="142">
        <v>45016</v>
      </c>
      <c r="K109" s="142"/>
      <c r="L109" s="143"/>
      <c r="M109" s="143"/>
      <c r="N109" s="155">
        <v>4613591860</v>
      </c>
      <c r="O109" s="155"/>
      <c r="P109" s="141"/>
      <c r="Q109" s="145" t="s">
        <v>917</v>
      </c>
      <c r="R109" s="140"/>
      <c r="S109" s="140"/>
      <c r="T109" s="140"/>
      <c r="U109" s="140"/>
      <c r="V109" s="145"/>
    </row>
    <row r="110" spans="1:22" ht="16.5" customHeight="1" thickTop="1" thickBot="1" x14ac:dyDescent="0.4">
      <c r="A110">
        <v>109</v>
      </c>
      <c r="B110" s="129">
        <v>24</v>
      </c>
      <c r="C110" s="130" t="s">
        <v>918</v>
      </c>
      <c r="D110" s="130" t="s">
        <v>738</v>
      </c>
      <c r="E110" s="130" t="s">
        <v>739</v>
      </c>
      <c r="F110" s="130" t="s">
        <v>740</v>
      </c>
      <c r="G110" s="131">
        <v>44925</v>
      </c>
      <c r="H110" s="132" t="s">
        <v>201</v>
      </c>
      <c r="I110" s="132">
        <f>G110+18</f>
        <v>44943</v>
      </c>
      <c r="J110" s="148">
        <v>45013</v>
      </c>
      <c r="K110" s="148">
        <v>45021</v>
      </c>
      <c r="L110" s="149">
        <v>0.45833333333333331</v>
      </c>
      <c r="M110" s="130" t="s">
        <v>740</v>
      </c>
      <c r="N110" s="212">
        <v>4151056581</v>
      </c>
      <c r="O110" s="132"/>
      <c r="P110" s="132"/>
      <c r="Q110" s="132"/>
      <c r="R110" s="130">
        <v>1</v>
      </c>
      <c r="S110" s="130"/>
      <c r="T110" s="130"/>
      <c r="U110" s="130"/>
      <c r="V110" s="132"/>
    </row>
    <row r="111" spans="1:22" ht="16.5" customHeight="1" thickTop="1" thickBot="1" x14ac:dyDescent="0.4">
      <c r="A111">
        <v>110</v>
      </c>
      <c r="B111" s="137">
        <v>20</v>
      </c>
      <c r="C111" s="138" t="s">
        <v>378</v>
      </c>
      <c r="D111" s="138" t="s">
        <v>379</v>
      </c>
      <c r="E111" s="138" t="s">
        <v>380</v>
      </c>
      <c r="F111" s="138" t="s">
        <v>381</v>
      </c>
      <c r="G111" s="139">
        <v>44977</v>
      </c>
      <c r="H111" s="141" t="s">
        <v>193</v>
      </c>
      <c r="I111" s="141">
        <f>G111+18</f>
        <v>44995</v>
      </c>
      <c r="J111" s="142">
        <v>45016</v>
      </c>
      <c r="K111" s="142"/>
      <c r="L111" s="143"/>
      <c r="M111" s="143"/>
      <c r="N111" s="213" t="s">
        <v>919</v>
      </c>
      <c r="O111" s="141"/>
      <c r="P111" s="141"/>
      <c r="Q111" s="145" t="s">
        <v>920</v>
      </c>
      <c r="R111" s="140"/>
      <c r="S111" s="140"/>
      <c r="T111" s="140"/>
      <c r="U111" s="140"/>
      <c r="V111" s="145"/>
    </row>
    <row r="112" spans="1:22" ht="16.5" customHeight="1" thickTop="1" thickBot="1" x14ac:dyDescent="0.4">
      <c r="A112">
        <v>111</v>
      </c>
      <c r="B112" s="137">
        <v>21</v>
      </c>
      <c r="C112" s="138" t="s">
        <v>82</v>
      </c>
      <c r="D112" s="138" t="s">
        <v>382</v>
      </c>
      <c r="E112" s="138" t="s">
        <v>383</v>
      </c>
      <c r="F112" s="138" t="s">
        <v>384</v>
      </c>
      <c r="G112" s="139">
        <v>44977</v>
      </c>
      <c r="H112" s="141" t="s">
        <v>47</v>
      </c>
      <c r="I112" s="141">
        <f>G112+18</f>
        <v>44995</v>
      </c>
      <c r="J112" s="142">
        <v>45016</v>
      </c>
      <c r="K112" s="142"/>
      <c r="L112" s="143"/>
      <c r="M112" s="143"/>
      <c r="N112" s="140">
        <v>4461390037</v>
      </c>
      <c r="O112" s="140"/>
      <c r="P112" s="141"/>
      <c r="Q112" s="145" t="s">
        <v>917</v>
      </c>
      <c r="R112" s="140"/>
      <c r="S112" s="140"/>
      <c r="T112" s="140"/>
      <c r="U112" s="140"/>
      <c r="V112" s="145"/>
    </row>
    <row r="113" spans="1:22" ht="16.5" customHeight="1" thickTop="1" thickBot="1" x14ac:dyDescent="0.4">
      <c r="A113">
        <v>112</v>
      </c>
      <c r="B113" s="137">
        <v>22</v>
      </c>
      <c r="C113" s="138" t="s">
        <v>385</v>
      </c>
      <c r="D113" s="214" t="s">
        <v>386</v>
      </c>
      <c r="E113" s="138" t="s">
        <v>387</v>
      </c>
      <c r="F113" s="215" t="s">
        <v>388</v>
      </c>
      <c r="G113" s="139">
        <v>44980</v>
      </c>
      <c r="H113" s="138" t="s">
        <v>35</v>
      </c>
      <c r="I113" s="141">
        <f>G113+18</f>
        <v>44998</v>
      </c>
      <c r="J113" s="175"/>
      <c r="K113" s="175"/>
      <c r="L113" s="146"/>
      <c r="M113" s="146"/>
      <c r="N113" s="140">
        <v>4151018313</v>
      </c>
      <c r="O113" s="176"/>
      <c r="P113" s="176"/>
      <c r="Q113" s="176"/>
      <c r="R113" s="140"/>
      <c r="S113" s="140"/>
      <c r="T113" s="140"/>
      <c r="U113" s="140"/>
      <c r="V113" s="176"/>
    </row>
    <row r="114" spans="1:22" ht="16.5" customHeight="1" thickTop="1" thickBot="1" x14ac:dyDescent="0.4">
      <c r="A114">
        <v>113</v>
      </c>
      <c r="B114" s="137">
        <v>23</v>
      </c>
      <c r="C114" s="138" t="s">
        <v>389</v>
      </c>
      <c r="D114" s="138" t="s">
        <v>390</v>
      </c>
      <c r="E114" s="138" t="s">
        <v>391</v>
      </c>
      <c r="F114" s="138" t="s">
        <v>392</v>
      </c>
      <c r="G114" s="139">
        <v>44981</v>
      </c>
      <c r="H114" s="138" t="s">
        <v>817</v>
      </c>
      <c r="I114" s="141">
        <f>G114+18</f>
        <v>44999</v>
      </c>
      <c r="J114" s="142"/>
      <c r="K114" s="142"/>
      <c r="L114" s="143"/>
      <c r="M114" s="143"/>
      <c r="N114" s="146" t="s">
        <v>813</v>
      </c>
      <c r="O114" s="141"/>
      <c r="P114" s="141"/>
      <c r="Q114" s="141"/>
      <c r="R114" s="138"/>
      <c r="S114" s="138">
        <v>1</v>
      </c>
      <c r="T114" s="138"/>
      <c r="U114" s="138"/>
      <c r="V114" s="138"/>
    </row>
    <row r="115" spans="1:22" ht="16.5" customHeight="1" thickTop="1" thickBot="1" x14ac:dyDescent="0.4">
      <c r="A115">
        <v>114</v>
      </c>
      <c r="B115" s="137">
        <v>24</v>
      </c>
      <c r="C115" s="138" t="s">
        <v>385</v>
      </c>
      <c r="D115" s="215" t="s">
        <v>393</v>
      </c>
      <c r="E115" s="138" t="s">
        <v>394</v>
      </c>
      <c r="F115" s="215" t="s">
        <v>921</v>
      </c>
      <c r="G115" s="139">
        <v>44981</v>
      </c>
      <c r="H115" s="138" t="s">
        <v>18</v>
      </c>
      <c r="I115" s="141">
        <f>G115+18</f>
        <v>44999</v>
      </c>
      <c r="J115" s="142"/>
      <c r="K115" s="142"/>
      <c r="L115" s="143"/>
      <c r="M115" s="143"/>
      <c r="N115" s="146" t="s">
        <v>813</v>
      </c>
      <c r="O115" s="141"/>
      <c r="P115" s="141"/>
      <c r="Q115" s="141"/>
      <c r="R115" s="138"/>
      <c r="S115" s="138"/>
      <c r="T115" s="138"/>
      <c r="U115" s="138"/>
      <c r="V115" s="141"/>
    </row>
    <row r="116" spans="1:22" ht="16.5" customHeight="1" thickTop="1" thickBot="1" x14ac:dyDescent="0.4">
      <c r="A116">
        <v>115</v>
      </c>
      <c r="B116" s="137">
        <v>25</v>
      </c>
      <c r="C116" s="138" t="s">
        <v>395</v>
      </c>
      <c r="D116" s="138" t="s">
        <v>396</v>
      </c>
      <c r="E116" s="138" t="s">
        <v>397</v>
      </c>
      <c r="F116" s="138" t="s">
        <v>398</v>
      </c>
      <c r="G116" s="139">
        <v>44981</v>
      </c>
      <c r="H116" s="138" t="s">
        <v>47</v>
      </c>
      <c r="I116" s="141">
        <f>G116+18</f>
        <v>44999</v>
      </c>
      <c r="J116" s="142">
        <v>45016</v>
      </c>
      <c r="K116" s="142"/>
      <c r="L116" s="143"/>
      <c r="M116" s="143"/>
      <c r="N116" s="155">
        <v>4422848984</v>
      </c>
      <c r="O116" s="155"/>
      <c r="P116" s="141"/>
      <c r="Q116" s="145" t="s">
        <v>917</v>
      </c>
      <c r="R116" s="140"/>
      <c r="S116" s="140"/>
      <c r="T116" s="140"/>
      <c r="U116" s="140"/>
      <c r="V116" s="145"/>
    </row>
    <row r="117" spans="1:22" ht="16.5" customHeight="1" thickTop="1" thickBot="1" x14ac:dyDescent="0.4">
      <c r="A117">
        <v>116</v>
      </c>
      <c r="B117" s="137">
        <v>26</v>
      </c>
      <c r="C117" s="138" t="s">
        <v>257</v>
      </c>
      <c r="D117" s="138" t="s">
        <v>399</v>
      </c>
      <c r="E117" s="138" t="s">
        <v>400</v>
      </c>
      <c r="F117" s="138" t="s">
        <v>345</v>
      </c>
      <c r="G117" s="139">
        <v>44981</v>
      </c>
      <c r="H117" s="138" t="s">
        <v>86</v>
      </c>
      <c r="I117" s="141">
        <f>G117+18</f>
        <v>44999</v>
      </c>
      <c r="J117" s="142">
        <v>45040</v>
      </c>
      <c r="K117" s="142"/>
      <c r="L117" s="143"/>
      <c r="M117" s="143"/>
      <c r="N117" s="143" t="s">
        <v>909</v>
      </c>
      <c r="O117" s="141"/>
      <c r="P117" s="141"/>
      <c r="Q117" s="145" t="s">
        <v>922</v>
      </c>
      <c r="R117" s="138"/>
      <c r="S117" s="138"/>
      <c r="T117" s="138"/>
      <c r="U117" s="138"/>
      <c r="V117" s="141"/>
    </row>
    <row r="118" spans="1:22" ht="16.5" customHeight="1" thickTop="1" thickBot="1" x14ac:dyDescent="0.4">
      <c r="A118">
        <v>117</v>
      </c>
      <c r="B118" s="137">
        <v>27</v>
      </c>
      <c r="C118" s="138" t="s">
        <v>401</v>
      </c>
      <c r="D118" s="138" t="s">
        <v>402</v>
      </c>
      <c r="E118" s="138" t="s">
        <v>403</v>
      </c>
      <c r="F118" s="138" t="s">
        <v>404</v>
      </c>
      <c r="G118" s="139">
        <v>44983</v>
      </c>
      <c r="H118" s="140" t="s">
        <v>142</v>
      </c>
      <c r="I118" s="141">
        <f>G118+18</f>
        <v>45001</v>
      </c>
      <c r="J118" s="157">
        <v>45020</v>
      </c>
      <c r="K118" s="157"/>
      <c r="L118" s="158"/>
      <c r="M118" s="158"/>
      <c r="N118" s="216" t="s">
        <v>923</v>
      </c>
      <c r="O118" s="159" t="s">
        <v>924</v>
      </c>
      <c r="P118" s="141"/>
      <c r="Q118" s="141"/>
      <c r="R118" s="138"/>
      <c r="S118" s="138"/>
      <c r="T118" s="138"/>
      <c r="U118" s="138"/>
      <c r="V118" s="138">
        <v>1</v>
      </c>
    </row>
    <row r="119" spans="1:22" ht="16.5" customHeight="1" thickTop="1" thickBot="1" x14ac:dyDescent="0.4">
      <c r="A119">
        <v>118</v>
      </c>
      <c r="B119" s="129">
        <v>31</v>
      </c>
      <c r="C119" s="130" t="s">
        <v>123</v>
      </c>
      <c r="D119" s="130" t="s">
        <v>124</v>
      </c>
      <c r="E119" s="130" t="s">
        <v>125</v>
      </c>
      <c r="F119" s="130" t="s">
        <v>126</v>
      </c>
      <c r="G119" s="131">
        <v>44946</v>
      </c>
      <c r="H119" s="130" t="s">
        <v>817</v>
      </c>
      <c r="I119" s="132">
        <f>G119+18</f>
        <v>44964</v>
      </c>
      <c r="J119" s="134">
        <v>45009</v>
      </c>
      <c r="K119" s="134">
        <v>45023</v>
      </c>
      <c r="L119" s="156">
        <v>12</v>
      </c>
      <c r="M119" s="156" t="s">
        <v>673</v>
      </c>
      <c r="N119" s="156" t="s">
        <v>678</v>
      </c>
      <c r="O119" s="136"/>
      <c r="P119" s="136"/>
      <c r="Q119" s="136" t="s">
        <v>925</v>
      </c>
      <c r="R119" s="135">
        <v>1</v>
      </c>
      <c r="S119" s="135"/>
      <c r="T119" s="135"/>
      <c r="U119" s="135"/>
      <c r="V119" s="136"/>
    </row>
    <row r="120" spans="1:22" ht="16.5" customHeight="1" thickTop="1" thickBot="1" x14ac:dyDescent="0.4">
      <c r="A120">
        <v>119</v>
      </c>
      <c r="B120" s="129">
        <v>6</v>
      </c>
      <c r="C120" s="130" t="s">
        <v>500</v>
      </c>
      <c r="D120" s="130" t="s">
        <v>501</v>
      </c>
      <c r="E120" s="130" t="s">
        <v>502</v>
      </c>
      <c r="F120" s="130" t="s">
        <v>503</v>
      </c>
      <c r="G120" s="131">
        <v>44991</v>
      </c>
      <c r="H120" s="130" t="s">
        <v>193</v>
      </c>
      <c r="I120" s="132">
        <f>G120+18</f>
        <v>45009</v>
      </c>
      <c r="J120" s="148">
        <v>45016</v>
      </c>
      <c r="K120" s="148">
        <v>45026</v>
      </c>
      <c r="L120" s="149">
        <v>0.47916666666666669</v>
      </c>
      <c r="M120" s="130" t="s">
        <v>503</v>
      </c>
      <c r="N120" s="217" t="s">
        <v>926</v>
      </c>
      <c r="O120" s="132"/>
      <c r="P120" s="132"/>
      <c r="Q120" s="132"/>
      <c r="R120" s="130">
        <v>1</v>
      </c>
      <c r="S120" s="130"/>
      <c r="T120" s="130"/>
      <c r="U120" s="130"/>
      <c r="V120" s="132"/>
    </row>
    <row r="121" spans="1:22" ht="16.5" customHeight="1" thickTop="1" thickBot="1" x14ac:dyDescent="0.4">
      <c r="A121">
        <v>120</v>
      </c>
      <c r="B121" s="129">
        <v>30</v>
      </c>
      <c r="C121" s="130" t="s">
        <v>389</v>
      </c>
      <c r="D121" s="130" t="s">
        <v>413</v>
      </c>
      <c r="E121" s="130" t="s">
        <v>414</v>
      </c>
      <c r="F121" s="130" t="s">
        <v>415</v>
      </c>
      <c r="G121" s="131">
        <v>44984</v>
      </c>
      <c r="H121" s="130" t="s">
        <v>70</v>
      </c>
      <c r="I121" s="132">
        <f>G121+18</f>
        <v>45002</v>
      </c>
      <c r="J121" s="133">
        <v>45022</v>
      </c>
      <c r="K121" s="133">
        <v>45027</v>
      </c>
      <c r="L121" s="162">
        <v>0.91666666666666663</v>
      </c>
      <c r="M121" s="162" t="s">
        <v>927</v>
      </c>
      <c r="N121" s="161">
        <v>4612649645</v>
      </c>
      <c r="O121" s="163" t="s">
        <v>928</v>
      </c>
      <c r="P121" s="132"/>
      <c r="Q121" s="132"/>
      <c r="R121" s="130">
        <v>1</v>
      </c>
      <c r="S121" s="130"/>
      <c r="T121" s="130"/>
      <c r="U121" s="130"/>
      <c r="V121" s="130"/>
    </row>
    <row r="122" spans="1:22" ht="16.5" customHeight="1" thickTop="1" thickBot="1" x14ac:dyDescent="0.4">
      <c r="A122">
        <v>121</v>
      </c>
      <c r="B122" s="137">
        <v>31</v>
      </c>
      <c r="C122" s="138" t="s">
        <v>324</v>
      </c>
      <c r="D122" s="138" t="s">
        <v>416</v>
      </c>
      <c r="E122" s="138" t="s">
        <v>417</v>
      </c>
      <c r="F122" s="138" t="s">
        <v>418</v>
      </c>
      <c r="G122" s="139">
        <v>44984</v>
      </c>
      <c r="H122" s="138" t="s">
        <v>817</v>
      </c>
      <c r="I122" s="141">
        <f>G122+18</f>
        <v>45002</v>
      </c>
      <c r="J122" s="142">
        <v>45040</v>
      </c>
      <c r="K122" s="142"/>
      <c r="L122" s="143"/>
      <c r="M122" s="203"/>
      <c r="N122" s="203" t="s">
        <v>929</v>
      </c>
      <c r="O122" s="141"/>
      <c r="P122" s="141"/>
      <c r="Q122" s="145" t="s">
        <v>930</v>
      </c>
      <c r="R122" s="138"/>
      <c r="S122" s="138"/>
      <c r="T122" s="138">
        <v>1</v>
      </c>
      <c r="U122" s="138"/>
      <c r="V122" s="138"/>
    </row>
    <row r="123" spans="1:22" ht="16.5" customHeight="1" thickTop="1" thickBot="1" x14ac:dyDescent="0.4">
      <c r="A123">
        <v>122</v>
      </c>
      <c r="B123" s="129">
        <v>9</v>
      </c>
      <c r="C123" s="130" t="s">
        <v>40</v>
      </c>
      <c r="D123" s="130" t="s">
        <v>41</v>
      </c>
      <c r="E123" s="130" t="s">
        <v>42</v>
      </c>
      <c r="F123" s="135" t="s">
        <v>931</v>
      </c>
      <c r="G123" s="131">
        <v>44942</v>
      </c>
      <c r="H123" s="130" t="s">
        <v>201</v>
      </c>
      <c r="I123" s="132">
        <f>G123+18</f>
        <v>44960</v>
      </c>
      <c r="J123" s="148">
        <v>45014</v>
      </c>
      <c r="K123" s="148">
        <v>45028</v>
      </c>
      <c r="L123" s="149">
        <v>0.41666666666666669</v>
      </c>
      <c r="M123" s="135" t="s">
        <v>931</v>
      </c>
      <c r="N123" s="212">
        <v>4151002826</v>
      </c>
      <c r="O123" s="132"/>
      <c r="P123" s="132"/>
      <c r="Q123" s="132"/>
      <c r="R123" s="130">
        <v>1</v>
      </c>
      <c r="S123" s="130"/>
      <c r="T123" s="130"/>
      <c r="U123" s="130"/>
      <c r="V123" s="132"/>
    </row>
    <row r="124" spans="1:22" ht="16.5" customHeight="1" thickTop="1" thickBot="1" x14ac:dyDescent="0.4">
      <c r="A124">
        <v>123</v>
      </c>
      <c r="B124" s="137">
        <v>33</v>
      </c>
      <c r="C124" s="138" t="s">
        <v>423</v>
      </c>
      <c r="D124" s="138" t="s">
        <v>424</v>
      </c>
      <c r="E124" s="138" t="s">
        <v>425</v>
      </c>
      <c r="F124" s="138" t="s">
        <v>426</v>
      </c>
      <c r="G124" s="139">
        <v>44985</v>
      </c>
      <c r="H124" s="138" t="s">
        <v>271</v>
      </c>
      <c r="I124" s="141">
        <f>G124+18</f>
        <v>45003</v>
      </c>
      <c r="J124" s="142">
        <v>45008</v>
      </c>
      <c r="K124" s="142"/>
      <c r="L124" s="143"/>
      <c r="M124" s="143" t="s">
        <v>932</v>
      </c>
      <c r="N124" s="138">
        <v>4151012726</v>
      </c>
      <c r="O124" s="141"/>
      <c r="P124" s="141"/>
      <c r="Q124" s="141" t="s">
        <v>631</v>
      </c>
      <c r="R124" s="138"/>
      <c r="S124" s="138"/>
      <c r="T124" s="138"/>
      <c r="U124" s="138"/>
      <c r="V124" s="138">
        <v>1</v>
      </c>
    </row>
    <row r="125" spans="1:22" ht="16.5" customHeight="1" thickTop="1" thickBot="1" x14ac:dyDescent="0.4">
      <c r="A125">
        <v>124</v>
      </c>
      <c r="B125" s="137">
        <v>34</v>
      </c>
      <c r="C125" s="138" t="s">
        <v>427</v>
      </c>
      <c r="D125" s="138" t="s">
        <v>428</v>
      </c>
      <c r="E125" s="138" t="s">
        <v>429</v>
      </c>
      <c r="F125" s="138" t="s">
        <v>430</v>
      </c>
      <c r="G125" s="139">
        <v>44985</v>
      </c>
      <c r="H125" s="138" t="s">
        <v>174</v>
      </c>
      <c r="I125" s="141">
        <f>G125+18</f>
        <v>45003</v>
      </c>
      <c r="J125" s="142"/>
      <c r="K125" s="142"/>
      <c r="L125" s="143"/>
      <c r="M125" s="140"/>
      <c r="N125" s="140">
        <v>4611772901</v>
      </c>
      <c r="O125" s="141"/>
      <c r="P125" s="141"/>
      <c r="Q125" s="159" t="s">
        <v>933</v>
      </c>
      <c r="R125" s="155"/>
      <c r="S125" s="155"/>
      <c r="T125" s="155"/>
      <c r="U125" s="155"/>
      <c r="V125" s="155">
        <v>1</v>
      </c>
    </row>
    <row r="126" spans="1:22" ht="16.5" customHeight="1" thickTop="1" thickBot="1" x14ac:dyDescent="0.4">
      <c r="A126">
        <v>125</v>
      </c>
      <c r="B126" s="137">
        <v>35</v>
      </c>
      <c r="C126" s="138" t="s">
        <v>405</v>
      </c>
      <c r="D126" s="138" t="s">
        <v>431</v>
      </c>
      <c r="E126" s="138" t="s">
        <v>432</v>
      </c>
      <c r="F126" s="138" t="s">
        <v>433</v>
      </c>
      <c r="G126" s="139">
        <v>44985</v>
      </c>
      <c r="H126" s="138" t="s">
        <v>174</v>
      </c>
      <c r="I126" s="141">
        <f>G126+18</f>
        <v>45003</v>
      </c>
      <c r="J126" s="142"/>
      <c r="K126" s="142"/>
      <c r="L126" s="143"/>
      <c r="M126" s="155"/>
      <c r="N126" s="155">
        <v>19182371207</v>
      </c>
      <c r="O126" s="141"/>
      <c r="P126" s="141"/>
      <c r="Q126" s="159" t="s">
        <v>934</v>
      </c>
      <c r="R126" s="155"/>
      <c r="S126" s="155"/>
      <c r="T126" s="155"/>
      <c r="U126" s="155"/>
      <c r="V126" s="155">
        <v>1</v>
      </c>
    </row>
    <row r="127" spans="1:22" ht="16.5" customHeight="1" thickTop="1" thickBot="1" x14ac:dyDescent="0.4">
      <c r="A127">
        <v>126</v>
      </c>
      <c r="B127" s="129">
        <v>19</v>
      </c>
      <c r="C127" s="130" t="s">
        <v>62</v>
      </c>
      <c r="D127" s="130" t="s">
        <v>78</v>
      </c>
      <c r="E127" s="130" t="s">
        <v>79</v>
      </c>
      <c r="F127" s="130" t="s">
        <v>80</v>
      </c>
      <c r="G127" s="131">
        <v>44943</v>
      </c>
      <c r="H127" s="130" t="s">
        <v>81</v>
      </c>
      <c r="I127" s="132">
        <f>G127+18</f>
        <v>44961</v>
      </c>
      <c r="J127" s="148">
        <v>45016</v>
      </c>
      <c r="K127" s="148">
        <v>45028</v>
      </c>
      <c r="L127" s="149">
        <v>0.45833333333333331</v>
      </c>
      <c r="M127" s="130" t="s">
        <v>80</v>
      </c>
      <c r="N127" s="202" t="s">
        <v>935</v>
      </c>
      <c r="O127" s="132"/>
      <c r="P127" s="132"/>
      <c r="Q127" s="132"/>
      <c r="R127" s="130">
        <v>1</v>
      </c>
      <c r="S127" s="130"/>
      <c r="T127" s="130"/>
      <c r="U127" s="130"/>
      <c r="V127" s="132"/>
    </row>
    <row r="128" spans="1:22" ht="16.5" customHeight="1" thickTop="1" thickBot="1" x14ac:dyDescent="0.4">
      <c r="A128">
        <v>127</v>
      </c>
      <c r="B128" s="137">
        <v>37</v>
      </c>
      <c r="C128" s="138" t="s">
        <v>366</v>
      </c>
      <c r="D128" s="138" t="s">
        <v>437</v>
      </c>
      <c r="E128" s="138" t="s">
        <v>30</v>
      </c>
      <c r="F128" s="138" t="s">
        <v>30</v>
      </c>
      <c r="G128" s="139">
        <v>44985</v>
      </c>
      <c r="H128" s="138" t="s">
        <v>30</v>
      </c>
      <c r="I128" s="141">
        <f>G128+18</f>
        <v>45003</v>
      </c>
      <c r="J128" s="142"/>
      <c r="K128" s="142"/>
      <c r="L128" s="143"/>
      <c r="M128" s="143"/>
      <c r="N128" s="143"/>
      <c r="O128" s="141"/>
      <c r="P128" s="141"/>
      <c r="Q128" s="141"/>
      <c r="R128" s="138"/>
      <c r="S128" s="138"/>
      <c r="T128" s="138"/>
      <c r="U128" s="138"/>
      <c r="V128" s="141"/>
    </row>
    <row r="129" spans="1:22" ht="16.5" customHeight="1" thickTop="1" thickBot="1" x14ac:dyDescent="0.4">
      <c r="A129">
        <v>128</v>
      </c>
      <c r="B129" s="137">
        <v>38</v>
      </c>
      <c r="C129" s="138" t="s">
        <v>395</v>
      </c>
      <c r="D129" s="138" t="s">
        <v>438</v>
      </c>
      <c r="E129" s="138" t="s">
        <v>439</v>
      </c>
      <c r="F129" s="138" t="s">
        <v>440</v>
      </c>
      <c r="G129" s="139">
        <v>44985</v>
      </c>
      <c r="H129" s="138" t="s">
        <v>18</v>
      </c>
      <c r="I129" s="141">
        <f>G129+18</f>
        <v>45003</v>
      </c>
      <c r="J129" s="142"/>
      <c r="K129" s="142"/>
      <c r="L129" s="143"/>
      <c r="M129" s="143"/>
      <c r="N129" s="146" t="s">
        <v>813</v>
      </c>
      <c r="O129" s="141"/>
      <c r="P129" s="141"/>
      <c r="Q129" s="141"/>
      <c r="R129" s="138"/>
      <c r="S129" s="138"/>
      <c r="T129" s="138"/>
      <c r="U129" s="138"/>
      <c r="V129" s="141"/>
    </row>
    <row r="130" spans="1:22" ht="16.5" customHeight="1" thickTop="1" thickBot="1" x14ac:dyDescent="0.4">
      <c r="A130">
        <v>129</v>
      </c>
      <c r="B130" s="137">
        <v>39</v>
      </c>
      <c r="C130" s="138" t="s">
        <v>441</v>
      </c>
      <c r="D130" s="138" t="s">
        <v>442</v>
      </c>
      <c r="E130" s="138" t="s">
        <v>443</v>
      </c>
      <c r="F130" s="138" t="s">
        <v>444</v>
      </c>
      <c r="G130" s="139">
        <v>44985</v>
      </c>
      <c r="H130" s="138" t="s">
        <v>35</v>
      </c>
      <c r="I130" s="141">
        <f>G130+18</f>
        <v>45003</v>
      </c>
      <c r="J130" s="197"/>
      <c r="K130" s="197"/>
      <c r="L130" s="198"/>
      <c r="M130" s="198"/>
      <c r="N130" s="199">
        <v>5545373018</v>
      </c>
      <c r="O130" s="200"/>
      <c r="P130" s="200"/>
      <c r="Q130" s="200"/>
      <c r="R130" s="199"/>
      <c r="S130" s="199"/>
      <c r="T130" s="199"/>
      <c r="U130" s="199"/>
      <c r="V130" s="200"/>
    </row>
    <row r="131" spans="1:22" ht="16.5" customHeight="1" thickTop="1" thickBot="1" x14ac:dyDescent="0.4">
      <c r="A131">
        <v>130</v>
      </c>
      <c r="B131" s="137">
        <v>40</v>
      </c>
      <c r="C131" s="138" t="s">
        <v>328</v>
      </c>
      <c r="D131" s="138" t="s">
        <v>445</v>
      </c>
      <c r="E131" s="138" t="s">
        <v>446</v>
      </c>
      <c r="F131" s="138" t="s">
        <v>447</v>
      </c>
      <c r="G131" s="139">
        <v>44985</v>
      </c>
      <c r="H131" s="138" t="s">
        <v>448</v>
      </c>
      <c r="I131" s="141">
        <f>G131+18</f>
        <v>45003</v>
      </c>
      <c r="J131" s="142">
        <v>45014</v>
      </c>
      <c r="K131" s="142"/>
      <c r="L131" s="143"/>
      <c r="M131" s="143"/>
      <c r="N131" s="218">
        <v>4611075810</v>
      </c>
      <c r="O131" s="141"/>
      <c r="P131" s="141"/>
      <c r="Q131" s="159" t="s">
        <v>936</v>
      </c>
      <c r="R131" s="155"/>
      <c r="S131" s="155"/>
      <c r="T131" s="155"/>
      <c r="U131" s="155"/>
      <c r="V131" s="155">
        <v>1</v>
      </c>
    </row>
    <row r="132" spans="1:22" ht="16.5" customHeight="1" thickTop="1" thickBot="1" x14ac:dyDescent="0.4">
      <c r="A132">
        <v>131</v>
      </c>
      <c r="B132" s="137">
        <v>41</v>
      </c>
      <c r="C132" s="138" t="s">
        <v>324</v>
      </c>
      <c r="D132" s="138" t="s">
        <v>449</v>
      </c>
      <c r="E132" s="138" t="s">
        <v>450</v>
      </c>
      <c r="F132" s="138" t="s">
        <v>451</v>
      </c>
      <c r="G132" s="139">
        <v>44985</v>
      </c>
      <c r="H132" s="138" t="s">
        <v>193</v>
      </c>
      <c r="I132" s="141">
        <f>G132+18</f>
        <v>45003</v>
      </c>
      <c r="J132" s="142">
        <v>45016</v>
      </c>
      <c r="K132" s="142"/>
      <c r="L132" s="143"/>
      <c r="M132" s="143"/>
      <c r="N132" s="164" t="s">
        <v>937</v>
      </c>
      <c r="O132" s="141"/>
      <c r="P132" s="141"/>
      <c r="Q132" s="145" t="s">
        <v>938</v>
      </c>
      <c r="R132" s="140"/>
      <c r="S132" s="140"/>
      <c r="T132" s="140"/>
      <c r="U132" s="140"/>
      <c r="V132" s="145"/>
    </row>
    <row r="133" spans="1:22" ht="16.5" customHeight="1" thickTop="1" thickBot="1" x14ac:dyDescent="0.4">
      <c r="A133">
        <v>132</v>
      </c>
      <c r="B133" s="137">
        <v>42</v>
      </c>
      <c r="C133" s="138" t="s">
        <v>385</v>
      </c>
      <c r="D133" s="138" t="s">
        <v>452</v>
      </c>
      <c r="E133" s="138" t="s">
        <v>453</v>
      </c>
      <c r="F133" s="138" t="s">
        <v>454</v>
      </c>
      <c r="G133" s="139">
        <v>44985</v>
      </c>
      <c r="H133" s="138" t="s">
        <v>26</v>
      </c>
      <c r="I133" s="141">
        <f>G133+18</f>
        <v>45003</v>
      </c>
      <c r="J133" s="142"/>
      <c r="K133" s="142"/>
      <c r="L133" s="143"/>
      <c r="M133" s="147"/>
      <c r="N133" s="140">
        <v>4615469915</v>
      </c>
      <c r="O133" s="141"/>
      <c r="P133" s="141"/>
      <c r="Q133" s="145" t="s">
        <v>939</v>
      </c>
      <c r="R133" s="140"/>
      <c r="S133" s="140"/>
      <c r="T133" s="140"/>
      <c r="U133" s="140"/>
      <c r="V133" s="145"/>
    </row>
    <row r="134" spans="1:22" ht="16.5" customHeight="1" thickTop="1" thickBot="1" x14ac:dyDescent="0.4">
      <c r="A134">
        <v>133</v>
      </c>
      <c r="B134" s="137">
        <v>43</v>
      </c>
      <c r="C134" s="138" t="s">
        <v>423</v>
      </c>
      <c r="D134" s="138" t="s">
        <v>455</v>
      </c>
      <c r="E134" s="138" t="s">
        <v>456</v>
      </c>
      <c r="F134" s="138" t="s">
        <v>457</v>
      </c>
      <c r="G134" s="139">
        <v>44985</v>
      </c>
      <c r="H134" s="138" t="s">
        <v>888</v>
      </c>
      <c r="I134" s="141">
        <f>G134+18</f>
        <v>45003</v>
      </c>
      <c r="J134" s="142">
        <v>45009</v>
      </c>
      <c r="K134" s="142"/>
      <c r="L134" s="143"/>
      <c r="M134" s="143"/>
      <c r="N134" s="138">
        <v>4427987605</v>
      </c>
      <c r="O134" s="141"/>
      <c r="P134" s="141"/>
      <c r="Q134" s="141" t="s">
        <v>667</v>
      </c>
      <c r="R134" s="138"/>
      <c r="S134" s="138"/>
      <c r="T134" s="138"/>
      <c r="U134" s="138"/>
      <c r="V134" s="141"/>
    </row>
    <row r="135" spans="1:22" ht="16.5" customHeight="1" thickTop="1" thickBot="1" x14ac:dyDescent="0.4">
      <c r="A135">
        <v>134</v>
      </c>
      <c r="B135" s="137">
        <v>44</v>
      </c>
      <c r="C135" s="138" t="s">
        <v>423</v>
      </c>
      <c r="D135" s="138" t="s">
        <v>458</v>
      </c>
      <c r="E135" s="138" t="s">
        <v>459</v>
      </c>
      <c r="F135" s="138" t="s">
        <v>460</v>
      </c>
      <c r="G135" s="139">
        <v>44985</v>
      </c>
      <c r="H135" s="138" t="s">
        <v>18</v>
      </c>
      <c r="I135" s="141">
        <f>G135+18</f>
        <v>45003</v>
      </c>
      <c r="J135" s="142">
        <v>45021</v>
      </c>
      <c r="K135" s="142"/>
      <c r="L135" s="143"/>
      <c r="M135" s="143"/>
      <c r="N135" s="169" t="s">
        <v>940</v>
      </c>
      <c r="O135" s="141"/>
      <c r="P135" s="141"/>
      <c r="Q135" s="145" t="s">
        <v>812</v>
      </c>
      <c r="R135" s="138"/>
      <c r="S135" s="138"/>
      <c r="T135" s="138"/>
      <c r="U135" s="138"/>
      <c r="V135" s="141"/>
    </row>
    <row r="136" spans="1:22" ht="16.5" customHeight="1" thickTop="1" thickBot="1" x14ac:dyDescent="0.4">
      <c r="A136">
        <v>135</v>
      </c>
      <c r="B136" s="137">
        <v>45</v>
      </c>
      <c r="C136" s="138" t="s">
        <v>401</v>
      </c>
      <c r="D136" s="138" t="s">
        <v>461</v>
      </c>
      <c r="E136" s="138" t="s">
        <v>462</v>
      </c>
      <c r="F136" s="138" t="s">
        <v>463</v>
      </c>
      <c r="G136" s="139">
        <v>44985</v>
      </c>
      <c r="H136" s="138" t="s">
        <v>26</v>
      </c>
      <c r="I136" s="141">
        <f>G136+18</f>
        <v>45003</v>
      </c>
      <c r="J136" s="142"/>
      <c r="K136" s="142"/>
      <c r="L136" s="143"/>
      <c r="M136" s="147"/>
      <c r="N136" s="219" t="s">
        <v>941</v>
      </c>
      <c r="O136" s="141"/>
      <c r="P136" s="141"/>
      <c r="Q136" s="159" t="s">
        <v>942</v>
      </c>
      <c r="R136" s="155"/>
      <c r="S136" s="155"/>
      <c r="T136" s="155"/>
      <c r="U136" s="155"/>
      <c r="V136" s="159"/>
    </row>
    <row r="137" spans="1:22" ht="16.5" customHeight="1" thickTop="1" thickBot="1" x14ac:dyDescent="0.4">
      <c r="A137">
        <v>136</v>
      </c>
      <c r="B137" s="129">
        <v>70</v>
      </c>
      <c r="C137" s="130" t="s">
        <v>82</v>
      </c>
      <c r="D137" s="130" t="s">
        <v>254</v>
      </c>
      <c r="E137" s="130" t="s">
        <v>255</v>
      </c>
      <c r="F137" s="130" t="s">
        <v>256</v>
      </c>
      <c r="G137" s="131">
        <v>44957</v>
      </c>
      <c r="H137" s="130" t="s">
        <v>47</v>
      </c>
      <c r="I137" s="132">
        <f>G137+18</f>
        <v>44975</v>
      </c>
      <c r="J137" s="148">
        <v>45015</v>
      </c>
      <c r="K137" s="148">
        <v>45028</v>
      </c>
      <c r="L137" s="149">
        <v>0.4375</v>
      </c>
      <c r="M137" s="156" t="s">
        <v>943</v>
      </c>
      <c r="N137" s="135">
        <v>4181013542</v>
      </c>
      <c r="O137" s="135"/>
      <c r="P137" s="132"/>
      <c r="Q137" s="132"/>
      <c r="R137" s="130">
        <v>1</v>
      </c>
      <c r="S137" s="130"/>
      <c r="T137" s="130"/>
      <c r="U137" s="130"/>
      <c r="V137" s="132"/>
    </row>
    <row r="138" spans="1:22" ht="16.5" customHeight="1" thickTop="1" thickBot="1" x14ac:dyDescent="0.4">
      <c r="A138">
        <v>137</v>
      </c>
      <c r="B138" s="137">
        <v>47</v>
      </c>
      <c r="C138" s="138" t="s">
        <v>466</v>
      </c>
      <c r="D138" s="138" t="s">
        <v>467</v>
      </c>
      <c r="E138" s="138" t="s">
        <v>468</v>
      </c>
      <c r="F138" s="138" t="s">
        <v>469</v>
      </c>
      <c r="G138" s="139">
        <v>44985</v>
      </c>
      <c r="H138" s="138" t="s">
        <v>470</v>
      </c>
      <c r="I138" s="141">
        <f>G138+18</f>
        <v>45003</v>
      </c>
      <c r="J138" s="142">
        <v>45016</v>
      </c>
      <c r="K138" s="142"/>
      <c r="L138" s="143"/>
      <c r="M138" s="143"/>
      <c r="N138" s="164" t="s">
        <v>944</v>
      </c>
      <c r="O138" s="141"/>
      <c r="P138" s="141"/>
      <c r="Q138" s="145" t="s">
        <v>938</v>
      </c>
      <c r="R138" s="140"/>
      <c r="S138" s="140"/>
      <c r="T138" s="140"/>
      <c r="U138" s="140"/>
      <c r="V138" s="145"/>
    </row>
    <row r="139" spans="1:22" ht="16.5" customHeight="1" thickTop="1" thickBot="1" x14ac:dyDescent="0.4">
      <c r="A139">
        <v>138</v>
      </c>
      <c r="B139" s="137">
        <v>48</v>
      </c>
      <c r="C139" s="138" t="s">
        <v>471</v>
      </c>
      <c r="D139" s="138" t="s">
        <v>472</v>
      </c>
      <c r="E139" s="138" t="s">
        <v>473</v>
      </c>
      <c r="F139" s="138" t="s">
        <v>474</v>
      </c>
      <c r="G139" s="139">
        <v>44985</v>
      </c>
      <c r="H139" s="138" t="s">
        <v>888</v>
      </c>
      <c r="I139" s="141">
        <f>G139+18</f>
        <v>45003</v>
      </c>
      <c r="J139" s="160">
        <v>45009</v>
      </c>
      <c r="K139" s="160"/>
      <c r="L139" s="146"/>
      <c r="M139" s="146"/>
      <c r="N139" s="140">
        <v>4121013382</v>
      </c>
      <c r="O139" s="145"/>
      <c r="P139" s="145"/>
      <c r="Q139" s="145" t="s">
        <v>668</v>
      </c>
      <c r="R139" s="140"/>
      <c r="S139" s="140"/>
      <c r="T139" s="140"/>
      <c r="U139" s="140"/>
      <c r="V139" s="145"/>
    </row>
    <row r="140" spans="1:22" ht="16.5" customHeight="1" thickTop="1" thickBot="1" x14ac:dyDescent="0.4">
      <c r="A140">
        <v>139</v>
      </c>
      <c r="B140" s="137">
        <v>49</v>
      </c>
      <c r="C140" s="138" t="s">
        <v>385</v>
      </c>
      <c r="D140" s="138" t="s">
        <v>475</v>
      </c>
      <c r="E140" s="138" t="s">
        <v>476</v>
      </c>
      <c r="F140" s="189" t="s">
        <v>477</v>
      </c>
      <c r="G140" s="139">
        <v>44985</v>
      </c>
      <c r="H140" s="138" t="s">
        <v>86</v>
      </c>
      <c r="I140" s="141">
        <f>G140+18</f>
        <v>45003</v>
      </c>
      <c r="J140" s="142"/>
      <c r="K140" s="142"/>
      <c r="L140" s="143"/>
      <c r="M140" s="143"/>
      <c r="N140" s="203" t="s">
        <v>813</v>
      </c>
      <c r="O140" s="141"/>
      <c r="P140" s="141"/>
      <c r="Q140" s="141" t="s">
        <v>889</v>
      </c>
      <c r="R140" s="220"/>
      <c r="S140" s="138"/>
      <c r="T140" s="138"/>
      <c r="U140" s="138"/>
      <c r="V140" s="141"/>
    </row>
    <row r="141" spans="1:22" ht="16.5" customHeight="1" thickTop="1" thickBot="1" x14ac:dyDescent="0.4">
      <c r="A141">
        <v>140</v>
      </c>
      <c r="B141" s="137">
        <v>50</v>
      </c>
      <c r="C141" s="138" t="s">
        <v>385</v>
      </c>
      <c r="D141" s="138" t="s">
        <v>478</v>
      </c>
      <c r="E141" s="138" t="s">
        <v>479</v>
      </c>
      <c r="F141" s="138" t="s">
        <v>480</v>
      </c>
      <c r="G141" s="139">
        <v>44985</v>
      </c>
      <c r="H141" s="138" t="s">
        <v>18</v>
      </c>
      <c r="I141" s="141">
        <f>G141+18</f>
        <v>45003</v>
      </c>
      <c r="J141" s="142">
        <v>45021</v>
      </c>
      <c r="K141" s="142"/>
      <c r="L141" s="143"/>
      <c r="M141" s="143"/>
      <c r="N141" s="169" t="s">
        <v>945</v>
      </c>
      <c r="O141" s="141"/>
      <c r="P141" s="141"/>
      <c r="Q141" s="145" t="s">
        <v>812</v>
      </c>
      <c r="R141" s="138"/>
      <c r="S141" s="138"/>
      <c r="T141" s="138"/>
      <c r="U141" s="138"/>
      <c r="V141" s="141"/>
    </row>
    <row r="142" spans="1:22" ht="57.75" customHeight="1" thickTop="1" thickBot="1" x14ac:dyDescent="0.4">
      <c r="A142">
        <v>141</v>
      </c>
      <c r="B142" s="221">
        <v>1</v>
      </c>
      <c r="C142" s="221" t="s">
        <v>481</v>
      </c>
      <c r="D142" s="221" t="s">
        <v>482</v>
      </c>
      <c r="E142" s="221" t="s">
        <v>483</v>
      </c>
      <c r="F142" s="222" t="s">
        <v>484</v>
      </c>
      <c r="G142" s="223">
        <v>44986</v>
      </c>
      <c r="H142" s="221" t="s">
        <v>61</v>
      </c>
      <c r="I142" s="223">
        <f>G142+18</f>
        <v>45004</v>
      </c>
      <c r="J142" s="224">
        <v>45008</v>
      </c>
      <c r="K142" s="224"/>
      <c r="L142" s="225"/>
      <c r="M142" s="225" t="s">
        <v>946</v>
      </c>
      <c r="N142" s="226">
        <v>4611479450</v>
      </c>
      <c r="O142" s="227"/>
      <c r="P142" s="228" t="s">
        <v>947</v>
      </c>
      <c r="Q142" s="228"/>
      <c r="R142" s="229"/>
      <c r="S142" s="229"/>
      <c r="T142" s="229"/>
      <c r="U142" s="229"/>
      <c r="V142" s="228"/>
    </row>
    <row r="143" spans="1:22" ht="16.5" customHeight="1" thickTop="1" thickBot="1" x14ac:dyDescent="0.4">
      <c r="A143">
        <v>142</v>
      </c>
      <c r="B143" s="137">
        <v>2</v>
      </c>
      <c r="C143" s="138" t="s">
        <v>485</v>
      </c>
      <c r="D143" s="138" t="s">
        <v>486</v>
      </c>
      <c r="E143" s="138" t="s">
        <v>487</v>
      </c>
      <c r="F143" s="138" t="s">
        <v>488</v>
      </c>
      <c r="G143" s="139">
        <v>44986</v>
      </c>
      <c r="H143" s="138" t="s">
        <v>948</v>
      </c>
      <c r="I143" s="141">
        <f>G143+18</f>
        <v>45004</v>
      </c>
      <c r="J143" s="142"/>
      <c r="K143" s="142"/>
      <c r="L143" s="143"/>
      <c r="M143" s="140"/>
      <c r="N143" s="140">
        <v>4612543463</v>
      </c>
      <c r="O143" s="141"/>
      <c r="P143" s="141"/>
      <c r="Q143" s="159" t="s">
        <v>933</v>
      </c>
      <c r="R143" s="155"/>
      <c r="S143" s="155"/>
      <c r="T143" s="155"/>
      <c r="U143" s="155"/>
      <c r="V143" s="155">
        <v>1</v>
      </c>
    </row>
    <row r="144" spans="1:22" ht="16.5" customHeight="1" thickTop="1" thickBot="1" x14ac:dyDescent="0.4">
      <c r="A144">
        <v>143</v>
      </c>
      <c r="B144" s="137">
        <v>3</v>
      </c>
      <c r="C144" s="138" t="s">
        <v>489</v>
      </c>
      <c r="D144" s="138" t="s">
        <v>490</v>
      </c>
      <c r="E144" s="138" t="s">
        <v>491</v>
      </c>
      <c r="F144" s="138" t="s">
        <v>492</v>
      </c>
      <c r="G144" s="139">
        <v>44989</v>
      </c>
      <c r="H144" s="138" t="s">
        <v>61</v>
      </c>
      <c r="I144" s="141">
        <f>G144+18</f>
        <v>45007</v>
      </c>
      <c r="J144" s="142"/>
      <c r="K144" s="142"/>
      <c r="L144" s="143"/>
      <c r="M144" s="143"/>
      <c r="N144" s="143"/>
      <c r="O144" s="141"/>
      <c r="P144" s="141"/>
      <c r="Q144" s="141"/>
      <c r="R144" s="138"/>
      <c r="S144" s="138"/>
      <c r="T144" s="138"/>
      <c r="U144" s="138"/>
      <c r="V144" s="141"/>
    </row>
    <row r="145" spans="1:22" ht="16.5" customHeight="1" thickTop="1" thickBot="1" x14ac:dyDescent="0.4">
      <c r="A145">
        <v>144</v>
      </c>
      <c r="B145" s="129">
        <v>25</v>
      </c>
      <c r="C145" s="130" t="s">
        <v>100</v>
      </c>
      <c r="D145" s="130" t="s">
        <v>101</v>
      </c>
      <c r="E145" s="130" t="s">
        <v>102</v>
      </c>
      <c r="F145" s="130" t="s">
        <v>103</v>
      </c>
      <c r="G145" s="131">
        <v>44943</v>
      </c>
      <c r="H145" s="135" t="s">
        <v>808</v>
      </c>
      <c r="I145" s="132">
        <f>G145+18</f>
        <v>44961</v>
      </c>
      <c r="J145" s="133">
        <v>45020</v>
      </c>
      <c r="K145" s="133">
        <v>45030</v>
      </c>
      <c r="L145" s="162">
        <v>0.5</v>
      </c>
      <c r="M145" s="162" t="s">
        <v>949</v>
      </c>
      <c r="N145" s="161">
        <v>4111360078</v>
      </c>
      <c r="O145" s="230" t="s">
        <v>950</v>
      </c>
      <c r="P145" s="132"/>
      <c r="Q145" s="132"/>
      <c r="R145" s="130">
        <v>1</v>
      </c>
      <c r="S145" s="130"/>
      <c r="T145" s="130"/>
      <c r="U145" s="130"/>
      <c r="V145" s="132"/>
    </row>
    <row r="146" spans="1:22" ht="16.5" customHeight="1" thickTop="1" thickBot="1" x14ac:dyDescent="0.4">
      <c r="A146">
        <v>145</v>
      </c>
      <c r="B146" s="231">
        <v>5</v>
      </c>
      <c r="C146" s="232" t="s">
        <v>496</v>
      </c>
      <c r="D146" s="232" t="s">
        <v>497</v>
      </c>
      <c r="E146" s="232" t="s">
        <v>498</v>
      </c>
      <c r="F146" s="232" t="s">
        <v>499</v>
      </c>
      <c r="G146" s="233">
        <v>44989</v>
      </c>
      <c r="H146" s="232" t="s">
        <v>294</v>
      </c>
      <c r="I146" s="234">
        <f>G146+18</f>
        <v>45007</v>
      </c>
      <c r="J146" s="235"/>
      <c r="K146" s="235"/>
      <c r="L146" s="236"/>
      <c r="M146" s="236"/>
      <c r="N146" s="232">
        <v>4151691754</v>
      </c>
      <c r="O146" s="234"/>
      <c r="P146" s="234" t="s">
        <v>951</v>
      </c>
      <c r="Q146" s="234"/>
      <c r="R146" s="232"/>
      <c r="S146" s="232"/>
      <c r="T146" s="232">
        <v>1</v>
      </c>
      <c r="U146" s="232"/>
      <c r="V146" s="232"/>
    </row>
    <row r="147" spans="1:22" ht="16.5" customHeight="1" thickTop="1" thickBot="1" x14ac:dyDescent="0.4">
      <c r="A147">
        <v>146</v>
      </c>
      <c r="B147" s="129">
        <v>29</v>
      </c>
      <c r="C147" s="130" t="s">
        <v>409</v>
      </c>
      <c r="D147" s="130" t="s">
        <v>410</v>
      </c>
      <c r="E147" s="130" t="s">
        <v>411</v>
      </c>
      <c r="F147" s="130" t="s">
        <v>412</v>
      </c>
      <c r="G147" s="131">
        <v>44984</v>
      </c>
      <c r="H147" s="130" t="s">
        <v>86</v>
      </c>
      <c r="I147" s="132">
        <f>G147+18</f>
        <v>45002</v>
      </c>
      <c r="J147" s="148">
        <v>45027</v>
      </c>
      <c r="K147" s="148">
        <v>45033</v>
      </c>
      <c r="L147" s="149">
        <v>0.41666666666666669</v>
      </c>
      <c r="M147" s="130" t="s">
        <v>412</v>
      </c>
      <c r="N147" s="237" t="s">
        <v>952</v>
      </c>
      <c r="O147" s="132"/>
      <c r="P147" s="132"/>
      <c r="Q147" s="136" t="s">
        <v>953</v>
      </c>
      <c r="R147" s="135">
        <v>1</v>
      </c>
      <c r="S147" s="135"/>
      <c r="T147" s="135"/>
      <c r="U147" s="135"/>
      <c r="V147" s="136"/>
    </row>
    <row r="148" spans="1:22" ht="16.5" customHeight="1" thickTop="1" thickBot="1" x14ac:dyDescent="0.4">
      <c r="A148">
        <v>147</v>
      </c>
      <c r="B148" s="137">
        <v>7</v>
      </c>
      <c r="C148" s="138" t="s">
        <v>206</v>
      </c>
      <c r="D148" s="138" t="s">
        <v>504</v>
      </c>
      <c r="E148" s="138" t="s">
        <v>505</v>
      </c>
      <c r="F148" s="138" t="s">
        <v>506</v>
      </c>
      <c r="G148" s="139">
        <v>44992</v>
      </c>
      <c r="H148" s="138" t="s">
        <v>507</v>
      </c>
      <c r="I148" s="141">
        <f>G148+18</f>
        <v>45010</v>
      </c>
      <c r="J148" s="142"/>
      <c r="K148" s="142"/>
      <c r="L148" s="143"/>
      <c r="M148" s="143"/>
      <c r="N148" s="213" t="s">
        <v>954</v>
      </c>
      <c r="O148" s="141"/>
      <c r="P148" s="141"/>
      <c r="Q148" s="141"/>
      <c r="R148" s="138"/>
      <c r="S148" s="138"/>
      <c r="T148" s="138"/>
      <c r="U148" s="138"/>
      <c r="V148" s="141"/>
    </row>
    <row r="149" spans="1:22" ht="16.5" customHeight="1" thickTop="1" thickBot="1" x14ac:dyDescent="0.4">
      <c r="A149">
        <v>148</v>
      </c>
      <c r="B149" s="137">
        <v>8</v>
      </c>
      <c r="C149" s="138" t="s">
        <v>19</v>
      </c>
      <c r="D149" s="138" t="s">
        <v>508</v>
      </c>
      <c r="E149" s="138" t="s">
        <v>509</v>
      </c>
      <c r="F149" s="138" t="s">
        <v>510</v>
      </c>
      <c r="G149" s="139">
        <v>44995</v>
      </c>
      <c r="H149" s="145" t="s">
        <v>808</v>
      </c>
      <c r="I149" s="141">
        <f>G149+18</f>
        <v>45013</v>
      </c>
      <c r="J149" s="142">
        <v>45020</v>
      </c>
      <c r="K149" s="142"/>
      <c r="L149" s="143"/>
      <c r="M149" s="143"/>
      <c r="N149" s="238" t="s">
        <v>955</v>
      </c>
      <c r="O149" s="141" t="s">
        <v>956</v>
      </c>
      <c r="P149" s="141"/>
      <c r="Q149" s="141"/>
      <c r="R149" s="138"/>
      <c r="S149" s="138"/>
      <c r="T149" s="138"/>
      <c r="U149" s="138">
        <v>1</v>
      </c>
      <c r="V149" s="141"/>
    </row>
    <row r="150" spans="1:22" ht="16.5" customHeight="1" thickTop="1" thickBot="1" x14ac:dyDescent="0.4">
      <c r="A150">
        <v>149</v>
      </c>
      <c r="B150" s="137">
        <v>9</v>
      </c>
      <c r="C150" s="138" t="s">
        <v>511</v>
      </c>
      <c r="D150" s="138" t="s">
        <v>512</v>
      </c>
      <c r="E150" s="138" t="s">
        <v>513</v>
      </c>
      <c r="F150" s="138" t="s">
        <v>514</v>
      </c>
      <c r="G150" s="139">
        <v>44996</v>
      </c>
      <c r="H150" s="145" t="s">
        <v>808</v>
      </c>
      <c r="I150" s="141">
        <f>G150+18</f>
        <v>45014</v>
      </c>
      <c r="J150" s="142">
        <v>45020</v>
      </c>
      <c r="K150" s="142"/>
      <c r="L150" s="143"/>
      <c r="M150" s="143"/>
      <c r="N150" s="239" t="s">
        <v>957</v>
      </c>
      <c r="O150" s="141"/>
      <c r="P150" s="141"/>
      <c r="Q150" s="145" t="s">
        <v>958</v>
      </c>
      <c r="R150" s="138"/>
      <c r="S150" s="138"/>
      <c r="T150" s="138">
        <v>1</v>
      </c>
      <c r="U150" s="138"/>
      <c r="V150" s="141"/>
    </row>
    <row r="151" spans="1:22" ht="16.5" customHeight="1" thickTop="1" thickBot="1" x14ac:dyDescent="0.4">
      <c r="A151">
        <v>150</v>
      </c>
      <c r="B151" s="137">
        <v>10</v>
      </c>
      <c r="C151" s="138" t="s">
        <v>515</v>
      </c>
      <c r="D151" s="138" t="s">
        <v>516</v>
      </c>
      <c r="E151" s="138" t="s">
        <v>517</v>
      </c>
      <c r="F151" s="138" t="s">
        <v>518</v>
      </c>
      <c r="G151" s="139">
        <v>44998</v>
      </c>
      <c r="H151" s="141" t="s">
        <v>35</v>
      </c>
      <c r="I151" s="141">
        <f>G151+18</f>
        <v>45016</v>
      </c>
      <c r="J151" s="175"/>
      <c r="K151" s="175"/>
      <c r="L151" s="146"/>
      <c r="M151" s="146"/>
      <c r="N151" s="140">
        <v>5540773706</v>
      </c>
      <c r="O151" s="176"/>
      <c r="P151" s="176"/>
      <c r="Q151" s="176"/>
      <c r="R151" s="140"/>
      <c r="S151" s="140"/>
      <c r="T151" s="140"/>
      <c r="U151" s="140"/>
      <c r="V151" s="176"/>
    </row>
    <row r="152" spans="1:22" ht="16.5" customHeight="1" thickTop="1" thickBot="1" x14ac:dyDescent="0.4">
      <c r="A152">
        <v>151</v>
      </c>
      <c r="B152" s="137">
        <v>11</v>
      </c>
      <c r="C152" s="138" t="s">
        <v>519</v>
      </c>
      <c r="D152" s="138" t="s">
        <v>520</v>
      </c>
      <c r="E152" s="138" t="s">
        <v>521</v>
      </c>
      <c r="F152" s="138" t="s">
        <v>522</v>
      </c>
      <c r="G152" s="139">
        <v>44998</v>
      </c>
      <c r="H152" s="138" t="s">
        <v>888</v>
      </c>
      <c r="I152" s="141">
        <f>G152+18</f>
        <v>45016</v>
      </c>
      <c r="J152" s="157">
        <v>45009</v>
      </c>
      <c r="K152" s="157"/>
      <c r="L152" s="158"/>
      <c r="M152" s="158"/>
      <c r="N152" s="155">
        <v>4611721091</v>
      </c>
      <c r="O152" s="159"/>
      <c r="P152" s="159"/>
      <c r="Q152" s="159" t="s">
        <v>669</v>
      </c>
      <c r="R152" s="155"/>
      <c r="S152" s="155"/>
      <c r="T152" s="155"/>
      <c r="U152" s="155"/>
      <c r="V152" s="159"/>
    </row>
    <row r="153" spans="1:22" ht="16.5" customHeight="1" thickTop="1" thickBot="1" x14ac:dyDescent="0.4">
      <c r="A153">
        <v>152</v>
      </c>
      <c r="B153" s="137">
        <v>12</v>
      </c>
      <c r="C153" s="138" t="s">
        <v>48</v>
      </c>
      <c r="D153" s="138" t="s">
        <v>524</v>
      </c>
      <c r="E153" s="138" t="s">
        <v>525</v>
      </c>
      <c r="F153" s="138" t="s">
        <v>526</v>
      </c>
      <c r="G153" s="139">
        <v>44999</v>
      </c>
      <c r="H153" s="141" t="s">
        <v>35</v>
      </c>
      <c r="I153" s="141">
        <f>G153+18</f>
        <v>45017</v>
      </c>
      <c r="J153" s="197"/>
      <c r="K153" s="197"/>
      <c r="L153" s="198"/>
      <c r="M153" s="198"/>
      <c r="N153" s="199">
        <v>4651246047</v>
      </c>
      <c r="O153" s="200"/>
      <c r="P153" s="200"/>
      <c r="Q153" s="200"/>
      <c r="R153" s="199"/>
      <c r="S153" s="199"/>
      <c r="T153" s="199"/>
      <c r="U153" s="199"/>
      <c r="V153" s="200"/>
    </row>
    <row r="154" spans="1:22" ht="16.5" customHeight="1" thickTop="1" thickBot="1" x14ac:dyDescent="0.4">
      <c r="A154">
        <v>153</v>
      </c>
      <c r="B154" s="231">
        <v>13</v>
      </c>
      <c r="C154" s="232" t="s">
        <v>48</v>
      </c>
      <c r="D154" s="232" t="s">
        <v>527</v>
      </c>
      <c r="E154" s="232" t="s">
        <v>528</v>
      </c>
      <c r="F154" s="232" t="s">
        <v>529</v>
      </c>
      <c r="G154" s="233">
        <v>44999</v>
      </c>
      <c r="H154" s="234" t="s">
        <v>294</v>
      </c>
      <c r="I154" s="234">
        <f>G154+18</f>
        <v>45017</v>
      </c>
      <c r="J154" s="235"/>
      <c r="K154" s="235"/>
      <c r="L154" s="236"/>
      <c r="M154" s="236"/>
      <c r="N154" s="232">
        <v>4151074171</v>
      </c>
      <c r="O154" s="234"/>
      <c r="P154" s="234" t="s">
        <v>951</v>
      </c>
      <c r="Q154" s="234"/>
      <c r="R154" s="232"/>
      <c r="S154" s="232"/>
      <c r="T154" s="232">
        <v>1</v>
      </c>
      <c r="U154" s="232"/>
      <c r="V154" s="232"/>
    </row>
    <row r="155" spans="1:22" ht="16.5" customHeight="1" thickTop="1" thickBot="1" x14ac:dyDescent="0.4">
      <c r="A155">
        <v>154</v>
      </c>
      <c r="B155" s="231">
        <v>14</v>
      </c>
      <c r="C155" s="232" t="s">
        <v>530</v>
      </c>
      <c r="D155" s="232" t="s">
        <v>531</v>
      </c>
      <c r="E155" s="232" t="s">
        <v>532</v>
      </c>
      <c r="F155" s="232" t="s">
        <v>533</v>
      </c>
      <c r="G155" s="233">
        <v>44999</v>
      </c>
      <c r="H155" s="234" t="s">
        <v>294</v>
      </c>
      <c r="I155" s="234">
        <f>G155+18</f>
        <v>45017</v>
      </c>
      <c r="J155" s="235"/>
      <c r="K155" s="235"/>
      <c r="L155" s="236"/>
      <c r="M155" s="236"/>
      <c r="N155" s="232">
        <v>4611119311</v>
      </c>
      <c r="O155" s="234"/>
      <c r="P155" s="234" t="s">
        <v>951</v>
      </c>
      <c r="Q155" s="234"/>
      <c r="R155" s="232"/>
      <c r="S155" s="232"/>
      <c r="T155" s="232">
        <v>1</v>
      </c>
      <c r="U155" s="232"/>
      <c r="V155" s="232"/>
    </row>
    <row r="156" spans="1:22" ht="16.5" customHeight="1" thickTop="1" thickBot="1" x14ac:dyDescent="0.4">
      <c r="A156">
        <v>155</v>
      </c>
      <c r="B156" s="137">
        <v>15</v>
      </c>
      <c r="C156" s="138" t="s">
        <v>534</v>
      </c>
      <c r="D156" s="138" t="s">
        <v>535</v>
      </c>
      <c r="E156" s="138" t="s">
        <v>536</v>
      </c>
      <c r="F156" s="138" t="s">
        <v>537</v>
      </c>
      <c r="G156" s="139">
        <v>44999</v>
      </c>
      <c r="H156" s="240" t="s">
        <v>808</v>
      </c>
      <c r="I156" s="141">
        <f>G156+18</f>
        <v>45017</v>
      </c>
      <c r="J156" s="142"/>
      <c r="K156" s="142"/>
      <c r="L156" s="143"/>
      <c r="M156" s="143"/>
      <c r="N156" s="241" t="s">
        <v>959</v>
      </c>
      <c r="O156" s="141" t="s">
        <v>960</v>
      </c>
      <c r="P156" s="141"/>
      <c r="Q156" s="141"/>
      <c r="R156" s="138"/>
      <c r="S156" s="138"/>
      <c r="T156" s="138">
        <v>1</v>
      </c>
      <c r="U156" s="138"/>
      <c r="V156" s="138"/>
    </row>
    <row r="157" spans="1:22" ht="16.5" customHeight="1" thickTop="1" thickBot="1" x14ac:dyDescent="0.4">
      <c r="A157">
        <v>156</v>
      </c>
      <c r="B157" s="137">
        <v>16</v>
      </c>
      <c r="C157" s="138" t="s">
        <v>48</v>
      </c>
      <c r="D157" s="138" t="s">
        <v>538</v>
      </c>
      <c r="E157" s="138" t="s">
        <v>539</v>
      </c>
      <c r="F157" s="138" t="s">
        <v>540</v>
      </c>
      <c r="G157" s="139">
        <v>44999</v>
      </c>
      <c r="H157" s="145" t="s">
        <v>35</v>
      </c>
      <c r="I157" s="141">
        <f>G157+18</f>
        <v>45017</v>
      </c>
      <c r="J157" s="175"/>
      <c r="K157" s="175"/>
      <c r="L157" s="146"/>
      <c r="M157" s="146"/>
      <c r="N157" s="140">
        <v>4611155515</v>
      </c>
      <c r="O157" s="176"/>
      <c r="P157" s="176"/>
      <c r="Q157" s="176"/>
      <c r="R157" s="140"/>
      <c r="S157" s="140"/>
      <c r="T157" s="140"/>
      <c r="U157" s="140"/>
      <c r="V157" s="176"/>
    </row>
    <row r="158" spans="1:22" ht="16.5" customHeight="1" thickTop="1" thickBot="1" x14ac:dyDescent="0.4">
      <c r="A158">
        <v>157</v>
      </c>
      <c r="B158" s="137">
        <v>17</v>
      </c>
      <c r="C158" s="138" t="s">
        <v>48</v>
      </c>
      <c r="D158" s="138" t="s">
        <v>541</v>
      </c>
      <c r="E158" s="138" t="s">
        <v>542</v>
      </c>
      <c r="F158" s="138" t="s">
        <v>543</v>
      </c>
      <c r="G158" s="139">
        <v>44999</v>
      </c>
      <c r="H158" s="141" t="s">
        <v>448</v>
      </c>
      <c r="I158" s="141">
        <f>G158+18</f>
        <v>45017</v>
      </c>
      <c r="J158" s="142">
        <v>45014</v>
      </c>
      <c r="K158" s="142"/>
      <c r="L158" s="143"/>
      <c r="M158" s="143"/>
      <c r="N158" s="242">
        <v>4181034774</v>
      </c>
      <c r="O158" s="141"/>
      <c r="P158" s="141"/>
      <c r="Q158" s="159" t="s">
        <v>936</v>
      </c>
      <c r="R158" s="155"/>
      <c r="S158" s="155"/>
      <c r="T158" s="155"/>
      <c r="U158" s="155"/>
      <c r="V158" s="155">
        <v>1</v>
      </c>
    </row>
    <row r="159" spans="1:22" ht="16.5" customHeight="1" thickTop="1" thickBot="1" x14ac:dyDescent="0.4">
      <c r="A159">
        <v>158</v>
      </c>
      <c r="B159" s="137">
        <v>18</v>
      </c>
      <c r="C159" s="138" t="s">
        <v>48</v>
      </c>
      <c r="D159" s="138" t="s">
        <v>544</v>
      </c>
      <c r="E159" s="138" t="s">
        <v>545</v>
      </c>
      <c r="F159" s="138" t="s">
        <v>546</v>
      </c>
      <c r="G159" s="139">
        <v>44999</v>
      </c>
      <c r="H159" s="138" t="s">
        <v>888</v>
      </c>
      <c r="I159" s="141">
        <f>G159+18</f>
        <v>45017</v>
      </c>
      <c r="J159" s="160">
        <v>45009</v>
      </c>
      <c r="K159" s="160"/>
      <c r="L159" s="146"/>
      <c r="M159" s="146"/>
      <c r="N159" s="140">
        <v>4421552600</v>
      </c>
      <c r="O159" s="145"/>
      <c r="P159" s="145"/>
      <c r="Q159" s="145" t="s">
        <v>961</v>
      </c>
      <c r="R159" s="140"/>
      <c r="S159" s="140"/>
      <c r="T159" s="140"/>
      <c r="U159" s="140"/>
      <c r="V159" s="145"/>
    </row>
    <row r="160" spans="1:22" ht="16.5" customHeight="1" thickTop="1" thickBot="1" x14ac:dyDescent="0.4">
      <c r="B160" s="137"/>
      <c r="C160" s="243" t="s">
        <v>14</v>
      </c>
      <c r="D160" s="243" t="s">
        <v>783</v>
      </c>
      <c r="E160" s="243" t="s">
        <v>784</v>
      </c>
      <c r="F160" s="243" t="s">
        <v>785</v>
      </c>
      <c r="G160" s="244">
        <v>45001</v>
      </c>
      <c r="H160" s="243" t="s">
        <v>448</v>
      </c>
      <c r="I160" s="243"/>
      <c r="J160" s="243"/>
      <c r="K160" s="142"/>
      <c r="L160" s="143"/>
      <c r="M160" s="143"/>
      <c r="N160">
        <v>4151533940</v>
      </c>
      <c r="O160" s="141"/>
      <c r="P160" s="141"/>
      <c r="Q160" s="141"/>
      <c r="R160" s="140"/>
      <c r="S160" s="140"/>
      <c r="T160" s="140"/>
      <c r="U160" s="140"/>
      <c r="V160" s="141"/>
    </row>
    <row r="161" spans="1:22" ht="16.5" customHeight="1" thickTop="1" thickBot="1" x14ac:dyDescent="0.4">
      <c r="A161">
        <v>159</v>
      </c>
      <c r="B161" s="129"/>
      <c r="C161" s="245" t="s">
        <v>786</v>
      </c>
      <c r="D161" s="245" t="s">
        <v>787</v>
      </c>
      <c r="E161" s="245" t="s">
        <v>788</v>
      </c>
      <c r="F161" s="245" t="s">
        <v>789</v>
      </c>
      <c r="G161" s="246">
        <v>45007</v>
      </c>
      <c r="H161" s="247" t="s">
        <v>276</v>
      </c>
      <c r="I161" s="132"/>
      <c r="J161" s="248">
        <v>45040</v>
      </c>
      <c r="K161" s="148">
        <v>45036</v>
      </c>
      <c r="L161" s="149">
        <v>0.45833333333333331</v>
      </c>
      <c r="M161" s="149"/>
      <c r="N161" s="130">
        <v>4612798212</v>
      </c>
      <c r="O161" s="132"/>
      <c r="P161" s="132"/>
      <c r="Q161" s="132"/>
      <c r="R161" s="135">
        <v>1</v>
      </c>
      <c r="S161" s="135"/>
      <c r="T161" s="135"/>
      <c r="U161" s="135"/>
      <c r="V161" s="132"/>
    </row>
    <row r="162" spans="1:22" ht="16.5" customHeight="1" thickTop="1" thickBot="1" x14ac:dyDescent="0.4">
      <c r="A162">
        <v>160</v>
      </c>
      <c r="B162" s="137">
        <v>19</v>
      </c>
      <c r="C162" s="138" t="s">
        <v>547</v>
      </c>
      <c r="D162" s="138" t="s">
        <v>548</v>
      </c>
      <c r="E162" s="138" t="s">
        <v>549</v>
      </c>
      <c r="F162" s="138" t="s">
        <v>550</v>
      </c>
      <c r="G162" s="139">
        <v>44999</v>
      </c>
      <c r="H162" s="141" t="s">
        <v>309</v>
      </c>
      <c r="I162" s="141">
        <f>G162+18</f>
        <v>45017</v>
      </c>
      <c r="J162" s="142"/>
      <c r="K162" s="142"/>
      <c r="L162" s="143"/>
      <c r="M162" s="143"/>
      <c r="N162" s="164" t="s">
        <v>962</v>
      </c>
      <c r="O162" s="141"/>
      <c r="P162" s="141"/>
      <c r="Q162" s="141"/>
      <c r="R162" s="138"/>
      <c r="S162" s="138"/>
      <c r="T162" s="138"/>
      <c r="U162" s="138"/>
      <c r="V162" s="141"/>
    </row>
    <row r="163" spans="1:22" ht="16.5" customHeight="1" thickTop="1" thickBot="1" x14ac:dyDescent="0.4">
      <c r="A163">
        <v>161</v>
      </c>
      <c r="B163" s="137">
        <v>20</v>
      </c>
      <c r="C163" s="138" t="s">
        <v>48</v>
      </c>
      <c r="D163" s="138" t="s">
        <v>551</v>
      </c>
      <c r="E163" s="138" t="s">
        <v>552</v>
      </c>
      <c r="F163" s="138" t="s">
        <v>553</v>
      </c>
      <c r="G163" s="139">
        <v>44999</v>
      </c>
      <c r="H163" s="141" t="s">
        <v>817</v>
      </c>
      <c r="I163" s="141">
        <f>G163+18</f>
        <v>45017</v>
      </c>
      <c r="J163" s="142"/>
      <c r="K163" s="142"/>
      <c r="L163" s="143"/>
      <c r="M163" s="143" t="s">
        <v>963</v>
      </c>
      <c r="N163" s="143"/>
      <c r="O163" s="141"/>
      <c r="P163" s="141"/>
      <c r="Q163" s="141"/>
      <c r="R163" s="138"/>
      <c r="S163" s="138"/>
      <c r="T163" s="138">
        <v>1</v>
      </c>
      <c r="U163" s="138"/>
      <c r="V163" s="138"/>
    </row>
    <row r="164" spans="1:22" ht="16.5" customHeight="1" thickTop="1" thickBot="1" x14ac:dyDescent="0.4">
      <c r="A164">
        <v>162</v>
      </c>
      <c r="B164" s="137">
        <v>21</v>
      </c>
      <c r="C164" s="138" t="s">
        <v>48</v>
      </c>
      <c r="D164" s="138" t="s">
        <v>554</v>
      </c>
      <c r="E164" s="138" t="s">
        <v>555</v>
      </c>
      <c r="F164" s="138" t="s">
        <v>554</v>
      </c>
      <c r="G164" s="139">
        <v>44999</v>
      </c>
      <c r="H164" s="141" t="s">
        <v>448</v>
      </c>
      <c r="I164" s="141">
        <f>G164+18</f>
        <v>45017</v>
      </c>
      <c r="J164" s="142">
        <v>45014</v>
      </c>
      <c r="K164" s="142"/>
      <c r="L164" s="143"/>
      <c r="M164" s="143"/>
      <c r="N164" s="218">
        <v>4491278326</v>
      </c>
      <c r="O164" s="141"/>
      <c r="P164" s="141"/>
      <c r="Q164" s="159" t="s">
        <v>964</v>
      </c>
      <c r="R164" s="155"/>
      <c r="S164" s="155">
        <v>1</v>
      </c>
      <c r="T164" s="155"/>
      <c r="U164" s="155"/>
      <c r="V164" s="155"/>
    </row>
    <row r="165" spans="1:22" ht="16.5" customHeight="1" thickTop="1" thickBot="1" x14ac:dyDescent="0.4">
      <c r="A165">
        <v>163</v>
      </c>
      <c r="B165" s="137">
        <v>22</v>
      </c>
      <c r="C165" s="138" t="s">
        <v>556</v>
      </c>
      <c r="D165" s="138" t="s">
        <v>557</v>
      </c>
      <c r="E165" s="138" t="s">
        <v>558</v>
      </c>
      <c r="F165" s="138" t="s">
        <v>559</v>
      </c>
      <c r="G165" s="139">
        <v>44999</v>
      </c>
      <c r="H165" s="141" t="s">
        <v>276</v>
      </c>
      <c r="I165" s="141">
        <f>G165+18</f>
        <v>45017</v>
      </c>
      <c r="J165" s="142"/>
      <c r="K165" s="142"/>
      <c r="L165" s="143"/>
      <c r="M165" s="143"/>
      <c r="N165" s="143"/>
      <c r="O165" s="141"/>
      <c r="P165" s="141"/>
      <c r="Q165" s="141"/>
      <c r="R165" s="138"/>
      <c r="S165" s="138"/>
      <c r="T165" s="138"/>
      <c r="U165" s="138"/>
      <c r="V165" s="141"/>
    </row>
    <row r="166" spans="1:22" ht="16.5" customHeight="1" thickTop="1" thickBot="1" x14ac:dyDescent="0.4">
      <c r="A166">
        <v>164</v>
      </c>
      <c r="B166" s="137">
        <v>23</v>
      </c>
      <c r="C166" s="140" t="s">
        <v>965</v>
      </c>
      <c r="D166" s="138" t="s">
        <v>561</v>
      </c>
      <c r="E166" s="138" t="s">
        <v>562</v>
      </c>
      <c r="F166" s="138" t="s">
        <v>563</v>
      </c>
      <c r="G166" s="139">
        <v>44999</v>
      </c>
      <c r="H166" s="141" t="s">
        <v>152</v>
      </c>
      <c r="I166" s="141">
        <f>G166+18</f>
        <v>45017</v>
      </c>
      <c r="J166" s="142"/>
      <c r="K166" s="142"/>
      <c r="L166" s="143"/>
      <c r="M166" s="143"/>
      <c r="N166" s="213" t="s">
        <v>966</v>
      </c>
      <c r="O166" s="141"/>
      <c r="P166" s="141"/>
      <c r="Q166" s="141"/>
      <c r="R166" s="138"/>
      <c r="S166" s="138"/>
      <c r="T166" s="138"/>
      <c r="U166" s="138"/>
      <c r="V166" s="141"/>
    </row>
    <row r="167" spans="1:22" ht="16.5" customHeight="1" thickTop="1" thickBot="1" x14ac:dyDescent="0.4">
      <c r="A167">
        <v>165</v>
      </c>
      <c r="B167" s="129">
        <v>46</v>
      </c>
      <c r="C167" s="130" t="s">
        <v>328</v>
      </c>
      <c r="D167" s="130" t="s">
        <v>464</v>
      </c>
      <c r="E167" s="130" t="s">
        <v>465</v>
      </c>
      <c r="F167" s="130" t="s">
        <v>967</v>
      </c>
      <c r="G167" s="131">
        <v>44985</v>
      </c>
      <c r="H167" s="130" t="s">
        <v>70</v>
      </c>
      <c r="I167" s="132">
        <f>G167+18</f>
        <v>45003</v>
      </c>
      <c r="J167" s="148">
        <v>45009</v>
      </c>
      <c r="K167" s="148">
        <v>45050</v>
      </c>
      <c r="L167" s="149">
        <v>0.5</v>
      </c>
      <c r="M167" s="149" t="s">
        <v>968</v>
      </c>
      <c r="N167" s="130">
        <v>4471052271</v>
      </c>
      <c r="O167" s="132"/>
      <c r="P167" s="132"/>
      <c r="Q167" s="132"/>
      <c r="R167" s="130">
        <v>1</v>
      </c>
      <c r="S167" s="130"/>
      <c r="T167" s="130"/>
      <c r="U167" s="130"/>
      <c r="V167" s="132"/>
    </row>
    <row r="168" spans="1:22" ht="16.5" customHeight="1" thickTop="1" thickBot="1" x14ac:dyDescent="0.4">
      <c r="A168">
        <v>166</v>
      </c>
      <c r="B168" s="137">
        <v>25</v>
      </c>
      <c r="C168" s="138" t="s">
        <v>564</v>
      </c>
      <c r="D168" s="138" t="s">
        <v>969</v>
      </c>
      <c r="E168" s="138" t="s">
        <v>565</v>
      </c>
      <c r="F168" s="138" t="s">
        <v>566</v>
      </c>
      <c r="G168" s="139">
        <v>44999</v>
      </c>
      <c r="H168" s="141" t="s">
        <v>174</v>
      </c>
      <c r="I168" s="141">
        <f t="shared" ref="I168:I174" si="0">G168+18</f>
        <v>45017</v>
      </c>
      <c r="J168" s="142"/>
      <c r="K168" s="142"/>
      <c r="L168" s="143"/>
      <c r="M168" s="143"/>
      <c r="N168" s="138">
        <v>4611839992</v>
      </c>
      <c r="O168" s="141"/>
      <c r="P168" s="141"/>
      <c r="Q168" s="159" t="s">
        <v>933</v>
      </c>
      <c r="R168" s="155"/>
      <c r="S168" s="155"/>
      <c r="T168" s="155"/>
      <c r="U168" s="155"/>
      <c r="V168" s="155">
        <v>1</v>
      </c>
    </row>
    <row r="169" spans="1:22" ht="16.5" customHeight="1" thickTop="1" thickBot="1" x14ac:dyDescent="0.4">
      <c r="A169">
        <v>167</v>
      </c>
      <c r="B169" s="137">
        <v>26</v>
      </c>
      <c r="C169" s="138" t="s">
        <v>127</v>
      </c>
      <c r="D169" s="138" t="s">
        <v>567</v>
      </c>
      <c r="E169" s="138" t="s">
        <v>568</v>
      </c>
      <c r="F169" s="138" t="s">
        <v>569</v>
      </c>
      <c r="G169" s="139">
        <v>45001</v>
      </c>
      <c r="H169" s="141"/>
      <c r="I169" s="141">
        <f t="shared" si="0"/>
        <v>45019</v>
      </c>
      <c r="J169" s="142"/>
      <c r="K169" s="142"/>
      <c r="L169" s="143"/>
      <c r="M169" s="143"/>
      <c r="N169" s="219" t="s">
        <v>970</v>
      </c>
      <c r="O169" s="141"/>
      <c r="P169" s="141"/>
      <c r="Q169" s="145" t="s">
        <v>971</v>
      </c>
      <c r="R169" s="138"/>
      <c r="S169" s="138"/>
      <c r="T169" s="138"/>
      <c r="U169" s="138"/>
      <c r="V169" s="141"/>
    </row>
    <row r="170" spans="1:22" ht="16.5" customHeight="1" thickTop="1" thickBot="1" x14ac:dyDescent="0.4">
      <c r="A170">
        <v>168</v>
      </c>
      <c r="B170" s="137">
        <v>27</v>
      </c>
      <c r="C170" s="138" t="s">
        <v>570</v>
      </c>
      <c r="D170" s="138" t="s">
        <v>571</v>
      </c>
      <c r="E170" s="138" t="s">
        <v>572</v>
      </c>
      <c r="F170" s="249" t="s">
        <v>573</v>
      </c>
      <c r="G170" s="139">
        <v>45001</v>
      </c>
      <c r="H170" s="141" t="s">
        <v>35</v>
      </c>
      <c r="I170" s="141">
        <f t="shared" si="0"/>
        <v>45019</v>
      </c>
      <c r="J170" s="175"/>
      <c r="K170" s="175"/>
      <c r="L170" s="146"/>
      <c r="M170" s="146"/>
      <c r="N170" s="140">
        <v>4611155515</v>
      </c>
      <c r="O170" s="176"/>
      <c r="P170" s="176"/>
      <c r="Q170" s="176"/>
      <c r="R170" s="140"/>
      <c r="S170" s="140"/>
      <c r="T170" s="140"/>
      <c r="U170" s="140"/>
      <c r="V170" s="176"/>
    </row>
    <row r="171" spans="1:22" ht="15" thickTop="1" x14ac:dyDescent="0.35">
      <c r="B171" s="12"/>
      <c r="C171" s="2"/>
      <c r="D171" s="2"/>
      <c r="E171" s="2"/>
      <c r="F171" s="2"/>
      <c r="G171" s="12"/>
      <c r="H171" s="2"/>
      <c r="N171"/>
      <c r="R171">
        <f>SUM(R2:R170)</f>
        <v>48</v>
      </c>
      <c r="S171">
        <f>SUM(S2:S170)</f>
        <v>19</v>
      </c>
      <c r="T171">
        <f>SUM(T2:T170)</f>
        <v>7</v>
      </c>
      <c r="U171">
        <f>SUM(U2:U170)</f>
        <v>3</v>
      </c>
      <c r="V171">
        <f>SUM(V2:V170)</f>
        <v>13</v>
      </c>
    </row>
    <row r="172" spans="1:22" ht="15" thickBot="1" x14ac:dyDescent="0.4">
      <c r="B172" s="12"/>
      <c r="C172" s="2"/>
      <c r="D172" s="2"/>
      <c r="E172" s="2"/>
      <c r="F172" s="2"/>
      <c r="G172" s="12"/>
      <c r="H172" s="2"/>
    </row>
    <row r="173" spans="1:22" ht="15" customHeight="1" thickTop="1" thickBot="1" x14ac:dyDescent="0.4">
      <c r="B173" s="12"/>
      <c r="C173" s="2"/>
      <c r="D173" s="2"/>
      <c r="E173" s="2"/>
      <c r="F173" s="2"/>
      <c r="G173" s="12"/>
      <c r="H173" s="2"/>
      <c r="R173" s="250" t="s">
        <v>803</v>
      </c>
      <c r="S173" s="250" t="s">
        <v>804</v>
      </c>
      <c r="T173" s="250" t="s">
        <v>805</v>
      </c>
      <c r="U173" s="251" t="s">
        <v>972</v>
      </c>
      <c r="V173" s="251" t="s">
        <v>973</v>
      </c>
    </row>
    <row r="174" spans="1:22" ht="15.5" thickTop="1" thickBot="1" x14ac:dyDescent="0.4">
      <c r="R174" s="250"/>
      <c r="S174" s="250"/>
      <c r="T174" s="250"/>
      <c r="U174" s="252"/>
      <c r="V174" s="252"/>
    </row>
    <row r="175" spans="1:22" ht="15.5" thickTop="1" thickBot="1" x14ac:dyDescent="0.4">
      <c r="R175" s="250"/>
      <c r="S175" s="250"/>
      <c r="T175" s="250"/>
      <c r="U175" s="253"/>
      <c r="V175" s="253"/>
    </row>
    <row r="176" spans="1:22" ht="15.5" thickTop="1" thickBot="1" x14ac:dyDescent="0.4">
      <c r="R176" s="254">
        <f>R171/A170</f>
        <v>0.2857142857142857</v>
      </c>
      <c r="S176" s="255">
        <f>S171/A170</f>
        <v>0.1130952380952381</v>
      </c>
      <c r="T176" s="254">
        <f>T171/167</f>
        <v>4.1916167664670656E-2</v>
      </c>
      <c r="U176" s="254">
        <f>U171/168</f>
        <v>1.7857142857142856E-2</v>
      </c>
      <c r="V176" s="254">
        <f>V171/167</f>
        <v>7.7844311377245512E-2</v>
      </c>
    </row>
    <row r="177" spans="18:22" ht="15.5" thickTop="1" thickBot="1" x14ac:dyDescent="0.4">
      <c r="R177" s="254"/>
      <c r="S177" s="255"/>
      <c r="T177" s="254"/>
      <c r="U177" s="254"/>
      <c r="V177" s="254"/>
    </row>
    <row r="178" spans="18:22" ht="15" thickTop="1" x14ac:dyDescent="0.35"/>
  </sheetData>
  <mergeCells count="10">
    <mergeCell ref="R173:R175"/>
    <mergeCell ref="S173:S175"/>
    <mergeCell ref="T173:T175"/>
    <mergeCell ref="U173:U175"/>
    <mergeCell ref="V173:V175"/>
    <mergeCell ref="R176:R177"/>
    <mergeCell ref="S176:S177"/>
    <mergeCell ref="T176:T177"/>
    <mergeCell ref="U176:U177"/>
    <mergeCell ref="V176:V177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BD</vt:lpstr>
      <vt:lpstr>TD</vt:lpstr>
      <vt:lpstr>CALENDARIO CITAS CELAYA</vt:lpstr>
      <vt:lpstr>CALENDARIO CITAS SMA</vt:lpstr>
      <vt:lpstr>LISTAS</vt:lpstr>
      <vt:lpstr>Seg Arellano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COMONUEVOS</dc:creator>
  <cp:lastModifiedBy>AUXILIAR GERENCIA GENERAL</cp:lastModifiedBy>
  <dcterms:created xsi:type="dcterms:W3CDTF">2023-03-21T20:42:52Z</dcterms:created>
  <dcterms:modified xsi:type="dcterms:W3CDTF">2023-04-13T23:05:40Z</dcterms:modified>
</cp:coreProperties>
</file>