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XGG\ownCloud2\MRS-ENCARGADO\AUXGG-REINA\DIS 2.0\2023\"/>
    </mc:Choice>
  </mc:AlternateContent>
  <xr:revisionPtr revIDLastSave="0" documentId="13_ncr:1_{C1803314-CA04-4232-AD91-2D3F80F6D61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ESUMEN" sheetId="3" r:id="rId1"/>
    <sheet name="ERRORES" sheetId="1" r:id="rId2"/>
    <sheet name="LISTAS" sheetId="2" r:id="rId3"/>
    <sheet name="Hoja1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32" i="1"/>
  <c r="G33" i="1"/>
  <c r="G34" i="1"/>
  <c r="G35" i="1"/>
  <c r="G36" i="1"/>
  <c r="G30" i="1"/>
  <c r="G31" i="1"/>
  <c r="G23" i="1"/>
  <c r="G24" i="1"/>
  <c r="G25" i="1"/>
  <c r="G26" i="1"/>
  <c r="G27" i="1"/>
  <c r="G28" i="1"/>
  <c r="G29" i="1"/>
  <c r="G21" i="1"/>
  <c r="G22" i="1"/>
  <c r="G19" i="1" l="1"/>
  <c r="G20" i="1"/>
  <c r="G15" i="1"/>
  <c r="G16" i="1"/>
  <c r="G17" i="1"/>
  <c r="G18" i="1"/>
  <c r="G14" i="1"/>
  <c r="G13" i="1"/>
  <c r="G10" i="1"/>
  <c r="G11" i="1"/>
  <c r="G12" i="1"/>
  <c r="G9" i="1"/>
  <c r="G4" i="1"/>
  <c r="G5" i="1"/>
  <c r="G6" i="1"/>
  <c r="G7" i="1"/>
  <c r="G8" i="1"/>
  <c r="G3" i="1"/>
  <c r="G2" i="1"/>
  <c r="D30" i="4" l="1"/>
  <c r="D27" i="4"/>
  <c r="D25" i="4"/>
  <c r="D24" i="4"/>
  <c r="D8" i="4"/>
  <c r="D4" i="4"/>
  <c r="B7" i="3" l="1"/>
  <c r="B8" i="3"/>
  <c r="B9" i="3"/>
  <c r="B10" i="3"/>
  <c r="B11" i="3"/>
  <c r="B6" i="3"/>
  <c r="B22" i="3"/>
  <c r="B23" i="3"/>
  <c r="C11" i="3" l="1"/>
  <c r="C7" i="3"/>
  <c r="C8" i="3"/>
  <c r="C10" i="3"/>
  <c r="C9" i="3"/>
  <c r="C6" i="3"/>
  <c r="B18" i="3"/>
  <c r="B16" i="3" l="1"/>
  <c r="B17" i="3"/>
  <c r="B19" i="3"/>
  <c r="C3" i="3"/>
  <c r="C23" i="3" l="1"/>
  <c r="C22" i="3"/>
  <c r="B20" i="3"/>
  <c r="C18" i="3"/>
  <c r="B12" i="3"/>
  <c r="C19" i="3"/>
  <c r="C16" i="3"/>
  <c r="C17" i="3"/>
  <c r="D10" i="3" l="1"/>
  <c r="D9" i="3"/>
  <c r="D8" i="3"/>
  <c r="D11" i="3"/>
  <c r="D6" i="3"/>
  <c r="D7" i="3"/>
  <c r="D12" i="3" l="1"/>
</calcChain>
</file>

<file path=xl/sharedStrings.xml><?xml version="1.0" encoding="utf-8"?>
<sst xmlns="http://schemas.openxmlformats.org/spreadsheetml/2006/main" count="715" uniqueCount="298">
  <si>
    <t>Nombre de Archivo</t>
  </si>
  <si>
    <t>Literal</t>
  </si>
  <si>
    <t>Dealer</t>
  </si>
  <si>
    <t>VIN</t>
  </si>
  <si>
    <t>Error</t>
  </si>
  <si>
    <t>Descripción de Error</t>
  </si>
  <si>
    <t>DateLog</t>
  </si>
  <si>
    <t>Grupo</t>
  </si>
  <si>
    <t>CORREGIDO</t>
  </si>
  <si>
    <t>VIN 8 DIG</t>
  </si>
  <si>
    <t>USUARIO</t>
  </si>
  <si>
    <t>LALC</t>
  </si>
  <si>
    <t>STATUS</t>
  </si>
  <si>
    <t>SERVICIO</t>
  </si>
  <si>
    <t>Orden</t>
  </si>
  <si>
    <t>CRERE</t>
  </si>
  <si>
    <t>ECAZA</t>
  </si>
  <si>
    <t>BECG</t>
  </si>
  <si>
    <t>TOTAL ERRORES</t>
  </si>
  <si>
    <t>LiteralRN</t>
  </si>
  <si>
    <t>TOTAL</t>
  </si>
  <si>
    <t>ESTATUS ACTUAL</t>
  </si>
  <si>
    <t>STATUS ACTUAL</t>
  </si>
  <si>
    <t>ERROR ÓRDEN FACTURADA</t>
  </si>
  <si>
    <t>ERROR PENDIENTE</t>
  </si>
  <si>
    <t>TOTAL ERRORES:</t>
  </si>
  <si>
    <t>%</t>
  </si>
  <si>
    <t>COMENTARIOS</t>
  </si>
  <si>
    <t>VIN USA</t>
  </si>
  <si>
    <t>FOLIO CITA</t>
  </si>
  <si>
    <t>PROG. CITAS</t>
  </si>
  <si>
    <t>MNAVARRETE</t>
  </si>
  <si>
    <t>JQUINTERO</t>
  </si>
  <si>
    <t>KGONZALEZ</t>
  </si>
  <si>
    <t>A.S.</t>
  </si>
  <si>
    <t>CITAS</t>
  </si>
  <si>
    <t>ARI</t>
  </si>
  <si>
    <t>JFL</t>
  </si>
  <si>
    <t>COMO</t>
  </si>
  <si>
    <t>ERRORES PENDIENTES</t>
  </si>
  <si>
    <t>DESGLOSE DEL TOTAL DE ERRORES POR USUARIO</t>
  </si>
  <si>
    <t>RESUMEN: ERRORES DIS 2.0 JULIO 2022</t>
  </si>
  <si>
    <t>*Nota: Los VIN´s que están registrados en USA no se contabilizan como errores.</t>
  </si>
  <si>
    <t>Cuenta de VIN 8 DIG</t>
  </si>
  <si>
    <t>Etiquetas de columna</t>
  </si>
  <si>
    <t>(en blanco)</t>
  </si>
  <si>
    <t>Total general</t>
  </si>
  <si>
    <t>Etiquetas de fila</t>
  </si>
  <si>
    <t>DESGLOSE POR  PROGRAMADOR DE CITA</t>
  </si>
  <si>
    <t>ERRORES SIN CITA:</t>
  </si>
  <si>
    <t>ERRORES CON CITA:</t>
  </si>
  <si>
    <t>RESULTADOS SEGUIMIENTO</t>
  </si>
  <si>
    <t>*  VIN USA</t>
  </si>
  <si>
    <t>Celular</t>
  </si>
  <si>
    <t>La columna no debe ser "alfanumérica"</t>
  </si>
  <si>
    <t>address</t>
  </si>
  <si>
    <t>Dato vacío | Requeridos obligados</t>
  </si>
  <si>
    <t>firstName or lastName</t>
  </si>
  <si>
    <t>Alguna o ambas columnas está vacía | Requerido</t>
  </si>
  <si>
    <t>No se encuentra literal RN para literal LD en la orden:  0000137524</t>
  </si>
  <si>
    <t>No se encuentra literal RN para literal LD en la orden:  0000137700</t>
  </si>
  <si>
    <t>No se encuentra literal RN para literal LD en la orden:  0000137701</t>
  </si>
  <si>
    <t>No se encuentra literal RN para literal LD en la orden:  0000137702</t>
  </si>
  <si>
    <t>JONTIVEROS</t>
  </si>
  <si>
    <t>I</t>
  </si>
  <si>
    <t>FECHA</t>
  </si>
  <si>
    <t>HORA</t>
  </si>
  <si>
    <t>FOLIO</t>
  </si>
  <si>
    <t>TMKT</t>
  </si>
  <si>
    <t>PLACAS</t>
  </si>
  <si>
    <t>NOMBRE</t>
  </si>
  <si>
    <t>MODELO</t>
  </si>
  <si>
    <t>RECEP</t>
  </si>
  <si>
    <t>A?O</t>
  </si>
  <si>
    <t>M</t>
  </si>
  <si>
    <t>KP877224</t>
  </si>
  <si>
    <t>GTH960D</t>
  </si>
  <si>
    <t>JARVIS GARCIA TELMA ISABEL</t>
  </si>
  <si>
    <t>COROLLA</t>
  </si>
  <si>
    <t>AC</t>
  </si>
  <si>
    <t>S120</t>
  </si>
  <si>
    <t>K1625640</t>
  </si>
  <si>
    <t>65L289</t>
  </si>
  <si>
    <t>PATIÑO CANTERO SERGIO ALFREDO</t>
  </si>
  <si>
    <t>PRIUS C</t>
  </si>
  <si>
    <t>CEPE</t>
  </si>
  <si>
    <t>S70</t>
  </si>
  <si>
    <t>N4002047</t>
  </si>
  <si>
    <t>JX53983</t>
  </si>
  <si>
    <t>NOVASEM INNOVACIONES SA DE CV</t>
  </si>
  <si>
    <t>HILUXD</t>
  </si>
  <si>
    <t>TDGR</t>
  </si>
  <si>
    <t>JP738095</t>
  </si>
  <si>
    <t>GMJ154D</t>
  </si>
  <si>
    <t>TELLO GONZALEZ ARMANDO</t>
  </si>
  <si>
    <t>CSN</t>
  </si>
  <si>
    <t>LJ028732</t>
  </si>
  <si>
    <t>18F545</t>
  </si>
  <si>
    <t>YINSHAN SA DE CV</t>
  </si>
  <si>
    <t>COROLLA HV</t>
  </si>
  <si>
    <t>S50</t>
  </si>
  <si>
    <t>M1217202</t>
  </si>
  <si>
    <t>UMK444C</t>
  </si>
  <si>
    <t>PONCE NEGRETE ALBERTO</t>
  </si>
  <si>
    <t>YARIS</t>
  </si>
  <si>
    <t>S40</t>
  </si>
  <si>
    <t>LK014296</t>
  </si>
  <si>
    <t>GMA635D</t>
  </si>
  <si>
    <t>GUERRERO URIBE MAGDALENA</t>
  </si>
  <si>
    <t>AVANZA</t>
  </si>
  <si>
    <t>CAAA</t>
  </si>
  <si>
    <t>GY110696</t>
  </si>
  <si>
    <t>GWA9164</t>
  </si>
  <si>
    <t>CRUZ GARCIA DANIEL ISAAC</t>
  </si>
  <si>
    <t>YARIS R</t>
  </si>
  <si>
    <t>FTP</t>
  </si>
  <si>
    <t>C1423736</t>
  </si>
  <si>
    <t>GUX696C</t>
  </si>
  <si>
    <t>RODRIGUEZ RUIZ JAIME JESUS</t>
  </si>
  <si>
    <t>OMRG</t>
  </si>
  <si>
    <t>S130</t>
  </si>
  <si>
    <t>NU592884</t>
  </si>
  <si>
    <t>68L866</t>
  </si>
  <si>
    <t>CAMRY HV</t>
  </si>
  <si>
    <t>S20</t>
  </si>
  <si>
    <t>CS196786</t>
  </si>
  <si>
    <t>GKR372C</t>
  </si>
  <si>
    <t>CHAVEZ COLUNGA LUIS BERNARDO</t>
  </si>
  <si>
    <t>SIENNA</t>
  </si>
  <si>
    <t>H1394369</t>
  </si>
  <si>
    <t>GR39690</t>
  </si>
  <si>
    <t>DE LA MORA BELTRAN CONSTRUCCIONES</t>
  </si>
  <si>
    <t>HILUX</t>
  </si>
  <si>
    <t>S110</t>
  </si>
  <si>
    <t>LU898392</t>
  </si>
  <si>
    <t>GVW004D</t>
  </si>
  <si>
    <t>LOMELIN VELASCO REBECA</t>
  </si>
  <si>
    <t>CAMRY</t>
  </si>
  <si>
    <t>MU011916</t>
  </si>
  <si>
    <t>66L770</t>
  </si>
  <si>
    <t>SANCHEZ HERNANDEZ JULIA DOLORES</t>
  </si>
  <si>
    <t>RAV4 HV</t>
  </si>
  <si>
    <t>L0007033</t>
  </si>
  <si>
    <t>IDEAS Y PLANEACION EN CONSTRUCCION</t>
  </si>
  <si>
    <t>KU197754</t>
  </si>
  <si>
    <t>JRG6406</t>
  </si>
  <si>
    <t>DAOSA S.A DE C.V</t>
  </si>
  <si>
    <t>S210</t>
  </si>
  <si>
    <t>FW184185</t>
  </si>
  <si>
    <t>PZU3581</t>
  </si>
  <si>
    <t>LARA LOSOYA EREIDA</t>
  </si>
  <si>
    <t>RAV4</t>
  </si>
  <si>
    <t>S170</t>
  </si>
  <si>
    <t>FW314027</t>
  </si>
  <si>
    <t>GXC862D</t>
  </si>
  <si>
    <t>LOPEZ PERALTA NOELIA</t>
  </si>
  <si>
    <t>LP130909</t>
  </si>
  <si>
    <t>GPA833E</t>
  </si>
  <si>
    <t>PEDRAZA PURON JORGE</t>
  </si>
  <si>
    <t>A Y F</t>
  </si>
  <si>
    <t>LU907503</t>
  </si>
  <si>
    <t>GUJ020C</t>
  </si>
  <si>
    <t>DISTRIBUIDORA DE CERVEZAS Y BEBIDAS S.A.</t>
  </si>
  <si>
    <t>MS520984</t>
  </si>
  <si>
    <t>J18BHJ</t>
  </si>
  <si>
    <t>TOYOTA MOTOR MANUFACTURING DE GUANAJUATO</t>
  </si>
  <si>
    <t>HIGHLANDER</t>
  </si>
  <si>
    <t>H1033401</t>
  </si>
  <si>
    <t>GXM728D</t>
  </si>
  <si>
    <t>MARTINEZ ALMANZA FATIMA</t>
  </si>
  <si>
    <t>S90</t>
  </si>
  <si>
    <t>J3079606</t>
  </si>
  <si>
    <t>SP</t>
  </si>
  <si>
    <t>MEDINA OLIVEROS SERGIO ARMANDO</t>
  </si>
  <si>
    <t>PRIUS</t>
  </si>
  <si>
    <t>H1057523</t>
  </si>
  <si>
    <t>GPK101B</t>
  </si>
  <si>
    <t>GONZALEZ ESCOBEDO GERARDO</t>
  </si>
  <si>
    <t>N1242834</t>
  </si>
  <si>
    <t>CONCRETOS ABCD SA DE CV</t>
  </si>
  <si>
    <t>S10</t>
  </si>
  <si>
    <t>M1146277</t>
  </si>
  <si>
    <t>67L203</t>
  </si>
  <si>
    <t>ROBLES CASTILLO GISELA</t>
  </si>
  <si>
    <t>HS829335</t>
  </si>
  <si>
    <t>GUN772D</t>
  </si>
  <si>
    <t>KYOHO TOYOTSU MEXICO</t>
  </si>
  <si>
    <t>J1609592</t>
  </si>
  <si>
    <t>07U224</t>
  </si>
  <si>
    <t>VILLEGAZ RUIZ RAUL</t>
  </si>
  <si>
    <t>M1212120</t>
  </si>
  <si>
    <t>GXM743D</t>
  </si>
  <si>
    <t>RAMBLAS ARREAGA PEDRO</t>
  </si>
  <si>
    <t>INST. BALATAS DELANTERAS Y TRASERAS</t>
  </si>
  <si>
    <t>DIAG. TESTIGO ENCENDIDO (CHECK ENGINE)</t>
  </si>
  <si>
    <t>S130  / A Y B</t>
  </si>
  <si>
    <t>DIAG. TESTIGO ENCENDIDO (PRESION AIRE EN LLANTAS)</t>
  </si>
  <si>
    <t>REEMP DE BUJIA</t>
  </si>
  <si>
    <t>DPOK: CAMBIO AMORT. DELANTEROS Y TRASEROS /  INST BARRA ESTQABILIZADORA FRONTAL / ALINEACION</t>
  </si>
  <si>
    <t>INST. BALATAS DELANTERAS / PURGADO DE FRENOS</t>
  </si>
  <si>
    <t>DIAG. RUIDO EN BOCINAS</t>
  </si>
  <si>
    <t>CEPE /  TDGR</t>
  </si>
  <si>
    <t>CAAA / TDGR</t>
  </si>
  <si>
    <t>FTP / JOAM</t>
  </si>
  <si>
    <t>OMRG / TDGR</t>
  </si>
  <si>
    <t>CEPE / TDGR</t>
  </si>
  <si>
    <t>OMRG / AC</t>
  </si>
  <si>
    <t>AC / TDGR</t>
  </si>
  <si>
    <t>Columna2</t>
  </si>
  <si>
    <t>Columna3</t>
  </si>
  <si>
    <t>Columna4</t>
  </si>
  <si>
    <t>Columna5</t>
  </si>
  <si>
    <t>Columna6</t>
  </si>
  <si>
    <t>S50 (EMPLEADO TOYOTA)</t>
  </si>
  <si>
    <t>SISTEMA</t>
  </si>
  <si>
    <t>TABLERO</t>
  </si>
  <si>
    <t>DIAG</t>
  </si>
  <si>
    <t>SE QUEDA</t>
  </si>
  <si>
    <t>Columna22</t>
  </si>
  <si>
    <t>J</t>
  </si>
  <si>
    <t>K</t>
  </si>
  <si>
    <t>S70 / A Y B (RESPETAR COSTO ANTERIOR)</t>
  </si>
  <si>
    <t>S50 / A Y B (RESPETAR COSTO ANTERIOR)</t>
  </si>
  <si>
    <t>S100 / A Y B (RESPETAR COSTO ANTERIOR)</t>
  </si>
  <si>
    <t>CN</t>
  </si>
  <si>
    <t>Celular (faxNumber)</t>
  </si>
  <si>
    <t>Longitud no correcta | Requeridos obligados</t>
  </si>
  <si>
    <t>S</t>
  </si>
  <si>
    <t>57040-RO20230301.TXT</t>
  </si>
  <si>
    <t>3MYDLAYV3GY139622</t>
  </si>
  <si>
    <t>57040-RO20230309.TXT</t>
  </si>
  <si>
    <t>LD</t>
  </si>
  <si>
    <t>RH</t>
  </si>
  <si>
    <t>MHKMF5CF9KK005949</t>
  </si>
  <si>
    <t>NMTKH3BX3KR068952</t>
  </si>
  <si>
    <t>MHKMF5CE2MK020070</t>
  </si>
  <si>
    <t>5YFB4RDE6PP005663</t>
  </si>
  <si>
    <t>No se encuentra literal RN para literal LD en la orden:  0000143110</t>
  </si>
  <si>
    <t>No se encuentra literal RN para literal LD en la orden:  0000143173</t>
  </si>
  <si>
    <t>VIN no encontrado</t>
  </si>
  <si>
    <t>No se encuentra literal RN para literal LD en la orden:  0000143234</t>
  </si>
  <si>
    <t>LAVADO</t>
  </si>
  <si>
    <t>SE INFORMÓ A PROG. DE CITAS EL 10/03/23</t>
  </si>
  <si>
    <t>57040-RO20230310.TXT</t>
  </si>
  <si>
    <t>MHKAA1BAXNJ030370</t>
  </si>
  <si>
    <t>totalRoLaborHours</t>
  </si>
  <si>
    <t>El importe es igual a 0 | Requeridos obligados</t>
  </si>
  <si>
    <t>57040-RO20230311.TXT</t>
  </si>
  <si>
    <t>JTDKBRFU7H3054858</t>
  </si>
  <si>
    <t>MR2BF8C37P0003167</t>
  </si>
  <si>
    <t>No se encuentra literal RN para literal LD en la orden:  0000143268</t>
  </si>
  <si>
    <t>customerTaxIdMexico</t>
  </si>
  <si>
    <t>customerTAXid</t>
  </si>
  <si>
    <t>El RFC debe ser de 13 carácteres (customerType=F)</t>
  </si>
  <si>
    <t>57040-RO20230313.TXT</t>
  </si>
  <si>
    <t>4T3ZF13C8YU305559</t>
  </si>
  <si>
    <t>G</t>
  </si>
  <si>
    <t>57040-RO20230315.TXT</t>
  </si>
  <si>
    <t>MR0DA3CD0P4004195</t>
  </si>
  <si>
    <t>T</t>
  </si>
  <si>
    <t>57040-RO20230321.TXT</t>
  </si>
  <si>
    <t>3TYCZ5AN5PT111116</t>
  </si>
  <si>
    <t>5TDGRKECXPS141572</t>
  </si>
  <si>
    <t>email</t>
  </si>
  <si>
    <t>Estructura de correo tiene errores</t>
  </si>
  <si>
    <t>57040-RO20230322.TXT</t>
  </si>
  <si>
    <t>4T1BF1FK9HU657708</t>
  </si>
  <si>
    <t>57040-RO20230323.TXT</t>
  </si>
  <si>
    <t>ARICO</t>
  </si>
  <si>
    <t>57040-RO20230324.TXT</t>
  </si>
  <si>
    <t>5TDZARAH4P5520299</t>
  </si>
  <si>
    <t>4T1F31AK4MV549735</t>
  </si>
  <si>
    <t>JTSBCRFE6P3013268</t>
  </si>
  <si>
    <t>3TYAZ5CN9PT030642</t>
  </si>
  <si>
    <t>MR2BF8C37P0014976</t>
  </si>
  <si>
    <t>MHKAA1BA7PJ074765</t>
  </si>
  <si>
    <t>P</t>
  </si>
  <si>
    <t>57040-RO20230325.TXT</t>
  </si>
  <si>
    <t>JTDKDTB35K1625948</t>
  </si>
  <si>
    <t>No se encuentra literal RN para literal LD en la orden:  0000143720</t>
  </si>
  <si>
    <t>57040-RO20230329.TXT</t>
  </si>
  <si>
    <t>4T1BF1FK3HU278056</t>
  </si>
  <si>
    <t>JTEBU5JRXK5675332</t>
  </si>
  <si>
    <t>JTDKARFU2L3126545</t>
  </si>
  <si>
    <t>VIN CANADÁ</t>
  </si>
  <si>
    <t>57040-RO20230330.TXT</t>
  </si>
  <si>
    <t>3TYAZ5CN7NT015148</t>
  </si>
  <si>
    <t>JTDKBRFU6G3532475</t>
  </si>
  <si>
    <t>JTDKDTB33L1637842</t>
  </si>
  <si>
    <t>4T3DWRFV8PU085285</t>
  </si>
  <si>
    <t>5TDZZRAH1LS005425</t>
  </si>
  <si>
    <t>No se encuentra literal RN para literal LD en la orden:  0000137302</t>
  </si>
  <si>
    <t>No se encuentra literal RN para literal LD en la orden:  0000143014</t>
  </si>
  <si>
    <t>No se encuentra literal RN para literal LD en la orden:  0000143806</t>
  </si>
  <si>
    <t>SE INFORMA A VDQI DEL ERROR EL 25 DE MARZO / VIN CORRECTO: 5TDZARAH4PS520299</t>
  </si>
  <si>
    <t>SE INFORMA A VDQI DEL ERROR EL 25 DE MARZO / VIN CORRECTO: 4T1F31AK4MU549735</t>
  </si>
  <si>
    <t>SE INFORMA A VDQI DEL ERROR EL 25 DE MARZO: VIN CORRECTO JTDBCRFE6P3013268</t>
  </si>
  <si>
    <t>VIN CORRECTO: 4T3DWRFV7PU085285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</si>
</sst>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9" fontId="16" fillId="0" borderId="0" xfId="42" applyFont="1" applyAlignment="1">
      <alignment horizontal="center"/>
    </xf>
    <xf numFmtId="9" fontId="16" fillId="0" borderId="0" xfId="42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2" fillId="0" borderId="10" xfId="0" applyFont="1" applyBorder="1" applyAlignment="1">
      <alignment horizont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20" fillId="0" borderId="0" xfId="0" applyFont="1" applyAlignment="1">
      <alignment vertical="center" wrapText="1"/>
    </xf>
    <xf numFmtId="0" fontId="26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3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13" xfId="0" applyFont="1" applyBorder="1"/>
    <xf numFmtId="0" fontId="16" fillId="0" borderId="13" xfId="0" applyFont="1" applyBorder="1" applyAlignment="1">
      <alignment horizontal="center"/>
    </xf>
    <xf numFmtId="9" fontId="16" fillId="0" borderId="13" xfId="42" applyFont="1" applyBorder="1" applyAlignment="1">
      <alignment horizontal="center"/>
    </xf>
    <xf numFmtId="0" fontId="13" fillId="33" borderId="13" xfId="0" applyFont="1" applyFill="1" applyBorder="1"/>
    <xf numFmtId="0" fontId="13" fillId="33" borderId="13" xfId="0" applyFont="1" applyFill="1" applyBorder="1" applyAlignment="1">
      <alignment horizontal="center"/>
    </xf>
    <xf numFmtId="9" fontId="13" fillId="33" borderId="13" xfId="42" applyFont="1" applyFill="1" applyBorder="1" applyAlignment="1">
      <alignment horizontal="center"/>
    </xf>
    <xf numFmtId="9" fontId="16" fillId="0" borderId="0" xfId="0" applyNumberFormat="1" applyFont="1" applyAlignment="1">
      <alignment horizontal="center"/>
    </xf>
    <xf numFmtId="0" fontId="21" fillId="36" borderId="0" xfId="0" applyFont="1" applyFill="1" applyAlignment="1">
      <alignment horizontal="center"/>
    </xf>
    <xf numFmtId="0" fontId="0" fillId="36" borderId="0" xfId="0" applyFill="1"/>
    <xf numFmtId="0" fontId="23" fillId="0" borderId="0" xfId="0" applyFont="1"/>
    <xf numFmtId="0" fontId="20" fillId="0" borderId="0" xfId="0" applyFont="1" applyAlignment="1">
      <alignment horizontal="center" vertical="center"/>
    </xf>
    <xf numFmtId="9" fontId="20" fillId="0" borderId="0" xfId="42" applyFont="1" applyAlignment="1">
      <alignment horizontal="center" vertical="center"/>
    </xf>
    <xf numFmtId="0" fontId="16" fillId="0" borderId="0" xfId="0" pivotButton="1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fill"/>
    </xf>
    <xf numFmtId="0" fontId="16" fillId="0" borderId="0" xfId="0" applyFont="1" applyAlignment="1">
      <alignment horizontal="left" indent="1"/>
    </xf>
    <xf numFmtId="14" fontId="0" fillId="0" borderId="0" xfId="0" applyNumberFormat="1"/>
    <xf numFmtId="0" fontId="17" fillId="0" borderId="0" xfId="0" applyFont="1" applyAlignment="1">
      <alignment horizontal="left"/>
    </xf>
    <xf numFmtId="20" fontId="0" fillId="0" borderId="0" xfId="0" applyNumberFormat="1"/>
    <xf numFmtId="43" fontId="0" fillId="0" borderId="0" xfId="43" applyFont="1"/>
    <xf numFmtId="14" fontId="0" fillId="0" borderId="0" xfId="0" applyNumberFormat="1" applyAlignment="1">
      <alignment horizontal="center"/>
    </xf>
    <xf numFmtId="0" fontId="22" fillId="0" borderId="11" xfId="0" applyFont="1" applyBorder="1" applyAlignment="1">
      <alignment horizontal="right"/>
    </xf>
    <xf numFmtId="0" fontId="22" fillId="0" borderId="12" xfId="0" applyFont="1" applyBorder="1" applyAlignment="1">
      <alignment horizontal="right"/>
    </xf>
    <xf numFmtId="0" fontId="19" fillId="35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1"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numFmt numFmtId="25" formatCode="hh:mm"/>
    </dxf>
    <dxf>
      <font>
        <b val="0"/>
      </font>
    </dxf>
    <dxf>
      <font>
        <b val="0"/>
      </font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numFmt numFmtId="19" formatCode="dd/mm/yyyy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numFmt numFmtId="0" formatCode="General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  <family val="2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  <family val="2"/>
      </font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family val="2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horizontal="fill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  <vertical style="dotted">
          <color rgb="FF00B050"/>
        </vertical>
        <horizontal style="dotted">
          <color rgb="FF00B050"/>
        </horizontal>
      </border>
    </dxf>
    <dxf>
      <font>
        <b/>
        <i val="0"/>
        <color theme="9" tint="-0.499984740745262"/>
      </font>
      <fill>
        <gradientFill type="path" left="0.5" right="0.5" top="0.5" bottom="0.5">
          <stop position="0">
            <color theme="9" tint="0.80001220740379042"/>
          </stop>
          <stop position="1">
            <color rgb="FF008000"/>
          </stop>
        </gradientFill>
      </fill>
    </dxf>
    <dxf>
      <fill>
        <patternFill>
          <bgColor rgb="FFE8D1FF"/>
        </patternFill>
      </fill>
    </dxf>
    <dxf>
      <font>
        <b/>
        <i val="0"/>
        <color theme="0"/>
      </font>
      <fill>
        <gradientFill type="path" left="0.5" right="0.5" top="0.5" bottom="0.5">
          <stop position="0">
            <color rgb="FFCC99FF"/>
          </stop>
          <stop position="1">
            <color rgb="FF990099"/>
          </stop>
        </gradientFill>
      </fill>
    </dxf>
  </dxfs>
  <tableStyles count="2" defaultTableStyle="TableStyleMedium2" defaultPivotStyle="PivotStyleLight16">
    <tableStyle name="Estilo de tabla 1" pivot="0" count="2" xr9:uid="{39861D2D-189F-4021-A1E7-D9C38294511D}">
      <tableStyleElement type="headerRow" dxfId="120"/>
      <tableStyleElement type="firstRowStripe" dxfId="119"/>
    </tableStyle>
    <tableStyle name="Estilo de tabla 2" pivot="0" count="3" xr9:uid="{1518788F-EB31-434A-8696-FA03F6F95C1C}">
      <tableStyleElement type="headerRow" dxfId="118"/>
      <tableStyleElement type="firstRowStripe" dxfId="117"/>
      <tableStyleElement type="firstColumnStripe" dxfId="116"/>
    </tableStyle>
  </tableStyles>
  <colors>
    <mruColors>
      <color rgb="FF008000"/>
      <color rgb="FF339933"/>
      <color rgb="FFE8D1FF"/>
      <color rgb="FF9900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XILIAR GERENCIA GENERAL" refreshedDate="44819.396223379626" createdVersion="8" refreshedVersion="8" minRefreshableVersion="3" recordCount="15" xr:uid="{A116D4F2-2B5D-4502-B061-2A232476A258}">
  <cacheSource type="worksheet">
    <worksheetSource name="Tabla1"/>
  </cacheSource>
  <cacheFields count="16">
    <cacheField name="Nombre de Archivo" numFmtId="0">
      <sharedItems/>
    </cacheField>
    <cacheField name="Literal" numFmtId="0">
      <sharedItems/>
    </cacheField>
    <cacheField name="Dealer" numFmtId="0">
      <sharedItems containsSemiMixedTypes="0" containsString="0" containsNumber="1" containsInteger="1" minValue="57040" maxValue="57040"/>
    </cacheField>
    <cacheField name="SERVICIO" numFmtId="0">
      <sharedItems/>
    </cacheField>
    <cacheField name="Orden" numFmtId="0">
      <sharedItems containsSemiMixedTypes="0" containsString="0" containsNumber="1" containsInteger="1" minValue="136850" maxValue="137702"/>
    </cacheField>
    <cacheField name="VIN" numFmtId="0">
      <sharedItems/>
    </cacheField>
    <cacheField name="VIN 8 DIG" numFmtId="0">
      <sharedItems/>
    </cacheField>
    <cacheField name="A.S." numFmtId="0">
      <sharedItems count="5">
        <s v="ECAZA"/>
        <s v="LALC"/>
        <s v="CRERE"/>
        <s v="BECG" u="1"/>
        <s v="JFL" u="1"/>
      </sharedItems>
    </cacheField>
    <cacheField name="FOLIO CITA" numFmtId="0">
      <sharedItems containsString="0" containsBlank="1" containsNumber="1" containsInteger="1" minValue="107023" maxValue="107023"/>
    </cacheField>
    <cacheField name="CITAS" numFmtId="0">
      <sharedItems containsBlank="1" count="4">
        <m/>
        <s v="MNAVARRETE"/>
        <s v="KGONZALEZ" u="1"/>
        <s v="JQUINTERO" u="1"/>
      </sharedItems>
    </cacheField>
    <cacheField name="Error" numFmtId="0">
      <sharedItems count="11">
        <s v="Celular"/>
        <s v="address"/>
        <s v="firstName or lastName"/>
        <s v="LiteralRN"/>
        <s v="VIN" u="1"/>
        <s v="customerTAXid" u="1"/>
        <s v="totalRoLaborHours" u="1"/>
        <s v="customerTaxIdMexico" u="1"/>
        <s v="email" u="1"/>
        <s v="state" u="1"/>
        <s v="Celular (faxNumber)" u="1"/>
      </sharedItems>
    </cacheField>
    <cacheField name="Descripción de Error" numFmtId="0">
      <sharedItems count="17">
        <s v="La columna no debe ser &quot;alfanumérica&quot;"/>
        <s v="Dato vacío | Requeridos obligados"/>
        <s v="Alguna o ambas columnas está vacía | Requerido"/>
        <s v="No se encuentra literal RN para literal LD en la orden:  0000137524"/>
        <s v="No se encuentra literal RN para literal LD en la orden:  0000137700"/>
        <s v="No se encuentra literal RN para literal LD en la orden:  0000137701"/>
        <s v="No se encuentra literal RN para literal LD en la orden:  0000137702"/>
        <s v="El importe es igual a 0 | Requeridos obligados" u="1"/>
        <s v="No se encuentra literal RN para literal LD en la orden:  0000135465" u="1"/>
        <s v="No se encuentra literal RN para literal LD en la orden:  0000135550" u="1"/>
        <s v="Estructura de correo tiene errores" u="1"/>
        <s v="VIN no encontrado" u="1"/>
        <s v="No se encuentra literal RN para literal LD en la orden:  0000136551" u="1"/>
        <s v="El RFC debe ser de 13 carácteres (customerType=F)" u="1"/>
        <s v="No se encuentra literal RN para literal LD en la orden:  0000135869" u="1"/>
        <s v="Longitud no correcta | Requeridos obligados" u="1"/>
        <s v="No se encuentra literal RN para literal LD en la orden:  0000136240" u="1"/>
      </sharedItems>
    </cacheField>
    <cacheField name="DateLog" numFmtId="14">
      <sharedItems containsSemiMixedTypes="0" containsNonDate="0" containsDate="1" containsString="0" minDate="2022-09-01T00:00:00" maxDate="2022-09-16T00:00:00"/>
    </cacheField>
    <cacheField name="Grupo" numFmtId="0">
      <sharedItems containsSemiMixedTypes="0" containsString="0" containsNumber="1" containsInteger="1" minValue="1" maxValue="5"/>
    </cacheField>
    <cacheField name="STATUS" numFmtId="0">
      <sharedItems/>
    </cacheField>
    <cacheField name="COMENTARI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57040-RO20220831.TXT"/>
    <s v="CN"/>
    <n v="57040"/>
    <s v="S"/>
    <n v="136850"/>
    <s v="5TDYZRFH4HS194146"/>
    <s v="HS194146"/>
    <x v="0"/>
    <m/>
    <x v="0"/>
    <x v="0"/>
    <x v="0"/>
    <d v="2022-09-01T00:00:00"/>
    <n v="1"/>
    <s v="CORREGIDO"/>
    <m/>
  </r>
  <r>
    <s v="57040-RO20220831.TXT"/>
    <s v="CN"/>
    <n v="57040"/>
    <s v="S"/>
    <n v="136983"/>
    <s v="MR0CX3DD4M1316753"/>
    <s v="M1316753"/>
    <x v="1"/>
    <m/>
    <x v="0"/>
    <x v="0"/>
    <x v="0"/>
    <d v="2022-09-01T00:00:00"/>
    <n v="1"/>
    <s v="CORREGIDO"/>
    <m/>
  </r>
  <r>
    <s v="57040-RO20220902.TXT"/>
    <s v="CN"/>
    <n v="57040"/>
    <s v="S"/>
    <n v="136850"/>
    <s v="5TDYZRFH4HS194146"/>
    <s v="HS194146"/>
    <x v="0"/>
    <m/>
    <x v="0"/>
    <x v="0"/>
    <x v="0"/>
    <d v="2022-09-03T00:00:00"/>
    <n v="1"/>
    <s v="CORREGIDO"/>
    <m/>
  </r>
  <r>
    <s v="57040-RO20220902.TXT"/>
    <s v="CN"/>
    <n v="57040"/>
    <s v="S"/>
    <n v="136983"/>
    <s v="MR0CX3DD4M1316753"/>
    <s v="M1316753"/>
    <x v="1"/>
    <m/>
    <x v="0"/>
    <x v="0"/>
    <x v="0"/>
    <d v="2022-09-03T00:00:00"/>
    <n v="1"/>
    <s v="CORREGIDO"/>
    <m/>
  </r>
  <r>
    <s v="57040-RO20220902.TXT"/>
    <s v="RH"/>
    <n v="57040"/>
    <s v="S"/>
    <n v="137388"/>
    <s v="5YFBPRHEXHP593103"/>
    <s v="HP593103"/>
    <x v="1"/>
    <n v="107023"/>
    <x v="1"/>
    <x v="1"/>
    <x v="1"/>
    <d v="2022-09-03T00:00:00"/>
    <n v="1"/>
    <s v="CORREGIDO"/>
    <m/>
  </r>
  <r>
    <s v="57040-RO20220902.TXT"/>
    <s v="CN"/>
    <n v="57040"/>
    <s v="S"/>
    <n v="137388"/>
    <s v="5YFBPRHEXHP593103"/>
    <s v="HP593103"/>
    <x v="1"/>
    <n v="107023"/>
    <x v="1"/>
    <x v="1"/>
    <x v="1"/>
    <d v="2022-09-03T00:00:00"/>
    <n v="2"/>
    <s v="CORREGIDO"/>
    <m/>
  </r>
  <r>
    <s v="57040-RO20220902.TXT"/>
    <s v="CN"/>
    <n v="57040"/>
    <s v="S"/>
    <n v="137388"/>
    <s v="5YFBPRHEXHP593103"/>
    <s v="HP593103"/>
    <x v="1"/>
    <n v="107023"/>
    <x v="1"/>
    <x v="1"/>
    <x v="1"/>
    <d v="2022-09-03T00:00:00"/>
    <n v="3"/>
    <s v="CORREGIDO"/>
    <m/>
  </r>
  <r>
    <s v="57040-RO20220902.TXT"/>
    <s v="CN"/>
    <n v="57040"/>
    <s v="S"/>
    <n v="137388"/>
    <s v="5YFBPRHEXHP593103"/>
    <s v="HP593103"/>
    <x v="1"/>
    <n v="107023"/>
    <x v="1"/>
    <x v="1"/>
    <x v="1"/>
    <d v="2022-09-03T00:00:00"/>
    <n v="4"/>
    <s v="CORREGIDO"/>
    <m/>
  </r>
  <r>
    <s v="57040-RO20220902.TXT"/>
    <s v="CN"/>
    <n v="57040"/>
    <s v="S"/>
    <n v="137388"/>
    <s v="5YFBPRHEXHP593103"/>
    <s v="HP593103"/>
    <x v="1"/>
    <n v="107023"/>
    <x v="1"/>
    <x v="1"/>
    <x v="1"/>
    <d v="2022-09-03T00:00:00"/>
    <n v="5"/>
    <s v="CORREGIDO"/>
    <m/>
  </r>
  <r>
    <s v="57040-RO20220906.TXT"/>
    <s v="CN"/>
    <n v="57040"/>
    <s v="S"/>
    <n v="137487"/>
    <s v="MR0EX8DD2K0265519"/>
    <s v="K0265519"/>
    <x v="1"/>
    <m/>
    <x v="0"/>
    <x v="2"/>
    <x v="2"/>
    <d v="2022-09-07T00:00:00"/>
    <n v="1"/>
    <s v="ERROR PENDIENTE"/>
    <m/>
  </r>
  <r>
    <s v="57040-RO20220910.TXT"/>
    <s v="LD"/>
    <n v="57040"/>
    <s v="P"/>
    <n v="137524"/>
    <s v="5YFBPRBE3NP350737"/>
    <s v="NP350737"/>
    <x v="2"/>
    <m/>
    <x v="0"/>
    <x v="3"/>
    <x v="3"/>
    <d v="2022-09-11T00:00:00"/>
    <n v="1"/>
    <s v="ERROR ÓRDEN FACTURADA"/>
    <m/>
  </r>
  <r>
    <s v="57040-RO20220910.TXT"/>
    <s v="LD"/>
    <n v="57040"/>
    <s v="P"/>
    <n v="137524"/>
    <s v="5YFBPRBE3NP350737"/>
    <s v="NP350737"/>
    <x v="2"/>
    <m/>
    <x v="0"/>
    <x v="3"/>
    <x v="3"/>
    <d v="2022-09-11T00:00:00"/>
    <n v="2"/>
    <s v="ERROR ÓRDEN FACTURADA"/>
    <m/>
  </r>
  <r>
    <s v="57040-RO20220914.TXT"/>
    <s v="LD"/>
    <n v="57040"/>
    <s v="I"/>
    <n v="137700"/>
    <s v="5TDGRKEC8NS114805"/>
    <s v="NS114805"/>
    <x v="1"/>
    <m/>
    <x v="0"/>
    <x v="3"/>
    <x v="4"/>
    <d v="2022-09-15T00:00:00"/>
    <n v="1"/>
    <s v="ERROR ÓRDEN FACTURADA"/>
    <s v="TAPETES USO RUDO"/>
  </r>
  <r>
    <s v="57040-RO20220914.TXT"/>
    <s v="LD"/>
    <n v="57040"/>
    <s v="I"/>
    <n v="137701"/>
    <s v="JTDKAMFU9N3180625"/>
    <s v="N3180625"/>
    <x v="1"/>
    <m/>
    <x v="0"/>
    <x v="3"/>
    <x v="5"/>
    <d v="2022-09-15T00:00:00"/>
    <n v="1"/>
    <s v="ERROR ÓRDEN FACTURADA"/>
    <s v="TAPETES USO RUDO"/>
  </r>
  <r>
    <s v="57040-RO20220914.TXT"/>
    <s v="LD"/>
    <n v="57040"/>
    <s v="I"/>
    <n v="137702"/>
    <s v="MR0DA3CD7N4003669"/>
    <s v="N4003669"/>
    <x v="1"/>
    <m/>
    <x v="0"/>
    <x v="3"/>
    <x v="6"/>
    <d v="2022-09-15T00:00:00"/>
    <n v="1"/>
    <s v="ERROR ÓRDEN FACTURADA"/>
    <s v="TAPETES USO RU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77802-65E2-4F25-A97E-E664E2A3104F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N4:Q17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 sortType="ascending">
      <items count="5">
        <item m="1" x="3"/>
        <item m="1" x="2"/>
        <item x="1"/>
        <item x="0"/>
        <item t="default"/>
      </items>
    </pivotField>
    <pivotField axis="axisRow" showAll="0">
      <items count="12">
        <item x="3"/>
        <item m="1" x="4"/>
        <item m="1" x="10"/>
        <item m="1" x="6"/>
        <item x="2"/>
        <item m="1" x="8"/>
        <item m="1" x="7"/>
        <item m="1" x="5"/>
        <item m="1" x="9"/>
        <item x="0"/>
        <item x="1"/>
        <item t="default"/>
      </items>
    </pivotField>
    <pivotField axis="axisRow" showAll="0">
      <items count="18">
        <item m="1" x="8"/>
        <item m="1" x="11"/>
        <item m="1" x="15"/>
        <item m="1" x="7"/>
        <item m="1" x="14"/>
        <item m="1" x="9"/>
        <item x="2"/>
        <item m="1" x="10"/>
        <item m="1" x="13"/>
        <item m="1" x="16"/>
        <item m="1" x="12"/>
        <item x="0"/>
        <item x="1"/>
        <item x="3"/>
        <item x="4"/>
        <item x="5"/>
        <item x="6"/>
        <item t="default"/>
      </items>
    </pivotField>
    <pivotField numFmtId="14" showAll="0"/>
    <pivotField showAll="0"/>
    <pivotField showAll="0"/>
    <pivotField showAll="0"/>
  </pivotFields>
  <rowFields count="2">
    <field x="10"/>
    <field x="11"/>
  </rowFields>
  <rowItems count="12">
    <i>
      <x/>
    </i>
    <i r="1">
      <x v="13"/>
    </i>
    <i r="1">
      <x v="14"/>
    </i>
    <i r="1">
      <x v="15"/>
    </i>
    <i r="1">
      <x v="16"/>
    </i>
    <i>
      <x v="4"/>
    </i>
    <i r="1">
      <x v="6"/>
    </i>
    <i>
      <x v="9"/>
    </i>
    <i r="1">
      <x v="11"/>
    </i>
    <i>
      <x v="10"/>
    </i>
    <i r="1">
      <x v="12"/>
    </i>
    <i t="grand">
      <x/>
    </i>
  </rowItems>
  <colFields count="1">
    <field x="9"/>
  </colFields>
  <colItems count="3">
    <i>
      <x v="2"/>
    </i>
    <i>
      <x v="3"/>
    </i>
    <i t="grand">
      <x/>
    </i>
  </colItems>
  <dataFields count="1">
    <dataField name="Cuenta de VIN 8 DIG" fld="6" subtotal="count" baseField="0" baseItem="0"/>
  </dataFields>
  <formats count="36">
    <format dxfId="75">
      <pivotArea outline="0" collapsedLevelsAreSubtotals="1" fieldPosition="0"/>
    </format>
    <format dxfId="74">
      <pivotArea dataOnly="0" labelOnly="1" fieldPosition="0">
        <references count="1">
          <reference field="9" count="0"/>
        </references>
      </pivotArea>
    </format>
    <format dxfId="73">
      <pivotArea dataOnly="0" labelOnly="1" grandCol="1" outline="0" fieldPosition="0"/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9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10" type="button" dataOnly="0" labelOnly="1" outline="0" axis="axisRow" fieldPosition="0"/>
    </format>
    <format dxfId="66">
      <pivotArea dataOnly="0" labelOnly="1" fieldPosition="0">
        <references count="1">
          <reference field="10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2">
          <reference field="10" count="1" selected="0">
            <x v="0"/>
          </reference>
          <reference field="11" count="3">
            <x v="0"/>
            <x v="4"/>
            <x v="5"/>
          </reference>
        </references>
      </pivotArea>
    </format>
    <format dxfId="63">
      <pivotArea dataOnly="0" labelOnly="1" fieldPosition="0">
        <references count="2">
          <reference field="10" count="1" selected="0">
            <x v="1"/>
          </reference>
          <reference field="11" count="1">
            <x v="1"/>
          </reference>
        </references>
      </pivotArea>
    </format>
    <format dxfId="62">
      <pivotArea dataOnly="0" labelOnly="1" fieldPosition="0">
        <references count="2">
          <reference field="10" count="1" selected="0">
            <x v="2"/>
          </reference>
          <reference field="11" count="1">
            <x v="2"/>
          </reference>
        </references>
      </pivotArea>
    </format>
    <format dxfId="61">
      <pivotArea dataOnly="0" labelOnly="1" fieldPosition="0">
        <references count="2">
          <reference field="10" count="1" selected="0">
            <x v="3"/>
          </reference>
          <reference field="11" count="1">
            <x v="3"/>
          </reference>
        </references>
      </pivotArea>
    </format>
    <format dxfId="60">
      <pivotArea dataOnly="0" labelOnly="1" fieldPosition="0">
        <references count="2">
          <reference field="10" count="1" selected="0">
            <x v="4"/>
          </reference>
          <reference field="11" count="1">
            <x v="6"/>
          </reference>
        </references>
      </pivotArea>
    </format>
    <format dxfId="59">
      <pivotArea dataOnly="0" labelOnly="1" fieldPosition="0">
        <references count="1">
          <reference field="9" count="0"/>
        </references>
      </pivotArea>
    </format>
    <format dxfId="58">
      <pivotArea dataOnly="0" labelOnly="1" grandCol="1" outline="0" fieldPosition="0"/>
    </format>
    <format dxfId="57">
      <pivotArea type="origin" dataOnly="0" labelOnly="1" outline="0" fieldPosition="0"/>
    </format>
    <format dxfId="56">
      <pivotArea field="9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0" type="button" dataOnly="0" labelOnly="1" outline="0" axis="axisRow" fieldPosition="0"/>
    </format>
    <format dxfId="53">
      <pivotArea dataOnly="0" labelOnly="1" fieldPosition="0">
        <references count="1">
          <reference field="9" count="0"/>
        </references>
      </pivotArea>
    </format>
    <format dxfId="52">
      <pivotArea dataOnly="0" labelOnly="1" grandCol="1" outline="0" fieldPosition="0"/>
    </format>
    <format dxfId="51">
      <pivotArea dataOnly="0" labelOnly="1" grandCol="1" outline="0" fieldPosition="0"/>
    </format>
    <format dxfId="50">
      <pivotArea dataOnly="0" labelOnly="1" fieldPosition="0">
        <references count="1">
          <reference field="9" count="1">
            <x v="3"/>
          </reference>
        </references>
      </pivotArea>
    </format>
    <format dxfId="49">
      <pivotArea dataOnly="0" labelOnly="1" fieldPosition="0">
        <references count="1">
          <reference field="10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8">
      <pivotArea dataOnly="0" labelOnly="1" fieldPosition="0">
        <references count="2">
          <reference field="10" count="1" selected="0">
            <x v="0"/>
          </reference>
          <reference field="11" count="3">
            <x v="0"/>
            <x v="4"/>
            <x v="5"/>
          </reference>
        </references>
      </pivotArea>
    </format>
    <format dxfId="47">
      <pivotArea dataOnly="0" labelOnly="1" fieldPosition="0">
        <references count="2">
          <reference field="10" count="1" selected="0">
            <x v="1"/>
          </reference>
          <reference field="11" count="1">
            <x v="1"/>
          </reference>
        </references>
      </pivotArea>
    </format>
    <format dxfId="46">
      <pivotArea dataOnly="0" labelOnly="1" fieldPosition="0">
        <references count="2">
          <reference field="10" count="1" selected="0">
            <x v="2"/>
          </reference>
          <reference field="11" count="1">
            <x v="2"/>
          </reference>
        </references>
      </pivotArea>
    </format>
    <format dxfId="45">
      <pivotArea dataOnly="0" labelOnly="1" fieldPosition="0">
        <references count="2">
          <reference field="10" count="1" selected="0">
            <x v="3"/>
          </reference>
          <reference field="11" count="1">
            <x v="3"/>
          </reference>
        </references>
      </pivotArea>
    </format>
    <format dxfId="44">
      <pivotArea dataOnly="0" labelOnly="1" fieldPosition="0">
        <references count="2">
          <reference field="10" count="1" selected="0">
            <x v="4"/>
          </reference>
          <reference field="11" count="1">
            <x v="6"/>
          </reference>
        </references>
      </pivotArea>
    </format>
    <format dxfId="43">
      <pivotArea dataOnly="0" labelOnly="1" fieldPosition="0">
        <references count="2">
          <reference field="10" count="1" selected="0">
            <x v="5"/>
          </reference>
          <reference field="11" count="1">
            <x v="7"/>
          </reference>
        </references>
      </pivotArea>
    </format>
    <format dxfId="42">
      <pivotArea dataOnly="0" labelOnly="1" fieldPosition="0">
        <references count="2">
          <reference field="10" count="1" selected="0">
            <x v="6"/>
          </reference>
          <reference field="11" count="1">
            <x v="2"/>
          </reference>
        </references>
      </pivotArea>
    </format>
    <format dxfId="41">
      <pivotArea dataOnly="0" labelOnly="1" fieldPosition="0">
        <references count="2">
          <reference field="10" count="1" selected="0">
            <x v="7"/>
          </reference>
          <reference field="11" count="1">
            <x v="8"/>
          </reference>
        </references>
      </pivotArea>
    </format>
    <format dxfId="40">
      <pivotArea dataOnly="0" labelOnly="1" fieldPosition="0">
        <references count="2">
          <reference field="10" count="1" selected="0">
            <x v="8"/>
          </reference>
          <reference field="11" count="1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21346-8E8A-464B-A283-D97D87D193EF}" name="TablaDiná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4:J17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dataField="1" showAll="0"/>
    <pivotField axis="axisCol" showAll="0" sortType="ascending">
      <items count="6">
        <item m="1" x="3"/>
        <item x="2"/>
        <item x="0"/>
        <item m="1" x="4"/>
        <item x="1"/>
        <item t="default"/>
      </items>
    </pivotField>
    <pivotField showAll="0"/>
    <pivotField showAll="0"/>
    <pivotField axis="axisRow" showAll="0">
      <items count="12">
        <item x="3"/>
        <item m="1" x="4"/>
        <item m="1" x="10"/>
        <item m="1" x="6"/>
        <item x="2"/>
        <item m="1" x="8"/>
        <item m="1" x="7"/>
        <item m="1" x="5"/>
        <item m="1" x="9"/>
        <item x="0"/>
        <item x="1"/>
        <item t="default"/>
      </items>
    </pivotField>
    <pivotField axis="axisRow" showAll="0">
      <items count="18">
        <item m="1" x="8"/>
        <item m="1" x="11"/>
        <item m="1" x="15"/>
        <item m="1" x="7"/>
        <item m="1" x="14"/>
        <item m="1" x="9"/>
        <item x="2"/>
        <item m="1" x="10"/>
        <item m="1" x="13"/>
        <item m="1" x="16"/>
        <item m="1" x="12"/>
        <item x="0"/>
        <item x="1"/>
        <item x="3"/>
        <item x="4"/>
        <item x="5"/>
        <item x="6"/>
        <item t="default"/>
      </items>
    </pivotField>
    <pivotField numFmtId="14" showAll="0"/>
    <pivotField showAll="0"/>
    <pivotField showAll="0"/>
    <pivotField showAll="0"/>
  </pivotFields>
  <rowFields count="2">
    <field x="10"/>
    <field x="11"/>
  </rowFields>
  <rowItems count="12">
    <i>
      <x/>
    </i>
    <i r="1">
      <x v="13"/>
    </i>
    <i r="1">
      <x v="14"/>
    </i>
    <i r="1">
      <x v="15"/>
    </i>
    <i r="1">
      <x v="16"/>
    </i>
    <i>
      <x v="4"/>
    </i>
    <i r="1">
      <x v="6"/>
    </i>
    <i>
      <x v="9"/>
    </i>
    <i r="1">
      <x v="11"/>
    </i>
    <i>
      <x v="10"/>
    </i>
    <i r="1">
      <x v="12"/>
    </i>
    <i t="grand">
      <x/>
    </i>
  </rowItems>
  <colFields count="1">
    <field x="7"/>
  </colFields>
  <colItems count="4">
    <i>
      <x v="1"/>
    </i>
    <i>
      <x v="2"/>
    </i>
    <i>
      <x v="4"/>
    </i>
    <i t="grand">
      <x/>
    </i>
  </colItems>
  <dataFields count="1">
    <dataField name="Cuenta de VIN 8 DIG" fld="6" subtotal="count" baseField="0" baseItem="0"/>
  </dataFields>
  <formats count="40">
    <format dxfId="115">
      <pivotArea outline="0" collapsedLevelsAreSubtotals="1" fieldPosition="0"/>
    </format>
    <format dxfId="114">
      <pivotArea dataOnly="0" labelOnly="1" grandCol="1" outline="0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7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10" type="button" dataOnly="0" labelOnly="1" outline="0" axis="axisRow" fieldPosition="0"/>
    </format>
    <format dxfId="107">
      <pivotArea dataOnly="0" labelOnly="1" fieldPosition="0">
        <references count="1">
          <reference field="10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7" count="0"/>
        </references>
      </pivotArea>
    </format>
    <format dxfId="104">
      <pivotArea dataOnly="0" labelOnly="1" grandCol="1" outline="0" fieldPosition="0"/>
    </format>
    <format dxfId="103">
      <pivotArea outline="0" collapsedLevelsAreSubtotals="1" fieldPosition="0"/>
    </format>
    <format dxfId="102">
      <pivotArea dataOnly="0" labelOnly="1" fieldPosition="0">
        <references count="1">
          <reference field="7" count="0"/>
        </references>
      </pivotArea>
    </format>
    <format dxfId="101">
      <pivotArea dataOnly="0" labelOnly="1" grandCol="1" outline="0" fieldPosition="0"/>
    </format>
    <format dxfId="100">
      <pivotArea dataOnly="0" labelOnly="1" grandCol="1" outline="0" fieldPosition="0"/>
    </format>
    <format dxfId="99">
      <pivotArea type="origin" dataOnly="0" labelOnly="1" outline="0" fieldPosition="0"/>
    </format>
    <format dxfId="98">
      <pivotArea field="7" type="button" dataOnly="0" labelOnly="1" outline="0" axis="axisCol" fieldPosition="0"/>
    </format>
    <format dxfId="97">
      <pivotArea type="topRight" dataOnly="0" labelOnly="1" outline="0" fieldPosition="0"/>
    </format>
    <format dxfId="96">
      <pivotArea field="10" type="button" dataOnly="0" labelOnly="1" outline="0" axis="axisRow" fieldPosition="0"/>
    </format>
    <format dxfId="95">
      <pivotArea dataOnly="0" labelOnly="1" fieldPosition="0">
        <references count="1">
          <reference field="7" count="0"/>
        </references>
      </pivotArea>
    </format>
    <format dxfId="94">
      <pivotArea dataOnly="0" labelOnly="1" grandCol="1" outline="0" fieldPosition="0"/>
    </format>
    <format dxfId="93">
      <pivotArea collapsedLevelsAreSubtotals="1" fieldPosition="0">
        <references count="2">
          <reference field="7" count="1" selected="0">
            <x v="0"/>
          </reference>
          <reference field="10" count="1">
            <x v="1"/>
          </reference>
        </references>
      </pivotArea>
    </format>
    <format dxfId="92">
      <pivotArea collapsedLevelsAreSubtotals="1" fieldPosition="0">
        <references count="2">
          <reference field="7" count="1" selected="0">
            <x v="0"/>
          </reference>
          <reference field="10" count="1">
            <x v="2"/>
          </reference>
        </references>
      </pivotArea>
    </format>
    <format dxfId="91">
      <pivotArea collapsedLevelsAreSubtotals="1" fieldPosition="0">
        <references count="2">
          <reference field="7" count="1" selected="0">
            <x v="0"/>
          </reference>
          <reference field="10" count="1">
            <x v="3"/>
          </reference>
        </references>
      </pivotArea>
    </format>
    <format dxfId="90">
      <pivotArea collapsedLevelsAreSubtotals="1" fieldPosition="0">
        <references count="2">
          <reference field="7" count="1" selected="0">
            <x v="0"/>
          </reference>
          <reference field="10" count="1">
            <x v="4"/>
          </reference>
        </references>
      </pivotArea>
    </format>
    <format dxfId="89">
      <pivotArea collapsedLevelsAreSubtotals="1" fieldPosition="0">
        <references count="2">
          <reference field="7" count="1" selected="0">
            <x v="0"/>
          </reference>
          <reference field="10" count="1">
            <x v="5"/>
          </reference>
        </references>
      </pivotArea>
    </format>
    <format dxfId="88">
      <pivotArea collapsedLevelsAreSubtotals="1" fieldPosition="0">
        <references count="2">
          <reference field="7" count="1" selected="0">
            <x v="0"/>
          </reference>
          <reference field="10" count="1">
            <x v="6"/>
          </reference>
        </references>
      </pivotArea>
    </format>
    <format dxfId="87">
      <pivotArea collapsedLevelsAreSubtotals="1" fieldPosition="0">
        <references count="2">
          <reference field="7" count="1" selected="0">
            <x v="0"/>
          </reference>
          <reference field="10" count="1">
            <x v="7"/>
          </reference>
        </references>
      </pivotArea>
    </format>
    <format dxfId="86">
      <pivotArea collapsedLevelsAreSubtotals="1" fieldPosition="0">
        <references count="2">
          <reference field="7" count="1" selected="0">
            <x v="0"/>
          </reference>
          <reference field="10" count="1">
            <x v="8"/>
          </reference>
        </references>
      </pivotArea>
    </format>
    <format dxfId="85">
      <pivotArea dataOnly="0" labelOnly="1" fieldPosition="0">
        <references count="1">
          <reference field="10" count="0"/>
        </references>
      </pivotArea>
    </format>
    <format dxfId="84">
      <pivotArea dataOnly="0" labelOnly="1" fieldPosition="0">
        <references count="2">
          <reference field="10" count="1" selected="0">
            <x v="0"/>
          </reference>
          <reference field="11" count="3">
            <x v="0"/>
            <x v="4"/>
            <x v="5"/>
          </reference>
        </references>
      </pivotArea>
    </format>
    <format dxfId="83">
      <pivotArea dataOnly="0" labelOnly="1" fieldPosition="0">
        <references count="2">
          <reference field="10" count="1" selected="0">
            <x v="1"/>
          </reference>
          <reference field="11" count="1">
            <x v="1"/>
          </reference>
        </references>
      </pivotArea>
    </format>
    <format dxfId="82">
      <pivotArea dataOnly="0" labelOnly="1" fieldPosition="0">
        <references count="2">
          <reference field="10" count="1" selected="0">
            <x v="2"/>
          </reference>
          <reference field="11" count="1">
            <x v="2"/>
          </reference>
        </references>
      </pivotArea>
    </format>
    <format dxfId="81">
      <pivotArea dataOnly="0" labelOnly="1" fieldPosition="0">
        <references count="2">
          <reference field="10" count="1" selected="0">
            <x v="3"/>
          </reference>
          <reference field="11" count="1">
            <x v="3"/>
          </reference>
        </references>
      </pivotArea>
    </format>
    <format dxfId="80">
      <pivotArea dataOnly="0" labelOnly="1" fieldPosition="0">
        <references count="2">
          <reference field="10" count="1" selected="0">
            <x v="4"/>
          </reference>
          <reference field="11" count="1">
            <x v="6"/>
          </reference>
        </references>
      </pivotArea>
    </format>
    <format dxfId="79">
      <pivotArea dataOnly="0" labelOnly="1" fieldPosition="0">
        <references count="2">
          <reference field="10" count="1" selected="0">
            <x v="5"/>
          </reference>
          <reference field="11" count="1">
            <x v="7"/>
          </reference>
        </references>
      </pivotArea>
    </format>
    <format dxfId="78">
      <pivotArea dataOnly="0" labelOnly="1" fieldPosition="0">
        <references count="2">
          <reference field="10" count="1" selected="0">
            <x v="6"/>
          </reference>
          <reference field="11" count="1">
            <x v="2"/>
          </reference>
        </references>
      </pivotArea>
    </format>
    <format dxfId="77">
      <pivotArea dataOnly="0" labelOnly="1" fieldPosition="0">
        <references count="2">
          <reference field="10" count="1" selected="0">
            <x v="7"/>
          </reference>
          <reference field="11" count="1">
            <x v="8"/>
          </reference>
        </references>
      </pivotArea>
    </format>
    <format dxfId="76">
      <pivotArea dataOnly="0" labelOnly="1" fieldPosition="0">
        <references count="2">
          <reference field="10" count="1" selected="0">
            <x v="8"/>
          </reference>
          <reference field="11" count="1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9BC7E8-A7A5-4DDB-812A-27B2D4C711D8}" name="Tabla2" displayName="Tabla2" ref="A5:D12" totalsRowCount="1" headerRowDxfId="39" dataDxfId="38">
  <autoFilter ref="A5:D11" xr:uid="{BF9BC7E8-A7A5-4DDB-812A-27B2D4C711D8}"/>
  <sortState xmlns:xlrd2="http://schemas.microsoft.com/office/spreadsheetml/2017/richdata2" ref="A6:D11">
    <sortCondition descending="1" ref="B5:B11"/>
  </sortState>
  <tableColumns count="4">
    <tableColumn id="1" xr3:uid="{6A1D122B-69D1-47FE-9262-4852A755980D}" name="USUARIO" dataDxfId="37" totalsRowDxfId="36"/>
    <tableColumn id="2" xr3:uid="{3A52BA78-542B-4E9D-B2C4-37FEE575FA34}" name="TOTAL ERRORES" totalsRowFunction="custom" dataDxfId="35" totalsRowDxfId="34">
      <calculatedColumnFormula>COUNTIFS(Tabla1[A.S.],Tabla2[[#This Row],[USUARIO]],Tabla1[STATUS],"&lt;&gt;VIN USA")</calculatedColumnFormula>
      <totalsRowFormula>SUM(B6:B11)</totalsRowFormula>
    </tableColumn>
    <tableColumn id="3" xr3:uid="{AD76CBE4-ECD6-40F2-9C4C-372F9E29618C}" name="ERRORES PENDIENTES" dataDxfId="33" totalsRowDxfId="32">
      <calculatedColumnFormula>COUNTIFS(Tabla1[A.S.],Tabla2[[#This Row],[USUARIO]],Tabla1[STATUS],"ERROR PENDIENTE")</calculatedColumnFormula>
    </tableColumn>
    <tableColumn id="4" xr3:uid="{3B8E7980-4015-40A3-ACFC-39B402254480}" name="%" totalsRowFunction="custom" dataDxfId="31" totalsRowDxfId="30" dataCellStyle="Porcentaje">
      <calculatedColumnFormula>B6/$B$12</calculatedColumnFormula>
      <totalsRowFormula>SUM(D6:D11)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1FEDEF-8EBE-41EC-BCC3-1D3D184E74F8}" name="Tabla5" displayName="Tabla5" ref="A15:C20" totalsRowCount="1" headerRowDxfId="29" dataDxfId="28">
  <autoFilter ref="A15:C19" xr:uid="{FB1FEDEF-8EBE-41EC-BCC3-1D3D184E74F8}"/>
  <sortState xmlns:xlrd2="http://schemas.microsoft.com/office/spreadsheetml/2017/richdata2" ref="A16:C19">
    <sortCondition descending="1" ref="B15:B19"/>
  </sortState>
  <tableColumns count="3">
    <tableColumn id="1" xr3:uid="{662BA14F-B2AB-43AC-A6F0-D101A1FB7E33}" name="STATUS ACTUAL" dataDxfId="27" totalsRowDxfId="26"/>
    <tableColumn id="2" xr3:uid="{AF093FB4-E8E5-4443-863C-6732ACFD4C7F}" name="TOTAL" totalsRowFunction="custom" dataDxfId="25" totalsRowDxfId="24">
      <calculatedColumnFormula>COUNTIF(Tabla1[STATUS],Tabla5[[#This Row],[STATUS ACTUAL]])</calculatedColumnFormula>
      <totalsRowFormula>B16+B17+B19</totalsRowFormula>
    </tableColumn>
    <tableColumn id="3" xr3:uid="{4686D472-093B-41D6-A0F3-E214FEC6D957}" name="%" dataDxfId="23" totalsRowDxfId="22" dataCellStyle="Porcentaje">
      <calculatedColumnFormula>B16/$C$3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DCD47-1D49-4483-9EE4-53FC72DCA2FA}" name="Tabla1" displayName="Tabla1" ref="A1:P44" totalsRowShown="0" headerRowDxfId="21" dataDxfId="20">
  <autoFilter ref="A1:P44" xr:uid="{CE9DCD47-1D49-4483-9EE4-53FC72DCA2FA}"/>
  <tableColumns count="16">
    <tableColumn id="1" xr3:uid="{3C57C4F9-9C4B-48FF-96D2-344FF0B76C3D}" name="Nombre de Archivo" dataDxfId="19"/>
    <tableColumn id="2" xr3:uid="{8CEFF6E4-90B5-4E5E-8F64-5C8A17DB2347}" name="Literal" dataDxfId="18"/>
    <tableColumn id="3" xr3:uid="{645C3DD2-FC50-4B3B-AFE0-8D9F965349D7}" name="Dealer" dataDxfId="17"/>
    <tableColumn id="4" xr3:uid="{A13A9F71-6F95-4E76-A238-F94C24372869}" name="SERVICIO" dataDxfId="16"/>
    <tableColumn id="5" xr3:uid="{FB721326-DC0B-47CE-8029-168C8CEA5B6E}" name="Orden" dataDxfId="15"/>
    <tableColumn id="6" xr3:uid="{4FB9109D-86DD-4297-B348-CDE45A2324A3}" name="VIN" dataDxfId="14"/>
    <tableColumn id="7" xr3:uid="{080E56FC-DB40-4818-8463-EF5F8288245D}" name="VIN 8 DIG" dataDxfId="13">
      <calculatedColumnFormula>MID(Tabla1[[#This Row],[VIN]],10,8)</calculatedColumnFormula>
    </tableColumn>
    <tableColumn id="8" xr3:uid="{1599CE81-ED52-43C1-A645-ABFE42E45B56}" name="A.S." dataDxfId="12"/>
    <tableColumn id="15" xr3:uid="{D895FD5D-CEB2-4C8B-8ACE-DFCF5476928B}" name="FOLIO CITA" dataDxfId="11"/>
    <tableColumn id="16" xr3:uid="{05E96A2A-F41E-4DDF-BF68-E1D288B30D20}" name="CITAS" dataDxfId="10"/>
    <tableColumn id="9" xr3:uid="{C12A51B5-FD88-48B7-A5F5-DE1A7A2555C1}" name="Error" dataDxfId="9"/>
    <tableColumn id="10" xr3:uid="{BC40DBF1-3C09-4EEA-B00D-A7FD8F11E27F}" name="Descripción de Error" dataDxfId="8"/>
    <tableColumn id="11" xr3:uid="{63B19FFD-355C-4CB6-926A-8CBC618ABA1B}" name="DateLog" dataDxfId="7"/>
    <tableColumn id="12" xr3:uid="{2B52FC39-6FF8-4B68-BE8F-6B807D636F14}" name="Grupo" dataDxfId="6"/>
    <tableColumn id="13" xr3:uid="{D8830447-B102-41CD-99F0-C174FEF70E53}" name="STATUS" dataDxfId="5"/>
    <tableColumn id="14" xr3:uid="{04306DD0-1E1F-4A44-946E-F7E7E9F49E8F}" name="COMENTARIOS" dataDxfId="4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9F74E8-2D17-40B5-ADFA-16A65B28442E}" name="Tabla3" displayName="Tabla3" ref="A1:R30" totalsRowShown="0">
  <autoFilter ref="A1:R30" xr:uid="{A79F74E8-2D17-40B5-ADFA-16A65B28442E}"/>
  <tableColumns count="18">
    <tableColumn id="1" xr3:uid="{595A47B8-695E-47B5-AAE6-FE4CEF28588A}" name="FECHA"/>
    <tableColumn id="2" xr3:uid="{5D52F9D6-E60C-4439-A3DB-1E94299EEA85}" name="HORA"/>
    <tableColumn id="21" xr3:uid="{E7A6ADE0-8A85-4E7B-AE2A-5B8783F01715}" name="Columna2" dataDxfId="3"/>
    <tableColumn id="22" xr3:uid="{A9FCC14B-BB84-4E0B-ABDE-610A035F9C95}" name="Columna22" dataCellStyle="Millares"/>
    <tableColumn id="3" xr3:uid="{5DEBC2BB-EA97-42B0-8103-755CBD0AB5F3}" name="FOLIO"/>
    <tableColumn id="4" xr3:uid="{D780CF82-3BC8-46D4-8E3C-23DBC5CAF364}" name="TMKT"/>
    <tableColumn id="7" xr3:uid="{98ECF584-FE26-4603-B081-6761E88E8CEF}" name="Columna3"/>
    <tableColumn id="8" xr3:uid="{69F93495-3C97-42A7-AB4C-F7980E25AC1B}" name="Columna4"/>
    <tableColumn id="9" xr3:uid="{EDFBA97B-590A-4703-A04E-D48442E303DA}" name="VIN"/>
    <tableColumn id="10" xr3:uid="{DA831681-F3C1-48C2-A9F0-480FFBE4F4B7}" name="PLACAS"/>
    <tableColumn id="12" xr3:uid="{AF8182A6-972D-48EE-8B5A-34031586DA12}" name="NOMBRE"/>
    <tableColumn id="14" xr3:uid="{458B38E0-CCA9-448E-BD8C-0E58B32C73E7}" name="MODELO"/>
    <tableColumn id="15" xr3:uid="{48329200-171E-4891-B88F-DD41A4ED83BE}" name="RECEP"/>
    <tableColumn id="16" xr3:uid="{AA3F7C07-FC0C-4D15-BE43-EA51EE692577}" name="Columna5"/>
    <tableColumn id="17" xr3:uid="{093D94DA-B1F0-4B63-B0F1-1620FEA860BA}" name="Columna6"/>
    <tableColumn id="18" xr3:uid="{4CFA8397-6A82-4C46-A347-4E9573203941}" name="TABLERO"/>
    <tableColumn id="19" xr3:uid="{6F7CA58A-E978-4942-B81C-0A0AC2F72150}" name="SISTEMA"/>
    <tableColumn id="20" xr3:uid="{88A01448-8211-4816-A20D-A09FE466D143}" name="A?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3795-53B0-4CCC-9904-FF5AF1A21AA1}">
  <sheetPr codeName="Hoja1">
    <tabColor rgb="FF92D050"/>
  </sheetPr>
  <dimension ref="A1:S41"/>
  <sheetViews>
    <sheetView showGridLines="0" workbookViewId="0">
      <selection activeCell="J25" sqref="J25"/>
    </sheetView>
  </sheetViews>
  <sheetFormatPr baseColWidth="10" defaultRowHeight="14.5" x14ac:dyDescent="0.35"/>
  <cols>
    <col min="1" max="1" width="19.453125" customWidth="1"/>
    <col min="2" max="2" width="11.90625" style="1" customWidth="1"/>
    <col min="3" max="3" width="13.1796875" style="1" customWidth="1"/>
    <col min="4" max="4" width="11.54296875" style="1" customWidth="1"/>
    <col min="5" max="5" width="1.1796875" customWidth="1"/>
    <col min="6" max="6" width="17.81640625" customWidth="1"/>
    <col min="7" max="7" width="9.6328125" style="1" customWidth="1"/>
    <col min="8" max="8" width="10.453125" style="1" bestFit="1" customWidth="1"/>
    <col min="9" max="9" width="12.81640625" style="1" bestFit="1" customWidth="1"/>
    <col min="10" max="10" width="10.6328125" style="1" bestFit="1" customWidth="1"/>
    <col min="11" max="11" width="8.26953125" style="1" customWidth="1"/>
    <col min="12" max="12" width="9.54296875" style="1" customWidth="1"/>
    <col min="13" max="13" width="3.08984375" style="1" customWidth="1"/>
    <col min="14" max="14" width="15.7265625" style="1" customWidth="1"/>
    <col min="16" max="16" width="12.81640625" customWidth="1"/>
    <col min="17" max="17" width="12" customWidth="1"/>
    <col min="18" max="18" width="8.54296875" customWidth="1"/>
    <col min="19" max="19" width="7.81640625" customWidth="1"/>
  </cols>
  <sheetData>
    <row r="1" spans="1:19" ht="21.65" customHeight="1" x14ac:dyDescent="0.55000000000000004">
      <c r="A1" s="47" t="s">
        <v>41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s="31" customFormat="1" ht="5.5" customHeight="1" thickBot="1" x14ac:dyDescent="0.6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6.5" customHeight="1" thickTop="1" thickBot="1" x14ac:dyDescent="0.5">
      <c r="A3" s="44" t="s">
        <v>25</v>
      </c>
      <c r="B3" s="45"/>
      <c r="C3" s="11">
        <f>COUNTIF(Tabla1[Dealer],57040)</f>
        <v>43</v>
      </c>
      <c r="E3" s="7"/>
      <c r="F3" s="46" t="s">
        <v>40</v>
      </c>
      <c r="G3" s="46"/>
      <c r="H3" s="46"/>
      <c r="I3" s="46"/>
      <c r="J3" s="46"/>
      <c r="K3" s="46"/>
      <c r="L3" s="46"/>
      <c r="M3"/>
      <c r="N3" s="46" t="s">
        <v>48</v>
      </c>
      <c r="O3" s="46"/>
      <c r="P3" s="46"/>
      <c r="Q3" s="46"/>
      <c r="R3" s="46"/>
      <c r="S3" s="46"/>
    </row>
    <row r="4" spans="1:19" ht="18.5" customHeight="1" thickTop="1" x14ac:dyDescent="0.35">
      <c r="F4" s="35" t="s">
        <v>43</v>
      </c>
      <c r="G4" s="35" t="s">
        <v>44</v>
      </c>
      <c r="H4" s="10"/>
      <c r="I4" s="10"/>
      <c r="J4" s="10"/>
      <c r="K4"/>
      <c r="L4"/>
      <c r="M4" s="2"/>
      <c r="N4" s="35" t="s">
        <v>43</v>
      </c>
      <c r="O4" s="35" t="s">
        <v>44</v>
      </c>
      <c r="P4" s="10"/>
      <c r="Q4" s="10"/>
    </row>
    <row r="5" spans="1:19" ht="27.5" customHeight="1" x14ac:dyDescent="0.35">
      <c r="A5" s="13" t="s">
        <v>10</v>
      </c>
      <c r="B5" s="14" t="s">
        <v>18</v>
      </c>
      <c r="C5" s="17" t="s">
        <v>39</v>
      </c>
      <c r="D5" s="5" t="s">
        <v>26</v>
      </c>
      <c r="F5" s="35" t="s">
        <v>47</v>
      </c>
      <c r="G5" s="6" t="s">
        <v>15</v>
      </c>
      <c r="H5" s="6" t="s">
        <v>16</v>
      </c>
      <c r="I5" s="6" t="s">
        <v>11</v>
      </c>
      <c r="J5" s="36" t="s">
        <v>46</v>
      </c>
      <c r="K5"/>
      <c r="L5"/>
      <c r="M5" s="3"/>
      <c r="N5" s="35" t="s">
        <v>47</v>
      </c>
      <c r="O5" s="6" t="s">
        <v>31</v>
      </c>
      <c r="P5" s="36" t="s">
        <v>45</v>
      </c>
      <c r="Q5" s="36" t="s">
        <v>46</v>
      </c>
    </row>
    <row r="6" spans="1:19" s="2" customFormat="1" x14ac:dyDescent="0.35">
      <c r="A6" s="3" t="s">
        <v>15</v>
      </c>
      <c r="B6" s="3">
        <f>COUNTIFS(Tabla1[A.S.],Tabla2[[#This Row],[USUARIO]],Tabla1[STATUS],"&lt;&gt;VIN USA")</f>
        <v>2</v>
      </c>
      <c r="C6" s="15">
        <f>COUNTIFS(Tabla1[A.S.],Tabla2[[#This Row],[USUARIO]],Tabla1[STATUS],"ERROR PENDIENTE")</f>
        <v>0</v>
      </c>
      <c r="D6" s="8">
        <f t="shared" ref="D6:D11" si="0">B6/$B$12</f>
        <v>0.1</v>
      </c>
      <c r="F6" s="37" t="s">
        <v>19</v>
      </c>
      <c r="G6" s="3">
        <v>2</v>
      </c>
      <c r="H6" s="3"/>
      <c r="I6" s="3">
        <v>3</v>
      </c>
      <c r="J6" s="3">
        <v>5</v>
      </c>
      <c r="K6"/>
      <c r="L6"/>
      <c r="M6" s="3"/>
      <c r="N6" s="22" t="s">
        <v>19</v>
      </c>
      <c r="O6" s="3"/>
      <c r="P6" s="3">
        <v>5</v>
      </c>
      <c r="Q6" s="3">
        <v>5</v>
      </c>
      <c r="R6"/>
      <c r="S6"/>
    </row>
    <row r="7" spans="1:19" s="2" customFormat="1" x14ac:dyDescent="0.35">
      <c r="A7" s="3" t="s">
        <v>11</v>
      </c>
      <c r="B7" s="3">
        <f>COUNTIFS(Tabla1[A.S.],Tabla2[[#This Row],[USUARIO]],Tabla1[STATUS],"&lt;&gt;VIN USA")</f>
        <v>9</v>
      </c>
      <c r="C7" s="15">
        <f>COUNTIFS(Tabla1[A.S.],Tabla2[[#This Row],[USUARIO]],Tabla1[STATUS],"ERROR PENDIENTE")</f>
        <v>0</v>
      </c>
      <c r="D7" s="8">
        <f t="shared" si="0"/>
        <v>0.45</v>
      </c>
      <c r="F7" s="38" t="s">
        <v>59</v>
      </c>
      <c r="G7" s="3">
        <v>2</v>
      </c>
      <c r="H7" s="3"/>
      <c r="I7" s="3"/>
      <c r="J7" s="3">
        <v>2</v>
      </c>
      <c r="K7"/>
      <c r="L7"/>
      <c r="M7" s="3"/>
      <c r="N7" s="38" t="s">
        <v>59</v>
      </c>
      <c r="O7" s="3"/>
      <c r="P7" s="3">
        <v>2</v>
      </c>
      <c r="Q7" s="3">
        <v>2</v>
      </c>
      <c r="R7"/>
      <c r="S7"/>
    </row>
    <row r="8" spans="1:19" s="2" customFormat="1" x14ac:dyDescent="0.35">
      <c r="A8" s="3" t="s">
        <v>37</v>
      </c>
      <c r="B8" s="3">
        <f>COUNTIFS(Tabla1[A.S.],Tabla2[[#This Row],[USUARIO]],Tabla1[STATUS],"&lt;&gt;VIN USA")</f>
        <v>4</v>
      </c>
      <c r="C8" s="15">
        <f>COUNTIFS(Tabla1[A.S.],Tabla2[[#This Row],[USUARIO]],Tabla1[STATUS],"ERROR PENDIENTE")</f>
        <v>0</v>
      </c>
      <c r="D8" s="8">
        <f t="shared" si="0"/>
        <v>0.2</v>
      </c>
      <c r="F8" s="38" t="s">
        <v>60</v>
      </c>
      <c r="G8" s="3"/>
      <c r="H8" s="3"/>
      <c r="I8" s="3">
        <v>1</v>
      </c>
      <c r="J8" s="3">
        <v>1</v>
      </c>
      <c r="K8"/>
      <c r="L8"/>
      <c r="M8" s="3"/>
      <c r="N8" s="38" t="s">
        <v>60</v>
      </c>
      <c r="O8" s="3"/>
      <c r="P8" s="3">
        <v>1</v>
      </c>
      <c r="Q8" s="3">
        <v>1</v>
      </c>
      <c r="R8"/>
      <c r="S8"/>
    </row>
    <row r="9" spans="1:19" s="2" customFormat="1" x14ac:dyDescent="0.35">
      <c r="A9" s="3" t="s">
        <v>17</v>
      </c>
      <c r="B9" s="3">
        <f>COUNTIFS(Tabla1[A.S.],Tabla2[[#This Row],[USUARIO]],Tabla1[STATUS],"&lt;&gt;VIN USA")</f>
        <v>2</v>
      </c>
      <c r="C9" s="15">
        <f>COUNTIFS(Tabla1[A.S.],Tabla2[[#This Row],[USUARIO]],Tabla1[STATUS],"ERROR PENDIENTE")</f>
        <v>0</v>
      </c>
      <c r="D9" s="8">
        <f t="shared" si="0"/>
        <v>0.1</v>
      </c>
      <c r="F9" s="38" t="s">
        <v>61</v>
      </c>
      <c r="G9" s="3"/>
      <c r="H9" s="3"/>
      <c r="I9" s="3">
        <v>1</v>
      </c>
      <c r="J9" s="3">
        <v>1</v>
      </c>
      <c r="K9"/>
      <c r="L9"/>
      <c r="M9" s="3"/>
      <c r="N9" s="38" t="s">
        <v>61</v>
      </c>
      <c r="O9" s="3"/>
      <c r="P9" s="3">
        <v>1</v>
      </c>
      <c r="Q9" s="3">
        <v>1</v>
      </c>
      <c r="R9"/>
      <c r="S9"/>
    </row>
    <row r="10" spans="1:19" s="2" customFormat="1" x14ac:dyDescent="0.35">
      <c r="A10" s="3" t="s">
        <v>38</v>
      </c>
      <c r="B10" s="3">
        <f>COUNTIFS(Tabla1[A.S.],Tabla2[[#This Row],[USUARIO]],Tabla1[STATUS],"&lt;&gt;VIN USA")</f>
        <v>0</v>
      </c>
      <c r="C10" s="15">
        <f>COUNTIFS(Tabla1[A.S.],Tabla2[[#This Row],[USUARIO]],Tabla1[STATUS],"ERROR PENDIENTE")</f>
        <v>0</v>
      </c>
      <c r="D10" s="8">
        <f t="shared" si="0"/>
        <v>0</v>
      </c>
      <c r="F10" s="38" t="s">
        <v>62</v>
      </c>
      <c r="G10" s="3"/>
      <c r="H10" s="3"/>
      <c r="I10" s="3">
        <v>1</v>
      </c>
      <c r="J10" s="3">
        <v>1</v>
      </c>
      <c r="K10"/>
      <c r="L10"/>
      <c r="M10" s="3"/>
      <c r="N10" s="38" t="s">
        <v>62</v>
      </c>
      <c r="O10" s="3"/>
      <c r="P10" s="3">
        <v>1</v>
      </c>
      <c r="Q10" s="3">
        <v>1</v>
      </c>
      <c r="R10"/>
      <c r="S10"/>
    </row>
    <row r="11" spans="1:19" s="2" customFormat="1" x14ac:dyDescent="0.35">
      <c r="A11" s="3" t="s">
        <v>16</v>
      </c>
      <c r="B11" s="3">
        <f>COUNTIFS(Tabla1[A.S.],Tabla2[[#This Row],[USUARIO]],Tabla1[STATUS],"&lt;&gt;VIN USA")</f>
        <v>3</v>
      </c>
      <c r="C11" s="15">
        <f>COUNTIFS(Tabla1[A.S.],Tabla2[[#This Row],[USUARIO]],Tabla1[STATUS],"ERROR PENDIENTE")</f>
        <v>0</v>
      </c>
      <c r="D11" s="8">
        <f t="shared" si="0"/>
        <v>0.15</v>
      </c>
      <c r="F11" s="37" t="s">
        <v>57</v>
      </c>
      <c r="G11" s="3"/>
      <c r="H11" s="3"/>
      <c r="I11" s="3">
        <v>1</v>
      </c>
      <c r="J11" s="3">
        <v>1</v>
      </c>
      <c r="K11"/>
      <c r="L11"/>
      <c r="M11" s="3"/>
      <c r="N11" s="37" t="s">
        <v>57</v>
      </c>
      <c r="O11" s="3"/>
      <c r="P11" s="3">
        <v>1</v>
      </c>
      <c r="Q11" s="3">
        <v>1</v>
      </c>
      <c r="R11"/>
      <c r="S11"/>
    </row>
    <row r="12" spans="1:19" s="2" customFormat="1" x14ac:dyDescent="0.35">
      <c r="A12" s="3"/>
      <c r="B12" s="3">
        <f>SUM(B6:B11)</f>
        <v>20</v>
      </c>
      <c r="C12" s="3"/>
      <c r="D12" s="29">
        <f>SUM(D6:D11)</f>
        <v>1</v>
      </c>
      <c r="F12" s="37" t="s">
        <v>58</v>
      </c>
      <c r="G12" s="3"/>
      <c r="H12" s="3"/>
      <c r="I12" s="3">
        <v>1</v>
      </c>
      <c r="J12" s="3">
        <v>1</v>
      </c>
      <c r="K12"/>
      <c r="L12"/>
      <c r="M12" s="3"/>
      <c r="N12" s="37" t="s">
        <v>58</v>
      </c>
      <c r="O12" s="3"/>
      <c r="P12" s="3">
        <v>1</v>
      </c>
      <c r="Q12" s="3">
        <v>1</v>
      </c>
      <c r="R12"/>
      <c r="S12"/>
    </row>
    <row r="13" spans="1:19" s="2" customFormat="1" x14ac:dyDescent="0.35">
      <c r="B13" s="3"/>
      <c r="C13" s="3"/>
      <c r="D13" s="3"/>
      <c r="F13" s="37" t="s">
        <v>53</v>
      </c>
      <c r="G13" s="3"/>
      <c r="H13" s="3">
        <v>2</v>
      </c>
      <c r="I13" s="3">
        <v>2</v>
      </c>
      <c r="J13" s="3">
        <v>4</v>
      </c>
      <c r="K13"/>
      <c r="L13"/>
      <c r="M13" s="3"/>
      <c r="N13" s="22" t="s">
        <v>53</v>
      </c>
      <c r="O13" s="3"/>
      <c r="P13" s="3">
        <v>4</v>
      </c>
      <c r="Q13" s="3">
        <v>4</v>
      </c>
      <c r="R13"/>
      <c r="S13"/>
    </row>
    <row r="14" spans="1:19" s="2" customFormat="1" ht="18.5" x14ac:dyDescent="0.45">
      <c r="A14" s="48" t="s">
        <v>51</v>
      </c>
      <c r="B14" s="48"/>
      <c r="C14" s="48"/>
      <c r="F14" s="38" t="s">
        <v>54</v>
      </c>
      <c r="G14" s="3"/>
      <c r="H14" s="3">
        <v>2</v>
      </c>
      <c r="I14" s="3">
        <v>2</v>
      </c>
      <c r="J14" s="3">
        <v>4</v>
      </c>
      <c r="K14"/>
      <c r="L14"/>
      <c r="M14" s="3"/>
      <c r="N14" s="38" t="s">
        <v>54</v>
      </c>
      <c r="O14" s="3"/>
      <c r="P14" s="3">
        <v>4</v>
      </c>
      <c r="Q14" s="3">
        <v>4</v>
      </c>
      <c r="R14"/>
      <c r="S14"/>
    </row>
    <row r="15" spans="1:19" s="2" customFormat="1" x14ac:dyDescent="0.35">
      <c r="A15" s="4" t="s">
        <v>22</v>
      </c>
      <c r="B15" s="4" t="s">
        <v>20</v>
      </c>
      <c r="C15" s="4" t="s">
        <v>26</v>
      </c>
      <c r="F15" s="37" t="s">
        <v>55</v>
      </c>
      <c r="G15" s="3"/>
      <c r="H15" s="3"/>
      <c r="I15" s="3">
        <v>5</v>
      </c>
      <c r="J15" s="3">
        <v>5</v>
      </c>
      <c r="K15"/>
      <c r="L15"/>
      <c r="M15" s="3"/>
      <c r="N15" s="22" t="s">
        <v>55</v>
      </c>
      <c r="O15" s="3">
        <v>5</v>
      </c>
      <c r="P15" s="3"/>
      <c r="Q15" s="3">
        <v>5</v>
      </c>
      <c r="R15"/>
      <c r="S15"/>
    </row>
    <row r="16" spans="1:19" s="2" customFormat="1" ht="26" customHeight="1" x14ac:dyDescent="0.35">
      <c r="A16" s="10" t="s">
        <v>8</v>
      </c>
      <c r="B16" s="6">
        <f>COUNTIF(Tabla1[STATUS],Tabla5[[#This Row],[STATUS ACTUAL]])</f>
        <v>23</v>
      </c>
      <c r="C16" s="9">
        <f>B16/$C$3</f>
        <v>0.53488372093023251</v>
      </c>
      <c r="F16" s="38" t="s">
        <v>56</v>
      </c>
      <c r="G16" s="3"/>
      <c r="H16" s="3"/>
      <c r="I16" s="3">
        <v>5</v>
      </c>
      <c r="J16" s="3">
        <v>5</v>
      </c>
      <c r="K16"/>
      <c r="L16"/>
      <c r="M16" s="3"/>
      <c r="N16" s="38" t="s">
        <v>56</v>
      </c>
      <c r="O16" s="3">
        <v>5</v>
      </c>
      <c r="P16" s="3"/>
      <c r="Q16" s="3">
        <v>5</v>
      </c>
      <c r="R16"/>
      <c r="S16"/>
    </row>
    <row r="17" spans="1:19" s="2" customFormat="1" ht="29" x14ac:dyDescent="0.35">
      <c r="A17" s="12" t="s">
        <v>23</v>
      </c>
      <c r="B17" s="6">
        <f>COUNTIF(Tabla1[STATUS],Tabla5[[#This Row],[STATUS ACTUAL]])</f>
        <v>9</v>
      </c>
      <c r="C17" s="9">
        <f>B17/$C$3</f>
        <v>0.20930232558139536</v>
      </c>
      <c r="F17" s="22" t="s">
        <v>46</v>
      </c>
      <c r="G17" s="3">
        <v>2</v>
      </c>
      <c r="H17" s="3">
        <v>2</v>
      </c>
      <c r="I17" s="3">
        <v>11</v>
      </c>
      <c r="J17" s="3">
        <v>15</v>
      </c>
      <c r="K17"/>
      <c r="L17"/>
      <c r="M17" s="3"/>
      <c r="N17" s="22" t="s">
        <v>46</v>
      </c>
      <c r="O17" s="3">
        <v>5</v>
      </c>
      <c r="P17" s="3">
        <v>10</v>
      </c>
      <c r="Q17" s="3">
        <v>15</v>
      </c>
      <c r="R17"/>
      <c r="S17"/>
    </row>
    <row r="18" spans="1:19" s="2" customFormat="1" x14ac:dyDescent="0.35">
      <c r="A18" s="16" t="s">
        <v>28</v>
      </c>
      <c r="B18" s="33">
        <f>COUNTIF(Tabla1[STATUS],Tabla5[[#This Row],[STATUS ACTUAL]])</f>
        <v>1</v>
      </c>
      <c r="C18" s="34">
        <f>B18/$C$3</f>
        <v>2.3255813953488372E-2</v>
      </c>
      <c r="F18"/>
      <c r="G18"/>
      <c r="H18"/>
      <c r="I18"/>
      <c r="J18"/>
      <c r="K18"/>
      <c r="L18"/>
      <c r="M18" s="3"/>
      <c r="N18"/>
      <c r="O18"/>
      <c r="P18"/>
      <c r="Q18"/>
      <c r="R18"/>
      <c r="S18"/>
    </row>
    <row r="19" spans="1:19" s="2" customFormat="1" x14ac:dyDescent="0.35">
      <c r="A19" s="10" t="s">
        <v>24</v>
      </c>
      <c r="B19" s="6">
        <f>COUNTIF(Tabla1[STATUS],Tabla5[[#This Row],[STATUS ACTUAL]])</f>
        <v>2</v>
      </c>
      <c r="C19" s="9">
        <f>B19/$C$3</f>
        <v>4.6511627906976744E-2</v>
      </c>
      <c r="F19"/>
      <c r="G19"/>
      <c r="H19"/>
      <c r="I19"/>
      <c r="J19"/>
      <c r="K19"/>
      <c r="L19"/>
      <c r="M19" s="3"/>
      <c r="N19"/>
      <c r="O19"/>
      <c r="P19"/>
      <c r="Q19"/>
      <c r="R19"/>
      <c r="S19"/>
    </row>
    <row r="20" spans="1:19" s="2" customFormat="1" x14ac:dyDescent="0.35">
      <c r="A20" s="10"/>
      <c r="B20" s="6">
        <f>B16+B17+B19</f>
        <v>34</v>
      </c>
      <c r="C20" s="10"/>
      <c r="F20"/>
      <c r="G20"/>
      <c r="H20"/>
      <c r="I20"/>
      <c r="J20"/>
      <c r="K20"/>
      <c r="L20"/>
      <c r="M20" s="3"/>
      <c r="N20"/>
      <c r="O20"/>
      <c r="P20"/>
      <c r="Q20"/>
      <c r="R20"/>
      <c r="S20"/>
    </row>
    <row r="21" spans="1:19" s="2" customFormat="1" x14ac:dyDescent="0.35">
      <c r="B21" s="3"/>
      <c r="C21" s="3"/>
      <c r="D21" s="3"/>
      <c r="F21"/>
      <c r="G21"/>
      <c r="H21"/>
      <c r="I21"/>
      <c r="J21"/>
      <c r="K21"/>
      <c r="L21"/>
      <c r="M21" s="3"/>
      <c r="N21"/>
      <c r="O21"/>
      <c r="P21"/>
      <c r="Q21"/>
      <c r="R21"/>
      <c r="S21"/>
    </row>
    <row r="22" spans="1:19" x14ac:dyDescent="0.35">
      <c r="A22" s="26" t="s">
        <v>50</v>
      </c>
      <c r="B22" s="27">
        <f>COUNTA(Tabla1[CITAS])</f>
        <v>12</v>
      </c>
      <c r="C22" s="28">
        <f>B22/C3</f>
        <v>0.27906976744186046</v>
      </c>
      <c r="D22" s="32" t="s">
        <v>52</v>
      </c>
      <c r="G22"/>
      <c r="H22"/>
      <c r="I22"/>
      <c r="J22"/>
      <c r="K22"/>
      <c r="L22"/>
      <c r="M22" s="3"/>
      <c r="N22"/>
    </row>
    <row r="23" spans="1:19" x14ac:dyDescent="0.35">
      <c r="A23" s="23" t="s">
        <v>49</v>
      </c>
      <c r="B23" s="24">
        <f>COUNTBLANK(Tabla1[CITAS])</f>
        <v>31</v>
      </c>
      <c r="C23" s="25">
        <f>B23/C3</f>
        <v>0.72093023255813948</v>
      </c>
      <c r="G23"/>
      <c r="H23"/>
      <c r="I23"/>
      <c r="J23"/>
      <c r="K23"/>
      <c r="L23"/>
      <c r="M23" s="3"/>
      <c r="N23"/>
    </row>
    <row r="24" spans="1:19" ht="14.5" customHeight="1" x14ac:dyDescent="0.35">
      <c r="G24"/>
      <c r="H24"/>
      <c r="I24"/>
      <c r="J24"/>
      <c r="K24"/>
      <c r="L24"/>
      <c r="M24" s="3"/>
      <c r="N24"/>
    </row>
    <row r="25" spans="1:19" ht="16" customHeight="1" x14ac:dyDescent="0.35">
      <c r="A25" s="49" t="s">
        <v>42</v>
      </c>
      <c r="B25" s="49"/>
      <c r="C25" s="49"/>
      <c r="D25" s="21"/>
      <c r="G25"/>
      <c r="H25"/>
      <c r="I25"/>
      <c r="J25"/>
      <c r="K25"/>
      <c r="L25"/>
      <c r="M25" s="3"/>
      <c r="N25"/>
    </row>
    <row r="26" spans="1:19" x14ac:dyDescent="0.35">
      <c r="A26" s="49"/>
      <c r="B26" s="49"/>
      <c r="C26" s="49"/>
      <c r="D26" s="21"/>
      <c r="G26"/>
      <c r="H26"/>
      <c r="I26"/>
      <c r="J26"/>
      <c r="K26"/>
      <c r="L26"/>
      <c r="M26" s="3"/>
      <c r="N26"/>
    </row>
    <row r="27" spans="1:19" x14ac:dyDescent="0.35">
      <c r="A27" s="49"/>
      <c r="B27" s="49"/>
      <c r="C27" s="49"/>
      <c r="G27"/>
      <c r="H27"/>
      <c r="I27"/>
      <c r="J27"/>
      <c r="K27"/>
      <c r="L27"/>
      <c r="N27"/>
    </row>
    <row r="40" spans="7:8" x14ac:dyDescent="0.35">
      <c r="G40"/>
      <c r="H40"/>
    </row>
    <row r="41" spans="7:8" x14ac:dyDescent="0.35">
      <c r="G41"/>
      <c r="H41"/>
    </row>
  </sheetData>
  <mergeCells count="6">
    <mergeCell ref="A3:B3"/>
    <mergeCell ref="N3:S3"/>
    <mergeCell ref="A1:S1"/>
    <mergeCell ref="A14:C14"/>
    <mergeCell ref="A25:C27"/>
    <mergeCell ref="F3:L3"/>
  </mergeCells>
  <conditionalFormatting sqref="C6:C11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3"/>
  <ignoredErrors>
    <ignoredError sqref="B6" calculatedColumn="1"/>
  </ignoredErrors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00B050"/>
  </sheetPr>
  <dimension ref="A1:P44"/>
  <sheetViews>
    <sheetView tabSelected="1" zoomScaleNormal="100" workbookViewId="0">
      <pane ySplit="1" topLeftCell="A11" activePane="bottomLeft" state="frozen"/>
      <selection pane="bottomLeft" activeCell="H23" sqref="H23"/>
    </sheetView>
  </sheetViews>
  <sheetFormatPr baseColWidth="10" defaultRowHeight="14.5" x14ac:dyDescent="0.35"/>
  <cols>
    <col min="1" max="1" width="6.08984375" customWidth="1"/>
    <col min="2" max="2" width="8.26953125" customWidth="1"/>
    <col min="3" max="3" width="8.54296875" style="19" bestFit="1" customWidth="1"/>
    <col min="4" max="4" width="4.81640625" style="1" customWidth="1"/>
    <col min="5" max="5" width="6.81640625" style="19" customWidth="1"/>
    <col min="6" max="6" width="19.36328125" style="19" customWidth="1"/>
    <col min="7" max="7" width="11.1796875" style="19" bestFit="1" customWidth="1"/>
    <col min="8" max="8" width="10.90625" style="1" customWidth="1"/>
    <col min="9" max="9" width="12.54296875" style="19" bestFit="1" customWidth="1"/>
    <col min="10" max="10" width="10.90625" style="19" customWidth="1"/>
    <col min="11" max="11" width="16.81640625" style="19" customWidth="1"/>
    <col min="12" max="12" width="44.54296875" style="19" customWidth="1"/>
    <col min="13" max="13" width="10.81640625" style="1"/>
    <col min="14" max="14" width="6" style="20" customWidth="1"/>
    <col min="15" max="15" width="12.36328125" customWidth="1"/>
    <col min="16" max="16" width="34.81640625" customWidth="1"/>
  </cols>
  <sheetData>
    <row r="1" spans="1:16" s="18" customFormat="1" x14ac:dyDescent="0.35">
      <c r="A1" s="18" t="s">
        <v>0</v>
      </c>
      <c r="B1" s="18" t="s">
        <v>1</v>
      </c>
      <c r="C1" s="40" t="s">
        <v>2</v>
      </c>
      <c r="D1" s="18" t="s">
        <v>13</v>
      </c>
      <c r="E1" s="18" t="s">
        <v>14</v>
      </c>
      <c r="F1" s="18" t="s">
        <v>3</v>
      </c>
      <c r="G1" s="18" t="s">
        <v>9</v>
      </c>
      <c r="H1" s="18" t="s">
        <v>34</v>
      </c>
      <c r="I1" s="18" t="s">
        <v>29</v>
      </c>
      <c r="J1" s="18" t="s">
        <v>35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12</v>
      </c>
      <c r="P1" s="18" t="s">
        <v>27</v>
      </c>
    </row>
    <row r="2" spans="1:16" x14ac:dyDescent="0.35">
      <c r="A2" t="s">
        <v>228</v>
      </c>
      <c r="B2" s="1" t="s">
        <v>224</v>
      </c>
      <c r="C2" s="19">
        <v>57040</v>
      </c>
      <c r="D2" s="1" t="s">
        <v>227</v>
      </c>
      <c r="E2">
        <v>142967</v>
      </c>
      <c r="F2" t="s">
        <v>229</v>
      </c>
      <c r="G2" s="19" t="str">
        <f>MID(Tabla1[[#This Row],[VIN]],10,8)</f>
        <v>GY139622</v>
      </c>
      <c r="H2" s="1" t="s">
        <v>37</v>
      </c>
      <c r="I2" s="1"/>
      <c r="K2" t="s">
        <v>225</v>
      </c>
      <c r="L2" t="s">
        <v>226</v>
      </c>
      <c r="M2" s="39">
        <v>44987</v>
      </c>
      <c r="N2">
        <v>1</v>
      </c>
      <c r="O2" t="s">
        <v>8</v>
      </c>
    </row>
    <row r="3" spans="1:16" x14ac:dyDescent="0.35">
      <c r="A3" t="s">
        <v>228</v>
      </c>
      <c r="B3" s="1" t="s">
        <v>224</v>
      </c>
      <c r="C3" s="19">
        <v>57040</v>
      </c>
      <c r="D3" s="1" t="s">
        <v>227</v>
      </c>
      <c r="E3" s="19">
        <v>142967</v>
      </c>
      <c r="F3" s="19" t="s">
        <v>229</v>
      </c>
      <c r="G3" s="19" t="str">
        <f>MID(Tabla1[[#This Row],[VIN]],10,8)</f>
        <v>GY139622</v>
      </c>
      <c r="H3" s="1" t="s">
        <v>37</v>
      </c>
      <c r="I3" s="1"/>
      <c r="K3" s="19" t="s">
        <v>225</v>
      </c>
      <c r="L3" s="19" t="s">
        <v>226</v>
      </c>
      <c r="M3" s="43">
        <v>44987</v>
      </c>
      <c r="N3" s="20">
        <v>2</v>
      </c>
      <c r="O3" t="s">
        <v>8</v>
      </c>
    </row>
    <row r="4" spans="1:16" x14ac:dyDescent="0.35">
      <c r="A4" t="s">
        <v>230</v>
      </c>
      <c r="B4" s="1" t="s">
        <v>231</v>
      </c>
      <c r="C4" s="19">
        <v>57040</v>
      </c>
      <c r="D4" s="1" t="s">
        <v>64</v>
      </c>
      <c r="E4">
        <v>143110</v>
      </c>
      <c r="F4" t="s">
        <v>233</v>
      </c>
      <c r="G4" s="19" t="str">
        <f>MID(Tabla1[[#This Row],[VIN]],10,8)</f>
        <v>KK005949</v>
      </c>
      <c r="H4" s="1" t="s">
        <v>17</v>
      </c>
      <c r="I4" s="1"/>
      <c r="K4" t="s">
        <v>19</v>
      </c>
      <c r="L4" t="s">
        <v>237</v>
      </c>
      <c r="M4" s="39">
        <v>44995</v>
      </c>
      <c r="N4">
        <v>1</v>
      </c>
    </row>
    <row r="5" spans="1:16" x14ac:dyDescent="0.35">
      <c r="A5" t="s">
        <v>230</v>
      </c>
      <c r="B5" s="1" t="s">
        <v>231</v>
      </c>
      <c r="C5" s="19">
        <v>57040</v>
      </c>
      <c r="D5" s="1" t="s">
        <v>64</v>
      </c>
      <c r="E5">
        <v>143173</v>
      </c>
      <c r="F5" t="s">
        <v>234</v>
      </c>
      <c r="G5" s="19" t="str">
        <f>MID(Tabla1[[#This Row],[VIN]],10,8)</f>
        <v>KR068952</v>
      </c>
      <c r="H5" s="1" t="s">
        <v>17</v>
      </c>
      <c r="I5" s="1"/>
      <c r="K5" t="s">
        <v>19</v>
      </c>
      <c r="L5" t="s">
        <v>238</v>
      </c>
      <c r="M5" s="39">
        <v>44995</v>
      </c>
      <c r="N5">
        <v>1</v>
      </c>
    </row>
    <row r="6" spans="1:16" x14ac:dyDescent="0.35">
      <c r="A6" t="s">
        <v>230</v>
      </c>
      <c r="B6" s="1" t="s">
        <v>232</v>
      </c>
      <c r="C6" s="19">
        <v>57040</v>
      </c>
      <c r="D6" s="1" t="s">
        <v>227</v>
      </c>
      <c r="E6">
        <v>143200</v>
      </c>
      <c r="F6" t="s">
        <v>235</v>
      </c>
      <c r="G6" s="19" t="str">
        <f>MID(Tabla1[[#This Row],[VIN]],10,8)</f>
        <v>MK020070</v>
      </c>
      <c r="H6" s="1" t="s">
        <v>11</v>
      </c>
      <c r="I6" s="1">
        <v>112623</v>
      </c>
      <c r="J6" s="19" t="s">
        <v>33</v>
      </c>
      <c r="K6" t="s">
        <v>3</v>
      </c>
      <c r="L6" t="s">
        <v>239</v>
      </c>
      <c r="M6" s="39">
        <v>44995</v>
      </c>
      <c r="N6">
        <v>1</v>
      </c>
      <c r="P6" t="s">
        <v>242</v>
      </c>
    </row>
    <row r="7" spans="1:16" x14ac:dyDescent="0.35">
      <c r="A7" t="s">
        <v>230</v>
      </c>
      <c r="B7" s="1" t="s">
        <v>231</v>
      </c>
      <c r="C7" s="19">
        <v>57040</v>
      </c>
      <c r="D7" s="1" t="s">
        <v>64</v>
      </c>
      <c r="E7">
        <v>143234</v>
      </c>
      <c r="F7" t="s">
        <v>236</v>
      </c>
      <c r="G7" s="19" t="str">
        <f>MID(Tabla1[[#This Row],[VIN]],10,8)</f>
        <v>PP005663</v>
      </c>
      <c r="H7" s="1" t="s">
        <v>15</v>
      </c>
      <c r="I7" s="1"/>
      <c r="K7" t="s">
        <v>19</v>
      </c>
      <c r="L7" t="s">
        <v>240</v>
      </c>
      <c r="M7" s="39">
        <v>44995</v>
      </c>
      <c r="N7">
        <v>1</v>
      </c>
      <c r="P7" t="s">
        <v>241</v>
      </c>
    </row>
    <row r="8" spans="1:16" x14ac:dyDescent="0.35">
      <c r="A8" t="s">
        <v>230</v>
      </c>
      <c r="B8" s="1" t="s">
        <v>231</v>
      </c>
      <c r="C8" s="19">
        <v>57040</v>
      </c>
      <c r="D8" s="1" t="s">
        <v>64</v>
      </c>
      <c r="E8">
        <v>143234</v>
      </c>
      <c r="F8" t="s">
        <v>236</v>
      </c>
      <c r="G8" s="19" t="str">
        <f>MID(Tabla1[[#This Row],[VIN]],10,8)</f>
        <v>PP005663</v>
      </c>
      <c r="H8" s="1" t="s">
        <v>15</v>
      </c>
      <c r="I8" s="1"/>
      <c r="K8" t="s">
        <v>19</v>
      </c>
      <c r="L8" t="s">
        <v>240</v>
      </c>
      <c r="M8" s="39">
        <v>44995</v>
      </c>
      <c r="N8">
        <v>2</v>
      </c>
      <c r="P8" t="s">
        <v>241</v>
      </c>
    </row>
    <row r="9" spans="1:16" x14ac:dyDescent="0.35">
      <c r="A9" t="s">
        <v>243</v>
      </c>
      <c r="B9" s="1" t="s">
        <v>232</v>
      </c>
      <c r="C9" s="19">
        <v>57040</v>
      </c>
      <c r="D9" s="1" t="s">
        <v>256</v>
      </c>
      <c r="E9">
        <v>142151</v>
      </c>
      <c r="F9" t="s">
        <v>244</v>
      </c>
      <c r="G9" s="19" t="str">
        <f>MID(Tabla1[[#This Row],[VIN]],10,8)</f>
        <v>NJ030370</v>
      </c>
      <c r="H9" s="1" t="s">
        <v>16</v>
      </c>
      <c r="I9" s="1">
        <v>111623</v>
      </c>
      <c r="J9" s="19" t="s">
        <v>268</v>
      </c>
      <c r="K9" t="s">
        <v>245</v>
      </c>
      <c r="L9" t="s">
        <v>246</v>
      </c>
      <c r="M9" s="39">
        <v>44996</v>
      </c>
      <c r="N9">
        <v>1</v>
      </c>
    </row>
    <row r="10" spans="1:16" x14ac:dyDescent="0.35">
      <c r="A10" t="s">
        <v>247</v>
      </c>
      <c r="B10" s="1" t="s">
        <v>231</v>
      </c>
      <c r="C10" s="19">
        <v>57040</v>
      </c>
      <c r="D10" s="1" t="s">
        <v>64</v>
      </c>
      <c r="E10">
        <v>143268</v>
      </c>
      <c r="F10" t="s">
        <v>248</v>
      </c>
      <c r="G10" s="19" t="str">
        <f>MID(Tabla1[[#This Row],[VIN]],10,8)</f>
        <v>H3054858</v>
      </c>
      <c r="H10" s="1" t="s">
        <v>37</v>
      </c>
      <c r="I10" s="1"/>
      <c r="K10" t="s">
        <v>19</v>
      </c>
      <c r="L10" t="s">
        <v>250</v>
      </c>
      <c r="M10" s="39">
        <v>44997</v>
      </c>
      <c r="N10">
        <v>1</v>
      </c>
    </row>
    <row r="11" spans="1:16" x14ac:dyDescent="0.35">
      <c r="A11" t="s">
        <v>247</v>
      </c>
      <c r="B11" s="1" t="s">
        <v>232</v>
      </c>
      <c r="C11" s="19">
        <v>57040</v>
      </c>
      <c r="D11" s="1" t="s">
        <v>227</v>
      </c>
      <c r="E11">
        <v>143282</v>
      </c>
      <c r="F11" t="s">
        <v>249</v>
      </c>
      <c r="G11" s="19" t="str">
        <f>MID(Tabla1[[#This Row],[VIN]],10,8)</f>
        <v>P0003167</v>
      </c>
      <c r="H11" s="1" t="s">
        <v>16</v>
      </c>
      <c r="I11" s="1">
        <v>112573</v>
      </c>
      <c r="J11" s="19" t="s">
        <v>31</v>
      </c>
      <c r="K11" t="s">
        <v>251</v>
      </c>
      <c r="L11" t="s">
        <v>226</v>
      </c>
      <c r="M11" s="39">
        <v>44997</v>
      </c>
      <c r="N11">
        <v>1</v>
      </c>
      <c r="O11" t="s">
        <v>8</v>
      </c>
    </row>
    <row r="12" spans="1:16" x14ac:dyDescent="0.35">
      <c r="A12" t="s">
        <v>247</v>
      </c>
      <c r="B12" s="1" t="s">
        <v>224</v>
      </c>
      <c r="C12" s="19">
        <v>57040</v>
      </c>
      <c r="D12" s="1" t="s">
        <v>227</v>
      </c>
      <c r="E12">
        <v>143282</v>
      </c>
      <c r="F12" t="s">
        <v>249</v>
      </c>
      <c r="G12" s="19" t="str">
        <f>MID(Tabla1[[#This Row],[VIN]],10,8)</f>
        <v>P0003167</v>
      </c>
      <c r="H12" s="1" t="s">
        <v>16</v>
      </c>
      <c r="I12" s="1">
        <v>112573</v>
      </c>
      <c r="J12" s="19" t="s">
        <v>31</v>
      </c>
      <c r="K12" t="s">
        <v>252</v>
      </c>
      <c r="L12" t="s">
        <v>253</v>
      </c>
      <c r="M12" s="39">
        <v>44997</v>
      </c>
      <c r="N12">
        <v>2</v>
      </c>
      <c r="O12" t="s">
        <v>8</v>
      </c>
    </row>
    <row r="13" spans="1:16" x14ac:dyDescent="0.35">
      <c r="A13" t="s">
        <v>254</v>
      </c>
      <c r="B13" s="1" t="s">
        <v>232</v>
      </c>
      <c r="C13" s="19">
        <v>57040</v>
      </c>
      <c r="D13" s="1" t="s">
        <v>227</v>
      </c>
      <c r="E13">
        <v>143254</v>
      </c>
      <c r="F13" t="s">
        <v>255</v>
      </c>
      <c r="G13" s="19" t="str">
        <f>MID(Tabla1[[#This Row],[VIN]],10,8)</f>
        <v>YU305559</v>
      </c>
      <c r="H13" s="1" t="s">
        <v>37</v>
      </c>
      <c r="I13" s="1"/>
      <c r="K13" t="s">
        <v>3</v>
      </c>
      <c r="L13" t="s">
        <v>239</v>
      </c>
      <c r="M13" s="39">
        <v>44999</v>
      </c>
      <c r="N13">
        <v>1</v>
      </c>
      <c r="O13" t="s">
        <v>28</v>
      </c>
    </row>
    <row r="14" spans="1:16" x14ac:dyDescent="0.35">
      <c r="A14" t="s">
        <v>257</v>
      </c>
      <c r="B14" s="1" t="s">
        <v>224</v>
      </c>
      <c r="C14" s="19">
        <v>57040</v>
      </c>
      <c r="D14" s="1" t="s">
        <v>259</v>
      </c>
      <c r="E14">
        <v>143443</v>
      </c>
      <c r="F14" t="s">
        <v>258</v>
      </c>
      <c r="G14" s="19" t="str">
        <f>MID(Tabla1[[#This Row],[VIN]],10,8)</f>
        <v>P4004195</v>
      </c>
      <c r="H14" s="1" t="s">
        <v>37</v>
      </c>
      <c r="I14" s="1"/>
      <c r="K14" t="s">
        <v>225</v>
      </c>
      <c r="L14" t="s">
        <v>226</v>
      </c>
      <c r="M14" s="39">
        <v>45001</v>
      </c>
      <c r="N14">
        <v>1</v>
      </c>
      <c r="O14" t="s">
        <v>8</v>
      </c>
    </row>
    <row r="15" spans="1:16" x14ac:dyDescent="0.35">
      <c r="A15" t="s">
        <v>260</v>
      </c>
      <c r="B15" s="1" t="s">
        <v>224</v>
      </c>
      <c r="C15" s="19">
        <v>57040</v>
      </c>
      <c r="D15" s="1" t="s">
        <v>227</v>
      </c>
      <c r="E15">
        <v>141809</v>
      </c>
      <c r="F15" t="s">
        <v>261</v>
      </c>
      <c r="G15" s="19" t="str">
        <f>MID(Tabla1[[#This Row],[VIN]],10,8)</f>
        <v>PT111116</v>
      </c>
      <c r="H15" s="1" t="s">
        <v>11</v>
      </c>
      <c r="I15" s="1">
        <v>111348</v>
      </c>
      <c r="J15" s="19" t="s">
        <v>31</v>
      </c>
      <c r="K15" t="s">
        <v>263</v>
      </c>
      <c r="L15" t="s">
        <v>264</v>
      </c>
      <c r="M15" s="39">
        <v>45007</v>
      </c>
      <c r="N15">
        <v>1</v>
      </c>
      <c r="O15" t="s">
        <v>8</v>
      </c>
    </row>
    <row r="16" spans="1:16" x14ac:dyDescent="0.35">
      <c r="A16" t="s">
        <v>260</v>
      </c>
      <c r="B16" s="1" t="s">
        <v>224</v>
      </c>
      <c r="C16" s="19">
        <v>57040</v>
      </c>
      <c r="D16" s="1" t="s">
        <v>227</v>
      </c>
      <c r="E16">
        <v>141809</v>
      </c>
      <c r="F16" t="s">
        <v>261</v>
      </c>
      <c r="G16" s="19" t="str">
        <f>MID(Tabla1[[#This Row],[VIN]],10,8)</f>
        <v>PT111116</v>
      </c>
      <c r="H16" s="1" t="s">
        <v>11</v>
      </c>
      <c r="I16" s="1">
        <v>111348</v>
      </c>
      <c r="J16" s="19" t="s">
        <v>31</v>
      </c>
      <c r="K16" t="s">
        <v>263</v>
      </c>
      <c r="L16" t="s">
        <v>264</v>
      </c>
      <c r="M16" s="39">
        <v>45007</v>
      </c>
      <c r="N16">
        <v>2</v>
      </c>
      <c r="O16" t="s">
        <v>8</v>
      </c>
    </row>
    <row r="17" spans="1:16" x14ac:dyDescent="0.35">
      <c r="A17" t="s">
        <v>260</v>
      </c>
      <c r="B17" s="1" t="s">
        <v>224</v>
      </c>
      <c r="C17" s="19">
        <v>57040</v>
      </c>
      <c r="D17" s="1" t="s">
        <v>227</v>
      </c>
      <c r="E17">
        <v>143552</v>
      </c>
      <c r="F17" t="s">
        <v>262</v>
      </c>
      <c r="G17" s="19" t="str">
        <f>MID(Tabla1[[#This Row],[VIN]],10,8)</f>
        <v>PS141572</v>
      </c>
      <c r="H17" s="1" t="s">
        <v>11</v>
      </c>
      <c r="I17" s="1">
        <v>112917</v>
      </c>
      <c r="J17" s="19" t="s">
        <v>33</v>
      </c>
      <c r="K17" t="s">
        <v>263</v>
      </c>
      <c r="L17" t="s">
        <v>264</v>
      </c>
      <c r="M17" s="39">
        <v>45007</v>
      </c>
      <c r="N17">
        <v>1</v>
      </c>
      <c r="O17" t="s">
        <v>8</v>
      </c>
    </row>
    <row r="18" spans="1:16" x14ac:dyDescent="0.35">
      <c r="A18" t="s">
        <v>260</v>
      </c>
      <c r="B18" s="1" t="s">
        <v>224</v>
      </c>
      <c r="C18" s="19">
        <v>57040</v>
      </c>
      <c r="D18" s="1" t="s">
        <v>227</v>
      </c>
      <c r="E18">
        <v>143552</v>
      </c>
      <c r="F18" t="s">
        <v>262</v>
      </c>
      <c r="G18" s="19" t="str">
        <f>MID(Tabla1[[#This Row],[VIN]],10,8)</f>
        <v>PS141572</v>
      </c>
      <c r="H18" s="1" t="s">
        <v>11</v>
      </c>
      <c r="I18" s="1">
        <v>112917</v>
      </c>
      <c r="J18" s="19" t="s">
        <v>33</v>
      </c>
      <c r="K18" t="s">
        <v>263</v>
      </c>
      <c r="L18" t="s">
        <v>264</v>
      </c>
      <c r="M18" s="39">
        <v>45007</v>
      </c>
      <c r="N18">
        <v>2</v>
      </c>
      <c r="O18" t="s">
        <v>8</v>
      </c>
    </row>
    <row r="19" spans="1:16" x14ac:dyDescent="0.35">
      <c r="A19" t="s">
        <v>265</v>
      </c>
      <c r="B19" s="1" t="s">
        <v>232</v>
      </c>
      <c r="C19" s="19">
        <v>57040</v>
      </c>
      <c r="D19" s="1" t="s">
        <v>227</v>
      </c>
      <c r="E19">
        <v>143574</v>
      </c>
      <c r="F19" t="s">
        <v>266</v>
      </c>
      <c r="G19" s="19" t="str">
        <f>MID(Tabla1[[#This Row],[VIN]],10,8)</f>
        <v>HU657708</v>
      </c>
      <c r="H19" s="1" t="s">
        <v>11</v>
      </c>
      <c r="I19" s="1">
        <v>112868</v>
      </c>
      <c r="J19" s="19" t="s">
        <v>31</v>
      </c>
      <c r="K19" t="s">
        <v>251</v>
      </c>
      <c r="L19" t="s">
        <v>226</v>
      </c>
      <c r="M19" s="39">
        <v>45008</v>
      </c>
      <c r="N19">
        <v>1</v>
      </c>
      <c r="O19" t="s">
        <v>8</v>
      </c>
    </row>
    <row r="20" spans="1:16" x14ac:dyDescent="0.35">
      <c r="A20" t="s">
        <v>265</v>
      </c>
      <c r="B20" s="1" t="s">
        <v>224</v>
      </c>
      <c r="C20" s="19">
        <v>57040</v>
      </c>
      <c r="D20" s="1" t="s">
        <v>227</v>
      </c>
      <c r="E20">
        <v>143574</v>
      </c>
      <c r="F20" t="s">
        <v>266</v>
      </c>
      <c r="G20" s="19" t="str">
        <f>MID(Tabla1[[#This Row],[VIN]],10,8)</f>
        <v>HU657708</v>
      </c>
      <c r="H20" s="1" t="s">
        <v>11</v>
      </c>
      <c r="I20" s="1">
        <v>112868</v>
      </c>
      <c r="J20" s="19" t="s">
        <v>31</v>
      </c>
      <c r="K20" t="s">
        <v>252</v>
      </c>
      <c r="L20" t="s">
        <v>253</v>
      </c>
      <c r="M20" s="39">
        <v>45008</v>
      </c>
      <c r="N20">
        <v>2</v>
      </c>
      <c r="O20" t="s">
        <v>8</v>
      </c>
    </row>
    <row r="21" spans="1:16" x14ac:dyDescent="0.35">
      <c r="A21" t="s">
        <v>267</v>
      </c>
      <c r="B21" s="1" t="s">
        <v>224</v>
      </c>
      <c r="C21" s="19">
        <v>57040</v>
      </c>
      <c r="D21" s="1" t="s">
        <v>227</v>
      </c>
      <c r="E21">
        <v>143552</v>
      </c>
      <c r="F21" t="s">
        <v>262</v>
      </c>
      <c r="G21" s="19" t="str">
        <f>MID(Tabla1[[#This Row],[VIN]],10,8)</f>
        <v>PS141572</v>
      </c>
      <c r="H21" s="1" t="s">
        <v>11</v>
      </c>
      <c r="I21" s="1">
        <v>112917</v>
      </c>
      <c r="J21" s="19" t="s">
        <v>33</v>
      </c>
      <c r="K21" t="s">
        <v>263</v>
      </c>
      <c r="L21" t="s">
        <v>264</v>
      </c>
      <c r="M21" s="39">
        <v>45009</v>
      </c>
      <c r="N21">
        <v>1</v>
      </c>
      <c r="O21" t="s">
        <v>8</v>
      </c>
    </row>
    <row r="22" spans="1:16" x14ac:dyDescent="0.35">
      <c r="A22" t="s">
        <v>267</v>
      </c>
      <c r="B22" s="1" t="s">
        <v>224</v>
      </c>
      <c r="C22" s="19">
        <v>57040</v>
      </c>
      <c r="D22" s="1" t="s">
        <v>227</v>
      </c>
      <c r="E22">
        <v>143552</v>
      </c>
      <c r="F22" t="s">
        <v>262</v>
      </c>
      <c r="G22" s="19" t="str">
        <f>MID(Tabla1[[#This Row],[VIN]],10,8)</f>
        <v>PS141572</v>
      </c>
      <c r="H22" s="1" t="s">
        <v>11</v>
      </c>
      <c r="I22" s="1">
        <v>112917</v>
      </c>
      <c r="J22" s="19" t="s">
        <v>33</v>
      </c>
      <c r="K22" t="s">
        <v>263</v>
      </c>
      <c r="L22" t="s">
        <v>264</v>
      </c>
      <c r="M22" s="39">
        <v>45009</v>
      </c>
      <c r="N22">
        <v>2</v>
      </c>
      <c r="O22" t="s">
        <v>8</v>
      </c>
    </row>
    <row r="23" spans="1:16" x14ac:dyDescent="0.35">
      <c r="A23" t="s">
        <v>269</v>
      </c>
      <c r="B23" s="1" t="s">
        <v>232</v>
      </c>
      <c r="C23" s="19">
        <v>57040</v>
      </c>
      <c r="D23" s="1" t="s">
        <v>276</v>
      </c>
      <c r="E23">
        <v>142963</v>
      </c>
      <c r="F23" t="s">
        <v>270</v>
      </c>
      <c r="G23" s="19" t="str">
        <f>MID(Tabla1[[#This Row],[VIN]],10,8)</f>
        <v>P5520299</v>
      </c>
      <c r="I23" s="1"/>
      <c r="K23" t="s">
        <v>3</v>
      </c>
      <c r="L23" t="s">
        <v>239</v>
      </c>
      <c r="M23" s="39">
        <v>45010</v>
      </c>
      <c r="N23">
        <v>1</v>
      </c>
      <c r="O23" t="s">
        <v>24</v>
      </c>
      <c r="P23" t="s">
        <v>294</v>
      </c>
    </row>
    <row r="24" spans="1:16" x14ac:dyDescent="0.35">
      <c r="A24" t="s">
        <v>269</v>
      </c>
      <c r="B24" s="1" t="s">
        <v>232</v>
      </c>
      <c r="C24" s="19">
        <v>57040</v>
      </c>
      <c r="D24" s="1" t="s">
        <v>276</v>
      </c>
      <c r="E24">
        <v>143175</v>
      </c>
      <c r="F24" t="s">
        <v>271</v>
      </c>
      <c r="G24" s="19" t="str">
        <f>MID(Tabla1[[#This Row],[VIN]],10,8)</f>
        <v>MV549735</v>
      </c>
      <c r="I24" s="1"/>
      <c r="K24" t="s">
        <v>3</v>
      </c>
      <c r="L24" t="s">
        <v>239</v>
      </c>
      <c r="M24" s="39">
        <v>45010</v>
      </c>
      <c r="N24">
        <v>1</v>
      </c>
      <c r="O24" t="s">
        <v>24</v>
      </c>
      <c r="P24" t="s">
        <v>295</v>
      </c>
    </row>
    <row r="25" spans="1:16" x14ac:dyDescent="0.35">
      <c r="A25" t="s">
        <v>269</v>
      </c>
      <c r="B25" s="1" t="s">
        <v>232</v>
      </c>
      <c r="C25" s="19">
        <v>57040</v>
      </c>
      <c r="D25" s="1" t="s">
        <v>276</v>
      </c>
      <c r="E25">
        <v>143275</v>
      </c>
      <c r="F25" t="s">
        <v>272</v>
      </c>
      <c r="G25" s="19" t="str">
        <f>MID(Tabla1[[#This Row],[VIN]],10,8)</f>
        <v>P3013268</v>
      </c>
      <c r="I25" s="1"/>
      <c r="K25" t="s">
        <v>3</v>
      </c>
      <c r="L25" t="s">
        <v>239</v>
      </c>
      <c r="M25" s="39">
        <v>45010</v>
      </c>
      <c r="N25">
        <v>1</v>
      </c>
      <c r="O25" t="s">
        <v>8</v>
      </c>
      <c r="P25" t="s">
        <v>296</v>
      </c>
    </row>
    <row r="26" spans="1:16" x14ac:dyDescent="0.35">
      <c r="A26" t="s">
        <v>269</v>
      </c>
      <c r="B26" s="1" t="s">
        <v>224</v>
      </c>
      <c r="C26" s="19">
        <v>57040</v>
      </c>
      <c r="D26" s="1" t="s">
        <v>276</v>
      </c>
      <c r="E26">
        <v>143276</v>
      </c>
      <c r="F26" t="s">
        <v>273</v>
      </c>
      <c r="G26" s="19" t="str">
        <f>MID(Tabla1[[#This Row],[VIN]],10,8)</f>
        <v>PT030642</v>
      </c>
      <c r="I26" s="1"/>
      <c r="K26" t="s">
        <v>263</v>
      </c>
      <c r="L26" t="s">
        <v>264</v>
      </c>
      <c r="M26" s="39">
        <v>45010</v>
      </c>
      <c r="N26">
        <v>1</v>
      </c>
      <c r="O26" t="s">
        <v>8</v>
      </c>
    </row>
    <row r="27" spans="1:16" x14ac:dyDescent="0.35">
      <c r="A27" t="s">
        <v>269</v>
      </c>
      <c r="B27" s="1" t="s">
        <v>224</v>
      </c>
      <c r="C27" s="19">
        <v>57040</v>
      </c>
      <c r="D27" s="1" t="s">
        <v>276</v>
      </c>
      <c r="E27">
        <v>143276</v>
      </c>
      <c r="F27" t="s">
        <v>273</v>
      </c>
      <c r="G27" s="19" t="str">
        <f>MID(Tabla1[[#This Row],[VIN]],10,8)</f>
        <v>PT030642</v>
      </c>
      <c r="I27" s="1"/>
      <c r="K27" t="s">
        <v>263</v>
      </c>
      <c r="L27" t="s">
        <v>264</v>
      </c>
      <c r="M27" s="39">
        <v>45010</v>
      </c>
      <c r="N27">
        <v>2</v>
      </c>
      <c r="O27" t="s">
        <v>8</v>
      </c>
    </row>
    <row r="28" spans="1:16" x14ac:dyDescent="0.35">
      <c r="A28" t="s">
        <v>269</v>
      </c>
      <c r="B28" s="1" t="s">
        <v>224</v>
      </c>
      <c r="C28" s="19">
        <v>57040</v>
      </c>
      <c r="D28" s="1" t="s">
        <v>276</v>
      </c>
      <c r="E28">
        <v>143358</v>
      </c>
      <c r="F28" t="s">
        <v>274</v>
      </c>
      <c r="G28" s="19" t="str">
        <f>MID(Tabla1[[#This Row],[VIN]],10,8)</f>
        <v>P0014976</v>
      </c>
      <c r="I28" s="1"/>
      <c r="K28" t="s">
        <v>225</v>
      </c>
      <c r="L28" t="s">
        <v>226</v>
      </c>
      <c r="M28" s="39">
        <v>45010</v>
      </c>
      <c r="N28">
        <v>1</v>
      </c>
      <c r="O28" t="s">
        <v>8</v>
      </c>
    </row>
    <row r="29" spans="1:16" x14ac:dyDescent="0.35">
      <c r="A29" t="s">
        <v>269</v>
      </c>
      <c r="B29" s="1" t="s">
        <v>224</v>
      </c>
      <c r="C29" s="19">
        <v>57040</v>
      </c>
      <c r="D29" s="1" t="s">
        <v>276</v>
      </c>
      <c r="E29">
        <v>143375</v>
      </c>
      <c r="F29" t="s">
        <v>275</v>
      </c>
      <c r="G29" s="19" t="str">
        <f>MID(Tabla1[[#This Row],[VIN]],10,8)</f>
        <v>PJ074765</v>
      </c>
      <c r="I29" s="1"/>
      <c r="K29" t="s">
        <v>225</v>
      </c>
      <c r="L29" t="s">
        <v>226</v>
      </c>
      <c r="M29" s="39">
        <v>45010</v>
      </c>
      <c r="N29">
        <v>1</v>
      </c>
      <c r="O29" t="s">
        <v>8</v>
      </c>
    </row>
    <row r="30" spans="1:16" x14ac:dyDescent="0.35">
      <c r="A30" t="s">
        <v>277</v>
      </c>
      <c r="B30" s="1" t="s">
        <v>224</v>
      </c>
      <c r="C30" s="19">
        <v>57040</v>
      </c>
      <c r="D30" s="1" t="s">
        <v>276</v>
      </c>
      <c r="E30" s="19">
        <v>143375</v>
      </c>
      <c r="F30" s="19" t="s">
        <v>275</v>
      </c>
      <c r="G30" s="19" t="str">
        <f>MID(Tabla1[[#This Row],[VIN]],10,8)</f>
        <v>PJ074765</v>
      </c>
      <c r="I30" s="1"/>
      <c r="K30" t="s">
        <v>225</v>
      </c>
      <c r="L30" t="s">
        <v>226</v>
      </c>
      <c r="M30" s="43">
        <v>1</v>
      </c>
      <c r="N30">
        <v>1</v>
      </c>
      <c r="O30" t="s">
        <v>8</v>
      </c>
    </row>
    <row r="31" spans="1:16" x14ac:dyDescent="0.35">
      <c r="A31" t="s">
        <v>277</v>
      </c>
      <c r="B31" s="1" t="s">
        <v>231</v>
      </c>
      <c r="C31" s="19">
        <v>57040</v>
      </c>
      <c r="D31" s="1" t="s">
        <v>64</v>
      </c>
      <c r="E31" s="19">
        <v>143720</v>
      </c>
      <c r="F31" s="19" t="s">
        <v>278</v>
      </c>
      <c r="G31" s="19" t="str">
        <f>MID(Tabla1[[#This Row],[VIN]],10,8)</f>
        <v>K1625948</v>
      </c>
      <c r="I31" s="1"/>
      <c r="K31" t="s">
        <v>19</v>
      </c>
      <c r="L31" t="s">
        <v>279</v>
      </c>
      <c r="M31" s="43">
        <v>1</v>
      </c>
      <c r="N31">
        <v>1</v>
      </c>
      <c r="O31" t="s">
        <v>23</v>
      </c>
    </row>
    <row r="32" spans="1:16" x14ac:dyDescent="0.35">
      <c r="A32" t="s">
        <v>280</v>
      </c>
      <c r="B32" s="1" t="s">
        <v>224</v>
      </c>
      <c r="C32" s="19">
        <v>57040</v>
      </c>
      <c r="D32" s="1" t="s">
        <v>64</v>
      </c>
      <c r="E32">
        <v>143803</v>
      </c>
      <c r="F32" t="s">
        <v>281</v>
      </c>
      <c r="G32" s="19" t="str">
        <f>MID(Tabla1[[#This Row],[VIN]],10,8)</f>
        <v>HU278056</v>
      </c>
      <c r="I32" s="1"/>
      <c r="K32" t="s">
        <v>225</v>
      </c>
      <c r="L32" t="s">
        <v>226</v>
      </c>
      <c r="M32" s="39">
        <v>45015</v>
      </c>
      <c r="N32">
        <v>1</v>
      </c>
      <c r="O32" t="s">
        <v>8</v>
      </c>
    </row>
    <row r="33" spans="1:16" x14ac:dyDescent="0.35">
      <c r="A33" t="s">
        <v>280</v>
      </c>
      <c r="B33" s="1" t="s">
        <v>224</v>
      </c>
      <c r="C33" s="19">
        <v>57040</v>
      </c>
      <c r="D33" s="1" t="s">
        <v>64</v>
      </c>
      <c r="E33">
        <v>143803</v>
      </c>
      <c r="F33" t="s">
        <v>281</v>
      </c>
      <c r="G33" s="19" t="str">
        <f>MID(Tabla1[[#This Row],[VIN]],10,8)</f>
        <v>HU278056</v>
      </c>
      <c r="I33" s="1"/>
      <c r="K33" t="s">
        <v>225</v>
      </c>
      <c r="L33" t="s">
        <v>226</v>
      </c>
      <c r="M33" s="39">
        <v>45015</v>
      </c>
      <c r="N33">
        <v>2</v>
      </c>
      <c r="O33" t="s">
        <v>8</v>
      </c>
    </row>
    <row r="34" spans="1:16" x14ac:dyDescent="0.35">
      <c r="A34" t="s">
        <v>280</v>
      </c>
      <c r="B34" s="1" t="s">
        <v>232</v>
      </c>
      <c r="C34" s="19">
        <v>57040</v>
      </c>
      <c r="D34" s="1" t="s">
        <v>227</v>
      </c>
      <c r="E34">
        <v>143815</v>
      </c>
      <c r="F34" t="s">
        <v>282</v>
      </c>
      <c r="G34" s="19" t="str">
        <f>MID(Tabla1[[#This Row],[VIN]],10,8)</f>
        <v>K5675332</v>
      </c>
      <c r="I34" s="1"/>
      <c r="K34" t="s">
        <v>3</v>
      </c>
      <c r="L34" t="s">
        <v>239</v>
      </c>
      <c r="M34" s="39">
        <v>45015</v>
      </c>
      <c r="N34">
        <v>1</v>
      </c>
      <c r="O34" t="s">
        <v>284</v>
      </c>
    </row>
    <row r="35" spans="1:16" x14ac:dyDescent="0.35">
      <c r="A35" t="s">
        <v>280</v>
      </c>
      <c r="B35" s="1" t="s">
        <v>224</v>
      </c>
      <c r="C35" s="19">
        <v>57040</v>
      </c>
      <c r="D35" s="1" t="s">
        <v>227</v>
      </c>
      <c r="E35">
        <v>143847</v>
      </c>
      <c r="F35" t="s">
        <v>283</v>
      </c>
      <c r="G35" s="19" t="str">
        <f>MID(Tabla1[[#This Row],[VIN]],10,8)</f>
        <v>L3126545</v>
      </c>
      <c r="I35" s="1"/>
      <c r="K35" t="s">
        <v>263</v>
      </c>
      <c r="L35" t="s">
        <v>264</v>
      </c>
      <c r="M35" s="39">
        <v>45015</v>
      </c>
      <c r="N35">
        <v>1</v>
      </c>
      <c r="O35" t="s">
        <v>8</v>
      </c>
    </row>
    <row r="36" spans="1:16" x14ac:dyDescent="0.35">
      <c r="A36" t="s">
        <v>280</v>
      </c>
      <c r="B36" s="1" t="s">
        <v>224</v>
      </c>
      <c r="C36" s="19">
        <v>57040</v>
      </c>
      <c r="D36" s="1" t="s">
        <v>227</v>
      </c>
      <c r="E36">
        <v>143847</v>
      </c>
      <c r="F36" t="s">
        <v>283</v>
      </c>
      <c r="G36" s="19" t="str">
        <f>MID(Tabla1[[#This Row],[VIN]],10,8)</f>
        <v>L3126545</v>
      </c>
      <c r="I36" s="1"/>
      <c r="K36" t="s">
        <v>263</v>
      </c>
      <c r="L36" t="s">
        <v>264</v>
      </c>
      <c r="M36" s="39">
        <v>45015</v>
      </c>
      <c r="N36">
        <v>2</v>
      </c>
      <c r="O36" t="s">
        <v>8</v>
      </c>
    </row>
    <row r="37" spans="1:16" x14ac:dyDescent="0.35">
      <c r="A37" s="50" t="s">
        <v>285</v>
      </c>
      <c r="B37" s="51" t="s">
        <v>232</v>
      </c>
      <c r="C37" s="52">
        <v>57040</v>
      </c>
      <c r="D37" s="51" t="s">
        <v>64</v>
      </c>
      <c r="E37" s="52">
        <v>137302</v>
      </c>
      <c r="F37" s="52" t="s">
        <v>286</v>
      </c>
      <c r="G37" s="53" t="str">
        <f>MID(Tabla1[[#This Row],[VIN]],10,8)</f>
        <v>NT015148</v>
      </c>
      <c r="H37" s="51"/>
      <c r="I37" s="51"/>
      <c r="J37" s="52"/>
      <c r="K37" s="52" t="s">
        <v>245</v>
      </c>
      <c r="L37" s="52" t="s">
        <v>246</v>
      </c>
      <c r="M37" s="54">
        <v>45016</v>
      </c>
      <c r="N37" s="55">
        <v>1</v>
      </c>
      <c r="O37" s="50" t="s">
        <v>23</v>
      </c>
      <c r="P37" s="50"/>
    </row>
    <row r="38" spans="1:16" x14ac:dyDescent="0.35">
      <c r="A38" s="50" t="s">
        <v>285</v>
      </c>
      <c r="B38" s="51" t="s">
        <v>231</v>
      </c>
      <c r="C38" s="52">
        <v>57040</v>
      </c>
      <c r="D38" s="51" t="s">
        <v>64</v>
      </c>
      <c r="E38" s="52">
        <v>137302</v>
      </c>
      <c r="F38" s="52" t="s">
        <v>286</v>
      </c>
      <c r="G38" s="53" t="str">
        <f>MID(Tabla1[[#This Row],[VIN]],10,8)</f>
        <v>NT015148</v>
      </c>
      <c r="H38" s="51"/>
      <c r="I38" s="51"/>
      <c r="J38" s="52"/>
      <c r="K38" s="52" t="s">
        <v>19</v>
      </c>
      <c r="L38" s="52" t="s">
        <v>291</v>
      </c>
      <c r="M38" s="54">
        <v>45016</v>
      </c>
      <c r="N38" s="55">
        <v>2</v>
      </c>
      <c r="O38" s="50" t="s">
        <v>23</v>
      </c>
      <c r="P38" s="50"/>
    </row>
    <row r="39" spans="1:16" x14ac:dyDescent="0.35">
      <c r="A39" s="50" t="s">
        <v>285</v>
      </c>
      <c r="B39" s="51" t="s">
        <v>231</v>
      </c>
      <c r="C39" s="52">
        <v>57040</v>
      </c>
      <c r="D39" s="51" t="s">
        <v>64</v>
      </c>
      <c r="E39" s="52">
        <v>143014</v>
      </c>
      <c r="F39" s="52" t="s">
        <v>287</v>
      </c>
      <c r="G39" s="53" t="str">
        <f>MID(Tabla1[[#This Row],[VIN]],10,8)</f>
        <v>G3532475</v>
      </c>
      <c r="H39" s="51"/>
      <c r="I39" s="51"/>
      <c r="J39" s="52"/>
      <c r="K39" s="52" t="s">
        <v>19</v>
      </c>
      <c r="L39" s="52" t="s">
        <v>292</v>
      </c>
      <c r="M39" s="54">
        <v>45016</v>
      </c>
      <c r="N39" s="55">
        <v>1</v>
      </c>
      <c r="O39" s="50" t="s">
        <v>23</v>
      </c>
      <c r="P39" s="50"/>
    </row>
    <row r="40" spans="1:16" x14ac:dyDescent="0.35">
      <c r="A40" s="50" t="s">
        <v>285</v>
      </c>
      <c r="B40" s="51" t="s">
        <v>231</v>
      </c>
      <c r="C40" s="52">
        <v>57040</v>
      </c>
      <c r="D40" s="51" t="s">
        <v>64</v>
      </c>
      <c r="E40" s="52">
        <v>143014</v>
      </c>
      <c r="F40" s="52" t="s">
        <v>287</v>
      </c>
      <c r="G40" s="53" t="str">
        <f>MID(Tabla1[[#This Row],[VIN]],10,8)</f>
        <v>G3532475</v>
      </c>
      <c r="H40" s="51"/>
      <c r="I40" s="51"/>
      <c r="J40" s="52"/>
      <c r="K40" s="52" t="s">
        <v>19</v>
      </c>
      <c r="L40" s="52" t="s">
        <v>292</v>
      </c>
      <c r="M40" s="54">
        <v>45016</v>
      </c>
      <c r="N40" s="55">
        <v>2</v>
      </c>
      <c r="O40" s="50" t="s">
        <v>23</v>
      </c>
      <c r="P40" s="50"/>
    </row>
    <row r="41" spans="1:16" hidden="1" x14ac:dyDescent="0.35">
      <c r="A41" s="50" t="s">
        <v>285</v>
      </c>
      <c r="B41" s="51" t="s">
        <v>224</v>
      </c>
      <c r="C41" s="52">
        <v>57040</v>
      </c>
      <c r="D41" s="51" t="s">
        <v>227</v>
      </c>
      <c r="E41" s="52">
        <v>143192</v>
      </c>
      <c r="F41" s="52" t="s">
        <v>288</v>
      </c>
      <c r="G41" s="53" t="str">
        <f>MID(Tabla1[[#This Row],[VIN]],10,8)</f>
        <v>L1637842</v>
      </c>
      <c r="H41" s="51"/>
      <c r="I41" s="51"/>
      <c r="J41" s="52"/>
      <c r="K41" s="52" t="s">
        <v>225</v>
      </c>
      <c r="L41" s="52" t="s">
        <v>226</v>
      </c>
      <c r="M41" s="54">
        <v>45016</v>
      </c>
      <c r="N41" s="55">
        <v>1</v>
      </c>
      <c r="O41" s="50" t="s">
        <v>23</v>
      </c>
      <c r="P41" s="50"/>
    </row>
    <row r="42" spans="1:16" hidden="1" x14ac:dyDescent="0.35">
      <c r="A42" s="50" t="s">
        <v>285</v>
      </c>
      <c r="B42" s="51" t="s">
        <v>224</v>
      </c>
      <c r="C42" s="52">
        <v>57040</v>
      </c>
      <c r="D42" s="51" t="s">
        <v>227</v>
      </c>
      <c r="E42" s="52">
        <v>143192</v>
      </c>
      <c r="F42" s="52" t="s">
        <v>288</v>
      </c>
      <c r="G42" s="53" t="str">
        <f>MID(Tabla1[[#This Row],[VIN]],10,8)</f>
        <v>L1637842</v>
      </c>
      <c r="H42" s="51"/>
      <c r="I42" s="51"/>
      <c r="J42" s="52"/>
      <c r="K42" s="52" t="s">
        <v>225</v>
      </c>
      <c r="L42" s="52" t="s">
        <v>226</v>
      </c>
      <c r="M42" s="54">
        <v>45016</v>
      </c>
      <c r="N42" s="55">
        <v>2</v>
      </c>
      <c r="O42" s="50" t="s">
        <v>23</v>
      </c>
      <c r="P42" s="50"/>
    </row>
    <row r="43" spans="1:16" hidden="1" x14ac:dyDescent="0.35">
      <c r="A43" s="50" t="s">
        <v>285</v>
      </c>
      <c r="B43" s="51" t="s">
        <v>232</v>
      </c>
      <c r="C43" s="52">
        <v>57040</v>
      </c>
      <c r="D43" s="51" t="s">
        <v>64</v>
      </c>
      <c r="E43" s="52">
        <v>143765</v>
      </c>
      <c r="F43" s="52" t="s">
        <v>289</v>
      </c>
      <c r="G43" s="53" t="str">
        <f>MID(Tabla1[[#This Row],[VIN]],10,8)</f>
        <v>PU085285</v>
      </c>
      <c r="H43" s="51"/>
      <c r="I43" s="51"/>
      <c r="J43" s="52"/>
      <c r="K43" s="52" t="s">
        <v>3</v>
      </c>
      <c r="L43" s="52" t="s">
        <v>239</v>
      </c>
      <c r="M43" s="54">
        <v>45016</v>
      </c>
      <c r="N43" s="55">
        <v>1</v>
      </c>
      <c r="O43" s="50" t="s">
        <v>23</v>
      </c>
      <c r="P43" s="50" t="s">
        <v>297</v>
      </c>
    </row>
    <row r="44" spans="1:16" x14ac:dyDescent="0.35">
      <c r="A44" s="50" t="s">
        <v>285</v>
      </c>
      <c r="B44" s="51" t="s">
        <v>231</v>
      </c>
      <c r="C44" s="52">
        <v>57040</v>
      </c>
      <c r="D44" s="51" t="s">
        <v>64</v>
      </c>
      <c r="E44" s="52">
        <v>143806</v>
      </c>
      <c r="F44" s="52" t="s">
        <v>290</v>
      </c>
      <c r="G44" s="53" t="str">
        <f>MID(Tabla1[[#This Row],[VIN]],10,8)</f>
        <v>LS005425</v>
      </c>
      <c r="H44" s="51"/>
      <c r="I44" s="51"/>
      <c r="J44" s="52"/>
      <c r="K44" s="52" t="s">
        <v>19</v>
      </c>
      <c r="L44" s="52" t="s">
        <v>293</v>
      </c>
      <c r="M44" s="54">
        <v>45016</v>
      </c>
      <c r="N44" s="55">
        <v>1</v>
      </c>
      <c r="O44" s="50" t="s">
        <v>23</v>
      </c>
      <c r="P44" s="50"/>
    </row>
  </sheetData>
  <phoneticPr fontId="24" type="noConversion"/>
  <conditionalFormatting sqref="A2:P44">
    <cfRule type="expression" dxfId="1" priority="1">
      <formula>$O2="ERROR PENDIENTE"</formula>
    </cfRule>
  </conditionalFormatting>
  <dataValidations count="1">
    <dataValidation allowBlank="1" showInputMessage="1" showErrorMessage="1" errorTitle="DATO NO VÁLIDO" error="Elige una opción de la lista" sqref="I2:I44" xr:uid="{60B5F088-B42F-4EFA-A958-2078520820A7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DATO NO VÁLIDO" error="Elige una opción de la lista" xr:uid="{4A96E079-27BD-421C-AEE7-6DFA68CA3BA9}">
          <x14:formula1>
            <xm:f>LISTAS!$E$2:$E$6</xm:f>
          </x14:formula1>
          <xm:sqref>J2:J44</xm:sqref>
        </x14:dataValidation>
        <x14:dataValidation type="list" allowBlank="1" showInputMessage="1" showErrorMessage="1" errorTitle="DATO NO VÁLIDO" error="Elige una opción de la lista" xr:uid="{77E3EC33-64E1-4816-B5D9-9F14E3A791B5}">
          <x14:formula1>
            <xm:f>LISTAS!$A$2:$A$10</xm:f>
          </x14:formula1>
          <xm:sqref>H2:H44</xm:sqref>
        </x14:dataValidation>
        <x14:dataValidation type="list" allowBlank="1" showInputMessage="1" showErrorMessage="1" errorTitle="DATO NO VÁLIDO" error="Elige una opción de la lista" xr:uid="{BE4EB821-E88E-4A8F-A90D-885FABEA6190}">
          <x14:formula1>
            <xm:f>LISTAS!$C$2:$C$12</xm:f>
          </x14:formula1>
          <xm:sqref>O2:O44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5653-AA5A-439D-9F55-3D5F29155329}">
  <sheetPr codeName="Hoja4">
    <tabColor rgb="FF92D050"/>
  </sheetPr>
  <dimension ref="A1:E10"/>
  <sheetViews>
    <sheetView workbookViewId="0">
      <selection activeCell="C6" sqref="C6"/>
    </sheetView>
  </sheetViews>
  <sheetFormatPr baseColWidth="10" defaultRowHeight="14.5" x14ac:dyDescent="0.35"/>
  <cols>
    <col min="1" max="1" width="9.26953125" bestFit="1" customWidth="1"/>
    <col min="2" max="2" width="2.54296875" customWidth="1"/>
    <col min="3" max="3" width="25" bestFit="1" customWidth="1"/>
    <col min="4" max="4" width="14.54296875" customWidth="1"/>
    <col min="5" max="5" width="13.26953125" bestFit="1" customWidth="1"/>
  </cols>
  <sheetData>
    <row r="1" spans="1:5" x14ac:dyDescent="0.35">
      <c r="A1" s="3" t="s">
        <v>10</v>
      </c>
      <c r="B1" s="3"/>
      <c r="C1" s="3" t="s">
        <v>21</v>
      </c>
      <c r="D1" s="3"/>
      <c r="E1" s="3" t="s">
        <v>30</v>
      </c>
    </row>
    <row r="2" spans="1:5" x14ac:dyDescent="0.35">
      <c r="A2" s="1" t="s">
        <v>16</v>
      </c>
      <c r="C2" t="s">
        <v>8</v>
      </c>
      <c r="E2" t="s">
        <v>31</v>
      </c>
    </row>
    <row r="3" spans="1:5" x14ac:dyDescent="0.35">
      <c r="A3" s="1" t="s">
        <v>37</v>
      </c>
      <c r="C3" t="s">
        <v>23</v>
      </c>
      <c r="E3" t="s">
        <v>32</v>
      </c>
    </row>
    <row r="4" spans="1:5" x14ac:dyDescent="0.35">
      <c r="A4" s="1" t="s">
        <v>11</v>
      </c>
      <c r="C4" t="s">
        <v>24</v>
      </c>
      <c r="E4" t="s">
        <v>63</v>
      </c>
    </row>
    <row r="5" spans="1:5" x14ac:dyDescent="0.35">
      <c r="A5" s="1"/>
      <c r="C5" t="s">
        <v>284</v>
      </c>
      <c r="E5" t="s">
        <v>268</v>
      </c>
    </row>
    <row r="6" spans="1:5" x14ac:dyDescent="0.35">
      <c r="A6" s="1" t="s">
        <v>17</v>
      </c>
      <c r="C6" t="s">
        <v>28</v>
      </c>
      <c r="E6" t="s">
        <v>33</v>
      </c>
    </row>
    <row r="7" spans="1:5" x14ac:dyDescent="0.35">
      <c r="A7" s="1" t="s">
        <v>36</v>
      </c>
    </row>
    <row r="8" spans="1:5" x14ac:dyDescent="0.35">
      <c r="A8" s="1" t="s">
        <v>38</v>
      </c>
    </row>
    <row r="9" spans="1:5" x14ac:dyDescent="0.35">
      <c r="A9" s="1" t="s">
        <v>15</v>
      </c>
    </row>
    <row r="10" spans="1:5" x14ac:dyDescent="0.35">
      <c r="A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500A-87DB-48C5-A14B-96104C99B883}">
  <sheetPr codeName="Hoja3"/>
  <dimension ref="A1:R30"/>
  <sheetViews>
    <sheetView workbookViewId="0">
      <selection activeCell="D30" sqref="D30"/>
    </sheetView>
  </sheetViews>
  <sheetFormatPr baseColWidth="10" defaultRowHeight="14.5" x14ac:dyDescent="0.35"/>
  <cols>
    <col min="4" max="4" width="10.90625" style="42"/>
    <col min="7" max="8" width="11.36328125" customWidth="1"/>
    <col min="11" max="11" width="18.26953125" customWidth="1"/>
    <col min="14" max="17" width="11.36328125" customWidth="1"/>
  </cols>
  <sheetData>
    <row r="1" spans="1:18" x14ac:dyDescent="0.35">
      <c r="A1" t="s">
        <v>65</v>
      </c>
      <c r="B1" t="s">
        <v>66</v>
      </c>
      <c r="C1" t="s">
        <v>208</v>
      </c>
      <c r="D1" s="42" t="s">
        <v>218</v>
      </c>
      <c r="E1" t="s">
        <v>67</v>
      </c>
      <c r="F1" t="s">
        <v>68</v>
      </c>
      <c r="G1" t="s">
        <v>209</v>
      </c>
      <c r="H1" t="s">
        <v>210</v>
      </c>
      <c r="I1" t="s">
        <v>3</v>
      </c>
      <c r="J1" t="s">
        <v>69</v>
      </c>
      <c r="K1" t="s">
        <v>70</v>
      </c>
      <c r="L1" t="s">
        <v>71</v>
      </c>
      <c r="M1" t="s">
        <v>72</v>
      </c>
      <c r="N1" t="s">
        <v>211</v>
      </c>
      <c r="O1" t="s">
        <v>212</v>
      </c>
      <c r="P1" t="s">
        <v>215</v>
      </c>
      <c r="Q1" t="s">
        <v>214</v>
      </c>
      <c r="R1" t="s">
        <v>73</v>
      </c>
    </row>
    <row r="2" spans="1:18" x14ac:dyDescent="0.35">
      <c r="A2" s="39">
        <v>44956</v>
      </c>
      <c r="B2" s="41">
        <v>0.33333333333333331</v>
      </c>
      <c r="C2" s="41"/>
      <c r="D2" s="42">
        <v>5330</v>
      </c>
      <c r="E2">
        <v>111382</v>
      </c>
      <c r="F2" t="s">
        <v>64</v>
      </c>
      <c r="G2" t="s">
        <v>80</v>
      </c>
      <c r="I2" t="s">
        <v>75</v>
      </c>
      <c r="J2" t="s">
        <v>76</v>
      </c>
      <c r="K2" t="s">
        <v>77</v>
      </c>
      <c r="L2" t="s">
        <v>78</v>
      </c>
      <c r="M2" t="s">
        <v>37</v>
      </c>
      <c r="N2" s="41">
        <v>0.35416666666666669</v>
      </c>
      <c r="O2" s="41">
        <v>0.5</v>
      </c>
      <c r="P2" t="s">
        <v>79</v>
      </c>
      <c r="Q2" t="s">
        <v>79</v>
      </c>
      <c r="R2">
        <v>2019</v>
      </c>
    </row>
    <row r="3" spans="1:18" x14ac:dyDescent="0.35">
      <c r="A3" s="39">
        <v>44956</v>
      </c>
      <c r="B3" s="41">
        <v>0.33333333333333331</v>
      </c>
      <c r="C3" s="41"/>
      <c r="D3" s="42">
        <v>1899</v>
      </c>
      <c r="E3">
        <v>111398</v>
      </c>
      <c r="F3" t="s">
        <v>220</v>
      </c>
      <c r="G3" t="s">
        <v>86</v>
      </c>
      <c r="I3" t="s">
        <v>81</v>
      </c>
      <c r="J3" t="s">
        <v>82</v>
      </c>
      <c r="K3" t="s">
        <v>83</v>
      </c>
      <c r="L3" t="s">
        <v>84</v>
      </c>
      <c r="M3" t="s">
        <v>11</v>
      </c>
      <c r="N3" s="41">
        <v>0.35416666666666669</v>
      </c>
      <c r="O3" s="41">
        <v>0.45833333333333331</v>
      </c>
      <c r="P3" t="s">
        <v>85</v>
      </c>
      <c r="Q3" t="s">
        <v>85</v>
      </c>
      <c r="R3">
        <v>2019</v>
      </c>
    </row>
    <row r="4" spans="1:18" x14ac:dyDescent="0.35">
      <c r="A4" s="39">
        <v>44956</v>
      </c>
      <c r="B4" s="41">
        <v>0.33333333333333331</v>
      </c>
      <c r="C4" s="41"/>
      <c r="D4" s="42">
        <f>1899+800</f>
        <v>2699</v>
      </c>
      <c r="E4">
        <v>111409</v>
      </c>
      <c r="F4" t="s">
        <v>220</v>
      </c>
      <c r="G4" t="s">
        <v>221</v>
      </c>
      <c r="I4" t="s">
        <v>87</v>
      </c>
      <c r="J4" t="s">
        <v>88</v>
      </c>
      <c r="K4" t="s">
        <v>89</v>
      </c>
      <c r="L4" t="s">
        <v>90</v>
      </c>
      <c r="M4" t="s">
        <v>16</v>
      </c>
      <c r="N4" s="41">
        <v>0.34375</v>
      </c>
      <c r="O4" s="41">
        <v>0.45833333333333331</v>
      </c>
      <c r="P4" t="s">
        <v>110</v>
      </c>
      <c r="Q4" t="s">
        <v>201</v>
      </c>
      <c r="R4">
        <v>2022</v>
      </c>
    </row>
    <row r="5" spans="1:18" x14ac:dyDescent="0.35">
      <c r="A5" s="39">
        <v>44956</v>
      </c>
      <c r="B5" s="41">
        <v>0.34375</v>
      </c>
      <c r="C5" s="41"/>
      <c r="D5" s="42">
        <v>0</v>
      </c>
      <c r="E5">
        <v>111447</v>
      </c>
      <c r="F5" t="s">
        <v>219</v>
      </c>
      <c r="G5" t="s">
        <v>193</v>
      </c>
      <c r="I5" t="s">
        <v>92</v>
      </c>
      <c r="J5" t="s">
        <v>93</v>
      </c>
      <c r="K5" t="s">
        <v>94</v>
      </c>
      <c r="L5" t="s">
        <v>78</v>
      </c>
      <c r="M5" t="s">
        <v>37</v>
      </c>
      <c r="N5" s="41">
        <v>0.4375</v>
      </c>
      <c r="O5" s="41">
        <v>0.58333333333333337</v>
      </c>
      <c r="P5" t="s">
        <v>95</v>
      </c>
      <c r="Q5" t="s">
        <v>95</v>
      </c>
      <c r="R5">
        <v>2018</v>
      </c>
    </row>
    <row r="6" spans="1:18" x14ac:dyDescent="0.35">
      <c r="A6" s="39">
        <v>44956</v>
      </c>
      <c r="B6" s="41">
        <v>0.35416666666666669</v>
      </c>
      <c r="C6" s="41"/>
      <c r="D6" s="42">
        <v>1899</v>
      </c>
      <c r="E6">
        <v>111478</v>
      </c>
      <c r="F6" t="s">
        <v>74</v>
      </c>
      <c r="G6" t="s">
        <v>100</v>
      </c>
      <c r="I6" t="s">
        <v>96</v>
      </c>
      <c r="J6" t="s">
        <v>97</v>
      </c>
      <c r="K6" t="s">
        <v>98</v>
      </c>
      <c r="L6" t="s">
        <v>99</v>
      </c>
      <c r="M6" t="s">
        <v>11</v>
      </c>
      <c r="N6" s="41">
        <v>0.38541666666666669</v>
      </c>
      <c r="O6" s="41">
        <v>0.5</v>
      </c>
      <c r="P6" t="s">
        <v>85</v>
      </c>
      <c r="Q6" t="s">
        <v>85</v>
      </c>
      <c r="R6">
        <v>2020</v>
      </c>
    </row>
    <row r="7" spans="1:18" x14ac:dyDescent="0.35">
      <c r="A7" s="39">
        <v>44956</v>
      </c>
      <c r="B7" s="41">
        <v>0.36458333333333331</v>
      </c>
      <c r="C7" s="41"/>
      <c r="D7" s="42">
        <v>5330</v>
      </c>
      <c r="E7">
        <v>111415</v>
      </c>
      <c r="F7" t="s">
        <v>220</v>
      </c>
      <c r="G7" t="s">
        <v>105</v>
      </c>
      <c r="I7" t="s">
        <v>101</v>
      </c>
      <c r="J7" t="s">
        <v>102</v>
      </c>
      <c r="K7" t="s">
        <v>103</v>
      </c>
      <c r="L7" t="s">
        <v>104</v>
      </c>
      <c r="M7" t="s">
        <v>16</v>
      </c>
      <c r="N7" s="41">
        <v>0.375</v>
      </c>
      <c r="O7" s="41">
        <v>0.54166666666666663</v>
      </c>
      <c r="P7" t="s">
        <v>95</v>
      </c>
      <c r="Q7" t="s">
        <v>85</v>
      </c>
      <c r="R7">
        <v>2021</v>
      </c>
    </row>
    <row r="8" spans="1:18" x14ac:dyDescent="0.35">
      <c r="A8" s="39">
        <v>44956</v>
      </c>
      <c r="B8" s="41">
        <v>0.36458333333333331</v>
      </c>
      <c r="C8" s="41"/>
      <c r="D8" s="42">
        <f>1899+800</f>
        <v>2699</v>
      </c>
      <c r="E8">
        <v>111441</v>
      </c>
      <c r="F8" t="s">
        <v>220</v>
      </c>
      <c r="G8" t="s">
        <v>222</v>
      </c>
      <c r="I8" t="s">
        <v>106</v>
      </c>
      <c r="J8" t="s">
        <v>107</v>
      </c>
      <c r="K8" t="s">
        <v>108</v>
      </c>
      <c r="L8" t="s">
        <v>109</v>
      </c>
      <c r="M8" t="s">
        <v>37</v>
      </c>
      <c r="N8" s="41">
        <v>0.375</v>
      </c>
      <c r="O8" s="41">
        <v>0.58333333333333337</v>
      </c>
      <c r="P8" t="s">
        <v>202</v>
      </c>
      <c r="Q8" t="s">
        <v>202</v>
      </c>
      <c r="R8">
        <v>2020</v>
      </c>
    </row>
    <row r="9" spans="1:18" x14ac:dyDescent="0.35">
      <c r="A9" s="39">
        <v>44956</v>
      </c>
      <c r="B9" s="41">
        <v>0.375</v>
      </c>
      <c r="C9" s="41"/>
      <c r="D9" s="42">
        <v>754</v>
      </c>
      <c r="E9">
        <v>111420</v>
      </c>
      <c r="F9" t="s">
        <v>74</v>
      </c>
      <c r="G9" t="s">
        <v>194</v>
      </c>
      <c r="I9" t="s">
        <v>111</v>
      </c>
      <c r="J9" t="s">
        <v>112</v>
      </c>
      <c r="K9" t="s">
        <v>113</v>
      </c>
      <c r="L9" t="s">
        <v>114</v>
      </c>
      <c r="M9" t="s">
        <v>16</v>
      </c>
      <c r="N9" s="41">
        <v>0.38541666666666669</v>
      </c>
      <c r="O9" t="s">
        <v>216</v>
      </c>
      <c r="P9" t="s">
        <v>203</v>
      </c>
      <c r="Q9" t="s">
        <v>203</v>
      </c>
      <c r="R9">
        <v>2016</v>
      </c>
    </row>
    <row r="10" spans="1:18" x14ac:dyDescent="0.35">
      <c r="A10" s="39">
        <v>44956</v>
      </c>
      <c r="B10" s="41">
        <v>0.375</v>
      </c>
      <c r="C10" s="41"/>
      <c r="D10" s="42">
        <v>2699</v>
      </c>
      <c r="E10">
        <v>111421</v>
      </c>
      <c r="F10" t="s">
        <v>64</v>
      </c>
      <c r="G10" t="s">
        <v>195</v>
      </c>
      <c r="I10" t="s">
        <v>116</v>
      </c>
      <c r="J10" t="s">
        <v>117</v>
      </c>
      <c r="K10" t="s">
        <v>118</v>
      </c>
      <c r="L10" t="s">
        <v>104</v>
      </c>
      <c r="M10" t="s">
        <v>11</v>
      </c>
      <c r="N10" s="41">
        <v>0.38541666666666669</v>
      </c>
      <c r="O10" s="41">
        <v>0.47916666666666669</v>
      </c>
      <c r="P10" t="s">
        <v>119</v>
      </c>
      <c r="Q10" t="s">
        <v>204</v>
      </c>
      <c r="R10">
        <v>2012</v>
      </c>
    </row>
    <row r="11" spans="1:18" x14ac:dyDescent="0.35">
      <c r="A11" s="39">
        <v>44956</v>
      </c>
      <c r="B11" s="41">
        <v>0.375</v>
      </c>
      <c r="C11" s="41"/>
      <c r="D11" s="42">
        <v>3260</v>
      </c>
      <c r="E11">
        <v>111424</v>
      </c>
      <c r="F11" t="s">
        <v>220</v>
      </c>
      <c r="G11" t="s">
        <v>124</v>
      </c>
      <c r="I11" t="s">
        <v>121</v>
      </c>
      <c r="J11" t="s">
        <v>122</v>
      </c>
      <c r="K11" t="s">
        <v>98</v>
      </c>
      <c r="L11" t="s">
        <v>123</v>
      </c>
      <c r="M11" t="s">
        <v>37</v>
      </c>
      <c r="N11" s="41">
        <v>0.39583333333333331</v>
      </c>
      <c r="O11" s="41">
        <v>0.5</v>
      </c>
      <c r="P11" t="s">
        <v>119</v>
      </c>
      <c r="Q11" t="s">
        <v>85</v>
      </c>
      <c r="R11">
        <v>2022</v>
      </c>
    </row>
    <row r="12" spans="1:18" x14ac:dyDescent="0.35">
      <c r="A12" s="39">
        <v>44956</v>
      </c>
      <c r="B12" s="41">
        <v>0.39583333333333331</v>
      </c>
      <c r="C12" s="41"/>
      <c r="D12" s="42">
        <v>754</v>
      </c>
      <c r="E12">
        <v>111438</v>
      </c>
      <c r="F12" t="s">
        <v>220</v>
      </c>
      <c r="G12" t="s">
        <v>196</v>
      </c>
      <c r="I12" t="s">
        <v>125</v>
      </c>
      <c r="J12" t="s">
        <v>126</v>
      </c>
      <c r="K12" t="s">
        <v>127</v>
      </c>
      <c r="L12" t="s">
        <v>128</v>
      </c>
      <c r="M12" t="s">
        <v>37</v>
      </c>
      <c r="N12" s="41">
        <v>0.46875</v>
      </c>
      <c r="O12" t="s">
        <v>216</v>
      </c>
      <c r="P12" t="s">
        <v>203</v>
      </c>
      <c r="Q12" t="s">
        <v>115</v>
      </c>
      <c r="R12">
        <v>2012</v>
      </c>
    </row>
    <row r="13" spans="1:18" x14ac:dyDescent="0.35">
      <c r="A13" s="39">
        <v>44956</v>
      </c>
      <c r="B13" s="41">
        <v>0.39583333333333331</v>
      </c>
      <c r="C13" s="41"/>
      <c r="D13" s="42">
        <v>1899</v>
      </c>
      <c r="E13">
        <v>111461</v>
      </c>
      <c r="F13" t="s">
        <v>74</v>
      </c>
      <c r="G13" t="s">
        <v>133</v>
      </c>
      <c r="I13" t="s">
        <v>129</v>
      </c>
      <c r="J13" t="s">
        <v>130</v>
      </c>
      <c r="K13" t="s">
        <v>131</v>
      </c>
      <c r="L13" t="s">
        <v>132</v>
      </c>
      <c r="M13" t="s">
        <v>16</v>
      </c>
      <c r="N13" s="41">
        <v>0.40625</v>
      </c>
      <c r="O13" s="41">
        <v>0.5</v>
      </c>
      <c r="P13" t="s">
        <v>110</v>
      </c>
      <c r="Q13" t="s">
        <v>110</v>
      </c>
      <c r="R13">
        <v>2017</v>
      </c>
    </row>
    <row r="14" spans="1:18" x14ac:dyDescent="0.35">
      <c r="A14" s="39">
        <v>44956</v>
      </c>
      <c r="B14" s="41">
        <v>0.41666666666666669</v>
      </c>
      <c r="C14" s="41"/>
      <c r="D14" s="42">
        <v>1899</v>
      </c>
      <c r="E14">
        <v>111410</v>
      </c>
      <c r="F14" t="s">
        <v>219</v>
      </c>
      <c r="G14" t="s">
        <v>100</v>
      </c>
      <c r="I14" t="s">
        <v>134</v>
      </c>
      <c r="J14" t="s">
        <v>135</v>
      </c>
      <c r="K14" t="s">
        <v>136</v>
      </c>
      <c r="L14" t="s">
        <v>137</v>
      </c>
      <c r="M14" t="s">
        <v>11</v>
      </c>
      <c r="N14" s="41">
        <v>0.42708333333333331</v>
      </c>
      <c r="O14" s="41">
        <v>0.58333333333333337</v>
      </c>
      <c r="P14" t="s">
        <v>79</v>
      </c>
      <c r="Q14" t="s">
        <v>79</v>
      </c>
      <c r="R14">
        <v>2020</v>
      </c>
    </row>
    <row r="15" spans="1:18" x14ac:dyDescent="0.35">
      <c r="A15" s="39">
        <v>44956</v>
      </c>
      <c r="B15" s="41">
        <v>0.41666666666666669</v>
      </c>
      <c r="C15" s="41"/>
      <c r="D15" s="42">
        <v>5330</v>
      </c>
      <c r="E15">
        <v>111429</v>
      </c>
      <c r="F15" t="s">
        <v>74</v>
      </c>
      <c r="G15" t="s">
        <v>105</v>
      </c>
      <c r="I15" t="s">
        <v>138</v>
      </c>
      <c r="J15" t="s">
        <v>139</v>
      </c>
      <c r="K15" t="s">
        <v>140</v>
      </c>
      <c r="L15" t="s">
        <v>141</v>
      </c>
      <c r="M15" t="s">
        <v>16</v>
      </c>
      <c r="N15" s="41">
        <v>0.42708333333333331</v>
      </c>
      <c r="O15" s="41">
        <v>0.58333333333333337</v>
      </c>
      <c r="P15" t="s">
        <v>119</v>
      </c>
      <c r="Q15" t="s">
        <v>119</v>
      </c>
      <c r="R15">
        <v>2021</v>
      </c>
    </row>
    <row r="16" spans="1:18" x14ac:dyDescent="0.35">
      <c r="A16" s="39">
        <v>44956</v>
      </c>
      <c r="B16" s="41">
        <v>0.41666666666666669</v>
      </c>
      <c r="C16" s="41"/>
      <c r="D16" s="42">
        <v>0</v>
      </c>
      <c r="E16">
        <v>111455</v>
      </c>
      <c r="F16" t="s">
        <v>74</v>
      </c>
      <c r="G16" t="s">
        <v>197</v>
      </c>
      <c r="I16" t="s">
        <v>142</v>
      </c>
      <c r="K16" t="s">
        <v>143</v>
      </c>
      <c r="L16" t="s">
        <v>132</v>
      </c>
      <c r="M16" t="s">
        <v>37</v>
      </c>
      <c r="N16" s="41">
        <v>0.44791666666666669</v>
      </c>
      <c r="O16" s="41">
        <v>0.58333333333333337</v>
      </c>
      <c r="P16" t="s">
        <v>79</v>
      </c>
      <c r="Q16" t="s">
        <v>85</v>
      </c>
      <c r="R16">
        <v>2020</v>
      </c>
    </row>
    <row r="17" spans="1:18" x14ac:dyDescent="0.35">
      <c r="A17" s="39">
        <v>44956</v>
      </c>
      <c r="B17" s="41">
        <v>0.4375</v>
      </c>
      <c r="C17" s="41"/>
      <c r="D17" s="42">
        <v>1899</v>
      </c>
      <c r="E17">
        <v>111399</v>
      </c>
      <c r="F17" t="s">
        <v>219</v>
      </c>
      <c r="G17" t="s">
        <v>147</v>
      </c>
      <c r="I17" t="s">
        <v>144</v>
      </c>
      <c r="J17" t="s">
        <v>145</v>
      </c>
      <c r="K17" t="s">
        <v>146</v>
      </c>
      <c r="L17" t="s">
        <v>137</v>
      </c>
      <c r="M17" t="s">
        <v>11</v>
      </c>
      <c r="N17" s="41">
        <v>0.44791666666666669</v>
      </c>
      <c r="O17" s="41">
        <v>0.625</v>
      </c>
      <c r="P17" t="s">
        <v>110</v>
      </c>
      <c r="Q17" t="s">
        <v>110</v>
      </c>
      <c r="R17">
        <v>2019</v>
      </c>
    </row>
    <row r="18" spans="1:18" x14ac:dyDescent="0.35">
      <c r="A18" s="39">
        <v>44956</v>
      </c>
      <c r="B18" s="41">
        <v>0.4375</v>
      </c>
      <c r="C18" s="41"/>
      <c r="D18" s="42">
        <v>1899</v>
      </c>
      <c r="E18">
        <v>111419</v>
      </c>
      <c r="F18" t="s">
        <v>74</v>
      </c>
      <c r="G18" t="s">
        <v>152</v>
      </c>
      <c r="I18" t="s">
        <v>148</v>
      </c>
      <c r="J18" t="s">
        <v>149</v>
      </c>
      <c r="K18" t="s">
        <v>150</v>
      </c>
      <c r="L18" t="s">
        <v>151</v>
      </c>
      <c r="M18" t="s">
        <v>16</v>
      </c>
      <c r="N18" s="41">
        <v>0.45833333333333331</v>
      </c>
      <c r="O18" s="41">
        <v>0.58333333333333337</v>
      </c>
      <c r="P18" t="s">
        <v>119</v>
      </c>
      <c r="Q18" t="s">
        <v>119</v>
      </c>
      <c r="R18">
        <v>2015</v>
      </c>
    </row>
    <row r="19" spans="1:18" x14ac:dyDescent="0.35">
      <c r="A19" s="39">
        <v>44956</v>
      </c>
      <c r="B19" s="41">
        <v>0.4375</v>
      </c>
      <c r="C19" s="41"/>
      <c r="D19" s="42">
        <v>1899</v>
      </c>
      <c r="E19">
        <v>111454</v>
      </c>
      <c r="F19" t="s">
        <v>74</v>
      </c>
      <c r="G19" t="s">
        <v>120</v>
      </c>
      <c r="I19" t="s">
        <v>153</v>
      </c>
      <c r="J19" t="s">
        <v>154</v>
      </c>
      <c r="K19" t="s">
        <v>155</v>
      </c>
      <c r="L19" t="s">
        <v>151</v>
      </c>
      <c r="M19" t="s">
        <v>37</v>
      </c>
      <c r="N19" s="41">
        <v>0.47916666666666669</v>
      </c>
      <c r="O19" s="41">
        <v>0.58333333333333337</v>
      </c>
      <c r="P19" t="s">
        <v>207</v>
      </c>
      <c r="Q19" t="s">
        <v>79</v>
      </c>
      <c r="R19">
        <v>2011</v>
      </c>
    </row>
    <row r="20" spans="1:18" x14ac:dyDescent="0.35">
      <c r="A20" s="39">
        <v>44956</v>
      </c>
      <c r="B20" s="41">
        <v>0.45833333333333331</v>
      </c>
      <c r="C20" s="41"/>
      <c r="D20" s="42">
        <v>1472.59</v>
      </c>
      <c r="E20">
        <v>111460</v>
      </c>
      <c r="F20" t="s">
        <v>64</v>
      </c>
      <c r="G20" t="s">
        <v>159</v>
      </c>
      <c r="I20" t="s">
        <v>156</v>
      </c>
      <c r="J20" t="s">
        <v>157</v>
      </c>
      <c r="K20" t="s">
        <v>158</v>
      </c>
      <c r="L20" t="s">
        <v>78</v>
      </c>
      <c r="M20" t="s">
        <v>16</v>
      </c>
      <c r="N20" s="41">
        <v>0.47916666666666669</v>
      </c>
      <c r="O20" s="41">
        <v>0.625</v>
      </c>
      <c r="P20" t="s">
        <v>119</v>
      </c>
      <c r="Q20" t="s">
        <v>119</v>
      </c>
      <c r="R20">
        <v>2020</v>
      </c>
    </row>
    <row r="21" spans="1:18" x14ac:dyDescent="0.35">
      <c r="A21" s="39">
        <v>44956</v>
      </c>
      <c r="B21" s="41">
        <v>0.45833333333333331</v>
      </c>
      <c r="C21" s="41"/>
      <c r="D21" s="42">
        <v>5330</v>
      </c>
      <c r="E21">
        <v>111464</v>
      </c>
      <c r="F21" t="s">
        <v>219</v>
      </c>
      <c r="G21" t="s">
        <v>105</v>
      </c>
      <c r="I21" t="s">
        <v>160</v>
      </c>
      <c r="J21" t="s">
        <v>161</v>
      </c>
      <c r="K21" t="s">
        <v>162</v>
      </c>
      <c r="L21" t="s">
        <v>137</v>
      </c>
      <c r="M21" t="s">
        <v>11</v>
      </c>
      <c r="N21" s="41">
        <v>0.53125</v>
      </c>
      <c r="O21" s="41">
        <v>0.70833333333333337</v>
      </c>
      <c r="P21" t="s">
        <v>119</v>
      </c>
      <c r="Q21" t="s">
        <v>119</v>
      </c>
      <c r="R21">
        <v>2020</v>
      </c>
    </row>
    <row r="22" spans="1:18" x14ac:dyDescent="0.35">
      <c r="A22" s="39">
        <v>44956</v>
      </c>
      <c r="B22" s="41">
        <v>0.45833333333333331</v>
      </c>
      <c r="C22" s="41"/>
      <c r="D22" s="42">
        <v>0</v>
      </c>
      <c r="E22">
        <v>111473</v>
      </c>
      <c r="F22" t="s">
        <v>74</v>
      </c>
      <c r="G22" t="s">
        <v>198</v>
      </c>
      <c r="I22" t="s">
        <v>163</v>
      </c>
      <c r="J22" t="s">
        <v>164</v>
      </c>
      <c r="K22" t="s">
        <v>165</v>
      </c>
      <c r="L22" t="s">
        <v>166</v>
      </c>
      <c r="M22" t="s">
        <v>37</v>
      </c>
      <c r="N22" s="41">
        <v>0.46875</v>
      </c>
      <c r="O22" t="s">
        <v>217</v>
      </c>
      <c r="P22" t="s">
        <v>85</v>
      </c>
      <c r="Q22" t="s">
        <v>85</v>
      </c>
      <c r="R22">
        <v>2021</v>
      </c>
    </row>
    <row r="23" spans="1:18" x14ac:dyDescent="0.35">
      <c r="A23" s="39">
        <v>44956</v>
      </c>
      <c r="B23" s="41">
        <v>0.47916666666666669</v>
      </c>
      <c r="C23" s="41"/>
      <c r="D23" s="42">
        <v>1899</v>
      </c>
      <c r="E23">
        <v>111467</v>
      </c>
      <c r="F23" t="s">
        <v>74</v>
      </c>
      <c r="G23" t="s">
        <v>170</v>
      </c>
      <c r="I23" t="s">
        <v>167</v>
      </c>
      <c r="J23" t="s">
        <v>168</v>
      </c>
      <c r="K23" t="s">
        <v>169</v>
      </c>
      <c r="L23" t="s">
        <v>104</v>
      </c>
      <c r="M23" t="s">
        <v>16</v>
      </c>
      <c r="N23" s="41">
        <v>0.48958333333333331</v>
      </c>
      <c r="O23" s="41">
        <v>0.70833333333333337</v>
      </c>
      <c r="P23" t="s">
        <v>110</v>
      </c>
      <c r="Q23" t="s">
        <v>110</v>
      </c>
      <c r="R23">
        <v>2017</v>
      </c>
    </row>
    <row r="24" spans="1:18" x14ac:dyDescent="0.35">
      <c r="A24" s="39">
        <v>44956</v>
      </c>
      <c r="B24" s="41">
        <v>0.47916666666666669</v>
      </c>
      <c r="C24" s="41"/>
      <c r="D24" s="42">
        <f>5140+800</f>
        <v>5940</v>
      </c>
      <c r="E24">
        <v>111469</v>
      </c>
      <c r="F24" t="s">
        <v>220</v>
      </c>
      <c r="G24" t="s">
        <v>223</v>
      </c>
      <c r="I24" t="s">
        <v>171</v>
      </c>
      <c r="J24" t="s">
        <v>172</v>
      </c>
      <c r="K24" t="s">
        <v>173</v>
      </c>
      <c r="L24" t="s">
        <v>174</v>
      </c>
      <c r="M24" t="s">
        <v>37</v>
      </c>
      <c r="N24" s="41">
        <v>0.48958333333333331</v>
      </c>
      <c r="O24" s="41">
        <v>0.625</v>
      </c>
      <c r="P24" t="s">
        <v>204</v>
      </c>
      <c r="Q24" t="s">
        <v>205</v>
      </c>
      <c r="R24">
        <v>2018</v>
      </c>
    </row>
    <row r="25" spans="1:18" x14ac:dyDescent="0.35">
      <c r="A25" s="39">
        <v>44956</v>
      </c>
      <c r="B25" s="41">
        <v>0.47916666666666669</v>
      </c>
      <c r="C25" s="41"/>
      <c r="D25" s="42">
        <f>5140+800</f>
        <v>5940</v>
      </c>
      <c r="E25">
        <v>111472</v>
      </c>
      <c r="F25" t="s">
        <v>74</v>
      </c>
      <c r="G25" t="s">
        <v>223</v>
      </c>
      <c r="I25" t="s">
        <v>175</v>
      </c>
      <c r="J25" t="s">
        <v>176</v>
      </c>
      <c r="K25" t="s">
        <v>177</v>
      </c>
      <c r="L25" t="s">
        <v>104</v>
      </c>
      <c r="M25" t="s">
        <v>11</v>
      </c>
      <c r="N25" s="41">
        <v>0.5625</v>
      </c>
      <c r="O25" s="41">
        <v>0.70833333333333337</v>
      </c>
      <c r="P25" t="s">
        <v>206</v>
      </c>
      <c r="Q25" t="s">
        <v>206</v>
      </c>
      <c r="R25">
        <v>2017</v>
      </c>
    </row>
    <row r="26" spans="1:18" x14ac:dyDescent="0.35">
      <c r="A26" s="39">
        <v>44956</v>
      </c>
      <c r="B26" s="41">
        <v>0.5</v>
      </c>
      <c r="C26" s="41"/>
      <c r="D26" s="42">
        <v>1899</v>
      </c>
      <c r="E26">
        <v>111426</v>
      </c>
      <c r="F26" t="s">
        <v>74</v>
      </c>
      <c r="G26" t="s">
        <v>180</v>
      </c>
      <c r="I26" t="s">
        <v>178</v>
      </c>
      <c r="J26" t="s">
        <v>172</v>
      </c>
      <c r="K26" t="s">
        <v>179</v>
      </c>
      <c r="L26" t="s">
        <v>104</v>
      </c>
      <c r="M26" t="s">
        <v>16</v>
      </c>
      <c r="N26" s="41">
        <v>0.52083333333333337</v>
      </c>
      <c r="O26" s="41">
        <v>0.65625</v>
      </c>
      <c r="P26" t="s">
        <v>119</v>
      </c>
      <c r="Q26" t="s">
        <v>119</v>
      </c>
      <c r="R26">
        <v>2022</v>
      </c>
    </row>
    <row r="27" spans="1:18" x14ac:dyDescent="0.35">
      <c r="A27" s="39">
        <v>44956</v>
      </c>
      <c r="B27" s="41">
        <v>0.5</v>
      </c>
      <c r="C27" s="41"/>
      <c r="D27" s="42">
        <f>1899+800</f>
        <v>2699</v>
      </c>
      <c r="E27">
        <v>111477</v>
      </c>
      <c r="F27" t="s">
        <v>220</v>
      </c>
      <c r="G27" t="s">
        <v>222</v>
      </c>
      <c r="I27" t="s">
        <v>181</v>
      </c>
      <c r="J27" t="s">
        <v>182</v>
      </c>
      <c r="K27" t="s">
        <v>183</v>
      </c>
      <c r="L27" t="s">
        <v>84</v>
      </c>
      <c r="M27" t="s">
        <v>37</v>
      </c>
      <c r="N27" s="41">
        <v>0.51041666666666663</v>
      </c>
      <c r="O27" s="41">
        <v>0.70833333333333337</v>
      </c>
      <c r="P27" t="s">
        <v>207</v>
      </c>
      <c r="Q27" t="s">
        <v>207</v>
      </c>
      <c r="R27">
        <v>2021</v>
      </c>
    </row>
    <row r="28" spans="1:18" x14ac:dyDescent="0.35">
      <c r="A28" s="39">
        <v>44956</v>
      </c>
      <c r="B28" s="41">
        <v>0.54166666666666663</v>
      </c>
      <c r="C28" s="41"/>
      <c r="D28" s="42">
        <v>0</v>
      </c>
      <c r="E28">
        <v>111401</v>
      </c>
      <c r="F28" t="s">
        <v>219</v>
      </c>
      <c r="G28" t="s">
        <v>199</v>
      </c>
      <c r="I28" t="s">
        <v>184</v>
      </c>
      <c r="J28" t="s">
        <v>185</v>
      </c>
      <c r="K28" t="s">
        <v>186</v>
      </c>
      <c r="L28" t="s">
        <v>128</v>
      </c>
      <c r="M28" t="s">
        <v>16</v>
      </c>
      <c r="N28" s="41">
        <v>0.59375</v>
      </c>
      <c r="O28" s="41">
        <v>0.70833333333333337</v>
      </c>
      <c r="P28" t="s">
        <v>95</v>
      </c>
      <c r="Q28" t="s">
        <v>85</v>
      </c>
      <c r="R28">
        <v>2013</v>
      </c>
    </row>
    <row r="29" spans="1:18" x14ac:dyDescent="0.35">
      <c r="A29" s="39">
        <v>44956</v>
      </c>
      <c r="B29" s="41">
        <v>0.60416666666666663</v>
      </c>
      <c r="C29" s="41"/>
      <c r="D29" s="42">
        <v>754</v>
      </c>
      <c r="E29">
        <v>111445</v>
      </c>
      <c r="F29" t="s">
        <v>219</v>
      </c>
      <c r="G29" t="s">
        <v>200</v>
      </c>
      <c r="I29" t="s">
        <v>187</v>
      </c>
      <c r="J29" t="s">
        <v>188</v>
      </c>
      <c r="K29" t="s">
        <v>189</v>
      </c>
      <c r="L29" t="s">
        <v>84</v>
      </c>
      <c r="M29" t="s">
        <v>11</v>
      </c>
      <c r="N29" s="41">
        <v>0.625</v>
      </c>
      <c r="O29" t="s">
        <v>216</v>
      </c>
      <c r="P29" t="s">
        <v>203</v>
      </c>
      <c r="Q29" t="s">
        <v>203</v>
      </c>
      <c r="R29">
        <v>2018</v>
      </c>
    </row>
    <row r="30" spans="1:18" x14ac:dyDescent="0.35">
      <c r="A30" s="39">
        <v>44956</v>
      </c>
      <c r="B30" s="41">
        <v>0.64583333333333337</v>
      </c>
      <c r="C30" s="41"/>
      <c r="D30" s="42">
        <f>1899-(1899*0.15)</f>
        <v>1614.15</v>
      </c>
      <c r="E30">
        <v>111400</v>
      </c>
      <c r="F30" t="s">
        <v>219</v>
      </c>
      <c r="G30" t="s">
        <v>213</v>
      </c>
      <c r="I30" t="s">
        <v>190</v>
      </c>
      <c r="J30" t="s">
        <v>191</v>
      </c>
      <c r="K30" t="s">
        <v>192</v>
      </c>
      <c r="L30" t="s">
        <v>104</v>
      </c>
      <c r="M30" t="s">
        <v>16</v>
      </c>
      <c r="N30" s="41">
        <v>0.65625</v>
      </c>
      <c r="O30" s="41">
        <v>0.75</v>
      </c>
      <c r="P30" t="s">
        <v>110</v>
      </c>
      <c r="Q30" t="s">
        <v>91</v>
      </c>
      <c r="R30">
        <v>2021</v>
      </c>
    </row>
  </sheetData>
  <phoneticPr fontId="2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ERRORES</vt:lpstr>
      <vt:lpstr>LISTAS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 GERENCIA GENERAL</dc:creator>
  <cp:lastModifiedBy>AUXILIAR GERENCIA GENERAL</cp:lastModifiedBy>
  <cp:lastPrinted>2022-07-25T13:29:51Z</cp:lastPrinted>
  <dcterms:created xsi:type="dcterms:W3CDTF">2021-10-25T12:44:02Z</dcterms:created>
  <dcterms:modified xsi:type="dcterms:W3CDTF">2023-03-31T17:18:34Z</dcterms:modified>
</cp:coreProperties>
</file>